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ecoskun_ifc_org/Documents/OneDrive/Desktop/"/>
    </mc:Choice>
  </mc:AlternateContent>
  <xr:revisionPtr revIDLastSave="280" documentId="8_{72FFB291-36EC-4CEC-ACA0-65E2E466577A}" xr6:coauthVersionLast="47" xr6:coauthVersionMax="47" xr10:uidLastSave="{89B4447B-A8BC-4018-A887-C4C3F350DB3D}"/>
  <bookViews>
    <workbookView xWindow="-120" yWindow="-120" windowWidth="29040" windowHeight="15720" xr2:uid="{8ED47573-A41C-496D-B6DC-5A7527BE6743}"/>
  </bookViews>
  <sheets>
    <sheet name="GRE" sheetId="2" r:id="rId1"/>
    <sheet name="Sheet4" sheetId="35" r:id="rId2"/>
    <sheet name="Poool_liq_bRL" sheetId="34" r:id="rId3"/>
    <sheet name="WTI" sheetId="26" r:id="rId4"/>
    <sheet name="SPUSA" sheetId="5" r:id="rId5"/>
    <sheet name="SPINT" sheetId="4" r:id="rId6"/>
    <sheet name="CB" sheetId="6" r:id="rId7"/>
    <sheet name="ENHCASH" sheetId="7" r:id="rId8"/>
    <sheet name="Agg_Strategic" sheetId="13" r:id="rId9"/>
    <sheet name="REPO_PM11" sheetId="8" state="hidden" r:id="rId10"/>
    <sheet name="REPO_PM10" sheetId="16" state="hidden" r:id="rId11"/>
    <sheet name="Repo" sheetId="17" r:id="rId12"/>
    <sheet name="Sheet1" sheetId="33" r:id="rId13"/>
    <sheet name="Repo_cash_cumulative" sheetId="31" r:id="rId14"/>
    <sheet name="Repo_cash" sheetId="22" r:id="rId15"/>
    <sheet name="UST" sheetId="9" r:id="rId16"/>
    <sheet name="LAM_Liquidity" sheetId="28" r:id="rId17"/>
    <sheet name="Sheet5" sheetId="32" state="hidden" r:id="rId18"/>
    <sheet name="Sheet3" sheetId="18" state="hidden" r:id="rId19"/>
    <sheet name="MX 0821" sheetId="20" state="hidden" r:id="rId20"/>
    <sheet name="CF_21st" sheetId="11" state="hidden" r:id="rId21"/>
    <sheet name="CF_Pivot" sheetId="12" state="hidden" r:id="rId22"/>
  </sheets>
  <definedNames>
    <definedName name="_xlnm._FilterDatabase" localSheetId="0" hidden="1">GRE!$A$1:$AL$1</definedName>
    <definedName name="_xlnm._FilterDatabase" localSheetId="19" hidden="1">'MX 0821'!$A$1:$V$138</definedName>
    <definedName name="_xlnm._FilterDatabase" localSheetId="14" hidden="1">Repo_cash!$A$1:$P$392</definedName>
    <definedName name="_xlnm._FilterDatabase" localSheetId="18" hidden="1">Sheet3!$A$1:$T$146</definedName>
    <definedName name="_xlnm._FilterDatabase" localSheetId="17" hidden="1">Sheet5!$A$1:$Q$2517</definedName>
  </definedNames>
  <calcPr calcId="191029" calcMode="manual"/>
  <pivotCaches>
    <pivotCache cacheId="561" r:id="rId23"/>
    <pivotCache cacheId="562" r:id="rId24"/>
    <pivotCache cacheId="563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5" l="1"/>
  <c r="H2" i="35"/>
  <c r="L88" i="5"/>
  <c r="H88" i="26" l="1"/>
  <c r="I88" i="26"/>
  <c r="J88" i="26" s="1"/>
  <c r="K88" i="26"/>
  <c r="L88" i="26" s="1"/>
  <c r="H88" i="28"/>
  <c r="K88" i="28" s="1"/>
  <c r="L88" i="28" s="1"/>
  <c r="H88" i="7"/>
  <c r="I88" i="7" s="1"/>
  <c r="J88" i="7" s="1"/>
  <c r="K88" i="7"/>
  <c r="L88" i="7"/>
  <c r="O88" i="7"/>
  <c r="P88" i="7" s="1"/>
  <c r="K88" i="5"/>
  <c r="I84" i="2"/>
  <c r="H87" i="7"/>
  <c r="H78" i="13"/>
  <c r="I88" i="28" l="1"/>
  <c r="J88" i="28" s="1"/>
  <c r="H88" i="9"/>
  <c r="K88" i="9" s="1"/>
  <c r="L88" i="9" s="1"/>
  <c r="I88" i="9"/>
  <c r="J88" i="9" s="1"/>
  <c r="M88" i="9"/>
  <c r="N88" i="9" s="1"/>
  <c r="H88" i="6"/>
  <c r="I88" i="6"/>
  <c r="J88" i="6"/>
  <c r="K88" i="6"/>
  <c r="L88" i="6"/>
  <c r="N88" i="6"/>
  <c r="H88" i="5"/>
  <c r="I88" i="5" s="1"/>
  <c r="J88" i="5" s="1"/>
  <c r="Q88" i="5"/>
  <c r="H88" i="4"/>
  <c r="I88" i="4"/>
  <c r="J88" i="4" s="1"/>
  <c r="K88" i="4"/>
  <c r="L88" i="4"/>
  <c r="Q88" i="4"/>
  <c r="R88" i="4"/>
  <c r="H88" i="2"/>
  <c r="I88" i="2" s="1"/>
  <c r="J88" i="2" s="1"/>
  <c r="K88" i="2"/>
  <c r="L88" i="2" s="1"/>
  <c r="Q88" i="2"/>
  <c r="R88" i="2" s="1"/>
  <c r="O88" i="9" l="1"/>
  <c r="P88" i="9" s="1"/>
  <c r="Q87" i="5" l="1"/>
  <c r="E85" i="28" l="1"/>
  <c r="O87" i="7"/>
  <c r="P87" i="7" s="1"/>
  <c r="Q87" i="26"/>
  <c r="R87" i="26" s="1"/>
  <c r="H87" i="26"/>
  <c r="K87" i="26"/>
  <c r="L87" i="26" s="1"/>
  <c r="I87" i="26"/>
  <c r="J87" i="26" s="1"/>
  <c r="H87" i="28"/>
  <c r="H87" i="9"/>
  <c r="I87" i="9" s="1"/>
  <c r="J87" i="9" s="1"/>
  <c r="K87" i="9"/>
  <c r="L87" i="9" s="1"/>
  <c r="M87" i="9"/>
  <c r="N87" i="9"/>
  <c r="O87" i="9"/>
  <c r="P87" i="9"/>
  <c r="P86" i="9"/>
  <c r="H87" i="17"/>
  <c r="I87" i="17" s="1"/>
  <c r="J87" i="17" s="1"/>
  <c r="H87" i="6"/>
  <c r="N87" i="6"/>
  <c r="H87" i="5"/>
  <c r="K87" i="5" s="1"/>
  <c r="L87" i="5" s="1"/>
  <c r="H87" i="4"/>
  <c r="I87" i="4" s="1"/>
  <c r="J87" i="4" s="1"/>
  <c r="Q87" i="4"/>
  <c r="R87" i="4" s="1"/>
  <c r="Q87" i="2"/>
  <c r="R87" i="2" s="1"/>
  <c r="H87" i="2"/>
  <c r="Q86" i="4"/>
  <c r="R86" i="4" s="1"/>
  <c r="K87" i="17" l="1"/>
  <c r="L87" i="17" s="1"/>
  <c r="I87" i="5"/>
  <c r="J87" i="5" s="1"/>
  <c r="K87" i="4"/>
  <c r="L87" i="4" s="1"/>
  <c r="I87" i="2"/>
  <c r="J87" i="2" s="1"/>
  <c r="K87" i="2"/>
  <c r="L87" i="2" s="1"/>
  <c r="H86" i="28"/>
  <c r="K87" i="28" s="1"/>
  <c r="L87" i="28" s="1"/>
  <c r="H86" i="17"/>
  <c r="I86" i="17" s="1"/>
  <c r="J86" i="17" s="1"/>
  <c r="K86" i="17"/>
  <c r="L86" i="17" s="1"/>
  <c r="H86" i="9"/>
  <c r="I86" i="9"/>
  <c r="J86" i="9" s="1"/>
  <c r="K86" i="9"/>
  <c r="L86" i="9" s="1"/>
  <c r="M86" i="9"/>
  <c r="N86" i="9"/>
  <c r="O86" i="9"/>
  <c r="H86" i="26"/>
  <c r="I86" i="26" s="1"/>
  <c r="J86" i="26" s="1"/>
  <c r="K86" i="26"/>
  <c r="Q86" i="26"/>
  <c r="H86" i="7"/>
  <c r="O86" i="7"/>
  <c r="P86" i="7" s="1"/>
  <c r="H86" i="6"/>
  <c r="I86" i="6"/>
  <c r="J86" i="6" s="1"/>
  <c r="K86" i="6"/>
  <c r="L86" i="6" s="1"/>
  <c r="N86" i="6"/>
  <c r="H86" i="4"/>
  <c r="H86" i="5"/>
  <c r="I86" i="5" s="1"/>
  <c r="J86" i="5" s="1"/>
  <c r="Q86" i="5"/>
  <c r="R86" i="5"/>
  <c r="L86" i="2"/>
  <c r="H86" i="2"/>
  <c r="I86" i="2" s="1"/>
  <c r="J86" i="2" s="1"/>
  <c r="K86" i="2"/>
  <c r="Q86" i="2"/>
  <c r="R86" i="2"/>
  <c r="I87" i="28" l="1"/>
  <c r="I87" i="7"/>
  <c r="K87" i="7"/>
  <c r="L87" i="7" s="1"/>
  <c r="I87" i="6"/>
  <c r="J87" i="6" s="1"/>
  <c r="K87" i="6"/>
  <c r="L87" i="6" s="1"/>
  <c r="R86" i="26"/>
  <c r="L86" i="26"/>
  <c r="K86" i="5"/>
  <c r="L86" i="5" s="1"/>
  <c r="Q85" i="26" l="1"/>
  <c r="R85" i="26" s="1"/>
  <c r="Q85" i="2" l="1"/>
  <c r="R85" i="2" s="1"/>
  <c r="H85" i="26" l="1"/>
  <c r="I85" i="26" s="1"/>
  <c r="J85" i="26" s="1"/>
  <c r="K85" i="26"/>
  <c r="L85" i="26" s="1"/>
  <c r="D85" i="7"/>
  <c r="H85" i="7"/>
  <c r="Q85" i="5"/>
  <c r="R85" i="5" s="1"/>
  <c r="H85" i="9"/>
  <c r="M85" i="9"/>
  <c r="N85" i="9"/>
  <c r="H85" i="28"/>
  <c r="H85" i="17"/>
  <c r="H85" i="6"/>
  <c r="N85" i="6"/>
  <c r="H85" i="5"/>
  <c r="H85" i="4"/>
  <c r="H85" i="2"/>
  <c r="K85" i="28" l="1"/>
  <c r="I86" i="28"/>
  <c r="K86" i="28"/>
  <c r="L86" i="28" s="1"/>
  <c r="I86" i="7"/>
  <c r="K86" i="7"/>
  <c r="L86" i="7" s="1"/>
  <c r="K86" i="4"/>
  <c r="L86" i="4" s="1"/>
  <c r="I86" i="4"/>
  <c r="O85" i="7"/>
  <c r="P85" i="7" s="1"/>
  <c r="O56" i="7" l="1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55" i="7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55" i="5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N84" i="6" l="1"/>
  <c r="H84" i="17" l="1"/>
  <c r="O77" i="17"/>
  <c r="P84" i="7"/>
  <c r="R84" i="5"/>
  <c r="K85" i="17" l="1"/>
  <c r="L85" i="17" s="1"/>
  <c r="I85" i="17"/>
  <c r="H84" i="26"/>
  <c r="R84" i="26" s="1"/>
  <c r="K84" i="26"/>
  <c r="L84" i="26" s="1"/>
  <c r="H84" i="28"/>
  <c r="M84" i="9"/>
  <c r="N84" i="9" s="1"/>
  <c r="H84" i="9"/>
  <c r="H84" i="7"/>
  <c r="H84" i="6"/>
  <c r="H84" i="4"/>
  <c r="H84" i="5"/>
  <c r="H84" i="2"/>
  <c r="K85" i="9" l="1"/>
  <c r="L85" i="9" s="1"/>
  <c r="O85" i="9"/>
  <c r="P85" i="9" s="1"/>
  <c r="I85" i="9"/>
  <c r="I85" i="28"/>
  <c r="L85" i="28"/>
  <c r="I85" i="7"/>
  <c r="K85" i="7"/>
  <c r="L85" i="7" s="1"/>
  <c r="K85" i="6"/>
  <c r="L85" i="6" s="1"/>
  <c r="I85" i="6"/>
  <c r="K85" i="5"/>
  <c r="L85" i="5" s="1"/>
  <c r="I85" i="5"/>
  <c r="K85" i="4"/>
  <c r="L85" i="4" s="1"/>
  <c r="I85" i="4"/>
  <c r="I85" i="2"/>
  <c r="K85" i="2"/>
  <c r="L85" i="2" s="1"/>
  <c r="I84" i="26"/>
  <c r="J84" i="26" s="1"/>
  <c r="H82" i="26" l="1"/>
  <c r="K83" i="26"/>
  <c r="L83" i="26" s="1"/>
  <c r="I82" i="26"/>
  <c r="J82" i="26" s="1"/>
  <c r="K82" i="26"/>
  <c r="L82" i="26" s="1"/>
  <c r="H83" i="26"/>
  <c r="I83" i="26"/>
  <c r="R82" i="26"/>
  <c r="R83" i="26"/>
  <c r="P82" i="7"/>
  <c r="P83" i="7"/>
  <c r="D82" i="28"/>
  <c r="H82" i="28"/>
  <c r="H83" i="28"/>
  <c r="D81" i="28"/>
  <c r="M82" i="9"/>
  <c r="O82" i="9" s="1"/>
  <c r="P82" i="9" s="1"/>
  <c r="N82" i="9"/>
  <c r="M83" i="9"/>
  <c r="N83" i="9"/>
  <c r="H77" i="9"/>
  <c r="H82" i="9"/>
  <c r="O83" i="9" s="1"/>
  <c r="P83" i="9" s="1"/>
  <c r="H83" i="9"/>
  <c r="H81" i="9"/>
  <c r="H80" i="9"/>
  <c r="H82" i="17"/>
  <c r="H83" i="17"/>
  <c r="H82" i="7"/>
  <c r="I82" i="7" s="1"/>
  <c r="J82" i="7" s="1"/>
  <c r="H83" i="7"/>
  <c r="I83" i="7" s="1"/>
  <c r="H82" i="6"/>
  <c r="N82" i="6"/>
  <c r="H83" i="6"/>
  <c r="N83" i="6"/>
  <c r="H82" i="4"/>
  <c r="H83" i="4"/>
  <c r="I83" i="4" s="1"/>
  <c r="R82" i="5"/>
  <c r="R83" i="5"/>
  <c r="H82" i="5"/>
  <c r="I82" i="5" s="1"/>
  <c r="J82" i="5" s="1"/>
  <c r="H83" i="5"/>
  <c r="H82" i="2"/>
  <c r="H83" i="2"/>
  <c r="K83" i="9" l="1"/>
  <c r="L83" i="9" s="1"/>
  <c r="I84" i="9"/>
  <c r="K84" i="9"/>
  <c r="L84" i="9" s="1"/>
  <c r="O84" i="9"/>
  <c r="P84" i="9" s="1"/>
  <c r="I84" i="28"/>
  <c r="K84" i="28"/>
  <c r="L84" i="28" s="1"/>
  <c r="J83" i="7"/>
  <c r="I84" i="7"/>
  <c r="J84" i="7" s="1"/>
  <c r="J85" i="7" s="1"/>
  <c r="J86" i="7" s="1"/>
  <c r="J87" i="7" s="1"/>
  <c r="K84" i="7"/>
  <c r="L84" i="7" s="1"/>
  <c r="K82" i="5"/>
  <c r="L82" i="5" s="1"/>
  <c r="I83" i="5"/>
  <c r="K84" i="5"/>
  <c r="L84" i="5" s="1"/>
  <c r="I84" i="5"/>
  <c r="K83" i="4"/>
  <c r="L83" i="4" s="1"/>
  <c r="I84" i="4"/>
  <c r="K84" i="4"/>
  <c r="L84" i="4" s="1"/>
  <c r="I83" i="6"/>
  <c r="K84" i="6"/>
  <c r="L84" i="6" s="1"/>
  <c r="I84" i="6"/>
  <c r="K83" i="2"/>
  <c r="L83" i="2" s="1"/>
  <c r="K84" i="2"/>
  <c r="L84" i="2" s="1"/>
  <c r="I83" i="17"/>
  <c r="I84" i="17"/>
  <c r="K84" i="17"/>
  <c r="L84" i="17" s="1"/>
  <c r="I83" i="2"/>
  <c r="J83" i="26"/>
  <c r="K83" i="28"/>
  <c r="L83" i="28" s="1"/>
  <c r="I83" i="28"/>
  <c r="K81" i="9"/>
  <c r="L81" i="9" s="1"/>
  <c r="K82" i="9"/>
  <c r="L82" i="9" s="1"/>
  <c r="I82" i="9"/>
  <c r="I83" i="9"/>
  <c r="K83" i="17"/>
  <c r="L83" i="17" s="1"/>
  <c r="K83" i="7"/>
  <c r="L83" i="7" s="1"/>
  <c r="K82" i="7"/>
  <c r="L82" i="7" s="1"/>
  <c r="K83" i="6"/>
  <c r="L83" i="6" s="1"/>
  <c r="J83" i="5"/>
  <c r="K83" i="5"/>
  <c r="L83" i="5" s="1"/>
  <c r="J84" i="5" l="1"/>
  <c r="J85" i="5" s="1"/>
  <c r="AB103" i="6"/>
  <c r="H64" i="6"/>
  <c r="H2" i="28"/>
  <c r="F3" i="28" s="1"/>
  <c r="E76" i="28" l="1"/>
  <c r="O70" i="28"/>
  <c r="P70" i="28"/>
  <c r="Q70" i="28" l="1"/>
  <c r="F2" i="13"/>
  <c r="D61" i="28"/>
  <c r="E60" i="28"/>
  <c r="D60" i="28"/>
  <c r="D73" i="4"/>
  <c r="D62" i="17"/>
  <c r="D61" i="17"/>
  <c r="E61" i="17"/>
  <c r="H3" i="28" l="1"/>
  <c r="F4" i="28" s="1"/>
  <c r="H79" i="17"/>
  <c r="H80" i="17"/>
  <c r="H81" i="17"/>
  <c r="G73" i="13"/>
  <c r="G74" i="13"/>
  <c r="G75" i="13"/>
  <c r="G76" i="13"/>
  <c r="G77" i="13"/>
  <c r="G78" i="13"/>
  <c r="D73" i="13"/>
  <c r="D74" i="13"/>
  <c r="D75" i="13"/>
  <c r="D76" i="13"/>
  <c r="D77" i="13"/>
  <c r="D78" i="13"/>
  <c r="E73" i="13"/>
  <c r="E74" i="13"/>
  <c r="H74" i="13" s="1"/>
  <c r="E75" i="13"/>
  <c r="H75" i="13" s="1"/>
  <c r="E76" i="13"/>
  <c r="H76" i="13" s="1"/>
  <c r="E77" i="13"/>
  <c r="E78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N77" i="6"/>
  <c r="N76" i="6"/>
  <c r="N75" i="6"/>
  <c r="N74" i="6"/>
  <c r="N73" i="6"/>
  <c r="AC107" i="6"/>
  <c r="U107" i="6"/>
  <c r="V107" i="6"/>
  <c r="V108" i="6" s="1"/>
  <c r="W107" i="6"/>
  <c r="W108" i="6" s="1"/>
  <c r="X107" i="6"/>
  <c r="Y107" i="6"/>
  <c r="Y108" i="6" s="1"/>
  <c r="Z107" i="6"/>
  <c r="Z108" i="6" s="1"/>
  <c r="AA107" i="6"/>
  <c r="AA108" i="6" s="1"/>
  <c r="AB107" i="6"/>
  <c r="AB108" i="6" s="1"/>
  <c r="T107" i="6"/>
  <c r="R90" i="6"/>
  <c r="R91" i="6" s="1"/>
  <c r="N78" i="6"/>
  <c r="N79" i="6"/>
  <c r="N80" i="6"/>
  <c r="N81" i="6"/>
  <c r="E74" i="4"/>
  <c r="H74" i="4" s="1"/>
  <c r="K75" i="4" s="1"/>
  <c r="L75" i="4" s="1"/>
  <c r="D74" i="4"/>
  <c r="E73" i="4"/>
  <c r="H73" i="4" s="1"/>
  <c r="H54" i="2"/>
  <c r="H79" i="26"/>
  <c r="R79" i="26" s="1"/>
  <c r="H80" i="26"/>
  <c r="R80" i="26" s="1"/>
  <c r="K80" i="26"/>
  <c r="L80" i="26" s="1"/>
  <c r="H81" i="26"/>
  <c r="H79" i="2"/>
  <c r="H80" i="2"/>
  <c r="H81" i="2"/>
  <c r="H55" i="5"/>
  <c r="P55" i="5"/>
  <c r="R55" i="5"/>
  <c r="H75" i="4"/>
  <c r="I76" i="4" s="1"/>
  <c r="H76" i="4"/>
  <c r="K76" i="4"/>
  <c r="L76" i="4"/>
  <c r="H77" i="4"/>
  <c r="H78" i="4"/>
  <c r="I78" i="4" s="1"/>
  <c r="H79" i="4"/>
  <c r="I79" i="4"/>
  <c r="K79" i="4"/>
  <c r="L79" i="4" s="1"/>
  <c r="H80" i="4"/>
  <c r="K80" i="4" s="1"/>
  <c r="L80" i="4" s="1"/>
  <c r="H81" i="4"/>
  <c r="K79" i="7"/>
  <c r="L79" i="7" s="1"/>
  <c r="H73" i="7"/>
  <c r="H74" i="7"/>
  <c r="K75" i="7" s="1"/>
  <c r="L75" i="7" s="1"/>
  <c r="H75" i="7"/>
  <c r="H76" i="7"/>
  <c r="I76" i="7"/>
  <c r="K76" i="7"/>
  <c r="L76" i="7" s="1"/>
  <c r="H77" i="7"/>
  <c r="I77" i="7"/>
  <c r="H78" i="7"/>
  <c r="H79" i="7"/>
  <c r="I79" i="7"/>
  <c r="H80" i="7"/>
  <c r="I80" i="7"/>
  <c r="K80" i="7"/>
  <c r="L80" i="7" s="1"/>
  <c r="H81" i="7"/>
  <c r="K81" i="7" s="1"/>
  <c r="L81" i="7" s="1"/>
  <c r="I81" i="7"/>
  <c r="K82" i="4" l="1"/>
  <c r="L82" i="4" s="1"/>
  <c r="I82" i="4"/>
  <c r="I81" i="4"/>
  <c r="K78" i="4"/>
  <c r="L78" i="4" s="1"/>
  <c r="I80" i="4"/>
  <c r="I81" i="2"/>
  <c r="K80" i="2"/>
  <c r="L80" i="2" s="1"/>
  <c r="I80" i="2"/>
  <c r="K81" i="2"/>
  <c r="L81" i="2" s="1"/>
  <c r="K82" i="2"/>
  <c r="L82" i="2" s="1"/>
  <c r="I82" i="2"/>
  <c r="U108" i="6"/>
  <c r="I82" i="17"/>
  <c r="K82" i="17"/>
  <c r="L82" i="17" s="1"/>
  <c r="I78" i="13"/>
  <c r="H73" i="13"/>
  <c r="I74" i="13" s="1"/>
  <c r="H77" i="13"/>
  <c r="K77" i="13" s="1"/>
  <c r="L77" i="13" s="1"/>
  <c r="I81" i="26"/>
  <c r="R81" i="26"/>
  <c r="K81" i="26"/>
  <c r="L81" i="26" s="1"/>
  <c r="I80" i="26"/>
  <c r="AC108" i="6"/>
  <c r="H4" i="28"/>
  <c r="F5" i="28" s="1"/>
  <c r="I76" i="13"/>
  <c r="K76" i="13"/>
  <c r="L76" i="13" s="1"/>
  <c r="I75" i="13"/>
  <c r="K75" i="13"/>
  <c r="L75" i="13" s="1"/>
  <c r="X108" i="6"/>
  <c r="I74" i="4"/>
  <c r="K74" i="4"/>
  <c r="L74" i="4" s="1"/>
  <c r="I77" i="4"/>
  <c r="I75" i="4"/>
  <c r="K81" i="4"/>
  <c r="L81" i="4" s="1"/>
  <c r="K77" i="4"/>
  <c r="L77" i="4" s="1"/>
  <c r="I78" i="7"/>
  <c r="I75" i="7"/>
  <c r="K74" i="7"/>
  <c r="L74" i="7" s="1"/>
  <c r="I74" i="7"/>
  <c r="K77" i="7"/>
  <c r="L77" i="7" s="1"/>
  <c r="K78" i="7"/>
  <c r="L78" i="7" s="1"/>
  <c r="K78" i="13" l="1"/>
  <c r="L78" i="13" s="1"/>
  <c r="I77" i="13"/>
  <c r="K74" i="13"/>
  <c r="L74" i="13" s="1"/>
  <c r="H5" i="28"/>
  <c r="F6" i="28" s="1"/>
  <c r="N72" i="6"/>
  <c r="H55" i="6"/>
  <c r="N55" i="6"/>
  <c r="H73" i="6"/>
  <c r="H74" i="6"/>
  <c r="K74" i="6" s="1"/>
  <c r="L74" i="6" s="1"/>
  <c r="H75" i="6"/>
  <c r="H76" i="6"/>
  <c r="H77" i="6"/>
  <c r="H78" i="6"/>
  <c r="I78" i="6" s="1"/>
  <c r="H79" i="6"/>
  <c r="K79" i="6" s="1"/>
  <c r="L79" i="6" s="1"/>
  <c r="H80" i="6"/>
  <c r="H81" i="6"/>
  <c r="K82" i="6" l="1"/>
  <c r="L82" i="6" s="1"/>
  <c r="I82" i="6"/>
  <c r="K76" i="6"/>
  <c r="L76" i="6" s="1"/>
  <c r="H6" i="28"/>
  <c r="I81" i="6"/>
  <c r="I80" i="6"/>
  <c r="K78" i="6"/>
  <c r="L78" i="6" s="1"/>
  <c r="I79" i="6"/>
  <c r="K77" i="6"/>
  <c r="L77" i="6" s="1"/>
  <c r="I77" i="6"/>
  <c r="I76" i="6"/>
  <c r="I75" i="6"/>
  <c r="I74" i="6"/>
  <c r="K81" i="6"/>
  <c r="L81" i="6" s="1"/>
  <c r="K80" i="6"/>
  <c r="L80" i="6" s="1"/>
  <c r="K75" i="6"/>
  <c r="L75" i="6" s="1"/>
  <c r="F7" i="28" l="1"/>
  <c r="H7" i="28" s="1"/>
  <c r="F8" i="28" s="1"/>
  <c r="H8" i="28" s="1"/>
  <c r="F9" i="28" s="1"/>
  <c r="H60" i="2"/>
  <c r="P73" i="26"/>
  <c r="P74" i="26"/>
  <c r="P75" i="26"/>
  <c r="P76" i="26"/>
  <c r="P77" i="26"/>
  <c r="P78" i="26"/>
  <c r="M79" i="9"/>
  <c r="M80" i="9"/>
  <c r="O80" i="9" s="1"/>
  <c r="P80" i="9" s="1"/>
  <c r="M81" i="9"/>
  <c r="O81" i="9" s="1"/>
  <c r="P81" i="9" s="1"/>
  <c r="H57" i="6"/>
  <c r="R79" i="5"/>
  <c r="R80" i="5"/>
  <c r="R81" i="5"/>
  <c r="H73" i="5"/>
  <c r="H74" i="5"/>
  <c r="H75" i="5"/>
  <c r="K75" i="5" s="1"/>
  <c r="L75" i="5" s="1"/>
  <c r="H76" i="5"/>
  <c r="K76" i="5" s="1"/>
  <c r="L76" i="5" s="1"/>
  <c r="I76" i="5"/>
  <c r="H77" i="5"/>
  <c r="I77" i="5"/>
  <c r="K77" i="5"/>
  <c r="L77" i="5" s="1"/>
  <c r="H78" i="5"/>
  <c r="I78" i="5" s="1"/>
  <c r="H79" i="5"/>
  <c r="I79" i="5" s="1"/>
  <c r="H80" i="5"/>
  <c r="K80" i="5" s="1"/>
  <c r="L80" i="5" s="1"/>
  <c r="I80" i="5"/>
  <c r="H81" i="5"/>
  <c r="I81" i="5"/>
  <c r="K81" i="5"/>
  <c r="L81" i="5" s="1"/>
  <c r="H79" i="9"/>
  <c r="H72" i="9"/>
  <c r="G53" i="2"/>
  <c r="I81" i="9" l="1"/>
  <c r="H9" i="28"/>
  <c r="F10" i="28" s="1"/>
  <c r="I74" i="5"/>
  <c r="I75" i="5"/>
  <c r="K78" i="5"/>
  <c r="L78" i="5" s="1"/>
  <c r="K74" i="5"/>
  <c r="L74" i="5" s="1"/>
  <c r="K79" i="5"/>
  <c r="L79" i="5" s="1"/>
  <c r="K80" i="9"/>
  <c r="L80" i="9" s="1"/>
  <c r="I80" i="9"/>
  <c r="S54" i="2"/>
  <c r="H73" i="2"/>
  <c r="H74" i="2"/>
  <c r="H75" i="2"/>
  <c r="H76" i="2"/>
  <c r="H77" i="2"/>
  <c r="H78" i="2"/>
  <c r="H53" i="26"/>
  <c r="H54" i="26"/>
  <c r="H55" i="26"/>
  <c r="H56" i="26"/>
  <c r="R56" i="26" s="1"/>
  <c r="H57" i="26"/>
  <c r="R57" i="26" s="1"/>
  <c r="H58" i="26"/>
  <c r="R58" i="26" s="1"/>
  <c r="H59" i="26"/>
  <c r="I59" i="26"/>
  <c r="H60" i="26"/>
  <c r="R60" i="26" s="1"/>
  <c r="H61" i="26"/>
  <c r="R61" i="26" s="1"/>
  <c r="H62" i="26"/>
  <c r="H63" i="26"/>
  <c r="R63" i="26" s="1"/>
  <c r="H64" i="26"/>
  <c r="R64" i="26" s="1"/>
  <c r="I64" i="26"/>
  <c r="H65" i="26"/>
  <c r="R65" i="26" s="1"/>
  <c r="H66" i="26"/>
  <c r="H67" i="26"/>
  <c r="R67" i="26" s="1"/>
  <c r="H68" i="26"/>
  <c r="H69" i="26"/>
  <c r="R69" i="26" s="1"/>
  <c r="H70" i="26"/>
  <c r="R70" i="26" s="1"/>
  <c r="I70" i="26"/>
  <c r="H71" i="26"/>
  <c r="R71" i="26" s="1"/>
  <c r="I71" i="26"/>
  <c r="H72" i="26"/>
  <c r="I72" i="26"/>
  <c r="H73" i="26"/>
  <c r="R73" i="26" s="1"/>
  <c r="H74" i="26"/>
  <c r="R74" i="26" s="1"/>
  <c r="H75" i="26"/>
  <c r="H76" i="26"/>
  <c r="R76" i="26" s="1"/>
  <c r="H77" i="26"/>
  <c r="R77" i="26" s="1"/>
  <c r="I77" i="26"/>
  <c r="H78" i="26"/>
  <c r="I78" i="26" s="1"/>
  <c r="H52" i="26"/>
  <c r="H51" i="26"/>
  <c r="G45" i="26"/>
  <c r="D54" i="26"/>
  <c r="G54" i="26" l="1"/>
  <c r="I68" i="26"/>
  <c r="I67" i="26"/>
  <c r="I65" i="26"/>
  <c r="I58" i="26"/>
  <c r="I63" i="26"/>
  <c r="H10" i="28"/>
  <c r="F11" i="28" s="1"/>
  <c r="O54" i="26"/>
  <c r="I54" i="26"/>
  <c r="I73" i="26"/>
  <c r="R72" i="26"/>
  <c r="I69" i="26"/>
  <c r="R68" i="26"/>
  <c r="I75" i="26"/>
  <c r="R75" i="26"/>
  <c r="I74" i="26"/>
  <c r="I60" i="26"/>
  <c r="R59" i="26"/>
  <c r="I57" i="26"/>
  <c r="I55" i="26"/>
  <c r="R55" i="26"/>
  <c r="I66" i="26"/>
  <c r="R66" i="26"/>
  <c r="I79" i="26"/>
  <c r="K79" i="26"/>
  <c r="L79" i="26" s="1"/>
  <c r="R78" i="26"/>
  <c r="I62" i="26"/>
  <c r="R62" i="26"/>
  <c r="I61" i="26"/>
  <c r="I79" i="2"/>
  <c r="K79" i="2"/>
  <c r="L79" i="2" s="1"/>
  <c r="K78" i="2"/>
  <c r="L78" i="2" s="1"/>
  <c r="I75" i="2"/>
  <c r="K76" i="2"/>
  <c r="L76" i="2" s="1"/>
  <c r="K74" i="2"/>
  <c r="L74" i="2" s="1"/>
  <c r="I77" i="2"/>
  <c r="K77" i="2"/>
  <c r="L77" i="2" s="1"/>
  <c r="K75" i="2"/>
  <c r="L75" i="2" s="1"/>
  <c r="I76" i="2"/>
  <c r="I78" i="2"/>
  <c r="I74" i="2"/>
  <c r="I56" i="26"/>
  <c r="I76" i="26"/>
  <c r="K54" i="26"/>
  <c r="L54" i="26" s="1"/>
  <c r="K58" i="26"/>
  <c r="L58" i="26" s="1"/>
  <c r="K59" i="26"/>
  <c r="L59" i="26" s="1"/>
  <c r="K61" i="26"/>
  <c r="L61" i="26" s="1"/>
  <c r="K64" i="26"/>
  <c r="L64" i="26" s="1"/>
  <c r="K66" i="26"/>
  <c r="L66" i="26" s="1"/>
  <c r="K69" i="26"/>
  <c r="L69" i="26" s="1"/>
  <c r="K72" i="26"/>
  <c r="L72" i="26" s="1"/>
  <c r="K73" i="26"/>
  <c r="L73" i="26" s="1"/>
  <c r="K75" i="26"/>
  <c r="L75" i="26" s="1"/>
  <c r="H73" i="17"/>
  <c r="H74" i="17"/>
  <c r="H75" i="17"/>
  <c r="H76" i="17"/>
  <c r="H77" i="17"/>
  <c r="H78" i="17"/>
  <c r="H11" i="28" l="1"/>
  <c r="F12" i="28" s="1"/>
  <c r="P54" i="26"/>
  <c r="Q54" i="26"/>
  <c r="R54" i="26" s="1"/>
  <c r="K70" i="26"/>
  <c r="L70" i="26" s="1"/>
  <c r="K62" i="26"/>
  <c r="L62" i="26" s="1"/>
  <c r="K77" i="26"/>
  <c r="L77" i="26" s="1"/>
  <c r="K78" i="26"/>
  <c r="L78" i="26" s="1"/>
  <c r="K65" i="26"/>
  <c r="L65" i="26" s="1"/>
  <c r="K63" i="26"/>
  <c r="L63" i="26" s="1"/>
  <c r="K60" i="26"/>
  <c r="L60" i="26" s="1"/>
  <c r="K55" i="26"/>
  <c r="L55" i="26" s="1"/>
  <c r="K76" i="26"/>
  <c r="L76" i="26" s="1"/>
  <c r="K74" i="26"/>
  <c r="L74" i="26" s="1"/>
  <c r="K57" i="26"/>
  <c r="L57" i="26" s="1"/>
  <c r="K56" i="26"/>
  <c r="L56" i="26" s="1"/>
  <c r="K71" i="26"/>
  <c r="L71" i="26" s="1"/>
  <c r="K68" i="26"/>
  <c r="L68" i="26" s="1"/>
  <c r="K67" i="26"/>
  <c r="L67" i="26" s="1"/>
  <c r="H12" i="28" l="1"/>
  <c r="F13" i="28" s="1"/>
  <c r="AJ4" i="32"/>
  <c r="AJ5" i="32"/>
  <c r="AJ6" i="32"/>
  <c r="AJ7" i="32"/>
  <c r="AJ8" i="32"/>
  <c r="AJ9" i="32"/>
  <c r="AJ10" i="32"/>
  <c r="AJ11" i="32"/>
  <c r="AJ12" i="32"/>
  <c r="AJ13" i="32"/>
  <c r="AJ14" i="32"/>
  <c r="AJ15" i="32"/>
  <c r="AJ16" i="32"/>
  <c r="AJ17" i="32"/>
  <c r="AJ18" i="32"/>
  <c r="AJ19" i="32"/>
  <c r="AJ20" i="32"/>
  <c r="AJ21" i="32"/>
  <c r="AJ22" i="32"/>
  <c r="AJ23" i="32"/>
  <c r="AJ24" i="32"/>
  <c r="AJ25" i="32"/>
  <c r="AJ26" i="32"/>
  <c r="AJ27" i="32"/>
  <c r="AJ28" i="32"/>
  <c r="AJ29" i="32"/>
  <c r="AJ30" i="32"/>
  <c r="AJ31" i="32"/>
  <c r="AJ32" i="32"/>
  <c r="AJ33" i="32"/>
  <c r="AJ34" i="32"/>
  <c r="AJ35" i="32"/>
  <c r="AJ36" i="32"/>
  <c r="AJ37" i="32"/>
  <c r="AJ38" i="32"/>
  <c r="AJ39" i="32"/>
  <c r="AJ40" i="32"/>
  <c r="AJ41" i="32"/>
  <c r="AJ42" i="32"/>
  <c r="AJ43" i="32"/>
  <c r="AJ44" i="32"/>
  <c r="AJ45" i="32"/>
  <c r="AJ46" i="32"/>
  <c r="AJ47" i="32"/>
  <c r="AJ48" i="32"/>
  <c r="AJ49" i="32"/>
  <c r="AJ50" i="32"/>
  <c r="AJ51" i="32"/>
  <c r="AJ52" i="32"/>
  <c r="AJ53" i="32"/>
  <c r="AJ54" i="32"/>
  <c r="AJ55" i="32"/>
  <c r="AJ56" i="32"/>
  <c r="AJ57" i="32"/>
  <c r="AJ58" i="32"/>
  <c r="AJ59" i="32"/>
  <c r="AJ60" i="32"/>
  <c r="AJ61" i="32"/>
  <c r="AJ62" i="32"/>
  <c r="AJ63" i="32"/>
  <c r="AJ64" i="32"/>
  <c r="AJ65" i="32"/>
  <c r="AJ66" i="32"/>
  <c r="AJ67" i="32"/>
  <c r="AJ68" i="32"/>
  <c r="AJ69" i="32"/>
  <c r="AJ70" i="32"/>
  <c r="AJ71" i="32"/>
  <c r="AJ72" i="32"/>
  <c r="AJ73" i="32"/>
  <c r="AJ74" i="32"/>
  <c r="AJ75" i="32"/>
  <c r="AJ76" i="32"/>
  <c r="AJ77" i="32"/>
  <c r="AJ78" i="32"/>
  <c r="AJ79" i="32"/>
  <c r="AJ80" i="32"/>
  <c r="AJ81" i="32"/>
  <c r="AJ82" i="32"/>
  <c r="AJ83" i="32"/>
  <c r="AJ84" i="32"/>
  <c r="AJ85" i="32"/>
  <c r="AJ86" i="32"/>
  <c r="AJ87" i="32"/>
  <c r="AJ88" i="32"/>
  <c r="AJ89" i="32"/>
  <c r="AJ90" i="32"/>
  <c r="AJ91" i="32"/>
  <c r="AJ92" i="32"/>
  <c r="AJ93" i="32"/>
  <c r="AJ94" i="32"/>
  <c r="AJ95" i="32"/>
  <c r="AJ96" i="32"/>
  <c r="AJ97" i="32"/>
  <c r="AJ98" i="32"/>
  <c r="AJ99" i="32"/>
  <c r="AJ100" i="32"/>
  <c r="AJ101" i="32"/>
  <c r="AJ102" i="32"/>
  <c r="AJ103" i="32"/>
  <c r="AJ104" i="32"/>
  <c r="AJ105" i="32"/>
  <c r="AJ106" i="32"/>
  <c r="AJ107" i="32"/>
  <c r="AJ108" i="32"/>
  <c r="AJ109" i="32"/>
  <c r="AJ110" i="32"/>
  <c r="AJ111" i="32"/>
  <c r="AJ112" i="32"/>
  <c r="AJ113" i="32"/>
  <c r="AJ114" i="32"/>
  <c r="AJ115" i="32"/>
  <c r="AJ116" i="32"/>
  <c r="AJ117" i="32"/>
  <c r="AJ118" i="32"/>
  <c r="AJ119" i="32"/>
  <c r="AJ120" i="32"/>
  <c r="AJ121" i="32"/>
  <c r="AJ122" i="32"/>
  <c r="AJ123" i="32"/>
  <c r="AJ124" i="32"/>
  <c r="AJ125" i="32"/>
  <c r="AJ126" i="32"/>
  <c r="AJ127" i="32"/>
  <c r="AJ128" i="32"/>
  <c r="AJ129" i="32"/>
  <c r="AJ130" i="32"/>
  <c r="AJ131" i="32"/>
  <c r="AJ132" i="32"/>
  <c r="AJ133" i="32"/>
  <c r="AJ134" i="32"/>
  <c r="AJ135" i="32"/>
  <c r="AJ136" i="32"/>
  <c r="AJ137" i="32"/>
  <c r="AJ138" i="32"/>
  <c r="AJ139" i="32"/>
  <c r="AJ140" i="32"/>
  <c r="AJ141" i="32"/>
  <c r="AJ142" i="32"/>
  <c r="AJ143" i="32"/>
  <c r="AJ144" i="32"/>
  <c r="AJ145" i="32"/>
  <c r="AJ146" i="32"/>
  <c r="AJ147" i="32"/>
  <c r="AJ148" i="32"/>
  <c r="AJ149" i="32"/>
  <c r="AJ150" i="32"/>
  <c r="AJ151" i="32"/>
  <c r="AJ152" i="32"/>
  <c r="AJ153" i="32"/>
  <c r="AJ154" i="32"/>
  <c r="AJ155" i="32"/>
  <c r="AJ156" i="32"/>
  <c r="AJ157" i="32"/>
  <c r="AJ158" i="32"/>
  <c r="AJ159" i="32"/>
  <c r="AJ160" i="32"/>
  <c r="AJ161" i="32"/>
  <c r="AJ162" i="32"/>
  <c r="AJ163" i="32"/>
  <c r="AJ164" i="32"/>
  <c r="AJ165" i="32"/>
  <c r="AJ166" i="32"/>
  <c r="AJ167" i="32"/>
  <c r="AJ168" i="32"/>
  <c r="AJ169" i="32"/>
  <c r="AJ170" i="32"/>
  <c r="AJ171" i="32"/>
  <c r="AJ172" i="32"/>
  <c r="AJ173" i="32"/>
  <c r="AJ174" i="32"/>
  <c r="AJ175" i="32"/>
  <c r="AJ176" i="32"/>
  <c r="AJ177" i="32"/>
  <c r="AJ178" i="32"/>
  <c r="AJ179" i="32"/>
  <c r="AJ180" i="32"/>
  <c r="AJ181" i="32"/>
  <c r="AJ182" i="32"/>
  <c r="AJ183" i="32"/>
  <c r="AJ184" i="32"/>
  <c r="AJ185" i="32"/>
  <c r="AJ186" i="32"/>
  <c r="AJ187" i="32"/>
  <c r="AJ188" i="32"/>
  <c r="AJ189" i="32"/>
  <c r="AJ190" i="32"/>
  <c r="AJ191" i="32"/>
  <c r="AJ192" i="32"/>
  <c r="AJ193" i="32"/>
  <c r="AJ194" i="32"/>
  <c r="AJ195" i="32"/>
  <c r="AJ196" i="32"/>
  <c r="AJ197" i="32"/>
  <c r="AJ198" i="32"/>
  <c r="AJ199" i="32"/>
  <c r="AJ200" i="32"/>
  <c r="AJ201" i="32"/>
  <c r="AJ202" i="32"/>
  <c r="AJ203" i="32"/>
  <c r="AJ204" i="32"/>
  <c r="AJ205" i="32"/>
  <c r="AJ206" i="32"/>
  <c r="AJ207" i="32"/>
  <c r="AJ208" i="32"/>
  <c r="AJ209" i="32"/>
  <c r="AJ210" i="32"/>
  <c r="AJ211" i="32"/>
  <c r="AJ212" i="32"/>
  <c r="AJ213" i="32"/>
  <c r="AJ214" i="32"/>
  <c r="AJ215" i="32"/>
  <c r="AJ216" i="32"/>
  <c r="AJ217" i="32"/>
  <c r="AJ218" i="32"/>
  <c r="AJ219" i="32"/>
  <c r="AJ220" i="32"/>
  <c r="AJ221" i="32"/>
  <c r="AJ222" i="32"/>
  <c r="AJ223" i="32"/>
  <c r="AJ224" i="32"/>
  <c r="AJ225" i="32"/>
  <c r="AJ226" i="32"/>
  <c r="AJ227" i="32"/>
  <c r="AJ228" i="32"/>
  <c r="AJ229" i="32"/>
  <c r="AJ230" i="32"/>
  <c r="AJ231" i="32"/>
  <c r="AJ232" i="32"/>
  <c r="AJ233" i="32"/>
  <c r="AJ234" i="32"/>
  <c r="AJ235" i="32"/>
  <c r="AJ236" i="32"/>
  <c r="AJ237" i="32"/>
  <c r="AJ238" i="32"/>
  <c r="AJ239" i="32"/>
  <c r="AJ240" i="32"/>
  <c r="AJ241" i="32"/>
  <c r="AJ242" i="32"/>
  <c r="AJ243" i="32"/>
  <c r="AJ244" i="32"/>
  <c r="AJ245" i="32"/>
  <c r="AJ246" i="32"/>
  <c r="AJ247" i="32"/>
  <c r="AJ248" i="32"/>
  <c r="AJ249" i="32"/>
  <c r="AJ250" i="32"/>
  <c r="AJ251" i="32"/>
  <c r="AJ252" i="32"/>
  <c r="AJ253" i="32"/>
  <c r="AJ254" i="32"/>
  <c r="AJ255" i="32"/>
  <c r="AJ256" i="32"/>
  <c r="AJ257" i="32"/>
  <c r="AJ258" i="32"/>
  <c r="AJ259" i="32"/>
  <c r="AJ260" i="32"/>
  <c r="AJ261" i="32"/>
  <c r="AJ262" i="32"/>
  <c r="AJ263" i="32"/>
  <c r="AJ264" i="32"/>
  <c r="AJ265" i="32"/>
  <c r="AJ266" i="32"/>
  <c r="AJ267" i="32"/>
  <c r="AJ268" i="32"/>
  <c r="AJ269" i="32"/>
  <c r="AJ270" i="32"/>
  <c r="AJ271" i="32"/>
  <c r="AJ272" i="32"/>
  <c r="AJ273" i="32"/>
  <c r="AJ274" i="32"/>
  <c r="AJ275" i="32"/>
  <c r="AJ276" i="32"/>
  <c r="AJ277" i="32"/>
  <c r="AJ278" i="32"/>
  <c r="AJ279" i="32"/>
  <c r="AJ280" i="32"/>
  <c r="AJ281" i="32"/>
  <c r="AJ282" i="32"/>
  <c r="AJ283" i="32"/>
  <c r="AJ284" i="32"/>
  <c r="AJ285" i="32"/>
  <c r="AJ286" i="32"/>
  <c r="AJ287" i="32"/>
  <c r="AJ288" i="32"/>
  <c r="AJ289" i="32"/>
  <c r="AJ290" i="32"/>
  <c r="AJ291" i="32"/>
  <c r="AJ292" i="32"/>
  <c r="AJ293" i="32"/>
  <c r="AJ294" i="32"/>
  <c r="AJ295" i="32"/>
  <c r="AJ296" i="32"/>
  <c r="AJ297" i="32"/>
  <c r="AJ298" i="32"/>
  <c r="AJ299" i="32"/>
  <c r="AJ300" i="32"/>
  <c r="AJ301" i="32"/>
  <c r="AJ302" i="32"/>
  <c r="AJ303" i="32"/>
  <c r="AJ304" i="32"/>
  <c r="AJ305" i="32"/>
  <c r="AJ306" i="32"/>
  <c r="AJ307" i="32"/>
  <c r="AJ308" i="32"/>
  <c r="AJ309" i="32"/>
  <c r="AJ310" i="32"/>
  <c r="AJ311" i="32"/>
  <c r="AJ312" i="32"/>
  <c r="AJ313" i="32"/>
  <c r="AJ314" i="32"/>
  <c r="AJ315" i="32"/>
  <c r="AJ316" i="32"/>
  <c r="AJ317" i="32"/>
  <c r="AJ318" i="32"/>
  <c r="AJ319" i="32"/>
  <c r="AJ320" i="32"/>
  <c r="AJ321" i="32"/>
  <c r="AJ322" i="32"/>
  <c r="AJ323" i="32"/>
  <c r="AJ324" i="32"/>
  <c r="AJ325" i="32"/>
  <c r="AJ326" i="32"/>
  <c r="AJ327" i="32"/>
  <c r="AJ328" i="32"/>
  <c r="AJ329" i="32"/>
  <c r="AJ330" i="32"/>
  <c r="AJ331" i="32"/>
  <c r="AJ332" i="32"/>
  <c r="AJ333" i="32"/>
  <c r="AJ334" i="32"/>
  <c r="AJ335" i="32"/>
  <c r="AJ336" i="32"/>
  <c r="AJ337" i="32"/>
  <c r="AJ338" i="32"/>
  <c r="AJ339" i="32"/>
  <c r="AJ340" i="32"/>
  <c r="AJ341" i="32"/>
  <c r="AJ342" i="32"/>
  <c r="AJ343" i="32"/>
  <c r="AJ344" i="32"/>
  <c r="AJ345" i="32"/>
  <c r="AJ346" i="32"/>
  <c r="AJ347" i="32"/>
  <c r="AJ348" i="32"/>
  <c r="AJ349" i="32"/>
  <c r="AJ350" i="32"/>
  <c r="AJ351" i="32"/>
  <c r="AJ352" i="32"/>
  <c r="AJ353" i="32"/>
  <c r="AJ354" i="32"/>
  <c r="AJ355" i="32"/>
  <c r="AJ356" i="32"/>
  <c r="AJ357" i="32"/>
  <c r="AJ358" i="32"/>
  <c r="AJ359" i="32"/>
  <c r="AJ360" i="32"/>
  <c r="AJ361" i="32"/>
  <c r="AJ362" i="32"/>
  <c r="AJ363" i="32"/>
  <c r="AJ364" i="32"/>
  <c r="AJ365" i="32"/>
  <c r="AJ366" i="32"/>
  <c r="AJ367" i="32"/>
  <c r="AJ368" i="32"/>
  <c r="AJ369" i="32"/>
  <c r="AJ370" i="32"/>
  <c r="AJ371" i="32"/>
  <c r="AJ372" i="32"/>
  <c r="AJ373" i="32"/>
  <c r="AJ374" i="32"/>
  <c r="AJ375" i="32"/>
  <c r="AJ376" i="32"/>
  <c r="AJ377" i="32"/>
  <c r="AJ378" i="32"/>
  <c r="AJ379" i="32"/>
  <c r="AJ380" i="32"/>
  <c r="AJ381" i="32"/>
  <c r="AJ382" i="32"/>
  <c r="AJ383" i="32"/>
  <c r="AJ384" i="32"/>
  <c r="AJ385" i="32"/>
  <c r="AJ386" i="32"/>
  <c r="AJ387" i="32"/>
  <c r="AJ388" i="32"/>
  <c r="AJ389" i="32"/>
  <c r="AJ390" i="32"/>
  <c r="AJ391" i="32"/>
  <c r="AJ392" i="32"/>
  <c r="AJ393" i="32"/>
  <c r="AJ394" i="32"/>
  <c r="AJ395" i="32"/>
  <c r="AJ396" i="32"/>
  <c r="AJ397" i="32"/>
  <c r="AJ398" i="32"/>
  <c r="AJ399" i="32"/>
  <c r="AJ400" i="32"/>
  <c r="AJ401" i="32"/>
  <c r="AJ402" i="32"/>
  <c r="AJ403" i="32"/>
  <c r="AJ404" i="32"/>
  <c r="AJ405" i="32"/>
  <c r="AJ406" i="32"/>
  <c r="AJ407" i="32"/>
  <c r="AJ408" i="32"/>
  <c r="AJ409" i="32"/>
  <c r="AJ410" i="32"/>
  <c r="AJ411" i="32"/>
  <c r="AJ412" i="32"/>
  <c r="AJ413" i="32"/>
  <c r="AJ414" i="32"/>
  <c r="AJ415" i="32"/>
  <c r="AJ416" i="32"/>
  <c r="AJ417" i="32"/>
  <c r="AJ418" i="32"/>
  <c r="AJ419" i="32"/>
  <c r="AJ420" i="32"/>
  <c r="AJ421" i="32"/>
  <c r="AJ422" i="32"/>
  <c r="AJ423" i="32"/>
  <c r="AJ424" i="32"/>
  <c r="AJ425" i="32"/>
  <c r="AJ426" i="32"/>
  <c r="AJ427" i="32"/>
  <c r="AJ428" i="32"/>
  <c r="AJ429" i="32"/>
  <c r="AJ430" i="32"/>
  <c r="AJ431" i="32"/>
  <c r="AJ432" i="32"/>
  <c r="AJ433" i="32"/>
  <c r="AJ434" i="32"/>
  <c r="AJ435" i="32"/>
  <c r="AJ436" i="32"/>
  <c r="AJ437" i="32"/>
  <c r="AJ438" i="32"/>
  <c r="AJ439" i="32"/>
  <c r="AJ440" i="32"/>
  <c r="AJ441" i="32"/>
  <c r="AJ442" i="32"/>
  <c r="AJ443" i="32"/>
  <c r="AJ444" i="32"/>
  <c r="AJ445" i="32"/>
  <c r="AJ446" i="32"/>
  <c r="AJ447" i="32"/>
  <c r="AJ448" i="32"/>
  <c r="AJ449" i="32"/>
  <c r="AJ450" i="32"/>
  <c r="AJ451" i="32"/>
  <c r="AJ452" i="32"/>
  <c r="AJ453" i="32"/>
  <c r="AJ454" i="32"/>
  <c r="AJ455" i="32"/>
  <c r="AJ456" i="32"/>
  <c r="AJ457" i="32"/>
  <c r="AJ458" i="32"/>
  <c r="AJ459" i="32"/>
  <c r="AJ460" i="32"/>
  <c r="AJ461" i="32"/>
  <c r="AJ462" i="32"/>
  <c r="AJ463" i="32"/>
  <c r="AJ464" i="32"/>
  <c r="AJ465" i="32"/>
  <c r="AJ466" i="32"/>
  <c r="AJ467" i="32"/>
  <c r="AJ468" i="32"/>
  <c r="AJ469" i="32"/>
  <c r="AJ470" i="32"/>
  <c r="AJ471" i="32"/>
  <c r="AJ472" i="32"/>
  <c r="AJ473" i="32"/>
  <c r="AJ474" i="32"/>
  <c r="AJ475" i="32"/>
  <c r="AJ476" i="32"/>
  <c r="AJ477" i="32"/>
  <c r="AJ478" i="32"/>
  <c r="AJ479" i="32"/>
  <c r="AJ480" i="32"/>
  <c r="AJ481" i="32"/>
  <c r="AJ482" i="32"/>
  <c r="AJ483" i="32"/>
  <c r="AJ484" i="32"/>
  <c r="AJ485" i="32"/>
  <c r="AJ486" i="32"/>
  <c r="AJ487" i="32"/>
  <c r="AJ488" i="32"/>
  <c r="AJ489" i="32"/>
  <c r="AJ490" i="32"/>
  <c r="AJ491" i="32"/>
  <c r="AJ492" i="32"/>
  <c r="AJ493" i="32"/>
  <c r="AJ494" i="32"/>
  <c r="AJ495" i="32"/>
  <c r="AJ496" i="32"/>
  <c r="AJ497" i="32"/>
  <c r="AJ498" i="32"/>
  <c r="AJ499" i="32"/>
  <c r="AJ500" i="32"/>
  <c r="AJ501" i="32"/>
  <c r="AJ502" i="32"/>
  <c r="AJ503" i="32"/>
  <c r="AJ504" i="32"/>
  <c r="AJ505" i="32"/>
  <c r="AJ506" i="32"/>
  <c r="AJ507" i="32"/>
  <c r="AJ508" i="32"/>
  <c r="AJ509" i="32"/>
  <c r="AJ510" i="32"/>
  <c r="AJ511" i="32"/>
  <c r="AJ512" i="32"/>
  <c r="AJ513" i="32"/>
  <c r="AJ514" i="32"/>
  <c r="AJ515" i="32"/>
  <c r="AJ516" i="32"/>
  <c r="AJ517" i="32"/>
  <c r="AJ518" i="32"/>
  <c r="AJ519" i="32"/>
  <c r="AJ520" i="32"/>
  <c r="AJ521" i="32"/>
  <c r="AJ522" i="32"/>
  <c r="AJ523" i="32"/>
  <c r="AJ524" i="32"/>
  <c r="AJ525" i="32"/>
  <c r="AJ526" i="32"/>
  <c r="AJ527" i="32"/>
  <c r="AJ528" i="32"/>
  <c r="AJ529" i="32"/>
  <c r="AJ530" i="32"/>
  <c r="AJ531" i="32"/>
  <c r="AJ532" i="32"/>
  <c r="AJ533" i="32"/>
  <c r="AJ534" i="32"/>
  <c r="AJ535" i="32"/>
  <c r="AJ536" i="32"/>
  <c r="AJ537" i="32"/>
  <c r="AJ538" i="32"/>
  <c r="AJ539" i="32"/>
  <c r="AJ540" i="32"/>
  <c r="AJ541" i="32"/>
  <c r="AJ542" i="32"/>
  <c r="AJ543" i="32"/>
  <c r="AJ544" i="32"/>
  <c r="AJ545" i="32"/>
  <c r="AJ546" i="32"/>
  <c r="AJ547" i="32"/>
  <c r="AJ548" i="32"/>
  <c r="AJ549" i="32"/>
  <c r="AJ550" i="32"/>
  <c r="AJ551" i="32"/>
  <c r="AJ552" i="32"/>
  <c r="AJ553" i="32"/>
  <c r="AJ554" i="32"/>
  <c r="AJ555" i="32"/>
  <c r="AJ556" i="32"/>
  <c r="AJ557" i="32"/>
  <c r="AJ558" i="32"/>
  <c r="AJ559" i="32"/>
  <c r="AJ560" i="32"/>
  <c r="AJ561" i="32"/>
  <c r="AJ562" i="32"/>
  <c r="AJ563" i="32"/>
  <c r="AJ564" i="32"/>
  <c r="AJ565" i="32"/>
  <c r="AJ566" i="32"/>
  <c r="AJ567" i="32"/>
  <c r="AJ568" i="32"/>
  <c r="AJ569" i="32"/>
  <c r="AJ570" i="32"/>
  <c r="AJ571" i="32"/>
  <c r="AJ572" i="32"/>
  <c r="AJ573" i="32"/>
  <c r="AJ574" i="32"/>
  <c r="AJ575" i="32"/>
  <c r="AJ576" i="32"/>
  <c r="AJ577" i="32"/>
  <c r="AJ578" i="32"/>
  <c r="AJ579" i="32"/>
  <c r="AJ580" i="32"/>
  <c r="AJ581" i="32"/>
  <c r="AJ582" i="32"/>
  <c r="AJ583" i="32"/>
  <c r="AJ584" i="32"/>
  <c r="AJ585" i="32"/>
  <c r="AJ586" i="32"/>
  <c r="AJ587" i="32"/>
  <c r="AJ588" i="32"/>
  <c r="AJ589" i="32"/>
  <c r="AJ590" i="32"/>
  <c r="AJ591" i="32"/>
  <c r="AJ592" i="32"/>
  <c r="AJ593" i="32"/>
  <c r="AJ594" i="32"/>
  <c r="AJ595" i="32"/>
  <c r="AJ596" i="32"/>
  <c r="AJ597" i="32"/>
  <c r="AJ598" i="32"/>
  <c r="AJ599" i="32"/>
  <c r="AJ600" i="32"/>
  <c r="AJ601" i="32"/>
  <c r="AJ602" i="32"/>
  <c r="AJ603" i="32"/>
  <c r="AJ604" i="32"/>
  <c r="AJ605" i="32"/>
  <c r="AJ606" i="32"/>
  <c r="AJ607" i="32"/>
  <c r="AJ608" i="32"/>
  <c r="AJ609" i="32"/>
  <c r="AJ610" i="32"/>
  <c r="AJ611" i="32"/>
  <c r="AJ612" i="32"/>
  <c r="AJ613" i="32"/>
  <c r="AJ614" i="32"/>
  <c r="AJ615" i="32"/>
  <c r="AJ616" i="32"/>
  <c r="AJ617" i="32"/>
  <c r="AJ618" i="32"/>
  <c r="AJ619" i="32"/>
  <c r="AJ620" i="32"/>
  <c r="AJ621" i="32"/>
  <c r="AJ622" i="32"/>
  <c r="AJ623" i="32"/>
  <c r="AJ624" i="32"/>
  <c r="AJ625" i="32"/>
  <c r="AJ626" i="32"/>
  <c r="AJ627" i="32"/>
  <c r="AJ628" i="32"/>
  <c r="AJ629" i="32"/>
  <c r="AJ630" i="32"/>
  <c r="AJ631" i="32"/>
  <c r="AJ632" i="32"/>
  <c r="AJ633" i="32"/>
  <c r="AJ634" i="32"/>
  <c r="AJ635" i="32"/>
  <c r="AJ636" i="32"/>
  <c r="AJ637" i="32"/>
  <c r="AJ638" i="32"/>
  <c r="AJ639" i="32"/>
  <c r="AJ640" i="32"/>
  <c r="AJ641" i="32"/>
  <c r="AJ642" i="32"/>
  <c r="AJ643" i="32"/>
  <c r="AJ644" i="32"/>
  <c r="AJ645" i="32"/>
  <c r="AJ646" i="32"/>
  <c r="AJ647" i="32"/>
  <c r="AJ648" i="32"/>
  <c r="AJ649" i="32"/>
  <c r="AJ650" i="32"/>
  <c r="AJ651" i="32"/>
  <c r="AJ652" i="32"/>
  <c r="AJ653" i="32"/>
  <c r="AJ654" i="32"/>
  <c r="AJ655" i="32"/>
  <c r="AJ656" i="32"/>
  <c r="AJ657" i="32"/>
  <c r="AJ658" i="32"/>
  <c r="AJ659" i="32"/>
  <c r="AJ660" i="32"/>
  <c r="AJ661" i="32"/>
  <c r="AJ662" i="32"/>
  <c r="AJ663" i="32"/>
  <c r="AJ664" i="32"/>
  <c r="AJ665" i="32"/>
  <c r="AJ666" i="32"/>
  <c r="AJ667" i="32"/>
  <c r="AJ668" i="32"/>
  <c r="AJ669" i="32"/>
  <c r="AJ670" i="32"/>
  <c r="AJ671" i="32"/>
  <c r="AJ672" i="32"/>
  <c r="AJ673" i="32"/>
  <c r="AJ674" i="32"/>
  <c r="AJ675" i="32"/>
  <c r="AJ676" i="32"/>
  <c r="AJ677" i="32"/>
  <c r="AJ678" i="32"/>
  <c r="AJ679" i="32"/>
  <c r="AJ680" i="32"/>
  <c r="AJ681" i="32"/>
  <c r="AJ682" i="32"/>
  <c r="AJ683" i="32"/>
  <c r="AJ684" i="32"/>
  <c r="AJ685" i="32"/>
  <c r="AJ686" i="32"/>
  <c r="AJ687" i="32"/>
  <c r="AJ688" i="32"/>
  <c r="AJ689" i="32"/>
  <c r="AJ690" i="32"/>
  <c r="AJ691" i="32"/>
  <c r="AJ692" i="32"/>
  <c r="AJ693" i="32"/>
  <c r="AJ694" i="32"/>
  <c r="AJ695" i="32"/>
  <c r="AJ696" i="32"/>
  <c r="AJ697" i="32"/>
  <c r="AJ698" i="32"/>
  <c r="AJ699" i="32"/>
  <c r="AJ700" i="32"/>
  <c r="AJ701" i="32"/>
  <c r="AJ702" i="32"/>
  <c r="AJ703" i="32"/>
  <c r="AJ704" i="32"/>
  <c r="AJ705" i="32"/>
  <c r="AJ706" i="32"/>
  <c r="AJ707" i="32"/>
  <c r="AJ708" i="32"/>
  <c r="AJ709" i="32"/>
  <c r="AJ710" i="32"/>
  <c r="AJ711" i="32"/>
  <c r="AJ712" i="32"/>
  <c r="AJ713" i="32"/>
  <c r="AJ714" i="32"/>
  <c r="AJ715" i="32"/>
  <c r="AJ716" i="32"/>
  <c r="AJ717" i="32"/>
  <c r="AJ718" i="32"/>
  <c r="AJ719" i="32"/>
  <c r="AJ720" i="32"/>
  <c r="AJ721" i="32"/>
  <c r="AJ722" i="32"/>
  <c r="AJ723" i="32"/>
  <c r="AJ724" i="32"/>
  <c r="AJ725" i="32"/>
  <c r="AJ726" i="32"/>
  <c r="AJ727" i="32"/>
  <c r="AJ728" i="32"/>
  <c r="AJ729" i="32"/>
  <c r="AJ730" i="32"/>
  <c r="AJ731" i="32"/>
  <c r="AJ732" i="32"/>
  <c r="AJ733" i="32"/>
  <c r="AJ734" i="32"/>
  <c r="AJ735" i="32"/>
  <c r="AJ736" i="32"/>
  <c r="AJ737" i="32"/>
  <c r="AJ738" i="32"/>
  <c r="AJ739" i="32"/>
  <c r="AJ740" i="32"/>
  <c r="AJ741" i="32"/>
  <c r="AJ742" i="32"/>
  <c r="AJ743" i="32"/>
  <c r="AJ744" i="32"/>
  <c r="AJ745" i="32"/>
  <c r="AJ746" i="32"/>
  <c r="AJ747" i="32"/>
  <c r="AJ748" i="32"/>
  <c r="AJ749" i="32"/>
  <c r="AJ750" i="32"/>
  <c r="AJ751" i="32"/>
  <c r="AJ752" i="32"/>
  <c r="AJ753" i="32"/>
  <c r="AJ754" i="32"/>
  <c r="AJ755" i="32"/>
  <c r="AJ756" i="32"/>
  <c r="AJ757" i="32"/>
  <c r="AJ758" i="32"/>
  <c r="AJ759" i="32"/>
  <c r="AJ760" i="32"/>
  <c r="AJ761" i="32"/>
  <c r="AJ762" i="32"/>
  <c r="AJ763" i="32"/>
  <c r="AJ764" i="32"/>
  <c r="AJ765" i="32"/>
  <c r="AJ766" i="32"/>
  <c r="AJ767" i="32"/>
  <c r="AJ768" i="32"/>
  <c r="AJ769" i="32"/>
  <c r="AJ770" i="32"/>
  <c r="AJ771" i="32"/>
  <c r="AJ772" i="32"/>
  <c r="AJ773" i="32"/>
  <c r="AJ774" i="32"/>
  <c r="AJ775" i="32"/>
  <c r="AJ776" i="32"/>
  <c r="AJ777" i="32"/>
  <c r="AJ778" i="32"/>
  <c r="AJ779" i="32"/>
  <c r="AJ780" i="32"/>
  <c r="AJ781" i="32"/>
  <c r="AJ782" i="32"/>
  <c r="AJ783" i="32"/>
  <c r="AJ784" i="32"/>
  <c r="AJ785" i="32"/>
  <c r="AJ786" i="32"/>
  <c r="AJ787" i="32"/>
  <c r="AJ788" i="32"/>
  <c r="AJ789" i="32"/>
  <c r="AJ790" i="32"/>
  <c r="AJ791" i="32"/>
  <c r="AJ792" i="32"/>
  <c r="AJ793" i="32"/>
  <c r="AJ794" i="32"/>
  <c r="AJ795" i="32"/>
  <c r="AJ796" i="32"/>
  <c r="AJ797" i="32"/>
  <c r="AJ798" i="32"/>
  <c r="AJ799" i="32"/>
  <c r="AJ800" i="32"/>
  <c r="AJ801" i="32"/>
  <c r="AJ802" i="32"/>
  <c r="AJ803" i="32"/>
  <c r="AJ804" i="32"/>
  <c r="AJ805" i="32"/>
  <c r="AJ806" i="32"/>
  <c r="AJ807" i="32"/>
  <c r="AJ808" i="32"/>
  <c r="AJ809" i="32"/>
  <c r="AJ810" i="32"/>
  <c r="AJ811" i="32"/>
  <c r="AJ812" i="32"/>
  <c r="AJ813" i="32"/>
  <c r="AJ814" i="32"/>
  <c r="AJ815" i="32"/>
  <c r="AJ816" i="32"/>
  <c r="AJ817" i="32"/>
  <c r="AJ818" i="32"/>
  <c r="AJ819" i="32"/>
  <c r="AJ820" i="32"/>
  <c r="AJ821" i="32"/>
  <c r="AJ822" i="32"/>
  <c r="AJ823" i="32"/>
  <c r="AJ824" i="32"/>
  <c r="AJ825" i="32"/>
  <c r="AJ826" i="32"/>
  <c r="AJ827" i="32"/>
  <c r="AJ828" i="32"/>
  <c r="AJ829" i="32"/>
  <c r="AJ830" i="32"/>
  <c r="AJ831" i="32"/>
  <c r="AJ832" i="32"/>
  <c r="AJ833" i="32"/>
  <c r="AJ834" i="32"/>
  <c r="AJ835" i="32"/>
  <c r="AJ836" i="32"/>
  <c r="AJ837" i="32"/>
  <c r="AJ838" i="32"/>
  <c r="AJ839" i="32"/>
  <c r="AJ840" i="32"/>
  <c r="AJ841" i="32"/>
  <c r="AJ842" i="32"/>
  <c r="AJ843" i="32"/>
  <c r="AJ844" i="32"/>
  <c r="AJ845" i="32"/>
  <c r="AJ846" i="32"/>
  <c r="AJ847" i="32"/>
  <c r="AJ848" i="32"/>
  <c r="AJ849" i="32"/>
  <c r="AJ850" i="32"/>
  <c r="AJ851" i="32"/>
  <c r="AJ852" i="32"/>
  <c r="AJ853" i="32"/>
  <c r="AJ854" i="32"/>
  <c r="AJ855" i="32"/>
  <c r="AJ856" i="32"/>
  <c r="AJ857" i="32"/>
  <c r="AJ858" i="32"/>
  <c r="AJ859" i="32"/>
  <c r="AJ860" i="32"/>
  <c r="AJ861" i="32"/>
  <c r="AJ862" i="32"/>
  <c r="AJ863" i="32"/>
  <c r="AJ864" i="32"/>
  <c r="AJ865" i="32"/>
  <c r="AJ866" i="32"/>
  <c r="AJ867" i="32"/>
  <c r="AJ868" i="32"/>
  <c r="AJ869" i="32"/>
  <c r="AJ870" i="32"/>
  <c r="AJ871" i="32"/>
  <c r="AJ872" i="32"/>
  <c r="AJ873" i="32"/>
  <c r="AJ874" i="32"/>
  <c r="AJ875" i="32"/>
  <c r="AJ876" i="32"/>
  <c r="AJ877" i="32"/>
  <c r="AJ878" i="32"/>
  <c r="AJ879" i="32"/>
  <c r="AJ880" i="32"/>
  <c r="AJ881" i="32"/>
  <c r="AJ882" i="32"/>
  <c r="AJ883" i="32"/>
  <c r="AJ884" i="32"/>
  <c r="AJ885" i="32"/>
  <c r="AJ886" i="32"/>
  <c r="AJ887" i="32"/>
  <c r="AJ888" i="32"/>
  <c r="AJ889" i="32"/>
  <c r="AJ890" i="32"/>
  <c r="AJ891" i="32"/>
  <c r="AJ892" i="32"/>
  <c r="AJ893" i="32"/>
  <c r="AJ894" i="32"/>
  <c r="AJ895" i="32"/>
  <c r="AJ896" i="32"/>
  <c r="AJ897" i="32"/>
  <c r="AJ898" i="32"/>
  <c r="AJ899" i="32"/>
  <c r="AJ900" i="32"/>
  <c r="AJ901" i="32"/>
  <c r="AJ902" i="32"/>
  <c r="AJ903" i="32"/>
  <c r="AJ904" i="32"/>
  <c r="AJ905" i="32"/>
  <c r="AJ906" i="32"/>
  <c r="AJ907" i="32"/>
  <c r="AJ908" i="32"/>
  <c r="AJ909" i="32"/>
  <c r="AJ910" i="32"/>
  <c r="AJ911" i="32"/>
  <c r="AJ912" i="32"/>
  <c r="AJ913" i="32"/>
  <c r="AJ914" i="32"/>
  <c r="AJ915" i="32"/>
  <c r="AJ916" i="32"/>
  <c r="AJ917" i="32"/>
  <c r="AJ918" i="32"/>
  <c r="AJ919" i="32"/>
  <c r="AJ920" i="32"/>
  <c r="AJ921" i="32"/>
  <c r="AJ922" i="32"/>
  <c r="AJ923" i="32"/>
  <c r="AJ924" i="32"/>
  <c r="AJ925" i="32"/>
  <c r="AJ926" i="32"/>
  <c r="AJ927" i="32"/>
  <c r="AJ928" i="32"/>
  <c r="AJ929" i="32"/>
  <c r="AJ930" i="32"/>
  <c r="AJ931" i="32"/>
  <c r="AJ932" i="32"/>
  <c r="AJ933" i="32"/>
  <c r="AJ934" i="32"/>
  <c r="AJ935" i="32"/>
  <c r="AJ936" i="32"/>
  <c r="AJ937" i="32"/>
  <c r="AJ938" i="32"/>
  <c r="AJ939" i="32"/>
  <c r="AJ940" i="32"/>
  <c r="AJ941" i="32"/>
  <c r="AJ942" i="32"/>
  <c r="AJ943" i="32"/>
  <c r="AJ944" i="32"/>
  <c r="AJ945" i="32"/>
  <c r="AJ946" i="32"/>
  <c r="AJ947" i="32"/>
  <c r="AJ948" i="32"/>
  <c r="AJ949" i="32"/>
  <c r="AJ950" i="32"/>
  <c r="AJ951" i="32"/>
  <c r="AJ952" i="32"/>
  <c r="AJ953" i="32"/>
  <c r="AJ954" i="32"/>
  <c r="AJ955" i="32"/>
  <c r="AJ956" i="32"/>
  <c r="AJ957" i="32"/>
  <c r="AJ958" i="32"/>
  <c r="AJ959" i="32"/>
  <c r="AJ960" i="32"/>
  <c r="AJ961" i="32"/>
  <c r="AJ962" i="32"/>
  <c r="AJ963" i="32"/>
  <c r="AJ964" i="32"/>
  <c r="AJ965" i="32"/>
  <c r="AJ966" i="32"/>
  <c r="AJ967" i="32"/>
  <c r="AJ968" i="32"/>
  <c r="AJ969" i="32"/>
  <c r="AJ970" i="32"/>
  <c r="AJ971" i="32"/>
  <c r="AJ972" i="32"/>
  <c r="AJ973" i="32"/>
  <c r="AJ974" i="32"/>
  <c r="AJ975" i="32"/>
  <c r="AJ976" i="32"/>
  <c r="AJ977" i="32"/>
  <c r="AJ978" i="32"/>
  <c r="AJ979" i="32"/>
  <c r="AJ980" i="32"/>
  <c r="AJ981" i="32"/>
  <c r="AJ982" i="32"/>
  <c r="AJ983" i="32"/>
  <c r="AJ984" i="32"/>
  <c r="AJ985" i="32"/>
  <c r="AJ986" i="32"/>
  <c r="AJ987" i="32"/>
  <c r="AJ988" i="32"/>
  <c r="AJ989" i="32"/>
  <c r="AJ990" i="32"/>
  <c r="AJ991" i="32"/>
  <c r="AJ992" i="32"/>
  <c r="AJ993" i="32"/>
  <c r="AJ994" i="32"/>
  <c r="AJ995" i="32"/>
  <c r="AJ996" i="32"/>
  <c r="AJ997" i="32"/>
  <c r="AJ998" i="32"/>
  <c r="AJ999" i="32"/>
  <c r="AJ1000" i="32"/>
  <c r="AJ1001" i="32"/>
  <c r="AJ1002" i="32"/>
  <c r="AJ1003" i="32"/>
  <c r="AJ1004" i="32"/>
  <c r="AJ1005" i="32"/>
  <c r="AJ1006" i="32"/>
  <c r="AJ1007" i="32"/>
  <c r="AJ1008" i="32"/>
  <c r="AJ1009" i="32"/>
  <c r="AJ1010" i="32"/>
  <c r="AJ1011" i="32"/>
  <c r="AJ1012" i="32"/>
  <c r="AJ1013" i="32"/>
  <c r="AJ1014" i="32"/>
  <c r="AJ1015" i="32"/>
  <c r="AJ1016" i="32"/>
  <c r="AJ1017" i="32"/>
  <c r="AJ1018" i="32"/>
  <c r="AJ1019" i="32"/>
  <c r="AJ1020" i="32"/>
  <c r="AJ1021" i="32"/>
  <c r="AJ1022" i="32"/>
  <c r="AJ1023" i="32"/>
  <c r="AJ1024" i="32"/>
  <c r="AJ1025" i="32"/>
  <c r="AJ1026" i="32"/>
  <c r="AJ1027" i="32"/>
  <c r="AJ1028" i="32"/>
  <c r="AJ1029" i="32"/>
  <c r="AJ1030" i="32"/>
  <c r="AJ1031" i="32"/>
  <c r="AJ1032" i="32"/>
  <c r="AJ1033" i="32"/>
  <c r="AJ1034" i="32"/>
  <c r="AJ1035" i="32"/>
  <c r="AJ1036" i="32"/>
  <c r="AJ1037" i="32"/>
  <c r="AJ1038" i="32"/>
  <c r="AJ1039" i="32"/>
  <c r="AJ1040" i="32"/>
  <c r="AJ1041" i="32"/>
  <c r="AJ1042" i="32"/>
  <c r="AJ1043" i="32"/>
  <c r="AJ1044" i="32"/>
  <c r="AJ1045" i="32"/>
  <c r="AJ1046" i="32"/>
  <c r="AJ1047" i="32"/>
  <c r="AJ1048" i="32"/>
  <c r="AJ1049" i="32"/>
  <c r="AJ1050" i="32"/>
  <c r="AJ1051" i="32"/>
  <c r="AJ1052" i="32"/>
  <c r="AJ1053" i="32"/>
  <c r="AJ1054" i="32"/>
  <c r="AJ1055" i="32"/>
  <c r="AJ1056" i="32"/>
  <c r="AJ1057" i="32"/>
  <c r="AJ1058" i="32"/>
  <c r="AJ1059" i="32"/>
  <c r="AJ1060" i="32"/>
  <c r="AJ1061" i="32"/>
  <c r="AJ1062" i="32"/>
  <c r="AJ1063" i="32"/>
  <c r="AJ1064" i="32"/>
  <c r="AJ1065" i="32"/>
  <c r="AJ1066" i="32"/>
  <c r="AJ1067" i="32"/>
  <c r="AJ1068" i="32"/>
  <c r="AJ1069" i="32"/>
  <c r="AJ1070" i="32"/>
  <c r="AJ1071" i="32"/>
  <c r="AJ1072" i="32"/>
  <c r="AJ1073" i="32"/>
  <c r="AJ1074" i="32"/>
  <c r="AJ1075" i="32"/>
  <c r="AJ1076" i="32"/>
  <c r="AJ1077" i="32"/>
  <c r="AJ1078" i="32"/>
  <c r="AJ1079" i="32"/>
  <c r="AJ1080" i="32"/>
  <c r="AJ1081" i="32"/>
  <c r="AJ1082" i="32"/>
  <c r="AJ1083" i="32"/>
  <c r="AJ1084" i="32"/>
  <c r="AJ1085" i="32"/>
  <c r="AJ1086" i="32"/>
  <c r="AJ1087" i="32"/>
  <c r="AJ1088" i="32"/>
  <c r="AJ1089" i="32"/>
  <c r="AJ1090" i="32"/>
  <c r="AJ1091" i="32"/>
  <c r="AJ1092" i="32"/>
  <c r="AJ1093" i="32"/>
  <c r="AJ1094" i="32"/>
  <c r="AJ1095" i="32"/>
  <c r="AJ1096" i="32"/>
  <c r="AJ1097" i="32"/>
  <c r="AJ1098" i="32"/>
  <c r="AJ1099" i="32"/>
  <c r="AJ1100" i="32"/>
  <c r="AJ1101" i="32"/>
  <c r="AJ1102" i="32"/>
  <c r="AJ1103" i="32"/>
  <c r="AJ1104" i="32"/>
  <c r="AJ1105" i="32"/>
  <c r="AJ1106" i="32"/>
  <c r="AJ1107" i="32"/>
  <c r="AJ1108" i="32"/>
  <c r="AJ1109" i="32"/>
  <c r="AJ1110" i="32"/>
  <c r="AJ1111" i="32"/>
  <c r="AJ1112" i="32"/>
  <c r="AJ1113" i="32"/>
  <c r="AJ1114" i="32"/>
  <c r="AJ1115" i="32"/>
  <c r="AJ1116" i="32"/>
  <c r="AJ1117" i="32"/>
  <c r="AJ1118" i="32"/>
  <c r="AJ1119" i="32"/>
  <c r="AJ1120" i="32"/>
  <c r="AJ1121" i="32"/>
  <c r="AJ1122" i="32"/>
  <c r="AJ1123" i="32"/>
  <c r="AJ1124" i="32"/>
  <c r="AJ1125" i="32"/>
  <c r="AJ1126" i="32"/>
  <c r="AJ1127" i="32"/>
  <c r="AJ1128" i="32"/>
  <c r="AJ1129" i="32"/>
  <c r="AJ1130" i="32"/>
  <c r="AJ1131" i="32"/>
  <c r="AJ1132" i="32"/>
  <c r="AJ1133" i="32"/>
  <c r="AJ1134" i="32"/>
  <c r="AJ1135" i="32"/>
  <c r="AJ1136" i="32"/>
  <c r="AJ1137" i="32"/>
  <c r="AJ1138" i="32"/>
  <c r="AJ1139" i="32"/>
  <c r="AJ1140" i="32"/>
  <c r="AJ1141" i="32"/>
  <c r="AJ1142" i="32"/>
  <c r="AJ1143" i="32"/>
  <c r="AJ1144" i="32"/>
  <c r="AJ1145" i="32"/>
  <c r="AJ1146" i="32"/>
  <c r="AJ1147" i="32"/>
  <c r="AJ1148" i="32"/>
  <c r="AJ1149" i="32"/>
  <c r="AJ1150" i="32"/>
  <c r="AJ1151" i="32"/>
  <c r="AJ1152" i="32"/>
  <c r="AJ1153" i="32"/>
  <c r="AJ1154" i="32"/>
  <c r="AJ1155" i="32"/>
  <c r="AJ1156" i="32"/>
  <c r="AJ1157" i="32"/>
  <c r="AJ1158" i="32"/>
  <c r="AJ1159" i="32"/>
  <c r="AJ1160" i="32"/>
  <c r="AJ1161" i="32"/>
  <c r="AJ1162" i="32"/>
  <c r="AJ1163" i="32"/>
  <c r="AJ1164" i="32"/>
  <c r="AJ1165" i="32"/>
  <c r="AJ1166" i="32"/>
  <c r="AJ1167" i="32"/>
  <c r="AJ1168" i="32"/>
  <c r="AJ1169" i="32"/>
  <c r="AJ1170" i="32"/>
  <c r="AJ1171" i="32"/>
  <c r="AJ1172" i="32"/>
  <c r="AJ1173" i="32"/>
  <c r="AJ1174" i="32"/>
  <c r="AJ1175" i="32"/>
  <c r="AJ1176" i="32"/>
  <c r="AJ1177" i="32"/>
  <c r="AJ1178" i="32"/>
  <c r="AJ1179" i="32"/>
  <c r="AJ1180" i="32"/>
  <c r="AJ1181" i="32"/>
  <c r="AJ1182" i="32"/>
  <c r="AJ1183" i="32"/>
  <c r="AJ1184" i="32"/>
  <c r="AJ1185" i="32"/>
  <c r="AJ1186" i="32"/>
  <c r="AJ1187" i="32"/>
  <c r="AJ1188" i="32"/>
  <c r="AJ1189" i="32"/>
  <c r="AJ1190" i="32"/>
  <c r="AJ1191" i="32"/>
  <c r="AJ1192" i="32"/>
  <c r="AJ1193" i="32"/>
  <c r="AJ1194" i="32"/>
  <c r="AJ1195" i="32"/>
  <c r="AJ1196" i="32"/>
  <c r="AJ1197" i="32"/>
  <c r="AJ1198" i="32"/>
  <c r="AJ1199" i="32"/>
  <c r="AJ1200" i="32"/>
  <c r="AJ1201" i="32"/>
  <c r="AJ1202" i="32"/>
  <c r="AJ1203" i="32"/>
  <c r="AJ1204" i="32"/>
  <c r="AJ1205" i="32"/>
  <c r="AJ1206" i="32"/>
  <c r="AJ1207" i="32"/>
  <c r="AJ1208" i="32"/>
  <c r="AJ1209" i="32"/>
  <c r="AJ1210" i="32"/>
  <c r="AJ1211" i="32"/>
  <c r="AJ1212" i="32"/>
  <c r="AJ1213" i="32"/>
  <c r="AJ1214" i="32"/>
  <c r="AJ1215" i="32"/>
  <c r="AJ1216" i="32"/>
  <c r="AJ1217" i="32"/>
  <c r="AJ1218" i="32"/>
  <c r="AJ1219" i="32"/>
  <c r="AJ1220" i="32"/>
  <c r="AJ1221" i="32"/>
  <c r="AJ1222" i="32"/>
  <c r="AJ1223" i="32"/>
  <c r="AJ1224" i="32"/>
  <c r="AJ1225" i="32"/>
  <c r="AJ1226" i="32"/>
  <c r="AJ1227" i="32"/>
  <c r="AJ1228" i="32"/>
  <c r="AJ1229" i="32"/>
  <c r="AJ1230" i="32"/>
  <c r="AJ1231" i="32"/>
  <c r="AJ1232" i="32"/>
  <c r="AJ1233" i="32"/>
  <c r="AJ1234" i="32"/>
  <c r="AJ1235" i="32"/>
  <c r="AJ1236" i="32"/>
  <c r="AJ1237" i="32"/>
  <c r="AJ1238" i="32"/>
  <c r="AJ1239" i="32"/>
  <c r="AJ1240" i="32"/>
  <c r="AJ1241" i="32"/>
  <c r="AJ1242" i="32"/>
  <c r="AJ1243" i="32"/>
  <c r="AJ1244" i="32"/>
  <c r="AJ1245" i="32"/>
  <c r="AJ1246" i="32"/>
  <c r="AJ1247" i="32"/>
  <c r="AJ1248" i="32"/>
  <c r="AJ1249" i="32"/>
  <c r="AJ1250" i="32"/>
  <c r="AJ1251" i="32"/>
  <c r="AJ1252" i="32"/>
  <c r="AJ1253" i="32"/>
  <c r="AJ1254" i="32"/>
  <c r="AJ1255" i="32"/>
  <c r="AJ1256" i="32"/>
  <c r="AJ1257" i="32"/>
  <c r="AJ1258" i="32"/>
  <c r="AJ1259" i="32"/>
  <c r="AJ1260" i="32"/>
  <c r="AJ1261" i="32"/>
  <c r="AJ1262" i="32"/>
  <c r="AJ1263" i="32"/>
  <c r="AJ1264" i="32"/>
  <c r="AJ1265" i="32"/>
  <c r="AJ1266" i="32"/>
  <c r="AJ1267" i="32"/>
  <c r="AJ1268" i="32"/>
  <c r="AJ1269" i="32"/>
  <c r="AJ1270" i="32"/>
  <c r="AJ1271" i="32"/>
  <c r="AJ1272" i="32"/>
  <c r="AJ1273" i="32"/>
  <c r="AJ1274" i="32"/>
  <c r="AJ1275" i="32"/>
  <c r="AJ1276" i="32"/>
  <c r="AJ1277" i="32"/>
  <c r="AJ1278" i="32"/>
  <c r="AJ1279" i="32"/>
  <c r="AJ1280" i="32"/>
  <c r="AJ1281" i="32"/>
  <c r="AJ1282" i="32"/>
  <c r="AJ1283" i="32"/>
  <c r="AJ1284" i="32"/>
  <c r="AJ1285" i="32"/>
  <c r="AJ1286" i="32"/>
  <c r="AJ1287" i="32"/>
  <c r="AJ1288" i="32"/>
  <c r="AJ1289" i="32"/>
  <c r="AJ1290" i="32"/>
  <c r="AJ1291" i="32"/>
  <c r="AJ1292" i="32"/>
  <c r="AJ1293" i="32"/>
  <c r="AJ1294" i="32"/>
  <c r="AJ1295" i="32"/>
  <c r="AJ1296" i="32"/>
  <c r="AJ1297" i="32"/>
  <c r="AJ1298" i="32"/>
  <c r="AJ1299" i="32"/>
  <c r="AJ1300" i="32"/>
  <c r="AJ1301" i="32"/>
  <c r="AJ1302" i="32"/>
  <c r="AJ1303" i="32"/>
  <c r="AJ1304" i="32"/>
  <c r="AJ1305" i="32"/>
  <c r="AJ1306" i="32"/>
  <c r="AJ1307" i="32"/>
  <c r="AJ1308" i="32"/>
  <c r="AJ1309" i="32"/>
  <c r="AJ1310" i="32"/>
  <c r="AJ1311" i="32"/>
  <c r="AJ1312" i="32"/>
  <c r="AJ1313" i="32"/>
  <c r="AJ1314" i="32"/>
  <c r="AJ1315" i="32"/>
  <c r="AJ1316" i="32"/>
  <c r="AJ1317" i="32"/>
  <c r="AJ1318" i="32"/>
  <c r="AJ1319" i="32"/>
  <c r="AJ1320" i="32"/>
  <c r="AJ1321" i="32"/>
  <c r="AJ1322" i="32"/>
  <c r="AJ1323" i="32"/>
  <c r="AJ1324" i="32"/>
  <c r="AJ1325" i="32"/>
  <c r="AJ1326" i="32"/>
  <c r="AJ1327" i="32"/>
  <c r="AJ1328" i="32"/>
  <c r="AJ1329" i="32"/>
  <c r="AJ1330" i="32"/>
  <c r="AJ1331" i="32"/>
  <c r="AJ1332" i="32"/>
  <c r="AJ1333" i="32"/>
  <c r="AJ1334" i="32"/>
  <c r="AJ1335" i="32"/>
  <c r="AJ1336" i="32"/>
  <c r="AJ1337" i="32"/>
  <c r="AJ1338" i="32"/>
  <c r="AJ1339" i="32"/>
  <c r="AJ1340" i="32"/>
  <c r="AJ1341" i="32"/>
  <c r="AJ1342" i="32"/>
  <c r="AJ1343" i="32"/>
  <c r="AJ1344" i="32"/>
  <c r="AJ1345" i="32"/>
  <c r="AJ1346" i="32"/>
  <c r="AJ1347" i="32"/>
  <c r="AJ1348" i="32"/>
  <c r="AJ1349" i="32"/>
  <c r="AJ1350" i="32"/>
  <c r="AJ1351" i="32"/>
  <c r="AJ1352" i="32"/>
  <c r="AJ1353" i="32"/>
  <c r="AJ1354" i="32"/>
  <c r="AJ1355" i="32"/>
  <c r="AJ1356" i="32"/>
  <c r="AJ1357" i="32"/>
  <c r="AJ1358" i="32"/>
  <c r="AJ1359" i="32"/>
  <c r="AJ1360" i="32"/>
  <c r="AJ1361" i="32"/>
  <c r="AJ1362" i="32"/>
  <c r="AJ1363" i="32"/>
  <c r="AJ1364" i="32"/>
  <c r="AJ1365" i="32"/>
  <c r="AJ1366" i="32"/>
  <c r="AJ1367" i="32"/>
  <c r="AJ1368" i="32"/>
  <c r="AJ1369" i="32"/>
  <c r="AJ1370" i="32"/>
  <c r="AJ1371" i="32"/>
  <c r="AJ1372" i="32"/>
  <c r="AJ1373" i="32"/>
  <c r="AJ1374" i="32"/>
  <c r="AJ1375" i="32"/>
  <c r="AJ1376" i="32"/>
  <c r="AJ1377" i="32"/>
  <c r="AJ1378" i="32"/>
  <c r="AJ1379" i="32"/>
  <c r="AJ1380" i="32"/>
  <c r="AJ1381" i="32"/>
  <c r="AJ1382" i="32"/>
  <c r="AJ1383" i="32"/>
  <c r="AJ1384" i="32"/>
  <c r="AJ1385" i="32"/>
  <c r="AJ1386" i="32"/>
  <c r="AJ1387" i="32"/>
  <c r="AJ1388" i="32"/>
  <c r="AJ1389" i="32"/>
  <c r="AJ1390" i="32"/>
  <c r="AJ1391" i="32"/>
  <c r="AJ1392" i="32"/>
  <c r="AJ1393" i="32"/>
  <c r="AJ1394" i="32"/>
  <c r="AJ1395" i="32"/>
  <c r="AJ1396" i="32"/>
  <c r="AJ1397" i="32"/>
  <c r="AJ1398" i="32"/>
  <c r="AJ1399" i="32"/>
  <c r="AJ1400" i="32"/>
  <c r="AJ1401" i="32"/>
  <c r="AJ1402" i="32"/>
  <c r="AJ1403" i="32"/>
  <c r="AJ1404" i="32"/>
  <c r="AJ1405" i="32"/>
  <c r="AJ1406" i="32"/>
  <c r="AJ1407" i="32"/>
  <c r="AJ1408" i="32"/>
  <c r="AJ1409" i="32"/>
  <c r="AJ1410" i="32"/>
  <c r="AJ1411" i="32"/>
  <c r="AJ1412" i="32"/>
  <c r="AJ1413" i="32"/>
  <c r="AJ1414" i="32"/>
  <c r="AJ1415" i="32"/>
  <c r="AJ1416" i="32"/>
  <c r="AJ1417" i="32"/>
  <c r="AJ1418" i="32"/>
  <c r="AJ1419" i="32"/>
  <c r="AJ1420" i="32"/>
  <c r="AJ1421" i="32"/>
  <c r="AJ1422" i="32"/>
  <c r="AJ1423" i="32"/>
  <c r="AJ1424" i="32"/>
  <c r="AJ1425" i="32"/>
  <c r="AJ1426" i="32"/>
  <c r="AJ1427" i="32"/>
  <c r="AJ1428" i="32"/>
  <c r="AJ1429" i="32"/>
  <c r="AJ1430" i="32"/>
  <c r="AJ1431" i="32"/>
  <c r="AJ1432" i="32"/>
  <c r="AJ1433" i="32"/>
  <c r="AJ1434" i="32"/>
  <c r="AJ1435" i="32"/>
  <c r="AJ1436" i="32"/>
  <c r="AJ1437" i="32"/>
  <c r="AJ1438" i="32"/>
  <c r="AJ1439" i="32"/>
  <c r="AJ1440" i="32"/>
  <c r="AJ1441" i="32"/>
  <c r="AJ1442" i="32"/>
  <c r="AJ1443" i="32"/>
  <c r="AJ1444" i="32"/>
  <c r="AJ1445" i="32"/>
  <c r="AJ1446" i="32"/>
  <c r="AJ1447" i="32"/>
  <c r="AJ1448" i="32"/>
  <c r="AJ1449" i="32"/>
  <c r="AJ1450" i="32"/>
  <c r="AJ1451" i="32"/>
  <c r="AJ1452" i="32"/>
  <c r="AJ1453" i="32"/>
  <c r="AJ1454" i="32"/>
  <c r="AJ1455" i="32"/>
  <c r="AJ1456" i="32"/>
  <c r="AJ1457" i="32"/>
  <c r="AJ1458" i="32"/>
  <c r="AJ1459" i="32"/>
  <c r="AJ1460" i="32"/>
  <c r="AJ1461" i="32"/>
  <c r="AJ1462" i="32"/>
  <c r="AJ1463" i="32"/>
  <c r="AJ1464" i="32"/>
  <c r="AJ1465" i="32"/>
  <c r="AJ1466" i="32"/>
  <c r="AJ1467" i="32"/>
  <c r="AJ1468" i="32"/>
  <c r="AJ1469" i="32"/>
  <c r="AJ1470" i="32"/>
  <c r="AJ1471" i="32"/>
  <c r="AJ1472" i="32"/>
  <c r="AJ1473" i="32"/>
  <c r="AJ1474" i="32"/>
  <c r="AJ1475" i="32"/>
  <c r="AJ1476" i="32"/>
  <c r="AJ1477" i="32"/>
  <c r="AJ1478" i="32"/>
  <c r="AJ1479" i="32"/>
  <c r="AJ1480" i="32"/>
  <c r="AJ1481" i="32"/>
  <c r="AJ1482" i="32"/>
  <c r="AJ1483" i="32"/>
  <c r="AJ1484" i="32"/>
  <c r="AJ1485" i="32"/>
  <c r="AJ1486" i="32"/>
  <c r="AJ1487" i="32"/>
  <c r="AJ1488" i="32"/>
  <c r="AJ1489" i="32"/>
  <c r="AJ1490" i="32"/>
  <c r="AJ1491" i="32"/>
  <c r="AJ1492" i="32"/>
  <c r="AJ1493" i="32"/>
  <c r="AJ1494" i="32"/>
  <c r="AJ1495" i="32"/>
  <c r="AJ1496" i="32"/>
  <c r="AJ1497" i="32"/>
  <c r="AJ1498" i="32"/>
  <c r="AJ1499" i="32"/>
  <c r="AJ1500" i="32"/>
  <c r="AJ1501" i="32"/>
  <c r="AJ1502" i="32"/>
  <c r="AJ1503" i="32"/>
  <c r="AJ1504" i="32"/>
  <c r="AJ1505" i="32"/>
  <c r="AJ1506" i="32"/>
  <c r="AJ1507" i="32"/>
  <c r="AJ1508" i="32"/>
  <c r="AJ1509" i="32"/>
  <c r="AJ1510" i="32"/>
  <c r="AJ1511" i="32"/>
  <c r="AJ1512" i="32"/>
  <c r="AJ1513" i="32"/>
  <c r="AJ1514" i="32"/>
  <c r="AJ1515" i="32"/>
  <c r="AJ1516" i="32"/>
  <c r="AJ1517" i="32"/>
  <c r="AJ1518" i="32"/>
  <c r="AJ1519" i="32"/>
  <c r="AJ1520" i="32"/>
  <c r="AJ1521" i="32"/>
  <c r="AJ1522" i="32"/>
  <c r="AJ1523" i="32"/>
  <c r="AJ1524" i="32"/>
  <c r="AJ1525" i="32"/>
  <c r="AJ1526" i="32"/>
  <c r="AJ1527" i="32"/>
  <c r="AJ1528" i="32"/>
  <c r="AJ1529" i="32"/>
  <c r="AJ1530" i="32"/>
  <c r="AJ1531" i="32"/>
  <c r="AJ1532" i="32"/>
  <c r="AJ1533" i="32"/>
  <c r="AJ1534" i="32"/>
  <c r="AJ1535" i="32"/>
  <c r="AJ1536" i="32"/>
  <c r="AJ1537" i="32"/>
  <c r="AJ1538" i="32"/>
  <c r="AJ1539" i="32"/>
  <c r="AJ1540" i="32"/>
  <c r="AJ1541" i="32"/>
  <c r="AJ1542" i="32"/>
  <c r="AJ1543" i="32"/>
  <c r="AJ1544" i="32"/>
  <c r="AJ1545" i="32"/>
  <c r="AJ1546" i="32"/>
  <c r="AJ1547" i="32"/>
  <c r="AJ1548" i="32"/>
  <c r="AJ1549" i="32"/>
  <c r="AJ1550" i="32"/>
  <c r="AJ1551" i="32"/>
  <c r="AJ1552" i="32"/>
  <c r="AJ1553" i="32"/>
  <c r="AJ1554" i="32"/>
  <c r="AJ1555" i="32"/>
  <c r="AJ1556" i="32"/>
  <c r="AJ1557" i="32"/>
  <c r="AJ1558" i="32"/>
  <c r="AJ1559" i="32"/>
  <c r="AJ1560" i="32"/>
  <c r="AJ1561" i="32"/>
  <c r="AJ1562" i="32"/>
  <c r="AJ1563" i="32"/>
  <c r="AJ1564" i="32"/>
  <c r="AJ1565" i="32"/>
  <c r="AJ1566" i="32"/>
  <c r="AJ1567" i="32"/>
  <c r="AJ1568" i="32"/>
  <c r="AJ1569" i="32"/>
  <c r="AJ1570" i="32"/>
  <c r="AJ1571" i="32"/>
  <c r="AJ1572" i="32"/>
  <c r="AJ1573" i="32"/>
  <c r="AJ1574" i="32"/>
  <c r="AJ1575" i="32"/>
  <c r="AJ1576" i="32"/>
  <c r="AJ1577" i="32"/>
  <c r="AJ1578" i="32"/>
  <c r="AJ1579" i="32"/>
  <c r="AJ1580" i="32"/>
  <c r="AJ1581" i="32"/>
  <c r="AJ1582" i="32"/>
  <c r="AJ1583" i="32"/>
  <c r="AJ1584" i="32"/>
  <c r="AJ1585" i="32"/>
  <c r="AJ1586" i="32"/>
  <c r="AJ1587" i="32"/>
  <c r="AJ1588" i="32"/>
  <c r="AJ1589" i="32"/>
  <c r="AJ1590" i="32"/>
  <c r="AJ1591" i="32"/>
  <c r="AJ1592" i="32"/>
  <c r="AJ1593" i="32"/>
  <c r="AJ1594" i="32"/>
  <c r="AJ1595" i="32"/>
  <c r="AJ1596" i="32"/>
  <c r="AJ1597" i="32"/>
  <c r="AJ1598" i="32"/>
  <c r="AJ1599" i="32"/>
  <c r="AJ1600" i="32"/>
  <c r="AJ1601" i="32"/>
  <c r="AJ1602" i="32"/>
  <c r="AJ1603" i="32"/>
  <c r="AJ1604" i="32"/>
  <c r="AJ1605" i="32"/>
  <c r="AJ1606" i="32"/>
  <c r="AJ1607" i="32"/>
  <c r="AJ1608" i="32"/>
  <c r="AJ1609" i="32"/>
  <c r="AJ1610" i="32"/>
  <c r="AJ1611" i="32"/>
  <c r="AJ1612" i="32"/>
  <c r="AJ1613" i="32"/>
  <c r="AJ1614" i="32"/>
  <c r="AJ1615" i="32"/>
  <c r="AJ1616" i="32"/>
  <c r="AJ1617" i="32"/>
  <c r="AJ1618" i="32"/>
  <c r="AJ1619" i="32"/>
  <c r="AJ1620" i="32"/>
  <c r="AJ1621" i="32"/>
  <c r="AJ1622" i="32"/>
  <c r="AJ1623" i="32"/>
  <c r="AJ1624" i="32"/>
  <c r="AJ1625" i="32"/>
  <c r="AJ1626" i="32"/>
  <c r="AJ1627" i="32"/>
  <c r="AJ1628" i="32"/>
  <c r="AJ1629" i="32"/>
  <c r="AJ1630" i="32"/>
  <c r="AJ1631" i="32"/>
  <c r="AJ1632" i="32"/>
  <c r="AJ1633" i="32"/>
  <c r="AJ1634" i="32"/>
  <c r="AJ1635" i="32"/>
  <c r="AJ1636" i="32"/>
  <c r="AJ1637" i="32"/>
  <c r="AJ1638" i="32"/>
  <c r="AJ1639" i="32"/>
  <c r="AJ1640" i="32"/>
  <c r="AJ1641" i="32"/>
  <c r="AJ1642" i="32"/>
  <c r="AJ1643" i="32"/>
  <c r="AJ1644" i="32"/>
  <c r="AJ1645" i="32"/>
  <c r="AJ1646" i="32"/>
  <c r="AJ1647" i="32"/>
  <c r="AJ1648" i="32"/>
  <c r="AJ1649" i="32"/>
  <c r="AJ1650" i="32"/>
  <c r="AJ1651" i="32"/>
  <c r="AJ1652" i="32"/>
  <c r="AJ1653" i="32"/>
  <c r="AJ1654" i="32"/>
  <c r="AJ1655" i="32"/>
  <c r="AJ1656" i="32"/>
  <c r="AJ1657" i="32"/>
  <c r="AJ1658" i="32"/>
  <c r="AJ1659" i="32"/>
  <c r="AJ1660" i="32"/>
  <c r="AJ1661" i="32"/>
  <c r="AJ1662" i="32"/>
  <c r="AJ1663" i="32"/>
  <c r="AJ1664" i="32"/>
  <c r="AJ1665" i="32"/>
  <c r="AJ1666" i="32"/>
  <c r="AJ1667" i="32"/>
  <c r="AJ1668" i="32"/>
  <c r="AJ1669" i="32"/>
  <c r="AJ1670" i="32"/>
  <c r="AJ1671" i="32"/>
  <c r="AJ1672" i="32"/>
  <c r="AJ1673" i="32"/>
  <c r="AJ1674" i="32"/>
  <c r="AJ1675" i="32"/>
  <c r="AJ1676" i="32"/>
  <c r="AJ1677" i="32"/>
  <c r="AJ1678" i="32"/>
  <c r="AJ1679" i="32"/>
  <c r="AJ1680" i="32"/>
  <c r="AJ1681" i="32"/>
  <c r="AJ1682" i="32"/>
  <c r="AJ1683" i="32"/>
  <c r="AJ1684" i="32"/>
  <c r="AJ1685" i="32"/>
  <c r="AJ1686" i="32"/>
  <c r="AJ1687" i="32"/>
  <c r="AJ1688" i="32"/>
  <c r="AJ1689" i="32"/>
  <c r="AJ1690" i="32"/>
  <c r="AJ1691" i="32"/>
  <c r="AJ1692" i="32"/>
  <c r="AJ1693" i="32"/>
  <c r="AJ1694" i="32"/>
  <c r="AJ1695" i="32"/>
  <c r="AJ1696" i="32"/>
  <c r="AJ1697" i="32"/>
  <c r="AJ1698" i="32"/>
  <c r="AJ1699" i="32"/>
  <c r="AJ1700" i="32"/>
  <c r="AJ1701" i="32"/>
  <c r="AJ1702" i="32"/>
  <c r="AJ1703" i="32"/>
  <c r="AJ1704" i="32"/>
  <c r="AJ1705" i="32"/>
  <c r="AJ1706" i="32"/>
  <c r="AJ1707" i="32"/>
  <c r="AJ1708" i="32"/>
  <c r="AJ1709" i="32"/>
  <c r="AJ1710" i="32"/>
  <c r="AJ1711" i="32"/>
  <c r="AJ1712" i="32"/>
  <c r="AJ1713" i="32"/>
  <c r="AJ1714" i="32"/>
  <c r="AJ1715" i="32"/>
  <c r="AJ1716" i="32"/>
  <c r="AJ1717" i="32"/>
  <c r="AJ1718" i="32"/>
  <c r="AJ1719" i="32"/>
  <c r="AJ1720" i="32"/>
  <c r="AJ1721" i="32"/>
  <c r="AJ1722" i="32"/>
  <c r="AJ1723" i="32"/>
  <c r="AJ1724" i="32"/>
  <c r="AJ1725" i="32"/>
  <c r="AJ1726" i="32"/>
  <c r="AJ1727" i="32"/>
  <c r="AJ1728" i="32"/>
  <c r="AJ1729" i="32"/>
  <c r="AJ1730" i="32"/>
  <c r="AJ1731" i="32"/>
  <c r="AJ1732" i="32"/>
  <c r="AJ1733" i="32"/>
  <c r="AJ1734" i="32"/>
  <c r="AJ1735" i="32"/>
  <c r="AJ1736" i="32"/>
  <c r="AJ1737" i="32"/>
  <c r="AJ1738" i="32"/>
  <c r="AJ1739" i="32"/>
  <c r="AJ1740" i="32"/>
  <c r="AJ1741" i="32"/>
  <c r="AJ1742" i="32"/>
  <c r="AJ1743" i="32"/>
  <c r="AJ1744" i="32"/>
  <c r="AJ1745" i="32"/>
  <c r="AJ1746" i="32"/>
  <c r="AJ1747" i="32"/>
  <c r="AJ1748" i="32"/>
  <c r="AJ1749" i="32"/>
  <c r="AJ1750" i="32"/>
  <c r="AJ1751" i="32"/>
  <c r="AJ1752" i="32"/>
  <c r="AJ1753" i="32"/>
  <c r="AJ1754" i="32"/>
  <c r="AJ1755" i="32"/>
  <c r="AJ1756" i="32"/>
  <c r="AJ1757" i="32"/>
  <c r="AJ1758" i="32"/>
  <c r="AJ1759" i="32"/>
  <c r="AJ1760" i="32"/>
  <c r="AJ1761" i="32"/>
  <c r="AJ1762" i="32"/>
  <c r="AJ1763" i="32"/>
  <c r="AJ1764" i="32"/>
  <c r="AJ1765" i="32"/>
  <c r="AJ1766" i="32"/>
  <c r="AJ1767" i="32"/>
  <c r="AJ1768" i="32"/>
  <c r="AJ1769" i="32"/>
  <c r="AJ1770" i="32"/>
  <c r="AJ1771" i="32"/>
  <c r="AJ1772" i="32"/>
  <c r="AJ1773" i="32"/>
  <c r="AJ1774" i="32"/>
  <c r="AJ1775" i="32"/>
  <c r="AJ1776" i="32"/>
  <c r="AJ1777" i="32"/>
  <c r="AJ1778" i="32"/>
  <c r="AJ1779" i="32"/>
  <c r="AJ1780" i="32"/>
  <c r="AJ1781" i="32"/>
  <c r="AJ1782" i="32"/>
  <c r="AJ1783" i="32"/>
  <c r="AJ1784" i="32"/>
  <c r="AJ1785" i="32"/>
  <c r="AJ1786" i="32"/>
  <c r="AJ1787" i="32"/>
  <c r="AJ1788" i="32"/>
  <c r="AJ1789" i="32"/>
  <c r="AJ1790" i="32"/>
  <c r="AJ1791" i="32"/>
  <c r="AJ1792" i="32"/>
  <c r="AJ1793" i="32"/>
  <c r="AJ1794" i="32"/>
  <c r="AJ1795" i="32"/>
  <c r="AJ1796" i="32"/>
  <c r="AJ1797" i="32"/>
  <c r="AJ1798" i="32"/>
  <c r="AJ1799" i="32"/>
  <c r="AJ1800" i="32"/>
  <c r="AJ1801" i="32"/>
  <c r="AJ1802" i="32"/>
  <c r="AJ1803" i="32"/>
  <c r="AJ1804" i="32"/>
  <c r="AJ1805" i="32"/>
  <c r="AJ1806" i="32"/>
  <c r="AJ1807" i="32"/>
  <c r="AJ1808" i="32"/>
  <c r="AJ1809" i="32"/>
  <c r="AJ1810" i="32"/>
  <c r="AJ1811" i="32"/>
  <c r="AJ1812" i="32"/>
  <c r="AJ1813" i="32"/>
  <c r="AJ1814" i="32"/>
  <c r="AJ1815" i="32"/>
  <c r="AJ1816" i="32"/>
  <c r="AJ1817" i="32"/>
  <c r="AJ1818" i="32"/>
  <c r="AJ1819" i="32"/>
  <c r="AJ1820" i="32"/>
  <c r="AJ1821" i="32"/>
  <c r="AJ1822" i="32"/>
  <c r="AJ1823" i="32"/>
  <c r="AJ1824" i="32"/>
  <c r="AJ1825" i="32"/>
  <c r="AJ1826" i="32"/>
  <c r="AJ1827" i="32"/>
  <c r="AJ1828" i="32"/>
  <c r="AJ1829" i="32"/>
  <c r="AJ1830" i="32"/>
  <c r="AJ1831" i="32"/>
  <c r="AJ1832" i="32"/>
  <c r="AJ1833" i="32"/>
  <c r="AJ1834" i="32"/>
  <c r="AJ1835" i="32"/>
  <c r="AJ1836" i="32"/>
  <c r="AJ1837" i="32"/>
  <c r="AJ1838" i="32"/>
  <c r="AJ1839" i="32"/>
  <c r="AJ1840" i="32"/>
  <c r="AJ1841" i="32"/>
  <c r="AJ1842" i="32"/>
  <c r="AJ1843" i="32"/>
  <c r="AJ1844" i="32"/>
  <c r="AJ1845" i="32"/>
  <c r="AJ1846" i="32"/>
  <c r="AJ1847" i="32"/>
  <c r="AJ1848" i="32"/>
  <c r="AJ1849" i="32"/>
  <c r="AJ1850" i="32"/>
  <c r="AJ1851" i="32"/>
  <c r="AJ1852" i="32"/>
  <c r="AJ1853" i="32"/>
  <c r="AJ1854" i="32"/>
  <c r="AJ1855" i="32"/>
  <c r="AJ1856" i="32"/>
  <c r="AJ1857" i="32"/>
  <c r="AJ1858" i="32"/>
  <c r="AJ1859" i="32"/>
  <c r="AJ1860" i="32"/>
  <c r="AJ1861" i="32"/>
  <c r="AJ1862" i="32"/>
  <c r="AJ1863" i="32"/>
  <c r="AJ1864" i="32"/>
  <c r="AJ1865" i="32"/>
  <c r="AJ1866" i="32"/>
  <c r="AJ1867" i="32"/>
  <c r="AJ1868" i="32"/>
  <c r="AJ1869" i="32"/>
  <c r="AJ1870" i="32"/>
  <c r="AJ1871" i="32"/>
  <c r="AJ1872" i="32"/>
  <c r="AJ1873" i="32"/>
  <c r="AJ1874" i="32"/>
  <c r="AJ1875" i="32"/>
  <c r="AJ1876" i="32"/>
  <c r="AJ1877" i="32"/>
  <c r="AJ1878" i="32"/>
  <c r="AJ1879" i="32"/>
  <c r="AJ1880" i="32"/>
  <c r="AJ1881" i="32"/>
  <c r="AJ1882" i="32"/>
  <c r="AJ1883" i="32"/>
  <c r="AJ1884" i="32"/>
  <c r="AJ1885" i="32"/>
  <c r="AJ1886" i="32"/>
  <c r="AJ1887" i="32"/>
  <c r="AJ1888" i="32"/>
  <c r="AJ1889" i="32"/>
  <c r="AJ1890" i="32"/>
  <c r="AJ1891" i="32"/>
  <c r="AJ1892" i="32"/>
  <c r="AJ1893" i="32"/>
  <c r="AJ1894" i="32"/>
  <c r="AJ1895" i="32"/>
  <c r="AJ1896" i="32"/>
  <c r="AJ1897" i="32"/>
  <c r="AJ1898" i="32"/>
  <c r="AJ1899" i="32"/>
  <c r="AJ1900" i="32"/>
  <c r="AJ1901" i="32"/>
  <c r="AJ1902" i="32"/>
  <c r="AJ1903" i="32"/>
  <c r="AJ1904" i="32"/>
  <c r="AJ1905" i="32"/>
  <c r="AJ1906" i="32"/>
  <c r="AJ1907" i="32"/>
  <c r="AJ1908" i="32"/>
  <c r="AJ1909" i="32"/>
  <c r="AJ1910" i="32"/>
  <c r="AJ1911" i="32"/>
  <c r="AJ1912" i="32"/>
  <c r="AJ1913" i="32"/>
  <c r="AJ1914" i="32"/>
  <c r="AJ1915" i="32"/>
  <c r="AJ1916" i="32"/>
  <c r="AJ1917" i="32"/>
  <c r="AJ1918" i="32"/>
  <c r="AJ1919" i="32"/>
  <c r="AJ1920" i="32"/>
  <c r="AJ1921" i="32"/>
  <c r="AJ1922" i="32"/>
  <c r="AJ1923" i="32"/>
  <c r="AJ1924" i="32"/>
  <c r="AJ1925" i="32"/>
  <c r="AJ1926" i="32"/>
  <c r="AJ1927" i="32"/>
  <c r="AJ1928" i="32"/>
  <c r="AJ1929" i="32"/>
  <c r="AJ1930" i="32"/>
  <c r="AJ1931" i="32"/>
  <c r="AJ1932" i="32"/>
  <c r="AJ1933" i="32"/>
  <c r="AJ1934" i="32"/>
  <c r="AJ1935" i="32"/>
  <c r="AJ1936" i="32"/>
  <c r="AJ1937" i="32"/>
  <c r="AJ1938" i="32"/>
  <c r="AJ1939" i="32"/>
  <c r="AJ1940" i="32"/>
  <c r="AJ1941" i="32"/>
  <c r="AJ1942" i="32"/>
  <c r="AJ1943" i="32"/>
  <c r="AJ1944" i="32"/>
  <c r="AJ1945" i="32"/>
  <c r="AJ1946" i="32"/>
  <c r="AJ1947" i="32"/>
  <c r="AJ1948" i="32"/>
  <c r="AJ1949" i="32"/>
  <c r="AJ1950" i="32"/>
  <c r="AJ1951" i="32"/>
  <c r="AJ1952" i="32"/>
  <c r="AJ1953" i="32"/>
  <c r="AJ1954" i="32"/>
  <c r="AJ1955" i="32"/>
  <c r="AJ1956" i="32"/>
  <c r="AJ1957" i="32"/>
  <c r="AJ1958" i="32"/>
  <c r="AJ1959" i="32"/>
  <c r="AJ1960" i="32"/>
  <c r="AJ1961" i="32"/>
  <c r="AJ1962" i="32"/>
  <c r="AJ1963" i="32"/>
  <c r="AJ1964" i="32"/>
  <c r="AJ1965" i="32"/>
  <c r="AJ1966" i="32"/>
  <c r="AJ1967" i="32"/>
  <c r="AJ1968" i="32"/>
  <c r="AJ1969" i="32"/>
  <c r="AJ1970" i="32"/>
  <c r="AJ1971" i="32"/>
  <c r="AJ1972" i="32"/>
  <c r="AJ1973" i="32"/>
  <c r="AJ1974" i="32"/>
  <c r="AJ1975" i="32"/>
  <c r="AJ1976" i="32"/>
  <c r="AJ1977" i="32"/>
  <c r="AJ1978" i="32"/>
  <c r="AJ1979" i="32"/>
  <c r="AJ1980" i="32"/>
  <c r="AJ1981" i="32"/>
  <c r="AJ1982" i="32"/>
  <c r="AJ1983" i="32"/>
  <c r="AJ1984" i="32"/>
  <c r="AJ1985" i="32"/>
  <c r="AJ1986" i="32"/>
  <c r="AJ1987" i="32"/>
  <c r="AJ1988" i="32"/>
  <c r="AJ1989" i="32"/>
  <c r="AJ1990" i="32"/>
  <c r="AJ1991" i="32"/>
  <c r="AJ1992" i="32"/>
  <c r="AJ1993" i="32"/>
  <c r="AJ1994" i="32"/>
  <c r="AJ1995" i="32"/>
  <c r="AJ1996" i="32"/>
  <c r="AJ1997" i="32"/>
  <c r="AJ1998" i="32"/>
  <c r="AJ1999" i="32"/>
  <c r="AJ2000" i="32"/>
  <c r="AJ2001" i="32"/>
  <c r="AJ2002" i="32"/>
  <c r="AJ2003" i="32"/>
  <c r="AJ2004" i="32"/>
  <c r="AJ2005" i="32"/>
  <c r="AJ2006" i="32"/>
  <c r="AJ2007" i="32"/>
  <c r="AJ2008" i="32"/>
  <c r="AJ2009" i="32"/>
  <c r="AJ2010" i="32"/>
  <c r="AJ2011" i="32"/>
  <c r="AJ2012" i="32"/>
  <c r="AJ2013" i="32"/>
  <c r="AJ2014" i="32"/>
  <c r="AJ2015" i="32"/>
  <c r="AJ2016" i="32"/>
  <c r="AJ2017" i="32"/>
  <c r="AJ2018" i="32"/>
  <c r="AJ2019" i="32"/>
  <c r="AJ2020" i="32"/>
  <c r="AJ2021" i="32"/>
  <c r="AJ2022" i="32"/>
  <c r="AJ2023" i="32"/>
  <c r="AJ2024" i="32"/>
  <c r="AJ2025" i="32"/>
  <c r="AJ2026" i="32"/>
  <c r="AJ2027" i="32"/>
  <c r="AJ2028" i="32"/>
  <c r="AJ2029" i="32"/>
  <c r="AJ2030" i="32"/>
  <c r="AJ2031" i="32"/>
  <c r="AJ2032" i="32"/>
  <c r="AJ2033" i="32"/>
  <c r="AJ2034" i="32"/>
  <c r="AJ2035" i="32"/>
  <c r="AJ2036" i="32"/>
  <c r="AJ2037" i="32"/>
  <c r="AJ2038" i="32"/>
  <c r="AJ2039" i="32"/>
  <c r="AJ2040" i="32"/>
  <c r="AJ2041" i="32"/>
  <c r="AJ2042" i="32"/>
  <c r="AJ2043" i="32"/>
  <c r="AJ2044" i="32"/>
  <c r="AJ2045" i="32"/>
  <c r="AJ2046" i="32"/>
  <c r="AJ2047" i="32"/>
  <c r="AJ2048" i="32"/>
  <c r="AJ2049" i="32"/>
  <c r="AJ2050" i="32"/>
  <c r="AJ2051" i="32"/>
  <c r="AJ2052" i="32"/>
  <c r="AJ2053" i="32"/>
  <c r="AJ2054" i="32"/>
  <c r="AJ2055" i="32"/>
  <c r="AJ2056" i="32"/>
  <c r="AJ2057" i="32"/>
  <c r="AJ2058" i="32"/>
  <c r="AJ2059" i="32"/>
  <c r="AJ2060" i="32"/>
  <c r="AJ2061" i="32"/>
  <c r="AJ2062" i="32"/>
  <c r="AJ2063" i="32"/>
  <c r="AJ2064" i="32"/>
  <c r="AJ2065" i="32"/>
  <c r="AJ2066" i="32"/>
  <c r="AJ2067" i="32"/>
  <c r="AJ2068" i="32"/>
  <c r="AJ2069" i="32"/>
  <c r="AJ2070" i="32"/>
  <c r="AJ2071" i="32"/>
  <c r="AJ2072" i="32"/>
  <c r="AJ2073" i="32"/>
  <c r="AJ2074" i="32"/>
  <c r="AJ2075" i="32"/>
  <c r="AJ2076" i="32"/>
  <c r="AJ2077" i="32"/>
  <c r="AJ2078" i="32"/>
  <c r="AJ2079" i="32"/>
  <c r="AJ2080" i="32"/>
  <c r="AJ2081" i="32"/>
  <c r="AJ2082" i="32"/>
  <c r="AJ2083" i="32"/>
  <c r="AJ2084" i="32"/>
  <c r="AJ2085" i="32"/>
  <c r="AJ2086" i="32"/>
  <c r="AJ2087" i="32"/>
  <c r="AJ2088" i="32"/>
  <c r="AJ2089" i="32"/>
  <c r="AJ2090" i="32"/>
  <c r="AJ2091" i="32"/>
  <c r="AJ2092" i="32"/>
  <c r="AJ2093" i="32"/>
  <c r="AJ2094" i="32"/>
  <c r="AJ2095" i="32"/>
  <c r="AJ2096" i="32"/>
  <c r="AJ2097" i="32"/>
  <c r="AJ2098" i="32"/>
  <c r="AJ2099" i="32"/>
  <c r="AJ2100" i="32"/>
  <c r="AJ2101" i="32"/>
  <c r="AJ2102" i="32"/>
  <c r="AJ2103" i="32"/>
  <c r="AJ2104" i="32"/>
  <c r="AJ2105" i="32"/>
  <c r="AJ2106" i="32"/>
  <c r="AJ2107" i="32"/>
  <c r="AJ2108" i="32"/>
  <c r="AJ2109" i="32"/>
  <c r="AJ2110" i="32"/>
  <c r="AJ2111" i="32"/>
  <c r="AJ2112" i="32"/>
  <c r="AJ2113" i="32"/>
  <c r="AJ2114" i="32"/>
  <c r="AJ2115" i="32"/>
  <c r="AJ2116" i="32"/>
  <c r="AJ2117" i="32"/>
  <c r="AJ2118" i="32"/>
  <c r="AJ2119" i="32"/>
  <c r="AJ2120" i="32"/>
  <c r="AJ2121" i="32"/>
  <c r="AJ2122" i="32"/>
  <c r="AJ2123" i="32"/>
  <c r="AJ2124" i="32"/>
  <c r="AJ2125" i="32"/>
  <c r="AJ2126" i="32"/>
  <c r="AJ2127" i="32"/>
  <c r="AJ2128" i="32"/>
  <c r="AJ2129" i="32"/>
  <c r="AJ2130" i="32"/>
  <c r="AJ2131" i="32"/>
  <c r="AJ2132" i="32"/>
  <c r="AJ2133" i="32"/>
  <c r="AJ2134" i="32"/>
  <c r="AJ2135" i="32"/>
  <c r="AJ2136" i="32"/>
  <c r="AJ2137" i="32"/>
  <c r="AJ2138" i="32"/>
  <c r="AJ2139" i="32"/>
  <c r="AJ2140" i="32"/>
  <c r="AJ2141" i="32"/>
  <c r="AJ2142" i="32"/>
  <c r="AJ2143" i="32"/>
  <c r="AJ2144" i="32"/>
  <c r="AJ2145" i="32"/>
  <c r="AJ2146" i="32"/>
  <c r="AJ2147" i="32"/>
  <c r="AJ2148" i="32"/>
  <c r="AJ2149" i="32"/>
  <c r="AJ2150" i="32"/>
  <c r="AJ2151" i="32"/>
  <c r="AJ2152" i="32"/>
  <c r="AJ2153" i="32"/>
  <c r="AJ2154" i="32"/>
  <c r="AJ2155" i="32"/>
  <c r="AJ2156" i="32"/>
  <c r="AJ2157" i="32"/>
  <c r="AJ2158" i="32"/>
  <c r="AJ2159" i="32"/>
  <c r="AJ2160" i="32"/>
  <c r="AJ2161" i="32"/>
  <c r="AJ2162" i="32"/>
  <c r="AJ2163" i="32"/>
  <c r="AJ2164" i="32"/>
  <c r="AJ2165" i="32"/>
  <c r="AJ2166" i="32"/>
  <c r="AJ2167" i="32"/>
  <c r="AJ2168" i="32"/>
  <c r="AJ2169" i="32"/>
  <c r="AJ2170" i="32"/>
  <c r="AJ2171" i="32"/>
  <c r="AJ2172" i="32"/>
  <c r="AJ2173" i="32"/>
  <c r="AJ2174" i="32"/>
  <c r="AJ2175" i="32"/>
  <c r="AJ2176" i="32"/>
  <c r="AJ2177" i="32"/>
  <c r="AJ2178" i="32"/>
  <c r="AJ2179" i="32"/>
  <c r="AJ2180" i="32"/>
  <c r="AJ2181" i="32"/>
  <c r="AJ2182" i="32"/>
  <c r="AJ2183" i="32"/>
  <c r="AJ2184" i="32"/>
  <c r="AJ2185" i="32"/>
  <c r="AJ2186" i="32"/>
  <c r="AJ2187" i="32"/>
  <c r="AJ2188" i="32"/>
  <c r="AJ2189" i="32"/>
  <c r="AJ2190" i="32"/>
  <c r="AJ2191" i="32"/>
  <c r="AJ2192" i="32"/>
  <c r="AJ2193" i="32"/>
  <c r="AJ2194" i="32"/>
  <c r="AJ2195" i="32"/>
  <c r="AJ2196" i="32"/>
  <c r="AJ2197" i="32"/>
  <c r="AJ2198" i="32"/>
  <c r="AJ2199" i="32"/>
  <c r="AJ2200" i="32"/>
  <c r="AJ2201" i="32"/>
  <c r="AJ2202" i="32"/>
  <c r="AJ2203" i="32"/>
  <c r="AJ2204" i="32"/>
  <c r="AJ2205" i="32"/>
  <c r="AJ2206" i="32"/>
  <c r="AJ2207" i="32"/>
  <c r="AJ2208" i="32"/>
  <c r="AJ2209" i="32"/>
  <c r="AJ2210" i="32"/>
  <c r="AJ2211" i="32"/>
  <c r="AJ2212" i="32"/>
  <c r="AJ2213" i="32"/>
  <c r="AJ2214" i="32"/>
  <c r="AJ2215" i="32"/>
  <c r="AJ2216" i="32"/>
  <c r="AJ2217" i="32"/>
  <c r="AJ2218" i="32"/>
  <c r="AJ2219" i="32"/>
  <c r="AJ2220" i="32"/>
  <c r="AJ2221" i="32"/>
  <c r="AJ2222" i="32"/>
  <c r="AJ2223" i="32"/>
  <c r="AJ2224" i="32"/>
  <c r="AJ2225" i="32"/>
  <c r="AJ2226" i="32"/>
  <c r="AJ2227" i="32"/>
  <c r="AJ2228" i="32"/>
  <c r="AJ2229" i="32"/>
  <c r="AJ2230" i="32"/>
  <c r="AJ2231" i="32"/>
  <c r="AJ2232" i="32"/>
  <c r="AJ2233" i="32"/>
  <c r="AJ2234" i="32"/>
  <c r="AJ2235" i="32"/>
  <c r="AJ2236" i="32"/>
  <c r="AJ2237" i="32"/>
  <c r="AJ2238" i="32"/>
  <c r="AJ2239" i="32"/>
  <c r="AJ2240" i="32"/>
  <c r="AJ2241" i="32"/>
  <c r="AJ2242" i="32"/>
  <c r="AJ2243" i="32"/>
  <c r="AJ2244" i="32"/>
  <c r="AJ2245" i="32"/>
  <c r="AJ2246" i="32"/>
  <c r="AJ2247" i="32"/>
  <c r="AJ2248" i="32"/>
  <c r="AJ2249" i="32"/>
  <c r="AJ2250" i="32"/>
  <c r="AJ2251" i="32"/>
  <c r="AJ2252" i="32"/>
  <c r="AJ2253" i="32"/>
  <c r="AJ2254" i="32"/>
  <c r="AJ2255" i="32"/>
  <c r="AJ2256" i="32"/>
  <c r="AJ2257" i="32"/>
  <c r="AJ2258" i="32"/>
  <c r="AJ2259" i="32"/>
  <c r="AJ2260" i="32"/>
  <c r="AJ2261" i="32"/>
  <c r="AJ2262" i="32"/>
  <c r="AJ2263" i="32"/>
  <c r="AJ2264" i="32"/>
  <c r="AJ2265" i="32"/>
  <c r="AJ2266" i="32"/>
  <c r="AJ2267" i="32"/>
  <c r="AJ2268" i="32"/>
  <c r="AJ2269" i="32"/>
  <c r="AJ2270" i="32"/>
  <c r="AJ2271" i="32"/>
  <c r="AJ2272" i="32"/>
  <c r="AJ2273" i="32"/>
  <c r="AJ2274" i="32"/>
  <c r="AJ2275" i="32"/>
  <c r="AJ2276" i="32"/>
  <c r="AJ2277" i="32"/>
  <c r="AJ2278" i="32"/>
  <c r="AJ2279" i="32"/>
  <c r="AJ2280" i="32"/>
  <c r="AJ2281" i="32"/>
  <c r="AJ2282" i="32"/>
  <c r="AJ2283" i="32"/>
  <c r="AJ2284" i="32"/>
  <c r="AJ2285" i="32"/>
  <c r="AJ2286" i="32"/>
  <c r="AJ2287" i="32"/>
  <c r="AJ2288" i="32"/>
  <c r="AJ2289" i="32"/>
  <c r="AJ2290" i="32"/>
  <c r="AJ2291" i="32"/>
  <c r="AJ2292" i="32"/>
  <c r="AJ2293" i="32"/>
  <c r="AJ2294" i="32"/>
  <c r="AJ2295" i="32"/>
  <c r="AJ2296" i="32"/>
  <c r="AJ2297" i="32"/>
  <c r="AJ2298" i="32"/>
  <c r="AJ2299" i="32"/>
  <c r="AJ2300" i="32"/>
  <c r="AJ2301" i="32"/>
  <c r="AJ2302" i="32"/>
  <c r="AJ2303" i="32"/>
  <c r="AJ2304" i="32"/>
  <c r="AJ2305" i="32"/>
  <c r="AJ2306" i="32"/>
  <c r="AJ2307" i="32"/>
  <c r="AJ2308" i="32"/>
  <c r="AJ2309" i="32"/>
  <c r="AJ2310" i="32"/>
  <c r="AJ2311" i="32"/>
  <c r="AJ2312" i="32"/>
  <c r="AJ2313" i="32"/>
  <c r="AJ2314" i="32"/>
  <c r="AJ2315" i="32"/>
  <c r="AJ2316" i="32"/>
  <c r="AJ2317" i="32"/>
  <c r="AJ2318" i="32"/>
  <c r="AJ2319" i="32"/>
  <c r="AJ2320" i="32"/>
  <c r="AJ2321" i="32"/>
  <c r="AJ2322" i="32"/>
  <c r="AJ2323" i="32"/>
  <c r="AJ2324" i="32"/>
  <c r="AJ2325" i="32"/>
  <c r="AJ2326" i="32"/>
  <c r="AJ2327" i="32"/>
  <c r="AJ2328" i="32"/>
  <c r="AJ2329" i="32"/>
  <c r="AJ2330" i="32"/>
  <c r="AJ2331" i="32"/>
  <c r="AJ2332" i="32"/>
  <c r="AJ2333" i="32"/>
  <c r="AJ2334" i="32"/>
  <c r="AJ2335" i="32"/>
  <c r="AJ2336" i="32"/>
  <c r="AJ2337" i="32"/>
  <c r="AJ2338" i="32"/>
  <c r="AJ2339" i="32"/>
  <c r="AJ2340" i="32"/>
  <c r="AJ2341" i="32"/>
  <c r="AJ2342" i="32"/>
  <c r="AJ2343" i="32"/>
  <c r="AJ2344" i="32"/>
  <c r="AJ2345" i="32"/>
  <c r="AJ2346" i="32"/>
  <c r="AJ2347" i="32"/>
  <c r="AJ2348" i="32"/>
  <c r="AJ2349" i="32"/>
  <c r="AJ2350" i="32"/>
  <c r="AJ2351" i="32"/>
  <c r="AJ2352" i="32"/>
  <c r="AJ2353" i="32"/>
  <c r="AJ2354" i="32"/>
  <c r="AJ2355" i="32"/>
  <c r="AJ2356" i="32"/>
  <c r="AJ2357" i="32"/>
  <c r="AJ2358" i="32"/>
  <c r="AJ2359" i="32"/>
  <c r="AJ2360" i="32"/>
  <c r="AJ2361" i="32"/>
  <c r="AJ2362" i="32"/>
  <c r="AJ2363" i="32"/>
  <c r="AJ2364" i="32"/>
  <c r="AJ2365" i="32"/>
  <c r="AJ2366" i="32"/>
  <c r="AJ2367" i="32"/>
  <c r="AJ2368" i="32"/>
  <c r="AJ2369" i="32"/>
  <c r="AJ2370" i="32"/>
  <c r="AJ2371" i="32"/>
  <c r="AJ2372" i="32"/>
  <c r="AJ2373" i="32"/>
  <c r="AJ2374" i="32"/>
  <c r="AJ2375" i="32"/>
  <c r="AJ2376" i="32"/>
  <c r="AJ2377" i="32"/>
  <c r="AJ2378" i="32"/>
  <c r="AJ2379" i="32"/>
  <c r="AJ2380" i="32"/>
  <c r="AJ2381" i="32"/>
  <c r="AJ2382" i="32"/>
  <c r="AJ2383" i="32"/>
  <c r="AJ2384" i="32"/>
  <c r="AJ2385" i="32"/>
  <c r="AJ2386" i="32"/>
  <c r="AJ2387" i="32"/>
  <c r="AJ2388" i="32"/>
  <c r="AJ2389" i="32"/>
  <c r="AJ2390" i="32"/>
  <c r="AJ2391" i="32"/>
  <c r="AJ2392" i="32"/>
  <c r="AJ2393" i="32"/>
  <c r="AJ2394" i="32"/>
  <c r="AJ2395" i="32"/>
  <c r="AJ2396" i="32"/>
  <c r="AJ2397" i="32"/>
  <c r="AJ2398" i="32"/>
  <c r="AJ2399" i="32"/>
  <c r="AJ2400" i="32"/>
  <c r="AJ2401" i="32"/>
  <c r="AJ2402" i="32"/>
  <c r="AJ2403" i="32"/>
  <c r="AJ2404" i="32"/>
  <c r="AJ2405" i="32"/>
  <c r="AJ2406" i="32"/>
  <c r="AJ2407" i="32"/>
  <c r="AJ2408" i="32"/>
  <c r="AJ2409" i="32"/>
  <c r="AJ2410" i="32"/>
  <c r="AJ2411" i="32"/>
  <c r="AJ2412" i="32"/>
  <c r="AJ2413" i="32"/>
  <c r="AJ2414" i="32"/>
  <c r="AJ3" i="32"/>
  <c r="H2" i="17"/>
  <c r="G4" i="31"/>
  <c r="G4" i="17"/>
  <c r="G5" i="17" s="1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H2" i="13"/>
  <c r="H2" i="6"/>
  <c r="F4" i="6"/>
  <c r="F5" i="6" s="1"/>
  <c r="F3" i="6"/>
  <c r="H2" i="4"/>
  <c r="F3" i="4"/>
  <c r="H3" i="4" s="1"/>
  <c r="H2" i="5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3" i="5"/>
  <c r="H2" i="2"/>
  <c r="H4" i="2"/>
  <c r="H55" i="2"/>
  <c r="K55" i="2" s="1"/>
  <c r="H56" i="2"/>
  <c r="H57" i="2"/>
  <c r="H58" i="2"/>
  <c r="H59" i="2"/>
  <c r="K60" i="2" s="1"/>
  <c r="H61" i="2"/>
  <c r="H62" i="2"/>
  <c r="H63" i="2"/>
  <c r="H64" i="2"/>
  <c r="H65" i="2"/>
  <c r="H66" i="2"/>
  <c r="H67" i="2"/>
  <c r="H68" i="2"/>
  <c r="H69" i="2"/>
  <c r="H70" i="2"/>
  <c r="H71" i="2"/>
  <c r="H72" i="2"/>
  <c r="H3" i="2"/>
  <c r="H5" i="6" l="1"/>
  <c r="F5" i="13"/>
  <c r="F6" i="6"/>
  <c r="H4" i="6"/>
  <c r="F4" i="13"/>
  <c r="H3" i="6"/>
  <c r="F3" i="13"/>
  <c r="H13" i="28"/>
  <c r="F14" i="28" s="1"/>
  <c r="G75" i="17"/>
  <c r="I74" i="17"/>
  <c r="K74" i="17"/>
  <c r="L74" i="17" s="1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H5" i="2"/>
  <c r="K62" i="2"/>
  <c r="L62" i="2" s="1"/>
  <c r="K69" i="2"/>
  <c r="L69" i="2" s="1"/>
  <c r="K70" i="2"/>
  <c r="L70" i="2" s="1"/>
  <c r="K63" i="2"/>
  <c r="L63" i="2" s="1"/>
  <c r="K64" i="2"/>
  <c r="L64" i="2" s="1"/>
  <c r="L60" i="2"/>
  <c r="K68" i="2"/>
  <c r="L68" i="2" s="1"/>
  <c r="K61" i="2"/>
  <c r="L61" i="2" s="1"/>
  <c r="K57" i="2"/>
  <c r="L57" i="2" s="1"/>
  <c r="K65" i="2"/>
  <c r="L65" i="2" s="1"/>
  <c r="K59" i="2"/>
  <c r="L59" i="2" s="1"/>
  <c r="K58" i="2"/>
  <c r="L58" i="2" s="1"/>
  <c r="K56" i="2"/>
  <c r="L56" i="2" s="1"/>
  <c r="L55" i="2"/>
  <c r="K72" i="2"/>
  <c r="L72" i="2" s="1"/>
  <c r="K73" i="2"/>
  <c r="L73" i="2" s="1"/>
  <c r="K71" i="2"/>
  <c r="L71" i="2" s="1"/>
  <c r="K67" i="2"/>
  <c r="L67" i="2" s="1"/>
  <c r="K66" i="2"/>
  <c r="L66" i="2" s="1"/>
  <c r="I73" i="2"/>
  <c r="H17" i="4" l="1"/>
  <c r="H6" i="6"/>
  <c r="F6" i="13"/>
  <c r="F7" i="6"/>
  <c r="H14" i="28"/>
  <c r="F15" i="28" s="1"/>
  <c r="G76" i="17"/>
  <c r="I75" i="17"/>
  <c r="K75" i="17"/>
  <c r="L75" i="17" s="1"/>
  <c r="H16" i="4"/>
  <c r="H8" i="4"/>
  <c r="H9" i="4"/>
  <c r="H19" i="4"/>
  <c r="H20" i="4"/>
  <c r="H10" i="4"/>
  <c r="H6" i="4"/>
  <c r="H4" i="4"/>
  <c r="H7" i="4"/>
  <c r="H5" i="4"/>
  <c r="F22" i="4"/>
  <c r="H21" i="4"/>
  <c r="H13" i="4"/>
  <c r="H14" i="4"/>
  <c r="H15" i="4"/>
  <c r="H18" i="4"/>
  <c r="H12" i="4"/>
  <c r="H11" i="4"/>
  <c r="H6" i="2"/>
  <c r="H7" i="6" l="1"/>
  <c r="F7" i="13"/>
  <c r="F8" i="6"/>
  <c r="H15" i="28"/>
  <c r="F16" i="28" s="1"/>
  <c r="G77" i="17"/>
  <c r="I76" i="17"/>
  <c r="K76" i="17"/>
  <c r="L76" i="17" s="1"/>
  <c r="F23" i="4"/>
  <c r="H22" i="4"/>
  <c r="H7" i="2"/>
  <c r="H8" i="6" l="1"/>
  <c r="F8" i="13"/>
  <c r="F9" i="6"/>
  <c r="H16" i="28"/>
  <c r="F17" i="28" s="1"/>
  <c r="G78" i="17"/>
  <c r="I77" i="17"/>
  <c r="K77" i="17"/>
  <c r="L77" i="17" s="1"/>
  <c r="F24" i="4"/>
  <c r="H23" i="4"/>
  <c r="H8" i="2"/>
  <c r="H9" i="6" l="1"/>
  <c r="F9" i="13"/>
  <c r="F10" i="6"/>
  <c r="H17" i="28"/>
  <c r="F18" i="28" s="1"/>
  <c r="G79" i="17"/>
  <c r="K78" i="17"/>
  <c r="L78" i="17" s="1"/>
  <c r="I78" i="17"/>
  <c r="F25" i="4"/>
  <c r="H24" i="4"/>
  <c r="H9" i="2"/>
  <c r="F11" i="6" l="1"/>
  <c r="F10" i="13"/>
  <c r="H10" i="6"/>
  <c r="H18" i="28"/>
  <c r="F19" i="28" s="1"/>
  <c r="G80" i="17"/>
  <c r="I79" i="17"/>
  <c r="K79" i="17"/>
  <c r="L79" i="17" s="1"/>
  <c r="F26" i="4"/>
  <c r="H25" i="4"/>
  <c r="H10" i="2"/>
  <c r="F12" i="6" l="1"/>
  <c r="F11" i="13"/>
  <c r="H11" i="6"/>
  <c r="H19" i="28"/>
  <c r="F20" i="28" s="1"/>
  <c r="G81" i="17"/>
  <c r="K80" i="17"/>
  <c r="L80" i="17" s="1"/>
  <c r="I80" i="17"/>
  <c r="F27" i="4"/>
  <c r="H26" i="4"/>
  <c r="H11" i="2"/>
  <c r="F13" i="6" l="1"/>
  <c r="F12" i="13"/>
  <c r="H12" i="6"/>
  <c r="H20" i="28"/>
  <c r="F21" i="28" s="1"/>
  <c r="I81" i="17"/>
  <c r="K81" i="17"/>
  <c r="L81" i="17" s="1"/>
  <c r="F28" i="4"/>
  <c r="H27" i="4"/>
  <c r="H12" i="2"/>
  <c r="F14" i="6" l="1"/>
  <c r="F13" i="13"/>
  <c r="H13" i="6"/>
  <c r="H21" i="28"/>
  <c r="F22" i="28" s="1"/>
  <c r="F29" i="4"/>
  <c r="H28" i="4"/>
  <c r="H13" i="2"/>
  <c r="F15" i="6" l="1"/>
  <c r="F14" i="13"/>
  <c r="H14" i="6"/>
  <c r="H22" i="28"/>
  <c r="F23" i="28" s="1"/>
  <c r="F30" i="4"/>
  <c r="H29" i="4"/>
  <c r="H14" i="2"/>
  <c r="G36" i="9"/>
  <c r="AC39" i="32"/>
  <c r="AC40" i="32"/>
  <c r="AC41" i="32"/>
  <c r="AC42" i="32"/>
  <c r="AC43" i="32"/>
  <c r="AC44" i="32"/>
  <c r="AC45" i="32"/>
  <c r="AC46" i="32"/>
  <c r="AC47" i="32"/>
  <c r="AC48" i="32"/>
  <c r="AC49" i="32"/>
  <c r="AC50" i="32"/>
  <c r="AC51" i="32"/>
  <c r="AC52" i="32"/>
  <c r="AC53" i="32"/>
  <c r="AC54" i="32"/>
  <c r="AC55" i="32"/>
  <c r="AC38" i="32"/>
  <c r="Y5" i="32"/>
  <c r="Y6" i="32"/>
  <c r="Y7" i="32"/>
  <c r="Y8" i="32"/>
  <c r="Y9" i="32"/>
  <c r="Y10" i="32"/>
  <c r="Y11" i="32"/>
  <c r="Y12" i="32"/>
  <c r="Y13" i="32"/>
  <c r="Y14" i="32"/>
  <c r="Y15" i="32"/>
  <c r="Y16" i="32"/>
  <c r="Y17" i="32"/>
  <c r="Y18" i="32"/>
  <c r="Y19" i="32"/>
  <c r="Y20" i="32"/>
  <c r="Y21" i="32"/>
  <c r="Y22" i="32"/>
  <c r="Y23" i="32"/>
  <c r="Y24" i="32"/>
  <c r="Y25" i="32"/>
  <c r="Y26" i="32"/>
  <c r="Y27" i="32"/>
  <c r="Y28" i="32"/>
  <c r="Y29" i="32"/>
  <c r="Y30" i="32"/>
  <c r="Y31" i="32"/>
  <c r="Y32" i="32"/>
  <c r="Y33" i="32"/>
  <c r="Y34" i="32"/>
  <c r="Y35" i="32"/>
  <c r="Y36" i="32"/>
  <c r="Y37" i="32"/>
  <c r="Y38" i="32"/>
  <c r="Y39" i="32"/>
  <c r="Y40" i="32"/>
  <c r="Y41" i="32"/>
  <c r="Y42" i="32"/>
  <c r="Y43" i="32"/>
  <c r="Y44" i="32"/>
  <c r="Y45" i="32"/>
  <c r="Y46" i="32"/>
  <c r="Y47" i="32"/>
  <c r="Y48" i="32"/>
  <c r="Y49" i="32"/>
  <c r="Y50" i="32"/>
  <c r="Y51" i="32"/>
  <c r="Y52" i="32"/>
  <c r="Y53" i="32"/>
  <c r="Y54" i="32"/>
  <c r="Y55" i="32"/>
  <c r="Y4" i="32"/>
  <c r="Z4" i="32" s="1"/>
  <c r="Z5" i="32" s="1"/>
  <c r="Z6" i="32" s="1"/>
  <c r="Z7" i="32" s="1"/>
  <c r="Z8" i="32" s="1"/>
  <c r="Z9" i="32" s="1"/>
  <c r="Z10" i="32" s="1"/>
  <c r="AB10" i="32" s="1"/>
  <c r="AD10" i="32" s="1"/>
  <c r="G3" i="9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4" i="3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F16" i="6" l="1"/>
  <c r="F15" i="13"/>
  <c r="H15" i="6"/>
  <c r="H23" i="28"/>
  <c r="F24" i="28" s="1"/>
  <c r="F31" i="4"/>
  <c r="H30" i="4"/>
  <c r="AB8" i="32"/>
  <c r="AD8" i="32" s="1"/>
  <c r="AB7" i="32"/>
  <c r="AD7" i="32" s="1"/>
  <c r="AB6" i="32"/>
  <c r="AD6" i="32" s="1"/>
  <c r="AB5" i="32"/>
  <c r="AD5" i="32" s="1"/>
  <c r="AB4" i="32"/>
  <c r="AB9" i="32"/>
  <c r="AD9" i="32" s="1"/>
  <c r="H15" i="2"/>
  <c r="Z11" i="32"/>
  <c r="F17" i="6" l="1"/>
  <c r="F16" i="13"/>
  <c r="H16" i="6"/>
  <c r="H24" i="28"/>
  <c r="F25" i="28" s="1"/>
  <c r="F32" i="4"/>
  <c r="H31" i="4"/>
  <c r="Z12" i="32"/>
  <c r="AB11" i="32"/>
  <c r="AD11" i="32" s="1"/>
  <c r="H16" i="2"/>
  <c r="F18" i="6" l="1"/>
  <c r="F17" i="13"/>
  <c r="H17" i="6"/>
  <c r="H25" i="28"/>
  <c r="F26" i="28" s="1"/>
  <c r="F33" i="4"/>
  <c r="H32" i="4"/>
  <c r="Z13" i="32"/>
  <c r="AB12" i="32"/>
  <c r="AD12" i="32" s="1"/>
  <c r="H17" i="2"/>
  <c r="F19" i="6" l="1"/>
  <c r="F18" i="13"/>
  <c r="H18" i="6"/>
  <c r="H26" i="28"/>
  <c r="F27" i="28" s="1"/>
  <c r="F34" i="4"/>
  <c r="H33" i="4"/>
  <c r="Z14" i="32"/>
  <c r="AB13" i="32"/>
  <c r="AD13" i="32" s="1"/>
  <c r="H18" i="2"/>
  <c r="F20" i="6" l="1"/>
  <c r="F19" i="13"/>
  <c r="H19" i="6"/>
  <c r="H27" i="28"/>
  <c r="F28" i="28" s="1"/>
  <c r="F35" i="4"/>
  <c r="H34" i="4"/>
  <c r="Z15" i="32"/>
  <c r="AB14" i="32"/>
  <c r="AD14" i="32" s="1"/>
  <c r="H19" i="2"/>
  <c r="F21" i="6" l="1"/>
  <c r="F20" i="13"/>
  <c r="H20" i="6"/>
  <c r="H28" i="28"/>
  <c r="F29" i="28" s="1"/>
  <c r="F36" i="4"/>
  <c r="H35" i="4"/>
  <c r="Z16" i="32"/>
  <c r="AB15" i="32"/>
  <c r="AD15" i="32" s="1"/>
  <c r="H20" i="2"/>
  <c r="F22" i="6" l="1"/>
  <c r="F21" i="13"/>
  <c r="H21" i="6"/>
  <c r="H29" i="28"/>
  <c r="F30" i="28" s="1"/>
  <c r="F37" i="4"/>
  <c r="H36" i="4"/>
  <c r="Z17" i="32"/>
  <c r="AB16" i="32"/>
  <c r="AD16" i="32" s="1"/>
  <c r="H21" i="2"/>
  <c r="F23" i="6" l="1"/>
  <c r="F22" i="13"/>
  <c r="H22" i="6"/>
  <c r="H30" i="28"/>
  <c r="F31" i="28" s="1"/>
  <c r="F38" i="4"/>
  <c r="H37" i="4"/>
  <c r="Z18" i="32"/>
  <c r="AB17" i="32"/>
  <c r="AD17" i="32" s="1"/>
  <c r="H22" i="2"/>
  <c r="F24" i="6" l="1"/>
  <c r="F23" i="13"/>
  <c r="H23" i="6"/>
  <c r="H31" i="28"/>
  <c r="F32" i="28" s="1"/>
  <c r="F39" i="4"/>
  <c r="H38" i="4"/>
  <c r="Z19" i="32"/>
  <c r="AB18" i="32"/>
  <c r="AD18" i="32" s="1"/>
  <c r="H23" i="2"/>
  <c r="F25" i="6" l="1"/>
  <c r="F24" i="13"/>
  <c r="H24" i="6"/>
  <c r="H32" i="28"/>
  <c r="F33" i="28" s="1"/>
  <c r="F40" i="4"/>
  <c r="H39" i="4"/>
  <c r="Z20" i="32"/>
  <c r="AB19" i="32"/>
  <c r="AD19" i="32" s="1"/>
  <c r="H24" i="2"/>
  <c r="F26" i="6" l="1"/>
  <c r="F25" i="13"/>
  <c r="H25" i="6"/>
  <c r="H33" i="28"/>
  <c r="F34" i="28" s="1"/>
  <c r="F41" i="4"/>
  <c r="H40" i="4"/>
  <c r="Z21" i="32"/>
  <c r="AB20" i="32"/>
  <c r="AD20" i="32" s="1"/>
  <c r="H25" i="2"/>
  <c r="F27" i="6" l="1"/>
  <c r="F26" i="13"/>
  <c r="H26" i="6"/>
  <c r="H34" i="28"/>
  <c r="F35" i="28" s="1"/>
  <c r="F42" i="4"/>
  <c r="H41" i="4"/>
  <c r="Z22" i="32"/>
  <c r="AB21" i="32"/>
  <c r="AD21" i="32" s="1"/>
  <c r="H26" i="2"/>
  <c r="F28" i="6" l="1"/>
  <c r="F27" i="13"/>
  <c r="H27" i="6"/>
  <c r="H35" i="28"/>
  <c r="F36" i="28" s="1"/>
  <c r="F43" i="4"/>
  <c r="H42" i="4"/>
  <c r="Z23" i="32"/>
  <c r="AB22" i="32"/>
  <c r="AD22" i="32" s="1"/>
  <c r="H27" i="2"/>
  <c r="F29" i="6" l="1"/>
  <c r="F28" i="13"/>
  <c r="H28" i="6"/>
  <c r="H36" i="28"/>
  <c r="F37" i="28" s="1"/>
  <c r="F44" i="4"/>
  <c r="H43" i="4"/>
  <c r="Z24" i="32"/>
  <c r="AB23" i="32"/>
  <c r="AD23" i="32" s="1"/>
  <c r="H28" i="2"/>
  <c r="F30" i="6" l="1"/>
  <c r="F29" i="13"/>
  <c r="H29" i="6"/>
  <c r="H37" i="28"/>
  <c r="F38" i="28" s="1"/>
  <c r="F45" i="4"/>
  <c r="H44" i="4"/>
  <c r="Z25" i="32"/>
  <c r="AB24" i="32"/>
  <c r="AD24" i="32" s="1"/>
  <c r="H29" i="2"/>
  <c r="F31" i="6" l="1"/>
  <c r="F30" i="13"/>
  <c r="H30" i="6"/>
  <c r="H38" i="28"/>
  <c r="F39" i="28" s="1"/>
  <c r="F46" i="4"/>
  <c r="H45" i="4"/>
  <c r="Z26" i="32"/>
  <c r="AB25" i="32"/>
  <c r="AD25" i="32" s="1"/>
  <c r="H30" i="2"/>
  <c r="F32" i="6" l="1"/>
  <c r="F31" i="13"/>
  <c r="H31" i="6"/>
  <c r="H39" i="28"/>
  <c r="F40" i="28" s="1"/>
  <c r="F47" i="4"/>
  <c r="H46" i="4"/>
  <c r="Z27" i="32"/>
  <c r="AB26" i="32"/>
  <c r="AD26" i="32" s="1"/>
  <c r="H31" i="2"/>
  <c r="F33" i="6" l="1"/>
  <c r="F32" i="13"/>
  <c r="H32" i="6"/>
  <c r="H40" i="28"/>
  <c r="F41" i="28" s="1"/>
  <c r="F48" i="4"/>
  <c r="H47" i="4"/>
  <c r="Z28" i="32"/>
  <c r="AB27" i="32"/>
  <c r="AD27" i="32" s="1"/>
  <c r="H32" i="2"/>
  <c r="F34" i="6" l="1"/>
  <c r="F33" i="13"/>
  <c r="H33" i="6"/>
  <c r="H41" i="28"/>
  <c r="F42" i="28" s="1"/>
  <c r="F49" i="4"/>
  <c r="H48" i="4"/>
  <c r="Z29" i="32"/>
  <c r="AB28" i="32"/>
  <c r="AD28" i="32" s="1"/>
  <c r="H33" i="2"/>
  <c r="F35" i="6" l="1"/>
  <c r="F34" i="13"/>
  <c r="H34" i="6"/>
  <c r="H42" i="28"/>
  <c r="F43" i="28" s="1"/>
  <c r="F50" i="4"/>
  <c r="H49" i="4"/>
  <c r="Z30" i="32"/>
  <c r="AB29" i="32"/>
  <c r="AD29" i="32" s="1"/>
  <c r="H34" i="2"/>
  <c r="F36" i="6" l="1"/>
  <c r="F35" i="13"/>
  <c r="H35" i="6"/>
  <c r="H43" i="28"/>
  <c r="F44" i="28" s="1"/>
  <c r="F51" i="4"/>
  <c r="H50" i="4"/>
  <c r="Z31" i="32"/>
  <c r="AB30" i="32"/>
  <c r="AD30" i="32" s="1"/>
  <c r="H35" i="2"/>
  <c r="F37" i="6" l="1"/>
  <c r="F36" i="13"/>
  <c r="H36" i="6"/>
  <c r="H44" i="28"/>
  <c r="F45" i="28" s="1"/>
  <c r="F52" i="4"/>
  <c r="H51" i="4"/>
  <c r="Z32" i="32"/>
  <c r="AB31" i="32"/>
  <c r="AD31" i="32" s="1"/>
  <c r="H36" i="2"/>
  <c r="F38" i="6" l="1"/>
  <c r="F37" i="13"/>
  <c r="H37" i="6"/>
  <c r="H45" i="28"/>
  <c r="F46" i="28" s="1"/>
  <c r="F53" i="4"/>
  <c r="H53" i="4" s="1"/>
  <c r="H52" i="4"/>
  <c r="Z33" i="32"/>
  <c r="AB32" i="32"/>
  <c r="AD32" i="32" s="1"/>
  <c r="H37" i="2"/>
  <c r="F39" i="6" l="1"/>
  <c r="F38" i="13"/>
  <c r="H38" i="6"/>
  <c r="H46" i="28"/>
  <c r="F47" i="28" s="1"/>
  <c r="Z34" i="32"/>
  <c r="AB33" i="32"/>
  <c r="AD33" i="32" s="1"/>
  <c r="H38" i="2"/>
  <c r="F40" i="6" l="1"/>
  <c r="F39" i="13"/>
  <c r="H39" i="6"/>
  <c r="H47" i="28"/>
  <c r="F48" i="28" s="1"/>
  <c r="Z35" i="32"/>
  <c r="AB34" i="32"/>
  <c r="AD34" i="32" s="1"/>
  <c r="H39" i="2"/>
  <c r="F41" i="6" l="1"/>
  <c r="F40" i="13"/>
  <c r="H40" i="6"/>
  <c r="H48" i="28"/>
  <c r="F49" i="28" s="1"/>
  <c r="Z36" i="32"/>
  <c r="AB35" i="32"/>
  <c r="AD35" i="32" s="1"/>
  <c r="H40" i="2"/>
  <c r="F42" i="6" l="1"/>
  <c r="F41" i="13"/>
  <c r="H41" i="6"/>
  <c r="H49" i="28"/>
  <c r="F50" i="28" s="1"/>
  <c r="Z37" i="32"/>
  <c r="AB36" i="32"/>
  <c r="AD36" i="32" s="1"/>
  <c r="H41" i="2"/>
  <c r="F43" i="6" l="1"/>
  <c r="F42" i="13"/>
  <c r="H42" i="6"/>
  <c r="H50" i="28"/>
  <c r="F51" i="28" s="1"/>
  <c r="Z38" i="32"/>
  <c r="AB37" i="32"/>
  <c r="AD37" i="32" s="1"/>
  <c r="H42" i="2"/>
  <c r="F44" i="6" l="1"/>
  <c r="F43" i="13"/>
  <c r="H43" i="6"/>
  <c r="H51" i="28"/>
  <c r="F52" i="28" s="1"/>
  <c r="Z39" i="32"/>
  <c r="AB38" i="32"/>
  <c r="AD38" i="32" s="1"/>
  <c r="H43" i="2"/>
  <c r="F45" i="6" l="1"/>
  <c r="F44" i="13"/>
  <c r="H44" i="6"/>
  <c r="H52" i="28"/>
  <c r="F53" i="28" s="1"/>
  <c r="Z40" i="32"/>
  <c r="AB39" i="32"/>
  <c r="AD39" i="32" s="1"/>
  <c r="H44" i="2"/>
  <c r="F46" i="6" l="1"/>
  <c r="F45" i="13"/>
  <c r="H45" i="6"/>
  <c r="H53" i="28"/>
  <c r="F54" i="28" s="1"/>
  <c r="H54" i="28" s="1"/>
  <c r="Z41" i="32"/>
  <c r="AB40" i="32"/>
  <c r="AD40" i="32" s="1"/>
  <c r="H45" i="2"/>
  <c r="F47" i="6" l="1"/>
  <c r="F46" i="13"/>
  <c r="H46" i="6"/>
  <c r="Z42" i="32"/>
  <c r="AB41" i="32"/>
  <c r="AD41" i="32" s="1"/>
  <c r="H46" i="2"/>
  <c r="M54" i="9"/>
  <c r="F48" i="6" l="1"/>
  <c r="F47" i="13"/>
  <c r="H47" i="6"/>
  <c r="Z43" i="32"/>
  <c r="AB42" i="32"/>
  <c r="AD42" i="32" s="1"/>
  <c r="H47" i="2"/>
  <c r="F49" i="6" l="1"/>
  <c r="F48" i="13"/>
  <c r="H48" i="6"/>
  <c r="Z44" i="32"/>
  <c r="AB43" i="32"/>
  <c r="AD43" i="32" s="1"/>
  <c r="H48" i="2"/>
  <c r="F50" i="6" l="1"/>
  <c r="F49" i="13"/>
  <c r="H49" i="6"/>
  <c r="Z45" i="32"/>
  <c r="AB44" i="32"/>
  <c r="AD44" i="32" s="1"/>
  <c r="H49" i="2"/>
  <c r="F51" i="6" l="1"/>
  <c r="F50" i="13"/>
  <c r="H50" i="6"/>
  <c r="Z46" i="32"/>
  <c r="AB45" i="32"/>
  <c r="AD45" i="32" s="1"/>
  <c r="H50" i="2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O73" i="9" s="1"/>
  <c r="M74" i="9"/>
  <c r="M75" i="9"/>
  <c r="M76" i="9"/>
  <c r="M77" i="9"/>
  <c r="M78" i="9"/>
  <c r="F52" i="6" l="1"/>
  <c r="F51" i="13"/>
  <c r="H51" i="6"/>
  <c r="Z47" i="32"/>
  <c r="AB46" i="32"/>
  <c r="AD46" i="32" s="1"/>
  <c r="H51" i="2"/>
  <c r="F53" i="6" l="1"/>
  <c r="F52" i="13"/>
  <c r="H52" i="6"/>
  <c r="Z48" i="32"/>
  <c r="AB47" i="32"/>
  <c r="AD47" i="32" s="1"/>
  <c r="H53" i="2"/>
  <c r="K54" i="2" s="1"/>
  <c r="H52" i="2"/>
  <c r="H55" i="28"/>
  <c r="H56" i="28" s="1"/>
  <c r="H57" i="28" s="1"/>
  <c r="H58" i="28" s="1"/>
  <c r="H59" i="28" s="1"/>
  <c r="H60" i="28" s="1"/>
  <c r="H61" i="28" s="1"/>
  <c r="H62" i="28" s="1"/>
  <c r="H63" i="28" s="1"/>
  <c r="H64" i="28" s="1"/>
  <c r="H65" i="28" s="1"/>
  <c r="H66" i="28" s="1"/>
  <c r="H67" i="28" s="1"/>
  <c r="H68" i="28" s="1"/>
  <c r="H69" i="28" s="1"/>
  <c r="H70" i="28" s="1"/>
  <c r="H71" i="28" s="1"/>
  <c r="H72" i="28" s="1"/>
  <c r="H73" i="28" s="1"/>
  <c r="H74" i="28" s="1"/>
  <c r="H53" i="6" l="1"/>
  <c r="F53" i="13"/>
  <c r="H75" i="28"/>
  <c r="I74" i="28"/>
  <c r="K74" i="28"/>
  <c r="L74" i="28" s="1"/>
  <c r="O54" i="2"/>
  <c r="I54" i="2"/>
  <c r="L54" i="2"/>
  <c r="K73" i="28"/>
  <c r="L73" i="28" s="1"/>
  <c r="I73" i="28"/>
  <c r="Z49" i="32"/>
  <c r="AB48" i="32"/>
  <c r="AD48" i="32" s="1"/>
  <c r="H35" i="9"/>
  <c r="O3" i="5"/>
  <c r="P3" i="5" s="1"/>
  <c r="H4" i="26"/>
  <c r="I5" i="26" s="1"/>
  <c r="H5" i="26"/>
  <c r="H6" i="26"/>
  <c r="H7" i="26"/>
  <c r="H8" i="26"/>
  <c r="I8" i="26" s="1"/>
  <c r="H9" i="26"/>
  <c r="I9" i="26" s="1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I26" i="26" s="1"/>
  <c r="H27" i="26"/>
  <c r="H28" i="26"/>
  <c r="I28" i="26" s="1"/>
  <c r="H29" i="26"/>
  <c r="H30" i="26"/>
  <c r="I31" i="26" s="1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I44" i="26" s="1"/>
  <c r="H45" i="26"/>
  <c r="I45" i="26"/>
  <c r="H46" i="26"/>
  <c r="H47" i="26"/>
  <c r="H48" i="26"/>
  <c r="I48" i="26" s="1"/>
  <c r="H49" i="26"/>
  <c r="H50" i="26"/>
  <c r="H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K32" i="26" s="1"/>
  <c r="L32" i="26" s="1"/>
  <c r="G33" i="26"/>
  <c r="G34" i="26"/>
  <c r="G35" i="26"/>
  <c r="K35" i="26" s="1"/>
  <c r="L35" i="26" s="1"/>
  <c r="G36" i="26"/>
  <c r="G37" i="26"/>
  <c r="G38" i="26"/>
  <c r="G39" i="26"/>
  <c r="G40" i="26"/>
  <c r="G41" i="26"/>
  <c r="G42" i="26"/>
  <c r="G43" i="26"/>
  <c r="G44" i="26"/>
  <c r="G46" i="26"/>
  <c r="G47" i="26"/>
  <c r="G48" i="26"/>
  <c r="G49" i="26"/>
  <c r="G50" i="26"/>
  <c r="G51" i="26"/>
  <c r="I51" i="26" s="1"/>
  <c r="G52" i="26"/>
  <c r="G53" i="26"/>
  <c r="G3" i="26"/>
  <c r="O3" i="26" s="1"/>
  <c r="G3" i="5"/>
  <c r="K72" i="28"/>
  <c r="L72" i="28" s="1"/>
  <c r="I72" i="28"/>
  <c r="K71" i="28"/>
  <c r="L71" i="28" s="1"/>
  <c r="I70" i="28"/>
  <c r="K69" i="28"/>
  <c r="L69" i="28" s="1"/>
  <c r="I69" i="28"/>
  <c r="K68" i="28"/>
  <c r="L68" i="28" s="1"/>
  <c r="K67" i="28"/>
  <c r="L67" i="28" s="1"/>
  <c r="K66" i="28"/>
  <c r="L66" i="28" s="1"/>
  <c r="I66" i="28"/>
  <c r="K65" i="28"/>
  <c r="L65" i="28" s="1"/>
  <c r="I64" i="28"/>
  <c r="K62" i="28"/>
  <c r="L62" i="28" s="1"/>
  <c r="I62" i="28"/>
  <c r="K61" i="28"/>
  <c r="L61" i="28" s="1"/>
  <c r="I61" i="28"/>
  <c r="K59" i="28"/>
  <c r="L59" i="28" s="1"/>
  <c r="I59" i="28"/>
  <c r="K58" i="28"/>
  <c r="L58" i="28" s="1"/>
  <c r="K57" i="28"/>
  <c r="L57" i="28" s="1"/>
  <c r="K56" i="28"/>
  <c r="L56" i="28" s="1"/>
  <c r="I56" i="28"/>
  <c r="K55" i="28"/>
  <c r="L55" i="28" s="1"/>
  <c r="O53" i="26" l="1"/>
  <c r="Q53" i="26" s="1"/>
  <c r="I53" i="26"/>
  <c r="K4" i="26"/>
  <c r="L4" i="26" s="1"/>
  <c r="I49" i="26"/>
  <c r="K42" i="26"/>
  <c r="L42" i="26" s="1"/>
  <c r="K21" i="26"/>
  <c r="L21" i="26" s="1"/>
  <c r="O39" i="26"/>
  <c r="P39" i="26" s="1"/>
  <c r="K19" i="26"/>
  <c r="L19" i="26" s="1"/>
  <c r="K3" i="26"/>
  <c r="L3" i="26" s="1"/>
  <c r="K22" i="26"/>
  <c r="L22" i="26" s="1"/>
  <c r="H76" i="28"/>
  <c r="I75" i="28"/>
  <c r="K75" i="28"/>
  <c r="L75" i="28" s="1"/>
  <c r="Q54" i="2"/>
  <c r="P54" i="2"/>
  <c r="O17" i="26"/>
  <c r="Q17" i="26" s="1"/>
  <c r="R17" i="26" s="1"/>
  <c r="K17" i="26"/>
  <c r="L17" i="26" s="1"/>
  <c r="O20" i="26"/>
  <c r="P20" i="26" s="1"/>
  <c r="K20" i="26"/>
  <c r="L20" i="26" s="1"/>
  <c r="O18" i="26"/>
  <c r="P18" i="26" s="1"/>
  <c r="K18" i="26"/>
  <c r="L18" i="26" s="1"/>
  <c r="O34" i="26"/>
  <c r="K34" i="26"/>
  <c r="L34" i="26" s="1"/>
  <c r="O33" i="26"/>
  <c r="K33" i="26"/>
  <c r="L33" i="26" s="1"/>
  <c r="I12" i="26"/>
  <c r="K12" i="26"/>
  <c r="L12" i="26" s="1"/>
  <c r="O31" i="26"/>
  <c r="Q31" i="26" s="1"/>
  <c r="R31" i="26" s="1"/>
  <c r="K31" i="26"/>
  <c r="L31" i="26" s="1"/>
  <c r="O10" i="26"/>
  <c r="K10" i="26"/>
  <c r="L10" i="26" s="1"/>
  <c r="O28" i="26"/>
  <c r="Q28" i="26" s="1"/>
  <c r="R28" i="26" s="1"/>
  <c r="K28" i="26"/>
  <c r="L28" i="26" s="1"/>
  <c r="O5" i="26"/>
  <c r="P5" i="26" s="1"/>
  <c r="K5" i="26"/>
  <c r="L5" i="26" s="1"/>
  <c r="I39" i="26"/>
  <c r="K39" i="26"/>
  <c r="L39" i="26" s="1"/>
  <c r="O15" i="26"/>
  <c r="K15" i="26"/>
  <c r="L15" i="26" s="1"/>
  <c r="K53" i="26"/>
  <c r="L53" i="26" s="1"/>
  <c r="O13" i="26"/>
  <c r="K13" i="26"/>
  <c r="L13" i="26" s="1"/>
  <c r="O52" i="26"/>
  <c r="K52" i="26"/>
  <c r="L52" i="26" s="1"/>
  <c r="O11" i="26"/>
  <c r="Q11" i="26" s="1"/>
  <c r="R11" i="26" s="1"/>
  <c r="K11" i="26"/>
  <c r="L11" i="26" s="1"/>
  <c r="O30" i="26"/>
  <c r="Q30" i="26" s="1"/>
  <c r="R30" i="26" s="1"/>
  <c r="K30" i="26"/>
  <c r="L30" i="26" s="1"/>
  <c r="O49" i="26"/>
  <c r="P49" i="26" s="1"/>
  <c r="K49" i="26"/>
  <c r="L49" i="26" s="1"/>
  <c r="O48" i="26"/>
  <c r="Q48" i="26" s="1"/>
  <c r="R48" i="26" s="1"/>
  <c r="K48" i="26"/>
  <c r="L48" i="26" s="1"/>
  <c r="O27" i="26"/>
  <c r="P27" i="26" s="1"/>
  <c r="K27" i="26"/>
  <c r="L27" i="26" s="1"/>
  <c r="O46" i="26"/>
  <c r="Q46" i="26" s="1"/>
  <c r="R46" i="26" s="1"/>
  <c r="K46" i="26"/>
  <c r="L46" i="26" s="1"/>
  <c r="O44" i="26"/>
  <c r="P44" i="26" s="1"/>
  <c r="K44" i="26"/>
  <c r="L44" i="26" s="1"/>
  <c r="I38" i="26"/>
  <c r="O40" i="26"/>
  <c r="Q40" i="26" s="1"/>
  <c r="R40" i="26" s="1"/>
  <c r="K40" i="26"/>
  <c r="L40" i="26" s="1"/>
  <c r="O36" i="26"/>
  <c r="K36" i="26"/>
  <c r="L36" i="26" s="1"/>
  <c r="O51" i="26"/>
  <c r="K51" i="26"/>
  <c r="L51" i="26" s="1"/>
  <c r="O50" i="26"/>
  <c r="Q50" i="26" s="1"/>
  <c r="R50" i="26" s="1"/>
  <c r="K50" i="26"/>
  <c r="L50" i="26" s="1"/>
  <c r="O9" i="26"/>
  <c r="K9" i="26"/>
  <c r="L9" i="26" s="1"/>
  <c r="O8" i="26"/>
  <c r="Q8" i="26" s="1"/>
  <c r="R8" i="26" s="1"/>
  <c r="K8" i="26"/>
  <c r="L8" i="26" s="1"/>
  <c r="O7" i="26"/>
  <c r="P7" i="26" s="1"/>
  <c r="K7" i="26"/>
  <c r="L7" i="26" s="1"/>
  <c r="O26" i="26"/>
  <c r="P26" i="26" s="1"/>
  <c r="K26" i="26"/>
  <c r="L26" i="26" s="1"/>
  <c r="O25" i="26"/>
  <c r="P25" i="26" s="1"/>
  <c r="K25" i="26"/>
  <c r="L25" i="26" s="1"/>
  <c r="O19" i="26"/>
  <c r="Q19" i="26" s="1"/>
  <c r="R19" i="26" s="1"/>
  <c r="I24" i="26"/>
  <c r="K24" i="26"/>
  <c r="L24" i="26" s="1"/>
  <c r="O43" i="26"/>
  <c r="K43" i="26"/>
  <c r="L43" i="26" s="1"/>
  <c r="O23" i="26"/>
  <c r="Q23" i="26" s="1"/>
  <c r="R23" i="26" s="1"/>
  <c r="K23" i="26"/>
  <c r="L23" i="26" s="1"/>
  <c r="O38" i="26"/>
  <c r="Q38" i="26" s="1"/>
  <c r="R38" i="26" s="1"/>
  <c r="K38" i="26"/>
  <c r="L38" i="26" s="1"/>
  <c r="O37" i="26"/>
  <c r="Q37" i="26" s="1"/>
  <c r="R37" i="26" s="1"/>
  <c r="K37" i="26"/>
  <c r="L37" i="26" s="1"/>
  <c r="O16" i="26"/>
  <c r="P16" i="26" s="1"/>
  <c r="K16" i="26"/>
  <c r="L16" i="26" s="1"/>
  <c r="I14" i="26"/>
  <c r="K14" i="26"/>
  <c r="L14" i="26" s="1"/>
  <c r="I29" i="26"/>
  <c r="K29" i="26"/>
  <c r="L29" i="26" s="1"/>
  <c r="O47" i="26"/>
  <c r="Q47" i="26" s="1"/>
  <c r="R47" i="26" s="1"/>
  <c r="K47" i="26"/>
  <c r="L47" i="26" s="1"/>
  <c r="O6" i="26"/>
  <c r="Q6" i="26" s="1"/>
  <c r="R6" i="26" s="1"/>
  <c r="K6" i="26"/>
  <c r="L6" i="26" s="1"/>
  <c r="O45" i="26"/>
  <c r="Q45" i="26" s="1"/>
  <c r="R45" i="26" s="1"/>
  <c r="K45" i="26"/>
  <c r="L45" i="26" s="1"/>
  <c r="I36" i="26"/>
  <c r="I41" i="26"/>
  <c r="K41" i="26"/>
  <c r="L41" i="26" s="1"/>
  <c r="I52" i="26"/>
  <c r="Z50" i="32"/>
  <c r="AB49" i="32"/>
  <c r="AD49" i="32" s="1"/>
  <c r="Q51" i="26"/>
  <c r="R51" i="26" s="1"/>
  <c r="P51" i="26"/>
  <c r="Q9" i="26"/>
  <c r="R9" i="26" s="1"/>
  <c r="P9" i="26"/>
  <c r="P33" i="26"/>
  <c r="Q33" i="26"/>
  <c r="R33" i="26" s="1"/>
  <c r="P36" i="26"/>
  <c r="Q36" i="26"/>
  <c r="R36" i="26" s="1"/>
  <c r="P15" i="26"/>
  <c r="Q15" i="26"/>
  <c r="R15" i="26" s="1"/>
  <c r="P34" i="26"/>
  <c r="Q34" i="26"/>
  <c r="R34" i="26" s="1"/>
  <c r="P53" i="26"/>
  <c r="R53" i="26"/>
  <c r="P52" i="26"/>
  <c r="Q52" i="26"/>
  <c r="R52" i="26" s="1"/>
  <c r="Q25" i="26"/>
  <c r="R25" i="26" s="1"/>
  <c r="Q43" i="26"/>
  <c r="R43" i="26" s="1"/>
  <c r="P43" i="26"/>
  <c r="P3" i="26"/>
  <c r="Q3" i="26"/>
  <c r="R3" i="26" s="1"/>
  <c r="P13" i="26"/>
  <c r="Q13" i="26"/>
  <c r="R13" i="26" s="1"/>
  <c r="Q10" i="26"/>
  <c r="R10" i="26" s="1"/>
  <c r="P10" i="26"/>
  <c r="I35" i="26"/>
  <c r="I50" i="26"/>
  <c r="Q39" i="26"/>
  <c r="R39" i="26" s="1"/>
  <c r="I34" i="26"/>
  <c r="O35" i="26"/>
  <c r="O12" i="26"/>
  <c r="I30" i="26"/>
  <c r="I13" i="26"/>
  <c r="O29" i="26"/>
  <c r="I32" i="26"/>
  <c r="I11" i="26"/>
  <c r="I4" i="26"/>
  <c r="I25" i="26"/>
  <c r="I3" i="26"/>
  <c r="J3" i="26" s="1"/>
  <c r="J4" i="26" s="1"/>
  <c r="J5" i="26" s="1"/>
  <c r="J6" i="26" s="1"/>
  <c r="O24" i="26"/>
  <c r="O4" i="26"/>
  <c r="Q4" i="26" s="1"/>
  <c r="I15" i="26"/>
  <c r="I42" i="26"/>
  <c r="I22" i="26"/>
  <c r="I10" i="26"/>
  <c r="O32" i="26"/>
  <c r="I21" i="26"/>
  <c r="I40" i="26"/>
  <c r="O42" i="26"/>
  <c r="O22" i="26"/>
  <c r="O41" i="26"/>
  <c r="O21" i="26"/>
  <c r="O14" i="26"/>
  <c r="I19" i="26"/>
  <c r="I46" i="26"/>
  <c r="I23" i="26"/>
  <c r="I6" i="26"/>
  <c r="I33" i="26"/>
  <c r="I20" i="26"/>
  <c r="I18" i="26"/>
  <c r="I43" i="26"/>
  <c r="I16" i="26"/>
  <c r="I37" i="26"/>
  <c r="I17" i="26"/>
  <c r="I47" i="26"/>
  <c r="I27" i="26"/>
  <c r="I7" i="26"/>
  <c r="I57" i="28"/>
  <c r="K60" i="28"/>
  <c r="L60" i="28" s="1"/>
  <c r="I67" i="28"/>
  <c r="K70" i="28"/>
  <c r="L70" i="28" s="1"/>
  <c r="I60" i="28"/>
  <c r="I71" i="28"/>
  <c r="K64" i="28"/>
  <c r="L64" i="28" s="1"/>
  <c r="I58" i="28"/>
  <c r="I68" i="28"/>
  <c r="I55" i="28"/>
  <c r="I65" i="28"/>
  <c r="I63" i="28"/>
  <c r="K63" i="28"/>
  <c r="L63" i="28" s="1"/>
  <c r="Q71" i="2" l="1"/>
  <c r="Q77" i="2"/>
  <c r="Q78" i="2"/>
  <c r="Q62" i="2"/>
  <c r="Q64" i="2"/>
  <c r="Q66" i="2"/>
  <c r="Q72" i="2"/>
  <c r="Q75" i="2"/>
  <c r="Q76" i="2"/>
  <c r="Q57" i="2"/>
  <c r="Q59" i="2"/>
  <c r="Q80" i="2"/>
  <c r="R80" i="2" s="1"/>
  <c r="Q81" i="2"/>
  <c r="R81" i="2" s="1"/>
  <c r="Q82" i="2"/>
  <c r="R82" i="2" s="1"/>
  <c r="Q83" i="2"/>
  <c r="R83" i="2" s="1"/>
  <c r="Q67" i="2"/>
  <c r="Q73" i="2"/>
  <c r="Q58" i="2"/>
  <c r="Q79" i="2"/>
  <c r="R79" i="2" s="1"/>
  <c r="Q74" i="2"/>
  <c r="Q60" i="2"/>
  <c r="Q63" i="2"/>
  <c r="Q55" i="2"/>
  <c r="Q61" i="2"/>
  <c r="Q84" i="2"/>
  <c r="R84" i="2" s="1"/>
  <c r="Q68" i="2"/>
  <c r="Q56" i="2"/>
  <c r="Q69" i="2"/>
  <c r="Q70" i="2"/>
  <c r="Q65" i="2"/>
  <c r="Q20" i="26"/>
  <c r="R20" i="26" s="1"/>
  <c r="P6" i="26"/>
  <c r="Q44" i="26"/>
  <c r="R44" i="26" s="1"/>
  <c r="P46" i="26"/>
  <c r="P17" i="26"/>
  <c r="P45" i="26"/>
  <c r="P47" i="26"/>
  <c r="Q18" i="26"/>
  <c r="R18" i="26" s="1"/>
  <c r="Q7" i="26"/>
  <c r="R7" i="26" s="1"/>
  <c r="P19" i="26"/>
  <c r="H77" i="28"/>
  <c r="I76" i="28"/>
  <c r="K76" i="28"/>
  <c r="L76" i="28" s="1"/>
  <c r="R54" i="2"/>
  <c r="Q27" i="26"/>
  <c r="R27" i="26" s="1"/>
  <c r="Q49" i="26"/>
  <c r="R49" i="26" s="1"/>
  <c r="P31" i="26"/>
  <c r="P37" i="26"/>
  <c r="Q26" i="26"/>
  <c r="R26" i="26" s="1"/>
  <c r="P48" i="26"/>
  <c r="P38" i="26"/>
  <c r="P23" i="26"/>
  <c r="P28" i="26"/>
  <c r="P50" i="26"/>
  <c r="P8" i="26"/>
  <c r="P40" i="26"/>
  <c r="P30" i="26"/>
  <c r="P11" i="26"/>
  <c r="Q16" i="26"/>
  <c r="R16" i="26" s="1"/>
  <c r="Q5" i="26"/>
  <c r="R5" i="26" s="1"/>
  <c r="Z51" i="32"/>
  <c r="AB50" i="32"/>
  <c r="AD50" i="32" s="1"/>
  <c r="R4" i="26"/>
  <c r="P4" i="26"/>
  <c r="Q24" i="26"/>
  <c r="R24" i="26" s="1"/>
  <c r="P24" i="26"/>
  <c r="P32" i="26"/>
  <c r="Q32" i="26"/>
  <c r="R32" i="26" s="1"/>
  <c r="P14" i="26"/>
  <c r="Q14" i="26"/>
  <c r="R14" i="26" s="1"/>
  <c r="Q21" i="26"/>
  <c r="R21" i="26" s="1"/>
  <c r="P21" i="26"/>
  <c r="P22" i="26"/>
  <c r="Q22" i="26"/>
  <c r="R22" i="26" s="1"/>
  <c r="P12" i="26"/>
  <c r="Q12" i="26"/>
  <c r="R12" i="26" s="1"/>
  <c r="Q29" i="26"/>
  <c r="R29" i="26" s="1"/>
  <c r="P29" i="26"/>
  <c r="P41" i="26"/>
  <c r="Q41" i="26"/>
  <c r="R41" i="26" s="1"/>
  <c r="Q42" i="26"/>
  <c r="R42" i="26" s="1"/>
  <c r="P42" i="26"/>
  <c r="P35" i="26"/>
  <c r="Q35" i="26"/>
  <c r="R35" i="26" s="1"/>
  <c r="J7" i="26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H78" i="28" l="1"/>
  <c r="I77" i="28"/>
  <c r="K77" i="28"/>
  <c r="L77" i="28" s="1"/>
  <c r="Z52" i="32"/>
  <c r="AB51" i="32"/>
  <c r="AD51" i="32" s="1"/>
  <c r="H73" i="9"/>
  <c r="H74" i="9"/>
  <c r="H75" i="9"/>
  <c r="H76" i="9"/>
  <c r="K77" i="9" s="1"/>
  <c r="H78" i="9"/>
  <c r="O79" i="9" s="1"/>
  <c r="P79" i="9" s="1"/>
  <c r="P73" i="9"/>
  <c r="H79" i="28" l="1"/>
  <c r="K78" i="28"/>
  <c r="L78" i="28" s="1"/>
  <c r="I78" i="28"/>
  <c r="I78" i="9"/>
  <c r="K78" i="9"/>
  <c r="L78" i="9" s="1"/>
  <c r="I79" i="9"/>
  <c r="K79" i="9"/>
  <c r="L79" i="9" s="1"/>
  <c r="I77" i="9"/>
  <c r="L77" i="9"/>
  <c r="O74" i="9"/>
  <c r="P74" i="9" s="1"/>
  <c r="K73" i="9"/>
  <c r="L73" i="9" s="1"/>
  <c r="O77" i="9"/>
  <c r="P77" i="9" s="1"/>
  <c r="K76" i="9"/>
  <c r="L76" i="9" s="1"/>
  <c r="O76" i="9"/>
  <c r="P76" i="9" s="1"/>
  <c r="K75" i="9"/>
  <c r="L75" i="9" s="1"/>
  <c r="I74" i="9"/>
  <c r="K74" i="9"/>
  <c r="L74" i="9" s="1"/>
  <c r="I73" i="9"/>
  <c r="Z53" i="32"/>
  <c r="AB52" i="32"/>
  <c r="AD52" i="32" s="1"/>
  <c r="O78" i="9"/>
  <c r="P78" i="9" s="1"/>
  <c r="I76" i="9"/>
  <c r="I75" i="9"/>
  <c r="O75" i="9"/>
  <c r="P75" i="9" s="1"/>
  <c r="R3" i="5"/>
  <c r="Q3" i="5"/>
  <c r="N55" i="7"/>
  <c r="I79" i="28" l="1"/>
  <c r="H80" i="28"/>
  <c r="K79" i="28"/>
  <c r="L79" i="28" s="1"/>
  <c r="Z54" i="32"/>
  <c r="AB53" i="32"/>
  <c r="AD53" i="32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S58" i="26"/>
  <c r="S59" i="26"/>
  <c r="S64" i="26"/>
  <c r="S65" i="26"/>
  <c r="S66" i="26"/>
  <c r="S67" i="26"/>
  <c r="S68" i="26"/>
  <c r="S69" i="26"/>
  <c r="S71" i="26"/>
  <c r="S72" i="26"/>
  <c r="P72" i="26"/>
  <c r="P71" i="26"/>
  <c r="P70" i="26"/>
  <c r="P69" i="26"/>
  <c r="P68" i="26"/>
  <c r="P67" i="26"/>
  <c r="P66" i="26"/>
  <c r="P65" i="26"/>
  <c r="P64" i="26"/>
  <c r="P63" i="26"/>
  <c r="S63" i="26"/>
  <c r="P62" i="26"/>
  <c r="P61" i="26"/>
  <c r="P60" i="26"/>
  <c r="P59" i="26"/>
  <c r="P58" i="26"/>
  <c r="P57" i="26"/>
  <c r="P56" i="26"/>
  <c r="P55" i="26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M56" i="13"/>
  <c r="P56" i="13" s="1"/>
  <c r="M57" i="13"/>
  <c r="P57" i="13" s="1"/>
  <c r="M58" i="13"/>
  <c r="P58" i="13" s="1"/>
  <c r="M59" i="13"/>
  <c r="P59" i="13" s="1"/>
  <c r="M60" i="13"/>
  <c r="P60" i="13" s="1"/>
  <c r="M61" i="13"/>
  <c r="P61" i="13" s="1"/>
  <c r="M62" i="13"/>
  <c r="P62" i="13" s="1"/>
  <c r="M63" i="13"/>
  <c r="P63" i="13" s="1"/>
  <c r="M64" i="13"/>
  <c r="P64" i="13" s="1"/>
  <c r="M65" i="13"/>
  <c r="P65" i="13" s="1"/>
  <c r="M66" i="13"/>
  <c r="P66" i="13" s="1"/>
  <c r="M67" i="13"/>
  <c r="P67" i="13" s="1"/>
  <c r="M68" i="13"/>
  <c r="P68" i="13" s="1"/>
  <c r="M69" i="13"/>
  <c r="P69" i="13" s="1"/>
  <c r="M70" i="13"/>
  <c r="P70" i="13" s="1"/>
  <c r="M71" i="13"/>
  <c r="P71" i="13" s="1"/>
  <c r="M72" i="13"/>
  <c r="P72" i="13" s="1"/>
  <c r="M55" i="13"/>
  <c r="P55" i="13" s="1"/>
  <c r="O54" i="13"/>
  <c r="Q54" i="7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S54" i="5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O54" i="6"/>
  <c r="E36" i="17"/>
  <c r="E35" i="17"/>
  <c r="G3" i="16"/>
  <c r="I80" i="28" l="1"/>
  <c r="H81" i="28"/>
  <c r="K80" i="28"/>
  <c r="L80" i="28" s="1"/>
  <c r="Z55" i="32"/>
  <c r="AB55" i="32" s="1"/>
  <c r="AD55" i="32" s="1"/>
  <c r="AB54" i="32"/>
  <c r="AD54" i="32" s="1"/>
  <c r="S62" i="26"/>
  <c r="S61" i="26"/>
  <c r="S60" i="26"/>
  <c r="S70" i="26"/>
  <c r="S57" i="26"/>
  <c r="S56" i="26"/>
  <c r="S55" i="26"/>
  <c r="I82" i="28" l="1"/>
  <c r="K82" i="28"/>
  <c r="L82" i="28" s="1"/>
  <c r="K81" i="28"/>
  <c r="L81" i="28" s="1"/>
  <c r="I81" i="28"/>
  <c r="O54" i="4"/>
  <c r="H54" i="4"/>
  <c r="K54" i="4" s="1"/>
  <c r="L54" i="4" s="1"/>
  <c r="P54" i="4" l="1"/>
  <c r="Q54" i="4"/>
  <c r="Q85" i="4" l="1"/>
  <c r="R85" i="4" s="1"/>
  <c r="Q66" i="4"/>
  <c r="Q71" i="4"/>
  <c r="Q72" i="4"/>
  <c r="Q74" i="4"/>
  <c r="Q75" i="4"/>
  <c r="Q76" i="4"/>
  <c r="Q77" i="4"/>
  <c r="Q59" i="4"/>
  <c r="R59" i="4" s="1"/>
  <c r="Q61" i="4"/>
  <c r="Q63" i="4"/>
  <c r="Q55" i="4"/>
  <c r="R55" i="4" s="1"/>
  <c r="Q67" i="4"/>
  <c r="R67" i="4" s="1"/>
  <c r="Q73" i="4"/>
  <c r="R73" i="4" s="1"/>
  <c r="Q57" i="4"/>
  <c r="R57" i="4" s="1"/>
  <c r="Q60" i="4"/>
  <c r="R60" i="4" s="1"/>
  <c r="Q62" i="4"/>
  <c r="R62" i="4" s="1"/>
  <c r="Q68" i="4"/>
  <c r="R68" i="4" s="1"/>
  <c r="Q56" i="4"/>
  <c r="R56" i="4" s="1"/>
  <c r="Q78" i="4"/>
  <c r="Q79" i="4"/>
  <c r="Q80" i="4"/>
  <c r="Q81" i="4"/>
  <c r="R81" i="4" s="1"/>
  <c r="Q84" i="4"/>
  <c r="R84" i="4" s="1"/>
  <c r="Q69" i="4"/>
  <c r="Q82" i="4"/>
  <c r="R82" i="4" s="1"/>
  <c r="Q65" i="4"/>
  <c r="Q70" i="4"/>
  <c r="Q64" i="4"/>
  <c r="R64" i="4" s="1"/>
  <c r="Q58" i="4"/>
  <c r="R58" i="4" s="1"/>
  <c r="Q83" i="4"/>
  <c r="R83" i="4" s="1"/>
  <c r="R79" i="4"/>
  <c r="R80" i="4"/>
  <c r="R76" i="4"/>
  <c r="R77" i="4"/>
  <c r="R78" i="4"/>
  <c r="R74" i="4"/>
  <c r="R75" i="4"/>
  <c r="R54" i="4"/>
  <c r="R65" i="4"/>
  <c r="R70" i="4"/>
  <c r="R66" i="4"/>
  <c r="R69" i="4"/>
  <c r="R71" i="4"/>
  <c r="R72" i="4"/>
  <c r="R61" i="4"/>
  <c r="R63" i="4"/>
  <c r="T18" i="18" l="1"/>
  <c r="T58" i="18"/>
  <c r="O1048576" i="18"/>
  <c r="S3" i="18"/>
  <c r="T3" i="18" s="1"/>
  <c r="S4" i="18"/>
  <c r="T4" i="18" s="1"/>
  <c r="S5" i="18"/>
  <c r="T5" i="18" s="1"/>
  <c r="S6" i="18"/>
  <c r="T6" i="18" s="1"/>
  <c r="S7" i="18"/>
  <c r="T7" i="18" s="1"/>
  <c r="S8" i="18"/>
  <c r="T8" i="18" s="1"/>
  <c r="S9" i="18"/>
  <c r="T9" i="18" s="1"/>
  <c r="S10" i="18"/>
  <c r="T10" i="18" s="1"/>
  <c r="S11" i="18"/>
  <c r="T11" i="18" s="1"/>
  <c r="S12" i="18"/>
  <c r="T12" i="18" s="1"/>
  <c r="S13" i="18"/>
  <c r="T13" i="18" s="1"/>
  <c r="S14" i="18"/>
  <c r="T14" i="18" s="1"/>
  <c r="S15" i="18"/>
  <c r="T15" i="18" s="1"/>
  <c r="S16" i="18"/>
  <c r="T16" i="18" s="1"/>
  <c r="S17" i="18"/>
  <c r="T17" i="18" s="1"/>
  <c r="S18" i="18"/>
  <c r="S19" i="18"/>
  <c r="T19" i="18" s="1"/>
  <c r="S20" i="18"/>
  <c r="T20" i="18" s="1"/>
  <c r="S21" i="18"/>
  <c r="T21" i="18" s="1"/>
  <c r="S22" i="18"/>
  <c r="T22" i="18" s="1"/>
  <c r="S23" i="18"/>
  <c r="T23" i="18" s="1"/>
  <c r="S24" i="18"/>
  <c r="T24" i="18" s="1"/>
  <c r="S25" i="18"/>
  <c r="T25" i="18" s="1"/>
  <c r="S26" i="18"/>
  <c r="T26" i="18" s="1"/>
  <c r="S27" i="18"/>
  <c r="T27" i="18" s="1"/>
  <c r="S28" i="18"/>
  <c r="T28" i="18" s="1"/>
  <c r="S29" i="18"/>
  <c r="T29" i="18" s="1"/>
  <c r="S30" i="18"/>
  <c r="T30" i="18" s="1"/>
  <c r="S31" i="18"/>
  <c r="T31" i="18" s="1"/>
  <c r="S32" i="18"/>
  <c r="T32" i="18" s="1"/>
  <c r="S33" i="18"/>
  <c r="T33" i="18" s="1"/>
  <c r="S34" i="18"/>
  <c r="T34" i="18" s="1"/>
  <c r="S35" i="18"/>
  <c r="T35" i="18" s="1"/>
  <c r="S36" i="18"/>
  <c r="T36" i="18" s="1"/>
  <c r="S37" i="18"/>
  <c r="T37" i="18" s="1"/>
  <c r="S38" i="18"/>
  <c r="T38" i="18" s="1"/>
  <c r="S39" i="18"/>
  <c r="T39" i="18" s="1"/>
  <c r="S40" i="18"/>
  <c r="T40" i="18" s="1"/>
  <c r="S41" i="18"/>
  <c r="T41" i="18" s="1"/>
  <c r="S42" i="18"/>
  <c r="T42" i="18" s="1"/>
  <c r="S43" i="18"/>
  <c r="T43" i="18" s="1"/>
  <c r="S44" i="18"/>
  <c r="T44" i="18" s="1"/>
  <c r="S45" i="18"/>
  <c r="T45" i="18" s="1"/>
  <c r="S46" i="18"/>
  <c r="T46" i="18" s="1"/>
  <c r="S47" i="18"/>
  <c r="T47" i="18" s="1"/>
  <c r="S48" i="18"/>
  <c r="T48" i="18" s="1"/>
  <c r="S49" i="18"/>
  <c r="T49" i="18" s="1"/>
  <c r="S50" i="18"/>
  <c r="T50" i="18" s="1"/>
  <c r="S51" i="18"/>
  <c r="T51" i="18" s="1"/>
  <c r="S52" i="18"/>
  <c r="T52" i="18" s="1"/>
  <c r="S53" i="18"/>
  <c r="T53" i="18" s="1"/>
  <c r="S54" i="18"/>
  <c r="T54" i="18" s="1"/>
  <c r="S55" i="18"/>
  <c r="T55" i="18" s="1"/>
  <c r="S56" i="18"/>
  <c r="T56" i="18" s="1"/>
  <c r="S57" i="18"/>
  <c r="T57" i="18" s="1"/>
  <c r="S58" i="18"/>
  <c r="S59" i="18"/>
  <c r="T59" i="18" s="1"/>
  <c r="S60" i="18"/>
  <c r="T60" i="18" s="1"/>
  <c r="S61" i="18"/>
  <c r="T61" i="18" s="1"/>
  <c r="S62" i="18"/>
  <c r="T62" i="18" s="1"/>
  <c r="S63" i="18"/>
  <c r="T63" i="18" s="1"/>
  <c r="S64" i="18"/>
  <c r="T64" i="18" s="1"/>
  <c r="S65" i="18"/>
  <c r="T65" i="18" s="1"/>
  <c r="S66" i="18"/>
  <c r="T66" i="18" s="1"/>
  <c r="S67" i="18"/>
  <c r="T67" i="18" s="1"/>
  <c r="S68" i="18"/>
  <c r="T68" i="18" s="1"/>
  <c r="S69" i="18"/>
  <c r="T69" i="18" s="1"/>
  <c r="S70" i="18"/>
  <c r="T70" i="18" s="1"/>
  <c r="S71" i="18"/>
  <c r="T71" i="18" s="1"/>
  <c r="S72" i="18"/>
  <c r="T72" i="18" s="1"/>
  <c r="S73" i="18"/>
  <c r="T73" i="18" s="1"/>
  <c r="S74" i="18"/>
  <c r="T74" i="18" s="1"/>
  <c r="S75" i="18"/>
  <c r="T75" i="18" s="1"/>
  <c r="S76" i="18"/>
  <c r="T76" i="18" s="1"/>
  <c r="S77" i="18"/>
  <c r="T77" i="18" s="1"/>
  <c r="S78" i="18"/>
  <c r="T78" i="18" s="1"/>
  <c r="S79" i="18"/>
  <c r="T79" i="18" s="1"/>
  <c r="S80" i="18"/>
  <c r="T80" i="18" s="1"/>
  <c r="S81" i="18"/>
  <c r="T81" i="18" s="1"/>
  <c r="S82" i="18"/>
  <c r="T82" i="18" s="1"/>
  <c r="S83" i="18"/>
  <c r="T83" i="18" s="1"/>
  <c r="S84" i="18"/>
  <c r="T84" i="18" s="1"/>
  <c r="S85" i="18"/>
  <c r="T85" i="18" s="1"/>
  <c r="S86" i="18"/>
  <c r="T86" i="18" s="1"/>
  <c r="S87" i="18"/>
  <c r="T87" i="18" s="1"/>
  <c r="S88" i="18"/>
  <c r="T88" i="18" s="1"/>
  <c r="S89" i="18"/>
  <c r="T89" i="18" s="1"/>
  <c r="S90" i="18"/>
  <c r="T90" i="18" s="1"/>
  <c r="S91" i="18"/>
  <c r="T91" i="18" s="1"/>
  <c r="S92" i="18"/>
  <c r="T92" i="18" s="1"/>
  <c r="S93" i="18"/>
  <c r="T93" i="18" s="1"/>
  <c r="S94" i="18"/>
  <c r="T94" i="18" s="1"/>
  <c r="S95" i="18"/>
  <c r="T95" i="18" s="1"/>
  <c r="S96" i="18"/>
  <c r="T96" i="18" s="1"/>
  <c r="S97" i="18"/>
  <c r="T97" i="18" s="1"/>
  <c r="S98" i="18"/>
  <c r="T98" i="18" s="1"/>
  <c r="S99" i="18"/>
  <c r="T99" i="18" s="1"/>
  <c r="S100" i="18"/>
  <c r="T100" i="18" s="1"/>
  <c r="S101" i="18"/>
  <c r="T101" i="18" s="1"/>
  <c r="S102" i="18"/>
  <c r="T102" i="18" s="1"/>
  <c r="S103" i="18"/>
  <c r="T103" i="18" s="1"/>
  <c r="S104" i="18"/>
  <c r="T104" i="18" s="1"/>
  <c r="S105" i="18"/>
  <c r="T105" i="18" s="1"/>
  <c r="S106" i="18"/>
  <c r="T106" i="18" s="1"/>
  <c r="S107" i="18"/>
  <c r="T107" i="18" s="1"/>
  <c r="S108" i="18"/>
  <c r="T108" i="18" s="1"/>
  <c r="S109" i="18"/>
  <c r="T109" i="18" s="1"/>
  <c r="S110" i="18"/>
  <c r="T110" i="18" s="1"/>
  <c r="S111" i="18"/>
  <c r="T111" i="18" s="1"/>
  <c r="S112" i="18"/>
  <c r="T112" i="18" s="1"/>
  <c r="S113" i="18"/>
  <c r="T113" i="18" s="1"/>
  <c r="S114" i="18"/>
  <c r="T114" i="18" s="1"/>
  <c r="S115" i="18"/>
  <c r="T115" i="18" s="1"/>
  <c r="S116" i="18"/>
  <c r="T116" i="18" s="1"/>
  <c r="S117" i="18"/>
  <c r="T117" i="18" s="1"/>
  <c r="S118" i="18"/>
  <c r="T118" i="18" s="1"/>
  <c r="S119" i="18"/>
  <c r="T119" i="18" s="1"/>
  <c r="S120" i="18"/>
  <c r="T120" i="18" s="1"/>
  <c r="S121" i="18"/>
  <c r="T121" i="18" s="1"/>
  <c r="S122" i="18"/>
  <c r="T122" i="18" s="1"/>
  <c r="S123" i="18"/>
  <c r="T123" i="18" s="1"/>
  <c r="S124" i="18"/>
  <c r="T124" i="18" s="1"/>
  <c r="S125" i="18"/>
  <c r="T125" i="18" s="1"/>
  <c r="S126" i="18"/>
  <c r="T126" i="18" s="1"/>
  <c r="S127" i="18"/>
  <c r="T127" i="18" s="1"/>
  <c r="S128" i="18"/>
  <c r="T128" i="18" s="1"/>
  <c r="S129" i="18"/>
  <c r="T129" i="18" s="1"/>
  <c r="S130" i="18"/>
  <c r="T130" i="18" s="1"/>
  <c r="S131" i="18"/>
  <c r="T131" i="18" s="1"/>
  <c r="S132" i="18"/>
  <c r="T132" i="18" s="1"/>
  <c r="S133" i="18"/>
  <c r="T133" i="18" s="1"/>
  <c r="S134" i="18"/>
  <c r="T134" i="18" s="1"/>
  <c r="S135" i="18"/>
  <c r="T135" i="18" s="1"/>
  <c r="S136" i="18"/>
  <c r="T136" i="18" s="1"/>
  <c r="S137" i="18"/>
  <c r="T137" i="18" s="1"/>
  <c r="S138" i="18"/>
  <c r="T138" i="18" s="1"/>
  <c r="S139" i="18"/>
  <c r="T139" i="18" s="1"/>
  <c r="S140" i="18"/>
  <c r="T140" i="18" s="1"/>
  <c r="S141" i="18"/>
  <c r="T141" i="18" s="1"/>
  <c r="S142" i="18"/>
  <c r="T142" i="18" s="1"/>
  <c r="S143" i="18"/>
  <c r="T143" i="18" s="1"/>
  <c r="S144" i="18"/>
  <c r="T144" i="18" s="1"/>
  <c r="S145" i="18"/>
  <c r="T145" i="18" s="1"/>
  <c r="S2" i="18"/>
  <c r="T2" i="18" s="1"/>
  <c r="E3" i="17"/>
  <c r="H3" i="17" s="1"/>
  <c r="E4" i="17"/>
  <c r="H4" i="17" s="1"/>
  <c r="I4" i="17" s="1"/>
  <c r="E5" i="17"/>
  <c r="H5" i="17" s="1"/>
  <c r="E6" i="17"/>
  <c r="H6" i="17" s="1"/>
  <c r="E7" i="17"/>
  <c r="H7" i="17" s="1"/>
  <c r="E8" i="17"/>
  <c r="H8" i="17" s="1"/>
  <c r="E9" i="17"/>
  <c r="H9" i="17" s="1"/>
  <c r="E10" i="17"/>
  <c r="H10" i="17" s="1"/>
  <c r="I10" i="17" s="1"/>
  <c r="E11" i="17"/>
  <c r="H11" i="17" s="1"/>
  <c r="E12" i="17"/>
  <c r="H12" i="17" s="1"/>
  <c r="E13" i="17"/>
  <c r="H13" i="17" s="1"/>
  <c r="E14" i="17"/>
  <c r="H14" i="17" s="1"/>
  <c r="E15" i="17"/>
  <c r="H15" i="17" s="1"/>
  <c r="E16" i="17"/>
  <c r="H16" i="17" s="1"/>
  <c r="E17" i="17"/>
  <c r="H17" i="17" s="1"/>
  <c r="E18" i="17"/>
  <c r="H18" i="17" s="1"/>
  <c r="E19" i="17"/>
  <c r="E20" i="17"/>
  <c r="E21" i="17"/>
  <c r="E22" i="17"/>
  <c r="E23" i="17"/>
  <c r="H23" i="17" s="1"/>
  <c r="E24" i="17"/>
  <c r="H24" i="17" s="1"/>
  <c r="E25" i="17"/>
  <c r="H25" i="17" s="1"/>
  <c r="E26" i="17"/>
  <c r="H26" i="17" s="1"/>
  <c r="E27" i="17"/>
  <c r="H27" i="17" s="1"/>
  <c r="E28" i="17"/>
  <c r="H28" i="17" s="1"/>
  <c r="I28" i="17" s="1"/>
  <c r="E29" i="17"/>
  <c r="H29" i="17" s="1"/>
  <c r="I29" i="17" s="1"/>
  <c r="E30" i="17"/>
  <c r="H30" i="17" s="1"/>
  <c r="E31" i="17"/>
  <c r="H31" i="17" s="1"/>
  <c r="E32" i="17"/>
  <c r="H32" i="17" s="1"/>
  <c r="E33" i="17"/>
  <c r="H33" i="17" s="1"/>
  <c r="E34" i="17"/>
  <c r="H34" i="17" s="1"/>
  <c r="H36" i="17"/>
  <c r="E37" i="17"/>
  <c r="E38" i="17"/>
  <c r="E39" i="17"/>
  <c r="H39" i="17" s="1"/>
  <c r="E40" i="17"/>
  <c r="E41" i="17"/>
  <c r="E42" i="17"/>
  <c r="E43" i="17"/>
  <c r="E44" i="17"/>
  <c r="E45" i="17"/>
  <c r="H45" i="17" s="1"/>
  <c r="E46" i="17"/>
  <c r="H46" i="17" s="1"/>
  <c r="E47" i="17"/>
  <c r="E48" i="17"/>
  <c r="H48" i="17" s="1"/>
  <c r="E49" i="17"/>
  <c r="H49" i="17" s="1"/>
  <c r="E50" i="17"/>
  <c r="H50" i="17" s="1"/>
  <c r="E51" i="17"/>
  <c r="H51" i="17" s="1"/>
  <c r="E52" i="17"/>
  <c r="H52" i="17" s="1"/>
  <c r="E53" i="17"/>
  <c r="H53" i="17" s="1"/>
  <c r="H55" i="17"/>
  <c r="I55" i="17" s="1"/>
  <c r="H56" i="17"/>
  <c r="H59" i="17"/>
  <c r="H62" i="17"/>
  <c r="H65" i="17"/>
  <c r="H69" i="17"/>
  <c r="H70" i="17"/>
  <c r="E2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3" i="17"/>
  <c r="H72" i="17"/>
  <c r="H71" i="17"/>
  <c r="I71" i="17" s="1"/>
  <c r="H68" i="17"/>
  <c r="H67" i="17"/>
  <c r="H66" i="17"/>
  <c r="I66" i="17" s="1"/>
  <c r="H64" i="17"/>
  <c r="H63" i="17"/>
  <c r="H61" i="17"/>
  <c r="H60" i="17"/>
  <c r="H58" i="17"/>
  <c r="H57" i="17"/>
  <c r="H54" i="17"/>
  <c r="H44" i="17"/>
  <c r="H43" i="17"/>
  <c r="H41" i="17"/>
  <c r="H40" i="17"/>
  <c r="I40" i="17" s="1"/>
  <c r="H38" i="17"/>
  <c r="H37" i="17"/>
  <c r="H21" i="17"/>
  <c r="H20" i="17"/>
  <c r="H19" i="17"/>
  <c r="I34" i="17" l="1"/>
  <c r="I15" i="17"/>
  <c r="I3" i="17"/>
  <c r="J3" i="17" s="1"/>
  <c r="K3" i="17"/>
  <c r="L3" i="17" s="1"/>
  <c r="I61" i="17"/>
  <c r="I73" i="17"/>
  <c r="K73" i="17"/>
  <c r="L73" i="17" s="1"/>
  <c r="I56" i="17"/>
  <c r="I30" i="17"/>
  <c r="I26" i="17"/>
  <c r="I17" i="17"/>
  <c r="I9" i="17"/>
  <c r="I49" i="17"/>
  <c r="I50" i="17"/>
  <c r="I18" i="17"/>
  <c r="I25" i="17"/>
  <c r="I46" i="17"/>
  <c r="I13" i="17"/>
  <c r="I20" i="17"/>
  <c r="I19" i="17"/>
  <c r="I33" i="17"/>
  <c r="I41" i="17"/>
  <c r="I37" i="17"/>
  <c r="I11" i="17"/>
  <c r="I5" i="17"/>
  <c r="I7" i="17"/>
  <c r="I12" i="17"/>
  <c r="I51" i="17"/>
  <c r="I21" i="17"/>
  <c r="I14" i="17"/>
  <c r="I6" i="17"/>
  <c r="I52" i="17"/>
  <c r="I45" i="17"/>
  <c r="I39" i="17"/>
  <c r="I27" i="17"/>
  <c r="I54" i="17"/>
  <c r="K54" i="17"/>
  <c r="I32" i="17"/>
  <c r="I38" i="17"/>
  <c r="I44" i="17"/>
  <c r="I8" i="17"/>
  <c r="I53" i="17"/>
  <c r="I24" i="17"/>
  <c r="I31" i="17"/>
  <c r="I16" i="17"/>
  <c r="I64" i="17"/>
  <c r="I72" i="17"/>
  <c r="I68" i="17"/>
  <c r="I57" i="17"/>
  <c r="K62" i="17"/>
  <c r="L62" i="17" s="1"/>
  <c r="I62" i="17"/>
  <c r="I58" i="17"/>
  <c r="I60" i="17"/>
  <c r="K70" i="17"/>
  <c r="L70" i="17" s="1"/>
  <c r="I70" i="17"/>
  <c r="K59" i="17"/>
  <c r="L59" i="17" s="1"/>
  <c r="I59" i="17"/>
  <c r="K69" i="17"/>
  <c r="L69" i="17" s="1"/>
  <c r="I69" i="17"/>
  <c r="I67" i="17"/>
  <c r="I63" i="17"/>
  <c r="K65" i="17"/>
  <c r="L65" i="17" s="1"/>
  <c r="I65" i="17"/>
  <c r="K41" i="17"/>
  <c r="L41" i="17" s="1"/>
  <c r="K12" i="17"/>
  <c r="L12" i="17" s="1"/>
  <c r="T146" i="18"/>
  <c r="S1048576" i="18"/>
  <c r="K55" i="17"/>
  <c r="L55" i="17" s="1"/>
  <c r="K67" i="17"/>
  <c r="L67" i="17" s="1"/>
  <c r="K71" i="17"/>
  <c r="L71" i="17" s="1"/>
  <c r="K4" i="17"/>
  <c r="L4" i="17" s="1"/>
  <c r="K17" i="17"/>
  <c r="L17" i="17" s="1"/>
  <c r="H42" i="17"/>
  <c r="I42" i="17" s="1"/>
  <c r="K51" i="17"/>
  <c r="L51" i="17" s="1"/>
  <c r="K31" i="17"/>
  <c r="L31" i="17" s="1"/>
  <c r="K11" i="17"/>
  <c r="L11" i="17" s="1"/>
  <c r="K52" i="17"/>
  <c r="L52" i="17" s="1"/>
  <c r="K32" i="17"/>
  <c r="L32" i="17" s="1"/>
  <c r="K50" i="17"/>
  <c r="L50" i="17" s="1"/>
  <c r="K57" i="17"/>
  <c r="L57" i="17" s="1"/>
  <c r="K29" i="17"/>
  <c r="L29" i="17" s="1"/>
  <c r="K28" i="17"/>
  <c r="L28" i="17" s="1"/>
  <c r="K27" i="17"/>
  <c r="L27" i="17" s="1"/>
  <c r="K21" i="17"/>
  <c r="L21" i="17" s="1"/>
  <c r="K9" i="17"/>
  <c r="L9" i="17" s="1"/>
  <c r="H22" i="17"/>
  <c r="I22" i="17" s="1"/>
  <c r="H35" i="17"/>
  <c r="I35" i="17" s="1"/>
  <c r="H47" i="17"/>
  <c r="I48" i="17" s="1"/>
  <c r="K63" i="17"/>
  <c r="L63" i="17" s="1"/>
  <c r="K66" i="17"/>
  <c r="L66" i="17" s="1"/>
  <c r="K58" i="17"/>
  <c r="L58" i="17" s="1"/>
  <c r="K7" i="17"/>
  <c r="L7" i="17" s="1"/>
  <c r="K61" i="17"/>
  <c r="L61" i="17" s="1"/>
  <c r="K42" i="17"/>
  <c r="L42" i="17" s="1"/>
  <c r="K37" i="17"/>
  <c r="L37" i="17" s="1"/>
  <c r="K8" i="17"/>
  <c r="L8" i="17" s="1"/>
  <c r="K38" i="17"/>
  <c r="L38" i="17" s="1"/>
  <c r="K18" i="17"/>
  <c r="L18" i="17" s="1"/>
  <c r="K25" i="17"/>
  <c r="L25" i="17" s="1"/>
  <c r="K40" i="17"/>
  <c r="L40" i="17" s="1"/>
  <c r="K5" i="17"/>
  <c r="L5" i="17" s="1"/>
  <c r="K20" i="17"/>
  <c r="L20" i="17" s="1"/>
  <c r="K14" i="17"/>
  <c r="L14" i="17" s="1"/>
  <c r="K15" i="17"/>
  <c r="L15" i="17" s="1"/>
  <c r="K30" i="17"/>
  <c r="L30" i="17" s="1"/>
  <c r="K13" i="17"/>
  <c r="L13" i="17" s="1"/>
  <c r="K44" i="17"/>
  <c r="L44" i="17" s="1"/>
  <c r="K45" i="17"/>
  <c r="L45" i="17" s="1"/>
  <c r="K24" i="17"/>
  <c r="L24" i="17" s="1"/>
  <c r="K33" i="17"/>
  <c r="L33" i="17" s="1"/>
  <c r="K34" i="17"/>
  <c r="L34" i="17" s="1"/>
  <c r="K39" i="17"/>
  <c r="L39" i="17" s="1"/>
  <c r="K60" i="17"/>
  <c r="L60" i="17" s="1"/>
  <c r="K68" i="17"/>
  <c r="L68" i="17" s="1"/>
  <c r="K6" i="17"/>
  <c r="L6" i="17" s="1"/>
  <c r="K26" i="17"/>
  <c r="L26" i="17" s="1"/>
  <c r="K46" i="17"/>
  <c r="L46" i="17" s="1"/>
  <c r="K53" i="17"/>
  <c r="L53" i="17" s="1"/>
  <c r="K19" i="17"/>
  <c r="L19" i="17" s="1"/>
  <c r="K49" i="17"/>
  <c r="L49" i="17" s="1"/>
  <c r="K56" i="17"/>
  <c r="L56" i="17" s="1"/>
  <c r="K64" i="17"/>
  <c r="L64" i="17" s="1"/>
  <c r="K72" i="17"/>
  <c r="L72" i="17" s="1"/>
  <c r="K16" i="17"/>
  <c r="L16" i="17" s="1"/>
  <c r="I23" i="17" l="1"/>
  <c r="I43" i="17"/>
  <c r="K48" i="17"/>
  <c r="L48" i="17" s="1"/>
  <c r="I47" i="17"/>
  <c r="I36" i="17"/>
  <c r="K36" i="17"/>
  <c r="L36" i="17" s="1"/>
  <c r="K22" i="17"/>
  <c r="L22" i="17" s="1"/>
  <c r="K43" i="17"/>
  <c r="L43" i="17" s="1"/>
  <c r="K47" i="17"/>
  <c r="L47" i="17" s="1"/>
  <c r="K23" i="17"/>
  <c r="L23" i="17" s="1"/>
  <c r="K10" i="17"/>
  <c r="L10" i="17" s="1"/>
  <c r="K35" i="17"/>
  <c r="L35" i="17" s="1"/>
  <c r="J4" i="17"/>
  <c r="J5" i="17" s="1"/>
  <c r="J6" i="17" s="1"/>
  <c r="J7" i="17" s="1"/>
  <c r="J8" i="17" s="1"/>
  <c r="J9" i="17" s="1"/>
  <c r="J10" i="17" s="1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37" i="17" s="1"/>
  <c r="J38" i="17" s="1"/>
  <c r="J39" i="17" s="1"/>
  <c r="J40" i="17" s="1"/>
  <c r="J41" i="17" s="1"/>
  <c r="J42" i="17" s="1"/>
  <c r="J43" i="17" s="1"/>
  <c r="J44" i="17" s="1"/>
  <c r="J45" i="17" s="1"/>
  <c r="J46" i="17" s="1"/>
  <c r="J47" i="17" s="1"/>
  <c r="J48" i="17" s="1"/>
  <c r="J49" i="17" s="1"/>
  <c r="J50" i="17" s="1"/>
  <c r="J51" i="17" s="1"/>
  <c r="J52" i="17" s="1"/>
  <c r="J53" i="17" s="1"/>
  <c r="J54" i="17" s="1"/>
  <c r="J55" i="17" s="1"/>
  <c r="J56" i="17" s="1"/>
  <c r="J57" i="17" s="1"/>
  <c r="J58" i="17" s="1"/>
  <c r="J59" i="17" s="1"/>
  <c r="J60" i="17" s="1"/>
  <c r="J61" i="17" s="1"/>
  <c r="J62" i="17" s="1"/>
  <c r="J63" i="17" s="1"/>
  <c r="J64" i="17" s="1"/>
  <c r="J65" i="17" s="1"/>
  <c r="J66" i="17" s="1"/>
  <c r="J67" i="17" s="1"/>
  <c r="J68" i="17" s="1"/>
  <c r="J69" i="17" s="1"/>
  <c r="J70" i="17" s="1"/>
  <c r="J71" i="17" s="1"/>
  <c r="J72" i="17" s="1"/>
  <c r="J73" i="17" s="1"/>
  <c r="J74" i="17" s="1"/>
  <c r="J75" i="17" s="1"/>
  <c r="J76" i="17" s="1"/>
  <c r="J77" i="17" s="1"/>
  <c r="J78" i="17" s="1"/>
  <c r="J79" i="17" s="1"/>
  <c r="J80" i="17" s="1"/>
  <c r="J81" i="17" s="1"/>
  <c r="J82" i="17" s="1"/>
  <c r="J83" i="17" s="1"/>
  <c r="J84" i="17" s="1"/>
  <c r="J85" i="17" s="1"/>
  <c r="H60" i="9" l="1"/>
  <c r="O61" i="9" s="1"/>
  <c r="P61" i="9" l="1"/>
  <c r="H55" i="8" l="1"/>
  <c r="H72" i="16" l="1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K54" i="16" s="1"/>
  <c r="L54" i="16" s="1"/>
  <c r="G54" i="16"/>
  <c r="H53" i="16"/>
  <c r="G53" i="16"/>
  <c r="H52" i="16"/>
  <c r="G52" i="16"/>
  <c r="H51" i="16"/>
  <c r="G51" i="16"/>
  <c r="H50" i="16"/>
  <c r="G50" i="16"/>
  <c r="H49" i="16"/>
  <c r="G49" i="16"/>
  <c r="H48" i="16"/>
  <c r="G48" i="16"/>
  <c r="H47" i="16"/>
  <c r="G47" i="16"/>
  <c r="H46" i="16"/>
  <c r="G46" i="16"/>
  <c r="H45" i="16"/>
  <c r="G45" i="16"/>
  <c r="H44" i="16"/>
  <c r="G44" i="16"/>
  <c r="H43" i="16"/>
  <c r="G43" i="16"/>
  <c r="H42" i="16"/>
  <c r="G42" i="16"/>
  <c r="H41" i="16"/>
  <c r="G41" i="16"/>
  <c r="H40" i="16"/>
  <c r="G40" i="16"/>
  <c r="H39" i="16"/>
  <c r="G39" i="16"/>
  <c r="H38" i="16"/>
  <c r="G38" i="16"/>
  <c r="H37" i="16"/>
  <c r="G37" i="16"/>
  <c r="H36" i="16"/>
  <c r="G36" i="16"/>
  <c r="H35" i="16"/>
  <c r="G35" i="16"/>
  <c r="H34" i="16"/>
  <c r="G34" i="16"/>
  <c r="H33" i="16"/>
  <c r="G33" i="16"/>
  <c r="H32" i="16"/>
  <c r="G32" i="16"/>
  <c r="H31" i="16"/>
  <c r="G31" i="16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I24" i="16" s="1"/>
  <c r="G24" i="16"/>
  <c r="H23" i="16"/>
  <c r="G23" i="16"/>
  <c r="H22" i="16"/>
  <c r="G22" i="16"/>
  <c r="H21" i="16"/>
  <c r="G21" i="16"/>
  <c r="H20" i="16"/>
  <c r="G20" i="16"/>
  <c r="H19" i="16"/>
  <c r="G19" i="16"/>
  <c r="H18" i="16"/>
  <c r="G18" i="16"/>
  <c r="H17" i="16"/>
  <c r="G17" i="16"/>
  <c r="H16" i="16"/>
  <c r="G16" i="16"/>
  <c r="H15" i="16"/>
  <c r="G15" i="16"/>
  <c r="H14" i="16"/>
  <c r="K15" i="16" s="1"/>
  <c r="L15" i="16" s="1"/>
  <c r="G14" i="16"/>
  <c r="H13" i="16"/>
  <c r="G13" i="16"/>
  <c r="H12" i="16"/>
  <c r="G12" i="16"/>
  <c r="H11" i="16"/>
  <c r="G11" i="16"/>
  <c r="H10" i="16"/>
  <c r="G10" i="16"/>
  <c r="H9" i="16"/>
  <c r="G9" i="16"/>
  <c r="H8" i="16"/>
  <c r="G8" i="16"/>
  <c r="H7" i="16"/>
  <c r="G7" i="16"/>
  <c r="H6" i="16"/>
  <c r="G6" i="16"/>
  <c r="H5" i="16"/>
  <c r="G5" i="16"/>
  <c r="H4" i="16"/>
  <c r="G4" i="16"/>
  <c r="H3" i="16"/>
  <c r="H54" i="8"/>
  <c r="I55" i="8" s="1"/>
  <c r="G51" i="8"/>
  <c r="G54" i="8"/>
  <c r="H57" i="7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2" i="8"/>
  <c r="G53" i="8"/>
  <c r="G3" i="8"/>
  <c r="G3" i="7"/>
  <c r="M3" i="7" s="1"/>
  <c r="N3" i="7" s="1"/>
  <c r="P3" i="7" l="1"/>
  <c r="O3" i="7"/>
  <c r="K56" i="16"/>
  <c r="L56" i="16" s="1"/>
  <c r="K61" i="16"/>
  <c r="L61" i="16" s="1"/>
  <c r="I34" i="16"/>
  <c r="I16" i="16"/>
  <c r="I36" i="16"/>
  <c r="K66" i="16"/>
  <c r="L66" i="16" s="1"/>
  <c r="I11" i="16"/>
  <c r="I31" i="16"/>
  <c r="I3" i="16"/>
  <c r="J3" i="16" s="1"/>
  <c r="K58" i="16"/>
  <c r="L58" i="16" s="1"/>
  <c r="I40" i="16"/>
  <c r="K65" i="16"/>
  <c r="L65" i="16" s="1"/>
  <c r="K52" i="16"/>
  <c r="L52" i="16" s="1"/>
  <c r="K24" i="16"/>
  <c r="L24" i="16" s="1"/>
  <c r="I43" i="16"/>
  <c r="K67" i="16"/>
  <c r="L67" i="16" s="1"/>
  <c r="I4" i="16"/>
  <c r="K68" i="16"/>
  <c r="L68" i="16" s="1"/>
  <c r="I53" i="16"/>
  <c r="K25" i="16"/>
  <c r="L25" i="16" s="1"/>
  <c r="K71" i="16"/>
  <c r="L71" i="16" s="1"/>
  <c r="K6" i="16"/>
  <c r="L6" i="16" s="1"/>
  <c r="K26" i="16"/>
  <c r="L26" i="16" s="1"/>
  <c r="K46" i="16"/>
  <c r="L46" i="16" s="1"/>
  <c r="K4" i="16"/>
  <c r="L4" i="16" s="1"/>
  <c r="K3" i="16"/>
  <c r="L3" i="16" s="1"/>
  <c r="K21" i="16"/>
  <c r="L21" i="16" s="1"/>
  <c r="K29" i="16"/>
  <c r="L29" i="16" s="1"/>
  <c r="K57" i="16"/>
  <c r="L57" i="16" s="1"/>
  <c r="I13" i="16"/>
  <c r="I30" i="16"/>
  <c r="K48" i="16"/>
  <c r="L48" i="16" s="1"/>
  <c r="K59" i="16"/>
  <c r="L59" i="16" s="1"/>
  <c r="K22" i="16"/>
  <c r="L22" i="16" s="1"/>
  <c r="K31" i="16"/>
  <c r="L31" i="16" s="1"/>
  <c r="K60" i="16"/>
  <c r="L60" i="16" s="1"/>
  <c r="I14" i="16"/>
  <c r="K49" i="16"/>
  <c r="L49" i="16" s="1"/>
  <c r="K62" i="16"/>
  <c r="L62" i="16" s="1"/>
  <c r="I6" i="16"/>
  <c r="K14" i="16"/>
  <c r="L14" i="16" s="1"/>
  <c r="I23" i="16"/>
  <c r="K41" i="16"/>
  <c r="L41" i="16" s="1"/>
  <c r="I50" i="16"/>
  <c r="K32" i="16"/>
  <c r="L32" i="16" s="1"/>
  <c r="K63" i="16"/>
  <c r="L63" i="16" s="1"/>
  <c r="I15" i="16"/>
  <c r="I33" i="16"/>
  <c r="K51" i="16"/>
  <c r="L51" i="16" s="1"/>
  <c r="K64" i="16"/>
  <c r="L64" i="16" s="1"/>
  <c r="K42" i="16"/>
  <c r="L42" i="16" s="1"/>
  <c r="K16" i="16"/>
  <c r="L16" i="16" s="1"/>
  <c r="I35" i="16"/>
  <c r="K34" i="16"/>
  <c r="L34" i="16" s="1"/>
  <c r="K44" i="16"/>
  <c r="L44" i="16" s="1"/>
  <c r="K9" i="16"/>
  <c r="L9" i="16" s="1"/>
  <c r="I26" i="16"/>
  <c r="K35" i="16"/>
  <c r="L35" i="16" s="1"/>
  <c r="I54" i="16"/>
  <c r="K70" i="16"/>
  <c r="L70" i="16" s="1"/>
  <c r="K18" i="16"/>
  <c r="L18" i="16" s="1"/>
  <c r="K11" i="16"/>
  <c r="L11" i="16" s="1"/>
  <c r="K36" i="16"/>
  <c r="L36" i="16" s="1"/>
  <c r="K55" i="16"/>
  <c r="L55" i="16" s="1"/>
  <c r="K72" i="16"/>
  <c r="L72" i="16" s="1"/>
  <c r="K8" i="16"/>
  <c r="L8" i="16" s="1"/>
  <c r="K39" i="16"/>
  <c r="L39" i="16" s="1"/>
  <c r="I48" i="16"/>
  <c r="I10" i="16"/>
  <c r="I18" i="16"/>
  <c r="I41" i="16"/>
  <c r="K19" i="16"/>
  <c r="L19" i="16" s="1"/>
  <c r="K12" i="16"/>
  <c r="L12" i="16" s="1"/>
  <c r="I20" i="16"/>
  <c r="I28" i="16"/>
  <c r="K5" i="16"/>
  <c r="L5" i="16" s="1"/>
  <c r="K28" i="16"/>
  <c r="L28" i="16" s="1"/>
  <c r="K45" i="16"/>
  <c r="L45" i="16" s="1"/>
  <c r="I21" i="16"/>
  <c r="I44" i="16"/>
  <c r="I38" i="16"/>
  <c r="I8" i="16"/>
  <c r="K38" i="16"/>
  <c r="L38" i="16" s="1"/>
  <c r="I46" i="16"/>
  <c r="I57" i="16"/>
  <c r="I61" i="16"/>
  <c r="I65" i="16"/>
  <c r="I69" i="16"/>
  <c r="K13" i="16"/>
  <c r="L13" i="16" s="1"/>
  <c r="K23" i="16"/>
  <c r="L23" i="16" s="1"/>
  <c r="K33" i="16"/>
  <c r="L33" i="16" s="1"/>
  <c r="K43" i="16"/>
  <c r="L43" i="16" s="1"/>
  <c r="K53" i="16"/>
  <c r="L53" i="16" s="1"/>
  <c r="K69" i="16"/>
  <c r="L69" i="16" s="1"/>
  <c r="I7" i="16"/>
  <c r="K10" i="16"/>
  <c r="L10" i="16" s="1"/>
  <c r="I17" i="16"/>
  <c r="K20" i="16"/>
  <c r="L20" i="16" s="1"/>
  <c r="I27" i="16"/>
  <c r="K30" i="16"/>
  <c r="L30" i="16" s="1"/>
  <c r="I37" i="16"/>
  <c r="K40" i="16"/>
  <c r="L40" i="16" s="1"/>
  <c r="I47" i="16"/>
  <c r="K50" i="16"/>
  <c r="L50" i="16" s="1"/>
  <c r="K7" i="16"/>
  <c r="L7" i="16" s="1"/>
  <c r="K17" i="16"/>
  <c r="L17" i="16" s="1"/>
  <c r="K27" i="16"/>
  <c r="L27" i="16" s="1"/>
  <c r="K37" i="16"/>
  <c r="L37" i="16" s="1"/>
  <c r="K47" i="16"/>
  <c r="L47" i="16" s="1"/>
  <c r="I58" i="16"/>
  <c r="I62" i="16"/>
  <c r="I66" i="16"/>
  <c r="I70" i="16"/>
  <c r="I51" i="16"/>
  <c r="I55" i="16"/>
  <c r="I59" i="16"/>
  <c r="I63" i="16"/>
  <c r="I67" i="16"/>
  <c r="I71" i="16"/>
  <c r="I5" i="16"/>
  <c r="I25" i="16"/>
  <c r="I45" i="16"/>
  <c r="I12" i="16"/>
  <c r="I22" i="16"/>
  <c r="I32" i="16"/>
  <c r="I42" i="16"/>
  <c r="I52" i="16"/>
  <c r="I9" i="16"/>
  <c r="I19" i="16"/>
  <c r="I29" i="16"/>
  <c r="I39" i="16"/>
  <c r="I49" i="16"/>
  <c r="I56" i="16"/>
  <c r="I60" i="16"/>
  <c r="I64" i="16"/>
  <c r="I68" i="16"/>
  <c r="I72" i="16"/>
  <c r="K55" i="8"/>
  <c r="J4" i="16" l="1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H60" i="6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1" i="9"/>
  <c r="G52" i="9"/>
  <c r="G53" i="9"/>
  <c r="O3" i="9"/>
  <c r="P3" i="9" s="1"/>
  <c r="E3" i="13"/>
  <c r="H3" i="13" l="1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N55" i="13" s="1"/>
  <c r="D56" i="13"/>
  <c r="N56" i="13" s="1"/>
  <c r="D57" i="13"/>
  <c r="N57" i="13" s="1"/>
  <c r="D58" i="13"/>
  <c r="N58" i="13" s="1"/>
  <c r="D59" i="13"/>
  <c r="N59" i="13" s="1"/>
  <c r="D60" i="13"/>
  <c r="N60" i="13" s="1"/>
  <c r="D61" i="13"/>
  <c r="N61" i="13" s="1"/>
  <c r="D62" i="13"/>
  <c r="N62" i="13" s="1"/>
  <c r="D63" i="13"/>
  <c r="N63" i="13" s="1"/>
  <c r="D64" i="13"/>
  <c r="N64" i="13" s="1"/>
  <c r="D65" i="13"/>
  <c r="N65" i="13" s="1"/>
  <c r="D66" i="13"/>
  <c r="N66" i="13" s="1"/>
  <c r="D67" i="13"/>
  <c r="N67" i="13" s="1"/>
  <c r="D68" i="13"/>
  <c r="N68" i="13" s="1"/>
  <c r="D69" i="13"/>
  <c r="N69" i="13" s="1"/>
  <c r="D70" i="13"/>
  <c r="N70" i="13" s="1"/>
  <c r="D71" i="13"/>
  <c r="N71" i="13" s="1"/>
  <c r="D72" i="13"/>
  <c r="N72" i="13" s="1"/>
  <c r="D2" i="13"/>
  <c r="G54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3" i="6"/>
  <c r="H54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M41" i="6" s="1"/>
  <c r="N41" i="6" s="1"/>
  <c r="G42" i="6"/>
  <c r="G43" i="6"/>
  <c r="G44" i="6"/>
  <c r="G45" i="6"/>
  <c r="G46" i="6"/>
  <c r="G47" i="6"/>
  <c r="G48" i="6"/>
  <c r="G49" i="6"/>
  <c r="G50" i="6"/>
  <c r="G51" i="6"/>
  <c r="G52" i="6"/>
  <c r="G53" i="6"/>
  <c r="H55" i="4"/>
  <c r="K55" i="4" s="1"/>
  <c r="L55" i="4" s="1"/>
  <c r="H56" i="4"/>
  <c r="H57" i="4"/>
  <c r="H58" i="4"/>
  <c r="H59" i="4"/>
  <c r="H60" i="4"/>
  <c r="H61" i="4"/>
  <c r="H62" i="4"/>
  <c r="H63" i="4"/>
  <c r="H64" i="4"/>
  <c r="K64" i="4" s="1"/>
  <c r="L64" i="4" s="1"/>
  <c r="H65" i="4"/>
  <c r="H66" i="4"/>
  <c r="H67" i="4"/>
  <c r="H68" i="4"/>
  <c r="H69" i="4"/>
  <c r="H70" i="4"/>
  <c r="H71" i="4"/>
  <c r="I71" i="4" s="1"/>
  <c r="S71" i="13" s="1"/>
  <c r="H72" i="4"/>
  <c r="G3" i="2"/>
  <c r="I16" i="4"/>
  <c r="S16" i="13" s="1"/>
  <c r="K20" i="4"/>
  <c r="L20" i="4" s="1"/>
  <c r="O36" i="4"/>
  <c r="K40" i="4"/>
  <c r="L40" i="4" s="1"/>
  <c r="K3" i="4"/>
  <c r="L3" i="4" s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3" i="4"/>
  <c r="O3" i="4" s="1"/>
  <c r="G4" i="4"/>
  <c r="G5" i="4"/>
  <c r="G6" i="4"/>
  <c r="G7" i="4"/>
  <c r="I7" i="4" s="1"/>
  <c r="S7" i="13" s="1"/>
  <c r="G8" i="4"/>
  <c r="G9" i="4"/>
  <c r="I9" i="4" s="1"/>
  <c r="S9" i="13" s="1"/>
  <c r="G10" i="4"/>
  <c r="I10" i="4" s="1"/>
  <c r="S10" i="13" s="1"/>
  <c r="G11" i="4"/>
  <c r="K11" i="4" s="1"/>
  <c r="L11" i="4" s="1"/>
  <c r="G12" i="4"/>
  <c r="K12" i="4" s="1"/>
  <c r="L12" i="4" s="1"/>
  <c r="G13" i="4"/>
  <c r="I13" i="4" s="1"/>
  <c r="S13" i="13" s="1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I30" i="4" s="1"/>
  <c r="S30" i="13" s="1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I49" i="4" s="1"/>
  <c r="S49" i="13" s="1"/>
  <c r="G50" i="4"/>
  <c r="K50" i="4" s="1"/>
  <c r="L50" i="4" s="1"/>
  <c r="G51" i="4"/>
  <c r="G52" i="4"/>
  <c r="I52" i="4" s="1"/>
  <c r="S52" i="13" s="1"/>
  <c r="G53" i="4"/>
  <c r="K53" i="4" s="1"/>
  <c r="L53" i="4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M3" i="6" l="1"/>
  <c r="K3" i="6"/>
  <c r="L3" i="6" s="1"/>
  <c r="I73" i="4"/>
  <c r="K73" i="4"/>
  <c r="L73" i="4" s="1"/>
  <c r="K55" i="6"/>
  <c r="L55" i="6" s="1"/>
  <c r="I55" i="6"/>
  <c r="U55" i="13" s="1"/>
  <c r="K61" i="4"/>
  <c r="L61" i="4" s="1"/>
  <c r="K67" i="4"/>
  <c r="L67" i="4" s="1"/>
  <c r="O3" i="2"/>
  <c r="I3" i="2"/>
  <c r="P3" i="2"/>
  <c r="Q3" i="2"/>
  <c r="O50" i="2"/>
  <c r="I65" i="2"/>
  <c r="O48" i="2"/>
  <c r="P36" i="4"/>
  <c r="Q36" i="4"/>
  <c r="R36" i="4" s="1"/>
  <c r="K13" i="4"/>
  <c r="L13" i="4" s="1"/>
  <c r="K49" i="4"/>
  <c r="L49" i="4" s="1"/>
  <c r="K28" i="4"/>
  <c r="L28" i="4" s="1"/>
  <c r="O47" i="4"/>
  <c r="O27" i="4"/>
  <c r="O7" i="4"/>
  <c r="K63" i="4"/>
  <c r="L63" i="4" s="1"/>
  <c r="K14" i="4"/>
  <c r="L14" i="4" s="1"/>
  <c r="K45" i="4"/>
  <c r="L45" i="4" s="1"/>
  <c r="I34" i="4"/>
  <c r="S34" i="13" s="1"/>
  <c r="K44" i="4"/>
  <c r="L44" i="4" s="1"/>
  <c r="K24" i="4"/>
  <c r="L24" i="4" s="1"/>
  <c r="P3" i="4"/>
  <c r="Q3" i="4"/>
  <c r="K43" i="4"/>
  <c r="L43" i="4" s="1"/>
  <c r="K42" i="4"/>
  <c r="L42" i="4" s="1"/>
  <c r="K22" i="4"/>
  <c r="L22" i="4" s="1"/>
  <c r="K41" i="4"/>
  <c r="L41" i="4" s="1"/>
  <c r="K21" i="4"/>
  <c r="L21" i="4" s="1"/>
  <c r="K57" i="4"/>
  <c r="L57" i="4" s="1"/>
  <c r="I33" i="4"/>
  <c r="S33" i="13" s="1"/>
  <c r="O37" i="4"/>
  <c r="O17" i="4"/>
  <c r="K34" i="4"/>
  <c r="L34" i="4" s="1"/>
  <c r="I70" i="4"/>
  <c r="S70" i="13" s="1"/>
  <c r="K23" i="4"/>
  <c r="L23" i="4" s="1"/>
  <c r="K32" i="4"/>
  <c r="L32" i="4" s="1"/>
  <c r="K33" i="4"/>
  <c r="L33" i="4" s="1"/>
  <c r="I47" i="4"/>
  <c r="S47" i="13" s="1"/>
  <c r="O52" i="4"/>
  <c r="K31" i="4"/>
  <c r="L31" i="4" s="1"/>
  <c r="K10" i="4"/>
  <c r="L10" i="4" s="1"/>
  <c r="K9" i="4"/>
  <c r="L9" i="4" s="1"/>
  <c r="O16" i="4"/>
  <c r="I12" i="4"/>
  <c r="S12" i="13" s="1"/>
  <c r="O49" i="4"/>
  <c r="O29" i="4"/>
  <c r="O9" i="4"/>
  <c r="I39" i="4"/>
  <c r="S39" i="13" s="1"/>
  <c r="O40" i="4"/>
  <c r="I19" i="4"/>
  <c r="S19" i="13" s="1"/>
  <c r="O20" i="4"/>
  <c r="K35" i="4"/>
  <c r="L35" i="4" s="1"/>
  <c r="I28" i="4"/>
  <c r="S28" i="13" s="1"/>
  <c r="I37" i="4"/>
  <c r="S37" i="13" s="1"/>
  <c r="O38" i="4"/>
  <c r="I17" i="4"/>
  <c r="S17" i="13" s="1"/>
  <c r="O18" i="4"/>
  <c r="I27" i="4"/>
  <c r="S27" i="13" s="1"/>
  <c r="I29" i="4"/>
  <c r="S29" i="13" s="1"/>
  <c r="I18" i="4"/>
  <c r="S18" i="13" s="1"/>
  <c r="O19" i="4"/>
  <c r="I15" i="4"/>
  <c r="S15" i="13" s="1"/>
  <c r="O35" i="4"/>
  <c r="O15" i="4"/>
  <c r="I14" i="4"/>
  <c r="S14" i="13" s="1"/>
  <c r="O4" i="4"/>
  <c r="O34" i="4"/>
  <c r="O14" i="4"/>
  <c r="I3" i="4"/>
  <c r="O53" i="4"/>
  <c r="O33" i="4"/>
  <c r="O13" i="4"/>
  <c r="K52" i="4"/>
  <c r="L52" i="4" s="1"/>
  <c r="I38" i="4"/>
  <c r="S38" i="13" s="1"/>
  <c r="O39" i="4"/>
  <c r="O32" i="4"/>
  <c r="O12" i="4"/>
  <c r="I51" i="4"/>
  <c r="S51" i="13" s="1"/>
  <c r="I11" i="4"/>
  <c r="S11" i="13" s="1"/>
  <c r="O51" i="4"/>
  <c r="O31" i="4"/>
  <c r="O11" i="4"/>
  <c r="K51" i="4"/>
  <c r="L51" i="4" s="1"/>
  <c r="K30" i="4"/>
  <c r="L30" i="4" s="1"/>
  <c r="I50" i="4"/>
  <c r="S50" i="13" s="1"/>
  <c r="O50" i="4"/>
  <c r="O30" i="4"/>
  <c r="O10" i="4"/>
  <c r="K19" i="4"/>
  <c r="L19" i="4" s="1"/>
  <c r="K8" i="4"/>
  <c r="L8" i="4" s="1"/>
  <c r="K29" i="4"/>
  <c r="L29" i="4" s="1"/>
  <c r="I48" i="4"/>
  <c r="S48" i="13" s="1"/>
  <c r="I8" i="4"/>
  <c r="S8" i="13" s="1"/>
  <c r="O48" i="4"/>
  <c r="O28" i="4"/>
  <c r="O8" i="4"/>
  <c r="K39" i="4"/>
  <c r="L39" i="4" s="1"/>
  <c r="K18" i="4"/>
  <c r="L18" i="4" s="1"/>
  <c r="K7" i="4"/>
  <c r="L7" i="4" s="1"/>
  <c r="I36" i="4"/>
  <c r="S36" i="13" s="1"/>
  <c r="I45" i="4"/>
  <c r="S45" i="13" s="1"/>
  <c r="O46" i="4"/>
  <c r="I26" i="4"/>
  <c r="S26" i="13" s="1"/>
  <c r="O26" i="4"/>
  <c r="I5" i="4"/>
  <c r="S5" i="13" s="1"/>
  <c r="O6" i="4"/>
  <c r="K38" i="4"/>
  <c r="L38" i="4" s="1"/>
  <c r="K17" i="4"/>
  <c r="L17" i="4" s="1"/>
  <c r="K6" i="4"/>
  <c r="L6" i="4" s="1"/>
  <c r="I35" i="4"/>
  <c r="S35" i="13" s="1"/>
  <c r="I44" i="4"/>
  <c r="S44" i="13" s="1"/>
  <c r="O45" i="4"/>
  <c r="I24" i="4"/>
  <c r="S24" i="13" s="1"/>
  <c r="O25" i="4"/>
  <c r="I4" i="4"/>
  <c r="S4" i="13" s="1"/>
  <c r="O5" i="4"/>
  <c r="I60" i="4"/>
  <c r="S60" i="13" s="1"/>
  <c r="K48" i="4"/>
  <c r="L48" i="4" s="1"/>
  <c r="K27" i="4"/>
  <c r="L27" i="4" s="1"/>
  <c r="I43" i="4"/>
  <c r="S43" i="13" s="1"/>
  <c r="O44" i="4"/>
  <c r="I23" i="4"/>
  <c r="S23" i="13" s="1"/>
  <c r="O24" i="4"/>
  <c r="K37" i="4"/>
  <c r="L37" i="4" s="1"/>
  <c r="K16" i="4"/>
  <c r="L16" i="4" s="1"/>
  <c r="K5" i="4"/>
  <c r="L5" i="4" s="1"/>
  <c r="I42" i="4"/>
  <c r="S42" i="13" s="1"/>
  <c r="O43" i="4"/>
  <c r="I22" i="4"/>
  <c r="S22" i="13" s="1"/>
  <c r="O23" i="4"/>
  <c r="K47" i="4"/>
  <c r="L47" i="4" s="1"/>
  <c r="K26" i="4"/>
  <c r="L26" i="4" s="1"/>
  <c r="I32" i="4"/>
  <c r="S32" i="13" s="1"/>
  <c r="I41" i="4"/>
  <c r="S41" i="13" s="1"/>
  <c r="O42" i="4"/>
  <c r="I21" i="4"/>
  <c r="S21" i="13" s="1"/>
  <c r="O22" i="4"/>
  <c r="I57" i="4"/>
  <c r="S57" i="13" s="1"/>
  <c r="K36" i="4"/>
  <c r="L36" i="4" s="1"/>
  <c r="K15" i="4"/>
  <c r="L15" i="4" s="1"/>
  <c r="K4" i="4"/>
  <c r="L4" i="4" s="1"/>
  <c r="I31" i="4"/>
  <c r="S31" i="13" s="1"/>
  <c r="I40" i="4"/>
  <c r="S40" i="13" s="1"/>
  <c r="O41" i="4"/>
  <c r="I20" i="4"/>
  <c r="S20" i="13" s="1"/>
  <c r="O21" i="4"/>
  <c r="K46" i="4"/>
  <c r="L46" i="4" s="1"/>
  <c r="K25" i="4"/>
  <c r="L25" i="4" s="1"/>
  <c r="G3" i="13"/>
  <c r="M3" i="13" s="1"/>
  <c r="P3" i="13" s="1"/>
  <c r="I53" i="4"/>
  <c r="S53" i="13" s="1"/>
  <c r="I56" i="4"/>
  <c r="S56" i="13" s="1"/>
  <c r="I72" i="4"/>
  <c r="S72" i="13" s="1"/>
  <c r="K71" i="4"/>
  <c r="L71" i="4" s="1"/>
  <c r="K66" i="4"/>
  <c r="L66" i="4" s="1"/>
  <c r="I64" i="4"/>
  <c r="S64" i="13" s="1"/>
  <c r="K62" i="4"/>
  <c r="L62" i="4" s="1"/>
  <c r="I59" i="4"/>
  <c r="S59" i="13" s="1"/>
  <c r="I61" i="4"/>
  <c r="S61" i="13" s="1"/>
  <c r="K56" i="4"/>
  <c r="L56" i="4" s="1"/>
  <c r="I58" i="4"/>
  <c r="S58" i="13" s="1"/>
  <c r="K65" i="4"/>
  <c r="L65" i="4" s="1"/>
  <c r="I62" i="4"/>
  <c r="S62" i="13" s="1"/>
  <c r="K60" i="4"/>
  <c r="L60" i="4" s="1"/>
  <c r="K59" i="4"/>
  <c r="L59" i="4" s="1"/>
  <c r="I65" i="4"/>
  <c r="S65" i="13" s="1"/>
  <c r="K58" i="4"/>
  <c r="L58" i="4" s="1"/>
  <c r="K72" i="4"/>
  <c r="L72" i="4" s="1"/>
  <c r="K70" i="4"/>
  <c r="L70" i="4" s="1"/>
  <c r="I67" i="4"/>
  <c r="S67" i="13" s="1"/>
  <c r="I69" i="4"/>
  <c r="S69" i="13" s="1"/>
  <c r="K69" i="4"/>
  <c r="L69" i="4" s="1"/>
  <c r="I68" i="4"/>
  <c r="S68" i="13" s="1"/>
  <c r="K68" i="4"/>
  <c r="L68" i="4" s="1"/>
  <c r="I54" i="4"/>
  <c r="S54" i="13" s="1"/>
  <c r="I55" i="4"/>
  <c r="S55" i="13" s="1"/>
  <c r="I63" i="4"/>
  <c r="S63" i="13" s="1"/>
  <c r="I46" i="4"/>
  <c r="S46" i="13" s="1"/>
  <c r="I25" i="4"/>
  <c r="S25" i="13" s="1"/>
  <c r="I6" i="4"/>
  <c r="S6" i="13" s="1"/>
  <c r="I66" i="4"/>
  <c r="S66" i="13" s="1"/>
  <c r="K49" i="2"/>
  <c r="L49" i="2" s="1"/>
  <c r="R3" i="4" l="1"/>
  <c r="N3" i="6"/>
  <c r="R65" i="13"/>
  <c r="P50" i="2"/>
  <c r="Q50" i="2"/>
  <c r="R50" i="2" s="1"/>
  <c r="R3" i="2"/>
  <c r="P48" i="2"/>
  <c r="Q48" i="2"/>
  <c r="R48" i="2" s="1"/>
  <c r="O17" i="2"/>
  <c r="K16" i="2"/>
  <c r="L16" i="2" s="1"/>
  <c r="O13" i="2"/>
  <c r="K12" i="2"/>
  <c r="L12" i="2" s="1"/>
  <c r="O33" i="2"/>
  <c r="K32" i="2"/>
  <c r="L32" i="2" s="1"/>
  <c r="O39" i="2"/>
  <c r="K38" i="2"/>
  <c r="L38" i="2" s="1"/>
  <c r="O11" i="2"/>
  <c r="K10" i="2"/>
  <c r="L10" i="2" s="1"/>
  <c r="O38" i="2"/>
  <c r="K37" i="2"/>
  <c r="L37" i="2" s="1"/>
  <c r="O16" i="2"/>
  <c r="K15" i="2"/>
  <c r="L15" i="2" s="1"/>
  <c r="O35" i="2"/>
  <c r="K34" i="2"/>
  <c r="L34" i="2" s="1"/>
  <c r="O14" i="2"/>
  <c r="K13" i="2"/>
  <c r="L13" i="2" s="1"/>
  <c r="K53" i="2"/>
  <c r="L53" i="2" s="1"/>
  <c r="O29" i="2"/>
  <c r="K28" i="2"/>
  <c r="L28" i="2" s="1"/>
  <c r="O8" i="2"/>
  <c r="K7" i="2"/>
  <c r="L7" i="2" s="1"/>
  <c r="O47" i="2"/>
  <c r="K46" i="2"/>
  <c r="L46" i="2" s="1"/>
  <c r="K47" i="2"/>
  <c r="L47" i="2" s="1"/>
  <c r="O46" i="2"/>
  <c r="K45" i="2"/>
  <c r="L45" i="2" s="1"/>
  <c r="O44" i="2"/>
  <c r="K43" i="2"/>
  <c r="L43" i="2" s="1"/>
  <c r="O15" i="2"/>
  <c r="K14" i="2"/>
  <c r="L14" i="2" s="1"/>
  <c r="O32" i="2"/>
  <c r="K31" i="2"/>
  <c r="L31" i="2" s="1"/>
  <c r="O53" i="2"/>
  <c r="K52" i="2"/>
  <c r="L52" i="2" s="1"/>
  <c r="O9" i="2"/>
  <c r="K8" i="2"/>
  <c r="L8" i="2" s="1"/>
  <c r="O43" i="2"/>
  <c r="K42" i="2"/>
  <c r="L42" i="2" s="1"/>
  <c r="O19" i="2"/>
  <c r="K18" i="2"/>
  <c r="L18" i="2" s="1"/>
  <c r="O36" i="2"/>
  <c r="K35" i="2"/>
  <c r="L35" i="2" s="1"/>
  <c r="O4" i="2"/>
  <c r="K3" i="2"/>
  <c r="L3" i="2" s="1"/>
  <c r="O31" i="2"/>
  <c r="K30" i="2"/>
  <c r="L30" i="2" s="1"/>
  <c r="O10" i="2"/>
  <c r="K9" i="2"/>
  <c r="L9" i="2" s="1"/>
  <c r="O28" i="2"/>
  <c r="K27" i="2"/>
  <c r="L27" i="2" s="1"/>
  <c r="O25" i="2"/>
  <c r="K24" i="2"/>
  <c r="L24" i="2" s="1"/>
  <c r="O42" i="2"/>
  <c r="K41" i="2"/>
  <c r="L41" i="2" s="1"/>
  <c r="O18" i="2"/>
  <c r="K17" i="2"/>
  <c r="L17" i="2" s="1"/>
  <c r="O7" i="2"/>
  <c r="K6" i="2"/>
  <c r="L6" i="2" s="1"/>
  <c r="O26" i="2"/>
  <c r="K25" i="2"/>
  <c r="L25" i="2" s="1"/>
  <c r="O45" i="2"/>
  <c r="K44" i="2"/>
  <c r="L44" i="2" s="1"/>
  <c r="O24" i="2"/>
  <c r="K23" i="2"/>
  <c r="L23" i="2" s="1"/>
  <c r="O23" i="2"/>
  <c r="K22" i="2"/>
  <c r="L22" i="2" s="1"/>
  <c r="O37" i="2"/>
  <c r="K36" i="2"/>
  <c r="L36" i="2" s="1"/>
  <c r="O34" i="2"/>
  <c r="K33" i="2"/>
  <c r="L33" i="2" s="1"/>
  <c r="O12" i="2"/>
  <c r="K11" i="2"/>
  <c r="L11" i="2" s="1"/>
  <c r="O30" i="2"/>
  <c r="K29" i="2"/>
  <c r="L29" i="2" s="1"/>
  <c r="O52" i="2"/>
  <c r="K51" i="2"/>
  <c r="L51" i="2" s="1"/>
  <c r="O49" i="2"/>
  <c r="K48" i="2"/>
  <c r="L48" i="2" s="1"/>
  <c r="O27" i="2"/>
  <c r="K26" i="2"/>
  <c r="L26" i="2" s="1"/>
  <c r="O6" i="2"/>
  <c r="K5" i="2"/>
  <c r="L5" i="2" s="1"/>
  <c r="O5" i="2"/>
  <c r="K4" i="2"/>
  <c r="L4" i="2" s="1"/>
  <c r="I50" i="2"/>
  <c r="R50" i="13" s="1"/>
  <c r="O51" i="2"/>
  <c r="K50" i="2"/>
  <c r="L50" i="2" s="1"/>
  <c r="O22" i="2"/>
  <c r="K21" i="2"/>
  <c r="L21" i="2" s="1"/>
  <c r="O41" i="2"/>
  <c r="K40" i="2"/>
  <c r="L40" i="2" s="1"/>
  <c r="O21" i="2"/>
  <c r="K20" i="2"/>
  <c r="L20" i="2" s="1"/>
  <c r="O40" i="2"/>
  <c r="K39" i="2"/>
  <c r="L39" i="2" s="1"/>
  <c r="O20" i="2"/>
  <c r="K19" i="2"/>
  <c r="L19" i="2" s="1"/>
  <c r="P21" i="4"/>
  <c r="Q21" i="4"/>
  <c r="R21" i="4" s="1"/>
  <c r="P6" i="4"/>
  <c r="Q6" i="4"/>
  <c r="R6" i="4" s="1"/>
  <c r="P50" i="4"/>
  <c r="Q50" i="4"/>
  <c r="R50" i="4" s="1"/>
  <c r="P4" i="4"/>
  <c r="Q4" i="4"/>
  <c r="R4" i="4" s="1"/>
  <c r="P9" i="4"/>
  <c r="Q9" i="4"/>
  <c r="R9" i="4" s="1"/>
  <c r="P29" i="4"/>
  <c r="Q29" i="4"/>
  <c r="R29" i="4" s="1"/>
  <c r="P41" i="4"/>
  <c r="Q41" i="4"/>
  <c r="R41" i="4" s="1"/>
  <c r="P26" i="4"/>
  <c r="Q26" i="4"/>
  <c r="R26" i="4" s="1"/>
  <c r="P15" i="4"/>
  <c r="Q15" i="4"/>
  <c r="R15" i="4" s="1"/>
  <c r="P49" i="4"/>
  <c r="Q49" i="4"/>
  <c r="R49" i="4" s="1"/>
  <c r="P31" i="4"/>
  <c r="Q31" i="4"/>
  <c r="R31" i="4" s="1"/>
  <c r="P19" i="4"/>
  <c r="Q19" i="4"/>
  <c r="R19" i="4" s="1"/>
  <c r="P18" i="4"/>
  <c r="Q18" i="4"/>
  <c r="R18" i="4" s="1"/>
  <c r="P35" i="4"/>
  <c r="Q35" i="4"/>
  <c r="R35" i="4" s="1"/>
  <c r="P16" i="4"/>
  <c r="Q16" i="4"/>
  <c r="R16" i="4" s="1"/>
  <c r="P52" i="4"/>
  <c r="Q52" i="4"/>
  <c r="R52" i="4" s="1"/>
  <c r="P28" i="4"/>
  <c r="Q28" i="4"/>
  <c r="R28" i="4" s="1"/>
  <c r="P39" i="4"/>
  <c r="Q39" i="4"/>
  <c r="R39" i="4" s="1"/>
  <c r="P38" i="4"/>
  <c r="Q38" i="4"/>
  <c r="R38" i="4" s="1"/>
  <c r="P11" i="4"/>
  <c r="Q11" i="4"/>
  <c r="R11" i="4" s="1"/>
  <c r="P27" i="4"/>
  <c r="Q27" i="4"/>
  <c r="R27" i="4" s="1"/>
  <c r="P12" i="4"/>
  <c r="Q12" i="4"/>
  <c r="R12" i="4" s="1"/>
  <c r="P5" i="4"/>
  <c r="Q5" i="4"/>
  <c r="R5" i="4" s="1"/>
  <c r="P8" i="4"/>
  <c r="Q8" i="4"/>
  <c r="R8" i="4" s="1"/>
  <c r="P32" i="4"/>
  <c r="Q32" i="4"/>
  <c r="R32" i="4" s="1"/>
  <c r="P42" i="4"/>
  <c r="Q42" i="4"/>
  <c r="R42" i="4" s="1"/>
  <c r="P25" i="4"/>
  <c r="Q25" i="4"/>
  <c r="R25" i="4" s="1"/>
  <c r="P45" i="4"/>
  <c r="Q45" i="4"/>
  <c r="R45" i="4" s="1"/>
  <c r="P13" i="4"/>
  <c r="Q13" i="4"/>
  <c r="R13" i="4" s="1"/>
  <c r="P47" i="4"/>
  <c r="Q47" i="4"/>
  <c r="R47" i="4" s="1"/>
  <c r="P22" i="4"/>
  <c r="Q22" i="4"/>
  <c r="R22" i="4" s="1"/>
  <c r="P48" i="4"/>
  <c r="Q48" i="4"/>
  <c r="R48" i="4" s="1"/>
  <c r="P33" i="4"/>
  <c r="Q33" i="4"/>
  <c r="R33" i="4" s="1"/>
  <c r="P20" i="4"/>
  <c r="Q20" i="4"/>
  <c r="R20" i="4" s="1"/>
  <c r="P17" i="4"/>
  <c r="Q17" i="4"/>
  <c r="R17" i="4" s="1"/>
  <c r="P24" i="4"/>
  <c r="Q24" i="4"/>
  <c r="R24" i="4" s="1"/>
  <c r="P7" i="4"/>
  <c r="Q7" i="4"/>
  <c r="R7" i="4" s="1"/>
  <c r="P53" i="4"/>
  <c r="Q53" i="4"/>
  <c r="R53" i="4" s="1"/>
  <c r="P37" i="4"/>
  <c r="Q37" i="4"/>
  <c r="R37" i="4" s="1"/>
  <c r="P40" i="4"/>
  <c r="Q40" i="4"/>
  <c r="R40" i="4" s="1"/>
  <c r="P23" i="4"/>
  <c r="Q23" i="4"/>
  <c r="R23" i="4" s="1"/>
  <c r="P43" i="4"/>
  <c r="Q43" i="4"/>
  <c r="R43" i="4" s="1"/>
  <c r="P10" i="4"/>
  <c r="Q10" i="4"/>
  <c r="R10" i="4" s="1"/>
  <c r="P14" i="4"/>
  <c r="Q14" i="4"/>
  <c r="R14" i="4" s="1"/>
  <c r="P46" i="4"/>
  <c r="Q46" i="4"/>
  <c r="R46" i="4" s="1"/>
  <c r="P44" i="4"/>
  <c r="Q44" i="4"/>
  <c r="R44" i="4" s="1"/>
  <c r="P51" i="4"/>
  <c r="Q51" i="4"/>
  <c r="R51" i="4" s="1"/>
  <c r="P30" i="4"/>
  <c r="Q30" i="4"/>
  <c r="R30" i="4" s="1"/>
  <c r="P34" i="4"/>
  <c r="Q34" i="4"/>
  <c r="R34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S3" i="13"/>
  <c r="Y3" i="13"/>
  <c r="Z3" i="13"/>
  <c r="AA3" i="13"/>
  <c r="K3" i="13"/>
  <c r="L3" i="13" s="1"/>
  <c r="X3" i="13"/>
  <c r="W3" i="13"/>
  <c r="N3" i="13"/>
  <c r="Q3" i="13" s="1"/>
  <c r="I3" i="13"/>
  <c r="J3" i="13" s="1"/>
  <c r="I51" i="2"/>
  <c r="R51" i="13" s="1"/>
  <c r="I4" i="2"/>
  <c r="R4" i="13" s="1"/>
  <c r="I5" i="2"/>
  <c r="R5" i="13" s="1"/>
  <c r="I6" i="2"/>
  <c r="R6" i="13" s="1"/>
  <c r="I7" i="2"/>
  <c r="R7" i="13" s="1"/>
  <c r="I8" i="2"/>
  <c r="R8" i="13" s="1"/>
  <c r="I9" i="2"/>
  <c r="R9" i="13" s="1"/>
  <c r="I10" i="2"/>
  <c r="R10" i="13" s="1"/>
  <c r="I11" i="2"/>
  <c r="R11" i="13" s="1"/>
  <c r="I12" i="2"/>
  <c r="R12" i="13" s="1"/>
  <c r="I13" i="2"/>
  <c r="R13" i="13" s="1"/>
  <c r="I14" i="2"/>
  <c r="R14" i="13" s="1"/>
  <c r="I15" i="2"/>
  <c r="R15" i="13" s="1"/>
  <c r="I16" i="2"/>
  <c r="R16" i="13" s="1"/>
  <c r="I17" i="2"/>
  <c r="R17" i="13" s="1"/>
  <c r="I18" i="2"/>
  <c r="R18" i="13" s="1"/>
  <c r="I19" i="2"/>
  <c r="R19" i="13" s="1"/>
  <c r="I20" i="2"/>
  <c r="R20" i="13" s="1"/>
  <c r="I21" i="2"/>
  <c r="R21" i="13" s="1"/>
  <c r="I22" i="2"/>
  <c r="R22" i="13" s="1"/>
  <c r="I23" i="2"/>
  <c r="R23" i="13" s="1"/>
  <c r="I24" i="2"/>
  <c r="R24" i="13" s="1"/>
  <c r="I25" i="2"/>
  <c r="R25" i="13" s="1"/>
  <c r="I28" i="2"/>
  <c r="R28" i="13" s="1"/>
  <c r="I31" i="2"/>
  <c r="R31" i="13" s="1"/>
  <c r="I32" i="2"/>
  <c r="R32" i="13" s="1"/>
  <c r="I33" i="2"/>
  <c r="R33" i="13" s="1"/>
  <c r="I34" i="2"/>
  <c r="R34" i="13" s="1"/>
  <c r="I35" i="2"/>
  <c r="R35" i="13" s="1"/>
  <c r="I36" i="2"/>
  <c r="R36" i="13" s="1"/>
  <c r="I37" i="2"/>
  <c r="R37" i="13" s="1"/>
  <c r="I38" i="2"/>
  <c r="R38" i="13" s="1"/>
  <c r="I39" i="2"/>
  <c r="R39" i="13" s="1"/>
  <c r="I40" i="2"/>
  <c r="R40" i="13" s="1"/>
  <c r="I41" i="2"/>
  <c r="R41" i="13" s="1"/>
  <c r="I42" i="2"/>
  <c r="R42" i="13" s="1"/>
  <c r="I43" i="2"/>
  <c r="R43" i="13" s="1"/>
  <c r="I44" i="2"/>
  <c r="R44" i="13" s="1"/>
  <c r="I45" i="2"/>
  <c r="R45" i="13" s="1"/>
  <c r="I46" i="2"/>
  <c r="R46" i="13" s="1"/>
  <c r="I47" i="2"/>
  <c r="R47" i="13" s="1"/>
  <c r="I48" i="2"/>
  <c r="R48" i="13" s="1"/>
  <c r="I49" i="2"/>
  <c r="R49" i="13" s="1"/>
  <c r="I53" i="2"/>
  <c r="R53" i="13" s="1"/>
  <c r="I26" i="2"/>
  <c r="R26" i="13" s="1"/>
  <c r="P34" i="2" l="1"/>
  <c r="Q34" i="2"/>
  <c r="R34" i="2" s="1"/>
  <c r="P28" i="2"/>
  <c r="Q28" i="2"/>
  <c r="R28" i="2" s="1"/>
  <c r="P15" i="2"/>
  <c r="Q15" i="2"/>
  <c r="R15" i="2" s="1"/>
  <c r="P22" i="2"/>
  <c r="Q22" i="2"/>
  <c r="R22" i="2" s="1"/>
  <c r="P38" i="2"/>
  <c r="Q38" i="2"/>
  <c r="R38" i="2" s="1"/>
  <c r="P12" i="2"/>
  <c r="Q12" i="2"/>
  <c r="R12" i="2" s="1"/>
  <c r="P37" i="2"/>
  <c r="Q37" i="2"/>
  <c r="R37" i="2" s="1"/>
  <c r="P10" i="2"/>
  <c r="Q10" i="2"/>
  <c r="R10" i="2" s="1"/>
  <c r="P44" i="2"/>
  <c r="Q44" i="2"/>
  <c r="R44" i="2" s="1"/>
  <c r="P23" i="2"/>
  <c r="Q23" i="2"/>
  <c r="R23" i="2" s="1"/>
  <c r="P31" i="2"/>
  <c r="Q31" i="2"/>
  <c r="R31" i="2" s="1"/>
  <c r="P46" i="2"/>
  <c r="Q46" i="2"/>
  <c r="R46" i="2" s="1"/>
  <c r="P11" i="2"/>
  <c r="Q11" i="2"/>
  <c r="R11" i="2" s="1"/>
  <c r="P39" i="2"/>
  <c r="Q39" i="2"/>
  <c r="R39" i="2" s="1"/>
  <c r="P16" i="2"/>
  <c r="Q16" i="2"/>
  <c r="R16" i="2" s="1"/>
  <c r="P5" i="2"/>
  <c r="Q5" i="2"/>
  <c r="R5" i="2" s="1"/>
  <c r="P24" i="2"/>
  <c r="Q24" i="2"/>
  <c r="R24" i="2" s="1"/>
  <c r="P4" i="2"/>
  <c r="Q4" i="2"/>
  <c r="P47" i="2"/>
  <c r="Q47" i="2"/>
  <c r="R47" i="2" s="1"/>
  <c r="P33" i="2"/>
  <c r="Q33" i="2"/>
  <c r="R33" i="2" s="1"/>
  <c r="P6" i="2"/>
  <c r="Q6" i="2"/>
  <c r="R6" i="2" s="1"/>
  <c r="P45" i="2"/>
  <c r="Q45" i="2"/>
  <c r="R45" i="2" s="1"/>
  <c r="P36" i="2"/>
  <c r="Q36" i="2"/>
  <c r="R36" i="2" s="1"/>
  <c r="P25" i="2"/>
  <c r="Q25" i="2"/>
  <c r="R25" i="2" s="1"/>
  <c r="P32" i="2"/>
  <c r="Q32" i="2"/>
  <c r="R32" i="2" s="1"/>
  <c r="P41" i="2"/>
  <c r="Q41" i="2"/>
  <c r="R41" i="2" s="1"/>
  <c r="P27" i="2"/>
  <c r="Q27" i="2"/>
  <c r="R27" i="2" s="1"/>
  <c r="P26" i="2"/>
  <c r="Q26" i="2"/>
  <c r="R26" i="2" s="1"/>
  <c r="P19" i="2"/>
  <c r="Q19" i="2"/>
  <c r="R19" i="2" s="1"/>
  <c r="P29" i="2"/>
  <c r="Q29" i="2"/>
  <c r="R29" i="2" s="1"/>
  <c r="P17" i="2"/>
  <c r="Q17" i="2"/>
  <c r="R17" i="2" s="1"/>
  <c r="P51" i="2"/>
  <c r="Q51" i="2"/>
  <c r="R51" i="2" s="1"/>
  <c r="P20" i="2"/>
  <c r="Q20" i="2"/>
  <c r="R20" i="2" s="1"/>
  <c r="P13" i="2"/>
  <c r="Q13" i="2"/>
  <c r="R13" i="2" s="1"/>
  <c r="P49" i="2"/>
  <c r="Q49" i="2"/>
  <c r="R49" i="2" s="1"/>
  <c r="P7" i="2"/>
  <c r="Q7" i="2"/>
  <c r="R7" i="2" s="1"/>
  <c r="P52" i="2"/>
  <c r="Q52" i="2"/>
  <c r="R52" i="2" s="1"/>
  <c r="P18" i="2"/>
  <c r="Q18" i="2"/>
  <c r="R18" i="2" s="1"/>
  <c r="P9" i="2"/>
  <c r="Q9" i="2"/>
  <c r="R9" i="2" s="1"/>
  <c r="P40" i="2"/>
  <c r="Q40" i="2"/>
  <c r="R40" i="2" s="1"/>
  <c r="P14" i="2"/>
  <c r="Q14" i="2"/>
  <c r="R14" i="2" s="1"/>
  <c r="P30" i="2"/>
  <c r="Q30" i="2"/>
  <c r="R30" i="2" s="1"/>
  <c r="P42" i="2"/>
  <c r="Q42" i="2"/>
  <c r="R42" i="2" s="1"/>
  <c r="P53" i="2"/>
  <c r="Q53" i="2"/>
  <c r="R53" i="2" s="1"/>
  <c r="P8" i="2"/>
  <c r="Q8" i="2"/>
  <c r="R8" i="2" s="1"/>
  <c r="P43" i="2"/>
  <c r="Q43" i="2"/>
  <c r="R43" i="2" s="1"/>
  <c r="P21" i="2"/>
  <c r="Q21" i="2"/>
  <c r="R21" i="2" s="1"/>
  <c r="P35" i="2"/>
  <c r="Q35" i="2"/>
  <c r="R35" i="2" s="1"/>
  <c r="J3" i="2"/>
  <c r="R3" i="13"/>
  <c r="I27" i="2"/>
  <c r="R27" i="13" s="1"/>
  <c r="R55" i="2" l="1"/>
  <c r="R73" i="2"/>
  <c r="R74" i="2"/>
  <c r="R75" i="2"/>
  <c r="R76" i="2"/>
  <c r="R77" i="2"/>
  <c r="R78" i="2"/>
  <c r="R4" i="2"/>
  <c r="R62" i="2"/>
  <c r="R64" i="2"/>
  <c r="R65" i="2"/>
  <c r="R67" i="2"/>
  <c r="R70" i="2"/>
  <c r="R71" i="2"/>
  <c r="R72" i="2"/>
  <c r="R68" i="2"/>
  <c r="R63" i="2"/>
  <c r="R66" i="2"/>
  <c r="R69" i="2"/>
  <c r="R58" i="2"/>
  <c r="R56" i="2"/>
  <c r="R59" i="2"/>
  <c r="R57" i="2"/>
  <c r="R60" i="2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G53" i="13" s="1"/>
  <c r="E54" i="13"/>
  <c r="H54" i="13" s="1"/>
  <c r="E55" i="13"/>
  <c r="G55" i="13"/>
  <c r="E56" i="13"/>
  <c r="G56" i="13"/>
  <c r="E57" i="13"/>
  <c r="G57" i="13"/>
  <c r="E58" i="13"/>
  <c r="G58" i="13"/>
  <c r="E59" i="13"/>
  <c r="G59" i="13"/>
  <c r="E60" i="13"/>
  <c r="G60" i="13"/>
  <c r="E61" i="13"/>
  <c r="G61" i="13"/>
  <c r="E62" i="13"/>
  <c r="G62" i="13"/>
  <c r="E63" i="13"/>
  <c r="G63" i="13"/>
  <c r="E64" i="13"/>
  <c r="G64" i="13"/>
  <c r="E65" i="13"/>
  <c r="G65" i="13"/>
  <c r="E66" i="13"/>
  <c r="G66" i="13"/>
  <c r="E67" i="13"/>
  <c r="G67" i="13"/>
  <c r="E68" i="13"/>
  <c r="G68" i="13"/>
  <c r="E69" i="13"/>
  <c r="G69" i="13"/>
  <c r="E70" i="13"/>
  <c r="G70" i="13"/>
  <c r="E71" i="13"/>
  <c r="G71" i="13"/>
  <c r="E72" i="13"/>
  <c r="G72" i="13"/>
  <c r="G24" i="13" l="1"/>
  <c r="G44" i="13"/>
  <c r="R61" i="2"/>
  <c r="G23" i="13"/>
  <c r="G8" i="13"/>
  <c r="G32" i="13"/>
  <c r="G41" i="13"/>
  <c r="G11" i="13"/>
  <c r="G40" i="13"/>
  <c r="G18" i="13"/>
  <c r="G22" i="13"/>
  <c r="G35" i="13"/>
  <c r="G10" i="13"/>
  <c r="G43" i="13"/>
  <c r="G42" i="13"/>
  <c r="G20" i="13"/>
  <c r="G38" i="13"/>
  <c r="G36" i="13"/>
  <c r="G13" i="13"/>
  <c r="G51" i="13"/>
  <c r="G49" i="13"/>
  <c r="G29" i="13"/>
  <c r="G9" i="13"/>
  <c r="G21" i="13"/>
  <c r="G19" i="13"/>
  <c r="G17" i="13"/>
  <c r="G15" i="13"/>
  <c r="G33" i="13"/>
  <c r="G28" i="13"/>
  <c r="G16" i="13"/>
  <c r="G14" i="13"/>
  <c r="G12" i="13"/>
  <c r="G50" i="13"/>
  <c r="G27" i="13"/>
  <c r="G7" i="13"/>
  <c r="G39" i="13"/>
  <c r="G37" i="13"/>
  <c r="G52" i="13"/>
  <c r="G30" i="13"/>
  <c r="G48" i="13"/>
  <c r="G26" i="13"/>
  <c r="G6" i="13"/>
  <c r="G34" i="13"/>
  <c r="G31" i="13"/>
  <c r="G47" i="13"/>
  <c r="G46" i="13"/>
  <c r="G45" i="13"/>
  <c r="G25" i="13"/>
  <c r="G4" i="13"/>
  <c r="M4" i="13" s="1"/>
  <c r="G5" i="13"/>
  <c r="H60" i="13"/>
  <c r="H40" i="13"/>
  <c r="M41" i="13" s="1"/>
  <c r="H20" i="13"/>
  <c r="H38" i="13"/>
  <c r="H18" i="13"/>
  <c r="M19" i="13" s="1"/>
  <c r="H30" i="13"/>
  <c r="H10" i="13"/>
  <c r="M11" i="13" s="1"/>
  <c r="H64" i="13"/>
  <c r="H44" i="13"/>
  <c r="M45" i="13" s="1"/>
  <c r="H24" i="13"/>
  <c r="M25" i="13" s="1"/>
  <c r="H4" i="13"/>
  <c r="H57" i="13"/>
  <c r="H35" i="13"/>
  <c r="H15" i="13"/>
  <c r="H28" i="13"/>
  <c r="H8" i="13"/>
  <c r="H68" i="13"/>
  <c r="H71" i="13"/>
  <c r="H51" i="13"/>
  <c r="H49" i="13"/>
  <c r="H29" i="13"/>
  <c r="H9" i="13"/>
  <c r="H65" i="13"/>
  <c r="H61" i="13"/>
  <c r="H21" i="13"/>
  <c r="M22" i="13" s="1"/>
  <c r="H72" i="13"/>
  <c r="H62" i="13"/>
  <c r="H22" i="13"/>
  <c r="M23" i="13" s="1"/>
  <c r="H70" i="13"/>
  <c r="H56" i="13"/>
  <c r="H59" i="13"/>
  <c r="H19" i="13"/>
  <c r="H45" i="13"/>
  <c r="H25" i="13"/>
  <c r="H5" i="13"/>
  <c r="H58" i="13"/>
  <c r="H31" i="13"/>
  <c r="M32" i="13" s="1"/>
  <c r="H11" i="13"/>
  <c r="H63" i="13"/>
  <c r="H23" i="13"/>
  <c r="M24" i="13" s="1"/>
  <c r="H69" i="13"/>
  <c r="H42" i="13"/>
  <c r="H55" i="13"/>
  <c r="H48" i="13"/>
  <c r="H50" i="13"/>
  <c r="H41" i="13"/>
  <c r="H34" i="13"/>
  <c r="M35" i="13" s="1"/>
  <c r="H67" i="13"/>
  <c r="H66" i="13"/>
  <c r="H46" i="13"/>
  <c r="H26" i="13"/>
  <c r="H6" i="13"/>
  <c r="H36" i="13"/>
  <c r="H16" i="13"/>
  <c r="H14" i="13"/>
  <c r="H47" i="13"/>
  <c r="H27" i="13"/>
  <c r="H7" i="13"/>
  <c r="M8" i="13" s="1"/>
  <c r="H53" i="13"/>
  <c r="H33" i="13"/>
  <c r="H13" i="13"/>
  <c r="M14" i="13" s="1"/>
  <c r="H39" i="13"/>
  <c r="M40" i="13" s="1"/>
  <c r="H52" i="13"/>
  <c r="H32" i="13"/>
  <c r="M33" i="13" s="1"/>
  <c r="H12" i="13"/>
  <c r="H37" i="13"/>
  <c r="H17" i="13"/>
  <c r="M18" i="13" s="1"/>
  <c r="H43" i="13"/>
  <c r="M44" i="13" s="1"/>
  <c r="I73" i="13" l="1"/>
  <c r="K73" i="13"/>
  <c r="L73" i="13" s="1"/>
  <c r="M54" i="13"/>
  <c r="K54" i="13"/>
  <c r="M38" i="13"/>
  <c r="M27" i="13"/>
  <c r="M20" i="13"/>
  <c r="M7" i="13"/>
  <c r="M46" i="13"/>
  <c r="N46" i="13" s="1"/>
  <c r="M36" i="13"/>
  <c r="M47" i="13"/>
  <c r="M5" i="13"/>
  <c r="M42" i="13"/>
  <c r="M17" i="13"/>
  <c r="N17" i="13" s="1"/>
  <c r="N7" i="13"/>
  <c r="N42" i="13"/>
  <c r="N44" i="13"/>
  <c r="N38" i="13"/>
  <c r="N40" i="13"/>
  <c r="N5" i="13"/>
  <c r="N22" i="13"/>
  <c r="N23" i="13"/>
  <c r="N33" i="13"/>
  <c r="N41" i="13"/>
  <c r="N54" i="13"/>
  <c r="N45" i="13"/>
  <c r="N19" i="13"/>
  <c r="N14" i="13"/>
  <c r="N8" i="13"/>
  <c r="N32" i="13"/>
  <c r="N36" i="13"/>
  <c r="N27" i="13"/>
  <c r="N47" i="13"/>
  <c r="N18" i="13"/>
  <c r="N11" i="13"/>
  <c r="N4" i="13"/>
  <c r="N20" i="13"/>
  <c r="N25" i="13"/>
  <c r="N35" i="13"/>
  <c r="N24" i="13"/>
  <c r="M15" i="13"/>
  <c r="M37" i="13"/>
  <c r="M26" i="13"/>
  <c r="M16" i="13"/>
  <c r="X57" i="13"/>
  <c r="X68" i="13"/>
  <c r="X67" i="13"/>
  <c r="X71" i="13"/>
  <c r="X53" i="13"/>
  <c r="M53" i="13"/>
  <c r="X63" i="13"/>
  <c r="M31" i="13"/>
  <c r="M51" i="13"/>
  <c r="M34" i="13"/>
  <c r="M39" i="13"/>
  <c r="M50" i="13"/>
  <c r="M12" i="13"/>
  <c r="M43" i="13"/>
  <c r="M13" i="13"/>
  <c r="M49" i="13"/>
  <c r="M21" i="13"/>
  <c r="M10" i="13"/>
  <c r="X59" i="13"/>
  <c r="M9" i="13"/>
  <c r="L54" i="13"/>
  <c r="M30" i="13"/>
  <c r="M52" i="13"/>
  <c r="M28" i="13"/>
  <c r="M48" i="13"/>
  <c r="M6" i="13"/>
  <c r="M29" i="13"/>
  <c r="W20" i="13"/>
  <c r="X20" i="13"/>
  <c r="K19" i="13"/>
  <c r="L19" i="13" s="1"/>
  <c r="K5" i="13"/>
  <c r="L5" i="13" s="1"/>
  <c r="W6" i="13"/>
  <c r="X6" i="13"/>
  <c r="W37" i="13"/>
  <c r="X37" i="13"/>
  <c r="K36" i="13"/>
  <c r="L36" i="13" s="1"/>
  <c r="W23" i="13"/>
  <c r="X23" i="13"/>
  <c r="K22" i="13"/>
  <c r="L22" i="13" s="1"/>
  <c r="W13" i="13"/>
  <c r="X13" i="13"/>
  <c r="K12" i="13"/>
  <c r="L12" i="13" s="1"/>
  <c r="K15" i="13"/>
  <c r="L15" i="13" s="1"/>
  <c r="W16" i="13"/>
  <c r="X16" i="13"/>
  <c r="W47" i="13"/>
  <c r="X47" i="13"/>
  <c r="K46" i="13"/>
  <c r="L46" i="13" s="1"/>
  <c r="W35" i="13"/>
  <c r="X35" i="13"/>
  <c r="K34" i="13"/>
  <c r="L34" i="13" s="1"/>
  <c r="I41" i="13"/>
  <c r="W42" i="13"/>
  <c r="X42" i="13"/>
  <c r="K41" i="13"/>
  <c r="L41" i="13" s="1"/>
  <c r="K25" i="13"/>
  <c r="L25" i="13" s="1"/>
  <c r="W26" i="13"/>
  <c r="X26" i="13"/>
  <c r="W36" i="13"/>
  <c r="X36" i="13"/>
  <c r="K35" i="13"/>
  <c r="L35" i="13" s="1"/>
  <c r="W44" i="13"/>
  <c r="X44" i="13"/>
  <c r="K43" i="13"/>
  <c r="L43" i="13" s="1"/>
  <c r="W9" i="13"/>
  <c r="X9" i="13"/>
  <c r="K8" i="13"/>
  <c r="L8" i="13" s="1"/>
  <c r="W46" i="13"/>
  <c r="X46" i="13"/>
  <c r="K45" i="13"/>
  <c r="L45" i="13" s="1"/>
  <c r="W25" i="13"/>
  <c r="X25" i="13"/>
  <c r="K24" i="13"/>
  <c r="L24" i="13" s="1"/>
  <c r="W45" i="13"/>
  <c r="X45" i="13"/>
  <c r="K44" i="13"/>
  <c r="L44" i="13" s="1"/>
  <c r="K17" i="13"/>
  <c r="L17" i="13" s="1"/>
  <c r="W18" i="13"/>
  <c r="X18" i="13"/>
  <c r="X51" i="13"/>
  <c r="K50" i="13"/>
  <c r="L50" i="13" s="1"/>
  <c r="W51" i="13"/>
  <c r="I15" i="13"/>
  <c r="X15" i="13"/>
  <c r="K14" i="13"/>
  <c r="L14" i="13" s="1"/>
  <c r="W15" i="13"/>
  <c r="K16" i="13"/>
  <c r="L16" i="13" s="1"/>
  <c r="W17" i="13"/>
  <c r="X17" i="13"/>
  <c r="W38" i="13"/>
  <c r="X38" i="13"/>
  <c r="K37" i="13"/>
  <c r="L37" i="13" s="1"/>
  <c r="K52" i="13"/>
  <c r="L52" i="13" s="1"/>
  <c r="K38" i="13"/>
  <c r="L38" i="13" s="1"/>
  <c r="W39" i="13"/>
  <c r="X39" i="13"/>
  <c r="X30" i="13"/>
  <c r="W30" i="13"/>
  <c r="K29" i="13"/>
  <c r="L29" i="13" s="1"/>
  <c r="W24" i="13"/>
  <c r="X24" i="13"/>
  <c r="K23" i="13"/>
  <c r="L23" i="13" s="1"/>
  <c r="W52" i="13"/>
  <c r="X52" i="13"/>
  <c r="K51" i="13"/>
  <c r="L51" i="13" s="1"/>
  <c r="K6" i="13"/>
  <c r="L6" i="13" s="1"/>
  <c r="W7" i="13"/>
  <c r="X7" i="13"/>
  <c r="W27" i="13"/>
  <c r="K26" i="13"/>
  <c r="L26" i="13" s="1"/>
  <c r="X27" i="13"/>
  <c r="K21" i="13"/>
  <c r="L21" i="13" s="1"/>
  <c r="W22" i="13"/>
  <c r="X22" i="13"/>
  <c r="K48" i="13"/>
  <c r="L48" i="13" s="1"/>
  <c r="W49" i="13"/>
  <c r="X49" i="13"/>
  <c r="W21" i="13"/>
  <c r="K20" i="13"/>
  <c r="L20" i="13" s="1"/>
  <c r="X21" i="13"/>
  <c r="K13" i="13"/>
  <c r="L13" i="13" s="1"/>
  <c r="W14" i="13"/>
  <c r="X14" i="13"/>
  <c r="Z41" i="13"/>
  <c r="K40" i="13"/>
  <c r="L40" i="13" s="1"/>
  <c r="W41" i="13"/>
  <c r="X41" i="13"/>
  <c r="W34" i="13"/>
  <c r="X34" i="13"/>
  <c r="K33" i="13"/>
  <c r="L33" i="13" s="1"/>
  <c r="K49" i="13"/>
  <c r="L49" i="13" s="1"/>
  <c r="W50" i="13"/>
  <c r="X50" i="13"/>
  <c r="I8" i="13"/>
  <c r="W8" i="13"/>
  <c r="X8" i="13"/>
  <c r="K7" i="13"/>
  <c r="L7" i="13" s="1"/>
  <c r="K28" i="13"/>
  <c r="L28" i="13" s="1"/>
  <c r="W29" i="13"/>
  <c r="X29" i="13"/>
  <c r="W5" i="13"/>
  <c r="X5" i="13"/>
  <c r="K4" i="13"/>
  <c r="L4" i="13" s="1"/>
  <c r="K10" i="13"/>
  <c r="L10" i="13" s="1"/>
  <c r="X11" i="13"/>
  <c r="W11" i="13"/>
  <c r="W31" i="13"/>
  <c r="X31" i="13"/>
  <c r="K30" i="13"/>
  <c r="L30" i="13" s="1"/>
  <c r="K32" i="13"/>
  <c r="L32" i="13" s="1"/>
  <c r="W33" i="13"/>
  <c r="X33" i="13"/>
  <c r="W19" i="13"/>
  <c r="X19" i="13"/>
  <c r="K18" i="13"/>
  <c r="L18" i="13" s="1"/>
  <c r="I40" i="13"/>
  <c r="K39" i="13"/>
  <c r="L39" i="13" s="1"/>
  <c r="W40" i="13"/>
  <c r="X40" i="13"/>
  <c r="W43" i="13"/>
  <c r="X43" i="13"/>
  <c r="K42" i="13"/>
  <c r="L42" i="13" s="1"/>
  <c r="W10" i="13"/>
  <c r="X10" i="13"/>
  <c r="K9" i="13"/>
  <c r="L9" i="13" s="1"/>
  <c r="W53" i="13"/>
  <c r="I28" i="13"/>
  <c r="K27" i="13"/>
  <c r="L27" i="13" s="1"/>
  <c r="W28" i="13"/>
  <c r="X28" i="13"/>
  <c r="W12" i="13"/>
  <c r="X12" i="13"/>
  <c r="K11" i="13"/>
  <c r="L11" i="13" s="1"/>
  <c r="W48" i="13"/>
  <c r="X48" i="13"/>
  <c r="K47" i="13"/>
  <c r="L47" i="13" s="1"/>
  <c r="W32" i="13"/>
  <c r="K31" i="13"/>
  <c r="L31" i="13" s="1"/>
  <c r="X32" i="13"/>
  <c r="W4" i="13"/>
  <c r="X4" i="13"/>
  <c r="W54" i="13"/>
  <c r="X54" i="13"/>
  <c r="K53" i="13"/>
  <c r="L53" i="13" s="1"/>
  <c r="X55" i="13"/>
  <c r="Z55" i="13"/>
  <c r="W55" i="13"/>
  <c r="X70" i="13"/>
  <c r="K65" i="13"/>
  <c r="L65" i="13" s="1"/>
  <c r="X61" i="13"/>
  <c r="K61" i="13"/>
  <c r="L61" i="13" s="1"/>
  <c r="K59" i="13"/>
  <c r="L59" i="13" s="1"/>
  <c r="W66" i="13"/>
  <c r="K70" i="13"/>
  <c r="L70" i="13" s="1"/>
  <c r="K69" i="13"/>
  <c r="L69" i="13" s="1"/>
  <c r="K62" i="13"/>
  <c r="L62" i="13" s="1"/>
  <c r="K67" i="13"/>
  <c r="L67" i="13" s="1"/>
  <c r="I61" i="13"/>
  <c r="X66" i="13"/>
  <c r="W61" i="13"/>
  <c r="K72" i="13"/>
  <c r="L72" i="13" s="1"/>
  <c r="AA58" i="13"/>
  <c r="K66" i="13"/>
  <c r="L66" i="13" s="1"/>
  <c r="K63" i="13"/>
  <c r="L63" i="13" s="1"/>
  <c r="K64" i="13"/>
  <c r="L64" i="13" s="1"/>
  <c r="X69" i="13"/>
  <c r="W62" i="13"/>
  <c r="K57" i="13"/>
  <c r="L57" i="13" s="1"/>
  <c r="X58" i="13"/>
  <c r="X64" i="13"/>
  <c r="K60" i="13"/>
  <c r="L60" i="13" s="1"/>
  <c r="K58" i="13"/>
  <c r="L58" i="13" s="1"/>
  <c r="K71" i="13"/>
  <c r="L71" i="13" s="1"/>
  <c r="X72" i="13"/>
  <c r="K68" i="13"/>
  <c r="L68" i="13" s="1"/>
  <c r="X65" i="13"/>
  <c r="W65" i="13"/>
  <c r="X60" i="13"/>
  <c r="Z61" i="13"/>
  <c r="X62" i="13"/>
  <c r="K56" i="13"/>
  <c r="L56" i="13" s="1"/>
  <c r="W56" i="13"/>
  <c r="K55" i="13"/>
  <c r="L55" i="13" s="1"/>
  <c r="X56" i="13"/>
  <c r="Z56" i="13"/>
  <c r="I58" i="13"/>
  <c r="I36" i="13"/>
  <c r="I9" i="13"/>
  <c r="I29" i="13"/>
  <c r="I24" i="13"/>
  <c r="I60" i="13"/>
  <c r="I18" i="13"/>
  <c r="I4" i="13"/>
  <c r="I5" i="13"/>
  <c r="I25" i="13"/>
  <c r="I20" i="13"/>
  <c r="I21" i="13"/>
  <c r="I16" i="13"/>
  <c r="I65" i="13"/>
  <c r="I10" i="13"/>
  <c r="I11" i="13"/>
  <c r="I31" i="13"/>
  <c r="I45" i="13"/>
  <c r="I62" i="13"/>
  <c r="I57" i="13"/>
  <c r="I22" i="13"/>
  <c r="I66" i="13"/>
  <c r="I35" i="13"/>
  <c r="I52" i="13"/>
  <c r="I71" i="13"/>
  <c r="I50" i="13"/>
  <c r="I30" i="13"/>
  <c r="I67" i="13"/>
  <c r="I72" i="13"/>
  <c r="I48" i="13"/>
  <c r="I68" i="13"/>
  <c r="I59" i="13"/>
  <c r="I63" i="13"/>
  <c r="I7" i="13"/>
  <c r="I33" i="13"/>
  <c r="I12" i="13"/>
  <c r="I37" i="13"/>
  <c r="I26" i="13"/>
  <c r="I6" i="13"/>
  <c r="I46" i="13"/>
  <c r="I19" i="13"/>
  <c r="I23" i="13"/>
  <c r="I38" i="13"/>
  <c r="I34" i="13"/>
  <c r="I27" i="13"/>
  <c r="I47" i="13"/>
  <c r="I55" i="13"/>
  <c r="I32" i="13"/>
  <c r="I42" i="13"/>
  <c r="I43" i="13"/>
  <c r="I70" i="13"/>
  <c r="I69" i="13"/>
  <c r="I51" i="13"/>
  <c r="I49" i="13"/>
  <c r="I56" i="13"/>
  <c r="I64" i="13"/>
  <c r="I14" i="13"/>
  <c r="I53" i="13"/>
  <c r="I13" i="13"/>
  <c r="I54" i="13"/>
  <c r="I17" i="13"/>
  <c r="I44" i="13"/>
  <c r="I39" i="13"/>
  <c r="N26" i="13" l="1"/>
  <c r="N21" i="13"/>
  <c r="N13" i="13"/>
  <c r="N15" i="13"/>
  <c r="N16" i="13"/>
  <c r="N10" i="13"/>
  <c r="N49" i="13"/>
  <c r="N43" i="13"/>
  <c r="N12" i="13"/>
  <c r="N50" i="13"/>
  <c r="N39" i="13"/>
  <c r="N34" i="13"/>
  <c r="N51" i="13"/>
  <c r="N31" i="13"/>
  <c r="N29" i="13"/>
  <c r="N48" i="13"/>
  <c r="N6" i="13"/>
  <c r="N28" i="13"/>
  <c r="N9" i="13"/>
  <c r="N37" i="13"/>
  <c r="N53" i="13"/>
  <c r="N52" i="13"/>
  <c r="N30" i="13"/>
  <c r="J4" i="13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H41" i="9" l="1"/>
  <c r="H42" i="9"/>
  <c r="H43" i="9"/>
  <c r="H44" i="9"/>
  <c r="H45" i="9"/>
  <c r="H46" i="9"/>
  <c r="H47" i="9"/>
  <c r="H48" i="9"/>
  <c r="H49" i="9"/>
  <c r="H50" i="9"/>
  <c r="H51" i="9"/>
  <c r="H52" i="9"/>
  <c r="H53" i="9"/>
  <c r="O54" i="9" s="1"/>
  <c r="P54" i="9" s="1"/>
  <c r="H54" i="9"/>
  <c r="H55" i="9"/>
  <c r="H56" i="9"/>
  <c r="H57" i="9"/>
  <c r="H58" i="9"/>
  <c r="H59" i="9"/>
  <c r="H61" i="9"/>
  <c r="H62" i="9"/>
  <c r="H63" i="9"/>
  <c r="H64" i="9"/>
  <c r="H65" i="9"/>
  <c r="H66" i="9"/>
  <c r="H67" i="9"/>
  <c r="K67" i="9" s="1"/>
  <c r="L67" i="9" s="1"/>
  <c r="H68" i="9"/>
  <c r="K68" i="9" s="1"/>
  <c r="L68" i="9" s="1"/>
  <c r="H69" i="9"/>
  <c r="H70" i="9"/>
  <c r="K70" i="9" s="1"/>
  <c r="L70" i="9" s="1"/>
  <c r="H71" i="9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H56" i="6"/>
  <c r="H58" i="6"/>
  <c r="H59" i="6"/>
  <c r="H61" i="6"/>
  <c r="H62" i="6"/>
  <c r="H63" i="6"/>
  <c r="I64" i="6" s="1"/>
  <c r="H65" i="6"/>
  <c r="K65" i="6" s="1"/>
  <c r="L65" i="6" s="1"/>
  <c r="H66" i="6"/>
  <c r="H67" i="6"/>
  <c r="H68" i="6"/>
  <c r="H69" i="6"/>
  <c r="H70" i="6"/>
  <c r="H71" i="6"/>
  <c r="H72" i="6"/>
  <c r="H41" i="5"/>
  <c r="O42" i="5" s="1"/>
  <c r="H42" i="5"/>
  <c r="O43" i="5" s="1"/>
  <c r="H43" i="5"/>
  <c r="O44" i="5" s="1"/>
  <c r="H44" i="5"/>
  <c r="O45" i="5" s="1"/>
  <c r="H45" i="5"/>
  <c r="O46" i="5" s="1"/>
  <c r="H46" i="5"/>
  <c r="O47" i="5" s="1"/>
  <c r="H47" i="5"/>
  <c r="O48" i="5" s="1"/>
  <c r="H48" i="5"/>
  <c r="O49" i="5" s="1"/>
  <c r="H49" i="5"/>
  <c r="O50" i="5" s="1"/>
  <c r="H50" i="5"/>
  <c r="O51" i="5" s="1"/>
  <c r="H51" i="5"/>
  <c r="O52" i="5" s="1"/>
  <c r="H52" i="5"/>
  <c r="O53" i="5" s="1"/>
  <c r="H53" i="5"/>
  <c r="O54" i="5" s="1"/>
  <c r="H54" i="5"/>
  <c r="Y56" i="13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W57" i="13"/>
  <c r="H40" i="9"/>
  <c r="H39" i="9"/>
  <c r="H38" i="9"/>
  <c r="H37" i="9"/>
  <c r="H36" i="9"/>
  <c r="H34" i="9"/>
  <c r="I35" i="9" s="1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K69" i="9" l="1"/>
  <c r="L69" i="9" s="1"/>
  <c r="K73" i="5"/>
  <c r="L73" i="5" s="1"/>
  <c r="I73" i="5"/>
  <c r="I55" i="5"/>
  <c r="K55" i="5"/>
  <c r="L55" i="5" s="1"/>
  <c r="I73" i="7"/>
  <c r="K73" i="7"/>
  <c r="L73" i="7" s="1"/>
  <c r="I73" i="6"/>
  <c r="K73" i="6"/>
  <c r="L73" i="6" s="1"/>
  <c r="K66" i="9"/>
  <c r="L66" i="9" s="1"/>
  <c r="K71" i="9"/>
  <c r="L71" i="9" s="1"/>
  <c r="K72" i="9"/>
  <c r="L72" i="9" s="1"/>
  <c r="P48" i="5"/>
  <c r="Q48" i="5"/>
  <c r="R48" i="5" s="1"/>
  <c r="P47" i="5"/>
  <c r="Q47" i="5"/>
  <c r="R47" i="5" s="1"/>
  <c r="P53" i="5"/>
  <c r="Q53" i="5"/>
  <c r="R53" i="5" s="1"/>
  <c r="P51" i="5"/>
  <c r="Q51" i="5"/>
  <c r="R51" i="5" s="1"/>
  <c r="P50" i="5"/>
  <c r="Q50" i="5"/>
  <c r="R50" i="5" s="1"/>
  <c r="P46" i="5"/>
  <c r="Q46" i="5"/>
  <c r="R46" i="5" s="1"/>
  <c r="P54" i="5"/>
  <c r="Q54" i="5"/>
  <c r="P49" i="5"/>
  <c r="Q49" i="5"/>
  <c r="R49" i="5" s="1"/>
  <c r="P45" i="5"/>
  <c r="Q45" i="5"/>
  <c r="R45" i="5" s="1"/>
  <c r="P52" i="5"/>
  <c r="Q52" i="5"/>
  <c r="R52" i="5" s="1"/>
  <c r="P44" i="5"/>
  <c r="Q44" i="5"/>
  <c r="R44" i="5" s="1"/>
  <c r="P43" i="5"/>
  <c r="Q43" i="5"/>
  <c r="R43" i="5" s="1"/>
  <c r="P42" i="5"/>
  <c r="Q42" i="5"/>
  <c r="R42" i="5" s="1"/>
  <c r="O72" i="9"/>
  <c r="P72" i="9" s="1"/>
  <c r="I72" i="9"/>
  <c r="O40" i="5"/>
  <c r="I39" i="5"/>
  <c r="T39" i="13" s="1"/>
  <c r="K39" i="5"/>
  <c r="L39" i="5" s="1"/>
  <c r="Y40" i="13"/>
  <c r="O25" i="5"/>
  <c r="I24" i="5"/>
  <c r="T24" i="13" s="1"/>
  <c r="K24" i="5"/>
  <c r="L24" i="5" s="1"/>
  <c r="Y25" i="13"/>
  <c r="O24" i="5"/>
  <c r="K23" i="5"/>
  <c r="L23" i="5" s="1"/>
  <c r="I23" i="5"/>
  <c r="T23" i="13" s="1"/>
  <c r="Y24" i="13"/>
  <c r="O27" i="5"/>
  <c r="K26" i="5"/>
  <c r="L26" i="5" s="1"/>
  <c r="I26" i="5"/>
  <c r="T26" i="13" s="1"/>
  <c r="Y27" i="13"/>
  <c r="O22" i="5"/>
  <c r="K21" i="5"/>
  <c r="L21" i="5" s="1"/>
  <c r="I21" i="5"/>
  <c r="T21" i="13" s="1"/>
  <c r="Y22" i="13"/>
  <c r="O5" i="5"/>
  <c r="K4" i="5"/>
  <c r="L4" i="5" s="1"/>
  <c r="I4" i="5"/>
  <c r="T4" i="13" s="1"/>
  <c r="Y5" i="13"/>
  <c r="O26" i="5"/>
  <c r="I25" i="5"/>
  <c r="T25" i="13" s="1"/>
  <c r="K25" i="5"/>
  <c r="L25" i="5" s="1"/>
  <c r="Y26" i="13"/>
  <c r="O21" i="5"/>
  <c r="K20" i="5"/>
  <c r="L20" i="5" s="1"/>
  <c r="I20" i="5"/>
  <c r="T20" i="13" s="1"/>
  <c r="Y21" i="13"/>
  <c r="O7" i="5"/>
  <c r="K6" i="5"/>
  <c r="L6" i="5" s="1"/>
  <c r="I6" i="5"/>
  <c r="T6" i="13" s="1"/>
  <c r="Y7" i="13"/>
  <c r="O28" i="5"/>
  <c r="I27" i="5"/>
  <c r="T27" i="13" s="1"/>
  <c r="K27" i="5"/>
  <c r="L27" i="5" s="1"/>
  <c r="Y28" i="13"/>
  <c r="O41" i="5"/>
  <c r="K40" i="5"/>
  <c r="L40" i="5" s="1"/>
  <c r="I40" i="5"/>
  <c r="T40" i="13" s="1"/>
  <c r="Y41" i="13"/>
  <c r="O30" i="5"/>
  <c r="I29" i="5"/>
  <c r="T29" i="13" s="1"/>
  <c r="K29" i="5"/>
  <c r="L29" i="5" s="1"/>
  <c r="Y30" i="13"/>
  <c r="O31" i="5"/>
  <c r="I30" i="5"/>
  <c r="T30" i="13" s="1"/>
  <c r="K30" i="5"/>
  <c r="L30" i="5" s="1"/>
  <c r="Y31" i="13"/>
  <c r="O35" i="5"/>
  <c r="I34" i="5"/>
  <c r="T34" i="13" s="1"/>
  <c r="K34" i="5"/>
  <c r="L34" i="5" s="1"/>
  <c r="Y35" i="13"/>
  <c r="O23" i="5"/>
  <c r="K22" i="5"/>
  <c r="L22" i="5" s="1"/>
  <c r="I22" i="5"/>
  <c r="T22" i="13" s="1"/>
  <c r="Y23" i="13"/>
  <c r="O10" i="5"/>
  <c r="K9" i="5"/>
  <c r="L9" i="5" s="1"/>
  <c r="I9" i="5"/>
  <c r="T9" i="13" s="1"/>
  <c r="Y10" i="13"/>
  <c r="O11" i="5"/>
  <c r="I10" i="5"/>
  <c r="T10" i="13" s="1"/>
  <c r="K10" i="5"/>
  <c r="L10" i="5" s="1"/>
  <c r="Y11" i="13"/>
  <c r="O32" i="5"/>
  <c r="K31" i="5"/>
  <c r="L31" i="5" s="1"/>
  <c r="I31" i="5"/>
  <c r="T31" i="13" s="1"/>
  <c r="Y32" i="13"/>
  <c r="O33" i="5"/>
  <c r="K32" i="5"/>
  <c r="L32" i="5" s="1"/>
  <c r="I32" i="5"/>
  <c r="T32" i="13" s="1"/>
  <c r="Y33" i="13"/>
  <c r="O16" i="5"/>
  <c r="K15" i="5"/>
  <c r="L15" i="5" s="1"/>
  <c r="I15" i="5"/>
  <c r="T15" i="13" s="1"/>
  <c r="Y16" i="13"/>
  <c r="O19" i="5"/>
  <c r="K18" i="5"/>
  <c r="L18" i="5" s="1"/>
  <c r="I18" i="5"/>
  <c r="T18" i="13" s="1"/>
  <c r="Y19" i="13"/>
  <c r="O20" i="5"/>
  <c r="K19" i="5"/>
  <c r="L19" i="5" s="1"/>
  <c r="I19" i="5"/>
  <c r="T19" i="13" s="1"/>
  <c r="Y20" i="13"/>
  <c r="O4" i="5"/>
  <c r="I3" i="5"/>
  <c r="K3" i="5"/>
  <c r="L3" i="5" s="1"/>
  <c r="Y4" i="13"/>
  <c r="O8" i="5"/>
  <c r="I7" i="5"/>
  <c r="T7" i="13" s="1"/>
  <c r="K7" i="5"/>
  <c r="L7" i="5" s="1"/>
  <c r="Y8" i="13"/>
  <c r="O9" i="5"/>
  <c r="I8" i="5"/>
  <c r="T8" i="13" s="1"/>
  <c r="K8" i="5"/>
  <c r="L8" i="5" s="1"/>
  <c r="Y9" i="13"/>
  <c r="O12" i="5"/>
  <c r="I11" i="5"/>
  <c r="T11" i="13" s="1"/>
  <c r="K11" i="5"/>
  <c r="L11" i="5" s="1"/>
  <c r="Y12" i="13"/>
  <c r="O14" i="5"/>
  <c r="I13" i="5"/>
  <c r="T13" i="13" s="1"/>
  <c r="K13" i="5"/>
  <c r="L13" i="5" s="1"/>
  <c r="Y14" i="13"/>
  <c r="O15" i="5"/>
  <c r="I14" i="5"/>
  <c r="T14" i="13" s="1"/>
  <c r="K14" i="5"/>
  <c r="L14" i="5" s="1"/>
  <c r="Y15" i="13"/>
  <c r="O39" i="5"/>
  <c r="K38" i="5"/>
  <c r="L38" i="5" s="1"/>
  <c r="I38" i="5"/>
  <c r="T38" i="13" s="1"/>
  <c r="Y39" i="13"/>
  <c r="O6" i="5"/>
  <c r="I5" i="5"/>
  <c r="T5" i="13" s="1"/>
  <c r="K5" i="5"/>
  <c r="L5" i="5" s="1"/>
  <c r="Y6" i="13"/>
  <c r="O29" i="5"/>
  <c r="I28" i="5"/>
  <c r="T28" i="13" s="1"/>
  <c r="K28" i="5"/>
  <c r="L28" i="5" s="1"/>
  <c r="Y29" i="13"/>
  <c r="O13" i="5"/>
  <c r="I12" i="5"/>
  <c r="T12" i="13" s="1"/>
  <c r="K12" i="5"/>
  <c r="L12" i="5" s="1"/>
  <c r="Y13" i="13"/>
  <c r="O34" i="5"/>
  <c r="K33" i="5"/>
  <c r="L33" i="5" s="1"/>
  <c r="I33" i="5"/>
  <c r="T33" i="13" s="1"/>
  <c r="Y34" i="13"/>
  <c r="O36" i="5"/>
  <c r="I35" i="5"/>
  <c r="T35" i="13" s="1"/>
  <c r="K35" i="5"/>
  <c r="L35" i="5" s="1"/>
  <c r="Y36" i="13"/>
  <c r="O17" i="5"/>
  <c r="I16" i="5"/>
  <c r="T16" i="13" s="1"/>
  <c r="K16" i="5"/>
  <c r="L16" i="5" s="1"/>
  <c r="Y17" i="13"/>
  <c r="O37" i="5"/>
  <c r="I36" i="5"/>
  <c r="T36" i="13" s="1"/>
  <c r="K36" i="5"/>
  <c r="L36" i="5" s="1"/>
  <c r="Y37" i="13"/>
  <c r="O18" i="5"/>
  <c r="K17" i="5"/>
  <c r="L17" i="5" s="1"/>
  <c r="I17" i="5"/>
  <c r="T17" i="13" s="1"/>
  <c r="Y18" i="13"/>
  <c r="O38" i="5"/>
  <c r="I37" i="5"/>
  <c r="T37" i="13" s="1"/>
  <c r="K37" i="5"/>
  <c r="L37" i="5" s="1"/>
  <c r="Y38" i="13"/>
  <c r="M25" i="6"/>
  <c r="N25" i="6" s="1"/>
  <c r="K24" i="6"/>
  <c r="L24" i="6" s="1"/>
  <c r="I24" i="6"/>
  <c r="U24" i="13" s="1"/>
  <c r="Z25" i="13"/>
  <c r="M28" i="6"/>
  <c r="N28" i="6" s="1"/>
  <c r="I27" i="6"/>
  <c r="U27" i="13" s="1"/>
  <c r="K27" i="6"/>
  <c r="L27" i="6" s="1"/>
  <c r="Z28" i="13"/>
  <c r="M22" i="6"/>
  <c r="N22" i="6" s="1"/>
  <c r="K21" i="6"/>
  <c r="L21" i="6" s="1"/>
  <c r="I21" i="6"/>
  <c r="U21" i="13" s="1"/>
  <c r="Z22" i="13"/>
  <c r="M23" i="6"/>
  <c r="N23" i="6" s="1"/>
  <c r="K22" i="6"/>
  <c r="L22" i="6" s="1"/>
  <c r="I22" i="6"/>
  <c r="U22" i="13" s="1"/>
  <c r="Z23" i="13"/>
  <c r="M26" i="6"/>
  <c r="N26" i="6" s="1"/>
  <c r="K25" i="6"/>
  <c r="L25" i="6" s="1"/>
  <c r="I25" i="6"/>
  <c r="U25" i="13" s="1"/>
  <c r="Z26" i="13"/>
  <c r="M7" i="6"/>
  <c r="N7" i="6" s="1"/>
  <c r="I6" i="6"/>
  <c r="U6" i="13" s="1"/>
  <c r="K6" i="6"/>
  <c r="L6" i="6" s="1"/>
  <c r="Z7" i="13"/>
  <c r="M11" i="6"/>
  <c r="N11" i="6" s="1"/>
  <c r="I10" i="6"/>
  <c r="U10" i="13" s="1"/>
  <c r="K10" i="6"/>
  <c r="L10" i="6" s="1"/>
  <c r="Z11" i="13"/>
  <c r="M6" i="6"/>
  <c r="N6" i="6" s="1"/>
  <c r="I5" i="6"/>
  <c r="U5" i="13" s="1"/>
  <c r="K5" i="6"/>
  <c r="L5" i="6" s="1"/>
  <c r="Z6" i="13"/>
  <c r="M30" i="6"/>
  <c r="N30" i="6" s="1"/>
  <c r="I29" i="6"/>
  <c r="U29" i="13" s="1"/>
  <c r="K29" i="6"/>
  <c r="L29" i="6" s="1"/>
  <c r="Z30" i="13"/>
  <c r="M10" i="6"/>
  <c r="N10" i="6" s="1"/>
  <c r="I9" i="6"/>
  <c r="U9" i="13" s="1"/>
  <c r="K9" i="6"/>
  <c r="L9" i="6" s="1"/>
  <c r="Z10" i="13"/>
  <c r="M27" i="6"/>
  <c r="N27" i="6" s="1"/>
  <c r="I26" i="6"/>
  <c r="U26" i="13" s="1"/>
  <c r="K26" i="6"/>
  <c r="L26" i="6" s="1"/>
  <c r="Z27" i="13"/>
  <c r="M24" i="6"/>
  <c r="N24" i="6" s="1"/>
  <c r="I23" i="6"/>
  <c r="U23" i="13" s="1"/>
  <c r="K23" i="6"/>
  <c r="L23" i="6" s="1"/>
  <c r="Z24" i="13"/>
  <c r="M13" i="6"/>
  <c r="N13" i="6" s="1"/>
  <c r="I12" i="6"/>
  <c r="U12" i="13" s="1"/>
  <c r="K12" i="6"/>
  <c r="L12" i="6" s="1"/>
  <c r="Z13" i="13"/>
  <c r="M34" i="6"/>
  <c r="N34" i="6" s="1"/>
  <c r="I33" i="6"/>
  <c r="U33" i="13" s="1"/>
  <c r="K33" i="6"/>
  <c r="L33" i="6" s="1"/>
  <c r="Z34" i="13"/>
  <c r="M8" i="6"/>
  <c r="N8" i="6" s="1"/>
  <c r="K7" i="6"/>
  <c r="L7" i="6" s="1"/>
  <c r="I7" i="6"/>
  <c r="U7" i="13" s="1"/>
  <c r="Z8" i="13"/>
  <c r="M9" i="6"/>
  <c r="N9" i="6" s="1"/>
  <c r="K8" i="6"/>
  <c r="L8" i="6" s="1"/>
  <c r="I8" i="6"/>
  <c r="U8" i="13" s="1"/>
  <c r="Z9" i="13"/>
  <c r="M31" i="6"/>
  <c r="N31" i="6" s="1"/>
  <c r="I30" i="6"/>
  <c r="U30" i="13" s="1"/>
  <c r="K30" i="6"/>
  <c r="L30" i="6" s="1"/>
  <c r="Z31" i="13"/>
  <c r="M35" i="6"/>
  <c r="N35" i="6" s="1"/>
  <c r="I34" i="6"/>
  <c r="U34" i="13" s="1"/>
  <c r="K34" i="6"/>
  <c r="L34" i="6" s="1"/>
  <c r="Z35" i="13"/>
  <c r="M16" i="6"/>
  <c r="N16" i="6" s="1"/>
  <c r="I15" i="6"/>
  <c r="U15" i="13" s="1"/>
  <c r="K15" i="6"/>
  <c r="L15" i="6" s="1"/>
  <c r="Z16" i="13"/>
  <c r="M5" i="6"/>
  <c r="N5" i="6" s="1"/>
  <c r="K4" i="6"/>
  <c r="L4" i="6" s="1"/>
  <c r="I4" i="6"/>
  <c r="U4" i="13" s="1"/>
  <c r="Z5" i="13"/>
  <c r="M32" i="6"/>
  <c r="N32" i="6" s="1"/>
  <c r="K31" i="6"/>
  <c r="L31" i="6" s="1"/>
  <c r="I31" i="6"/>
  <c r="U31" i="13" s="1"/>
  <c r="Z32" i="13"/>
  <c r="M14" i="6"/>
  <c r="N14" i="6" s="1"/>
  <c r="I13" i="6"/>
  <c r="U13" i="13" s="1"/>
  <c r="K13" i="6"/>
  <c r="L13" i="6" s="1"/>
  <c r="Z14" i="13"/>
  <c r="M17" i="6"/>
  <c r="N17" i="6" s="1"/>
  <c r="I16" i="6"/>
  <c r="U16" i="13" s="1"/>
  <c r="K16" i="6"/>
  <c r="L16" i="6" s="1"/>
  <c r="Z17" i="13"/>
  <c r="M18" i="6"/>
  <c r="N18" i="6" s="1"/>
  <c r="I17" i="6"/>
  <c r="U17" i="13" s="1"/>
  <c r="K17" i="6"/>
  <c r="L17" i="6" s="1"/>
  <c r="Z18" i="13"/>
  <c r="M40" i="6"/>
  <c r="N40" i="6" s="1"/>
  <c r="K39" i="6"/>
  <c r="L39" i="6" s="1"/>
  <c r="K40" i="6"/>
  <c r="L40" i="6" s="1"/>
  <c r="I39" i="6"/>
  <c r="U39" i="13" s="1"/>
  <c r="I40" i="6"/>
  <c r="U40" i="13" s="1"/>
  <c r="Z40" i="13"/>
  <c r="M29" i="6"/>
  <c r="N29" i="6" s="1"/>
  <c r="K28" i="6"/>
  <c r="L28" i="6" s="1"/>
  <c r="I28" i="6"/>
  <c r="U28" i="13" s="1"/>
  <c r="Z29" i="13"/>
  <c r="M12" i="6"/>
  <c r="N12" i="6" s="1"/>
  <c r="I11" i="6"/>
  <c r="U11" i="13" s="1"/>
  <c r="K11" i="6"/>
  <c r="L11" i="6" s="1"/>
  <c r="Z12" i="13"/>
  <c r="M33" i="6"/>
  <c r="N33" i="6" s="1"/>
  <c r="I32" i="6"/>
  <c r="U32" i="13" s="1"/>
  <c r="K32" i="6"/>
  <c r="L32" i="6" s="1"/>
  <c r="Z33" i="13"/>
  <c r="M15" i="6"/>
  <c r="N15" i="6" s="1"/>
  <c r="I14" i="6"/>
  <c r="U14" i="13" s="1"/>
  <c r="K14" i="6"/>
  <c r="L14" i="6" s="1"/>
  <c r="Z15" i="13"/>
  <c r="M36" i="6"/>
  <c r="N36" i="6" s="1"/>
  <c r="K35" i="6"/>
  <c r="L35" i="6" s="1"/>
  <c r="I35" i="6"/>
  <c r="U35" i="13" s="1"/>
  <c r="Z36" i="13"/>
  <c r="M37" i="6"/>
  <c r="N37" i="6" s="1"/>
  <c r="K36" i="6"/>
  <c r="L36" i="6" s="1"/>
  <c r="I36" i="6"/>
  <c r="U36" i="13" s="1"/>
  <c r="Z37" i="13"/>
  <c r="M38" i="6"/>
  <c r="N38" i="6" s="1"/>
  <c r="K37" i="6"/>
  <c r="L37" i="6" s="1"/>
  <c r="I37" i="6"/>
  <c r="U37" i="13" s="1"/>
  <c r="Z38" i="13"/>
  <c r="M19" i="6"/>
  <c r="N19" i="6" s="1"/>
  <c r="I18" i="6"/>
  <c r="U18" i="13" s="1"/>
  <c r="K18" i="6"/>
  <c r="L18" i="6" s="1"/>
  <c r="Z19" i="13"/>
  <c r="M39" i="6"/>
  <c r="N39" i="6" s="1"/>
  <c r="K38" i="6"/>
  <c r="L38" i="6" s="1"/>
  <c r="I38" i="6"/>
  <c r="U38" i="13" s="1"/>
  <c r="Z39" i="13"/>
  <c r="M20" i="6"/>
  <c r="N20" i="6" s="1"/>
  <c r="K19" i="6"/>
  <c r="L19" i="6" s="1"/>
  <c r="I19" i="6"/>
  <c r="U19" i="13" s="1"/>
  <c r="Z20" i="13"/>
  <c r="M21" i="6"/>
  <c r="N21" i="6" s="1"/>
  <c r="I20" i="6"/>
  <c r="U20" i="13" s="1"/>
  <c r="K20" i="6"/>
  <c r="L20" i="6" s="1"/>
  <c r="Z21" i="13"/>
  <c r="M4" i="6"/>
  <c r="I3" i="6"/>
  <c r="Z4" i="13"/>
  <c r="M52" i="7"/>
  <c r="P52" i="7" s="1"/>
  <c r="M47" i="7"/>
  <c r="P47" i="7" s="1"/>
  <c r="Q47" i="13" s="1"/>
  <c r="M54" i="7"/>
  <c r="M46" i="7"/>
  <c r="P46" i="7" s="1"/>
  <c r="Q46" i="13" s="1"/>
  <c r="M51" i="7"/>
  <c r="P51" i="7" s="1"/>
  <c r="Q51" i="13" s="1"/>
  <c r="M48" i="7"/>
  <c r="O48" i="7" s="1"/>
  <c r="M45" i="7"/>
  <c r="P45" i="13" s="1"/>
  <c r="M53" i="7"/>
  <c r="O53" i="7" s="1"/>
  <c r="M44" i="7"/>
  <c r="P44" i="7" s="1"/>
  <c r="Q44" i="13" s="1"/>
  <c r="AA55" i="13"/>
  <c r="M50" i="7"/>
  <c r="N50" i="7" s="1"/>
  <c r="M49" i="7"/>
  <c r="P49" i="7" s="1"/>
  <c r="M43" i="7"/>
  <c r="M42" i="7"/>
  <c r="P42" i="7" s="1"/>
  <c r="Q42" i="13" s="1"/>
  <c r="O49" i="7"/>
  <c r="N49" i="7"/>
  <c r="N46" i="7"/>
  <c r="O51" i="7"/>
  <c r="N51" i="7"/>
  <c r="N52" i="7"/>
  <c r="O43" i="7"/>
  <c r="N43" i="7"/>
  <c r="O50" i="7"/>
  <c r="M7" i="7"/>
  <c r="K6" i="7"/>
  <c r="L6" i="7" s="1"/>
  <c r="I6" i="7"/>
  <c r="V6" i="13" s="1"/>
  <c r="AA7" i="13"/>
  <c r="M29" i="7"/>
  <c r="K28" i="7"/>
  <c r="L28" i="7" s="1"/>
  <c r="I28" i="7"/>
  <c r="V28" i="13" s="1"/>
  <c r="AA29" i="13"/>
  <c r="M32" i="7"/>
  <c r="I31" i="7"/>
  <c r="V31" i="13" s="1"/>
  <c r="K31" i="7"/>
  <c r="L31" i="7" s="1"/>
  <c r="AA32" i="13"/>
  <c r="M28" i="7"/>
  <c r="I27" i="7"/>
  <c r="V27" i="13" s="1"/>
  <c r="K27" i="7"/>
  <c r="L27" i="7" s="1"/>
  <c r="AA28" i="13"/>
  <c r="M30" i="7"/>
  <c r="I29" i="7"/>
  <c r="V29" i="13" s="1"/>
  <c r="K29" i="7"/>
  <c r="L29" i="7" s="1"/>
  <c r="AA30" i="13"/>
  <c r="M31" i="7"/>
  <c r="I30" i="7"/>
  <c r="V30" i="13" s="1"/>
  <c r="K30" i="7"/>
  <c r="L30" i="7" s="1"/>
  <c r="AA31" i="13"/>
  <c r="P52" i="13"/>
  <c r="M35" i="7"/>
  <c r="K34" i="7"/>
  <c r="L34" i="7" s="1"/>
  <c r="I34" i="7"/>
  <c r="V34" i="13" s="1"/>
  <c r="AA35" i="13"/>
  <c r="M8" i="7"/>
  <c r="K7" i="7"/>
  <c r="L7" i="7" s="1"/>
  <c r="I7" i="7"/>
  <c r="V7" i="13" s="1"/>
  <c r="AA8" i="13"/>
  <c r="M33" i="7"/>
  <c r="I32" i="7"/>
  <c r="V32" i="13" s="1"/>
  <c r="K32" i="7"/>
  <c r="L32" i="7" s="1"/>
  <c r="AA33" i="13"/>
  <c r="M15" i="7"/>
  <c r="I14" i="7"/>
  <c r="V14" i="13" s="1"/>
  <c r="K14" i="7"/>
  <c r="L14" i="7" s="1"/>
  <c r="AA15" i="13"/>
  <c r="M18" i="7"/>
  <c r="I17" i="7"/>
  <c r="V17" i="13" s="1"/>
  <c r="K17" i="7"/>
  <c r="L17" i="7" s="1"/>
  <c r="AA18" i="13"/>
  <c r="M9" i="7"/>
  <c r="K8" i="7"/>
  <c r="L8" i="7" s="1"/>
  <c r="I8" i="7"/>
  <c r="V8" i="13" s="1"/>
  <c r="AA9" i="13"/>
  <c r="M16" i="7"/>
  <c r="I15" i="7"/>
  <c r="V15" i="13" s="1"/>
  <c r="K15" i="7"/>
  <c r="L15" i="7" s="1"/>
  <c r="AA16" i="13"/>
  <c r="P43" i="7"/>
  <c r="Q43" i="13" s="1"/>
  <c r="P43" i="13"/>
  <c r="M34" i="7"/>
  <c r="I33" i="7"/>
  <c r="V33" i="13" s="1"/>
  <c r="K33" i="7"/>
  <c r="L33" i="7" s="1"/>
  <c r="AA34" i="13"/>
  <c r="M40" i="7"/>
  <c r="K39" i="7"/>
  <c r="L39" i="7" s="1"/>
  <c r="I39" i="7"/>
  <c r="V39" i="13" s="1"/>
  <c r="AA40" i="13"/>
  <c r="M11" i="7"/>
  <c r="I10" i="7"/>
  <c r="V10" i="13" s="1"/>
  <c r="K10" i="7"/>
  <c r="L10" i="7" s="1"/>
  <c r="AA11" i="13"/>
  <c r="M12" i="7"/>
  <c r="I11" i="7"/>
  <c r="V11" i="13" s="1"/>
  <c r="K11" i="7"/>
  <c r="L11" i="7" s="1"/>
  <c r="AA12" i="13"/>
  <c r="M13" i="7"/>
  <c r="I12" i="7"/>
  <c r="V12" i="13" s="1"/>
  <c r="K12" i="7"/>
  <c r="L12" i="7" s="1"/>
  <c r="AA13" i="13"/>
  <c r="M14" i="7"/>
  <c r="I13" i="7"/>
  <c r="V13" i="13" s="1"/>
  <c r="K13" i="7"/>
  <c r="L13" i="7" s="1"/>
  <c r="AA14" i="13"/>
  <c r="M37" i="7"/>
  <c r="K36" i="7"/>
  <c r="L36" i="7" s="1"/>
  <c r="I36" i="7"/>
  <c r="V36" i="13" s="1"/>
  <c r="AA37" i="13"/>
  <c r="P46" i="13"/>
  <c r="M19" i="7"/>
  <c r="I18" i="7"/>
  <c r="V18" i="13" s="1"/>
  <c r="K18" i="7"/>
  <c r="L18" i="7" s="1"/>
  <c r="AA19" i="13"/>
  <c r="M21" i="7"/>
  <c r="I20" i="7"/>
  <c r="V20" i="13" s="1"/>
  <c r="K20" i="7"/>
  <c r="L20" i="7" s="1"/>
  <c r="AA21" i="13"/>
  <c r="M23" i="7"/>
  <c r="K22" i="7"/>
  <c r="L22" i="7" s="1"/>
  <c r="I22" i="7"/>
  <c r="V22" i="13" s="1"/>
  <c r="AA23" i="13"/>
  <c r="M27" i="7"/>
  <c r="K26" i="7"/>
  <c r="L26" i="7" s="1"/>
  <c r="I26" i="7"/>
  <c r="V26" i="13" s="1"/>
  <c r="AA27" i="13"/>
  <c r="M10" i="7"/>
  <c r="I9" i="7"/>
  <c r="V9" i="13" s="1"/>
  <c r="K9" i="7"/>
  <c r="L9" i="7" s="1"/>
  <c r="AA10" i="13"/>
  <c r="P48" i="7"/>
  <c r="Q48" i="13" s="1"/>
  <c r="P48" i="13"/>
  <c r="M17" i="7"/>
  <c r="I16" i="7"/>
  <c r="V16" i="13" s="1"/>
  <c r="K16" i="7"/>
  <c r="L16" i="7" s="1"/>
  <c r="AA17" i="13"/>
  <c r="M38" i="7"/>
  <c r="K37" i="7"/>
  <c r="L37" i="7" s="1"/>
  <c r="I37" i="7"/>
  <c r="V37" i="13" s="1"/>
  <c r="AA38" i="13"/>
  <c r="P50" i="7"/>
  <c r="Q50" i="13" s="1"/>
  <c r="P50" i="13"/>
  <c r="M36" i="7"/>
  <c r="K35" i="7"/>
  <c r="L35" i="7" s="1"/>
  <c r="I35" i="7"/>
  <c r="V35" i="13" s="1"/>
  <c r="AA36" i="13"/>
  <c r="M39" i="7"/>
  <c r="K38" i="7"/>
  <c r="L38" i="7" s="1"/>
  <c r="I38" i="7"/>
  <c r="V38" i="13" s="1"/>
  <c r="AA39" i="13"/>
  <c r="M41" i="7"/>
  <c r="K40" i="7"/>
  <c r="L40" i="7" s="1"/>
  <c r="I40" i="7"/>
  <c r="V40" i="13" s="1"/>
  <c r="AA41" i="13"/>
  <c r="M24" i="7"/>
  <c r="K23" i="7"/>
  <c r="L23" i="7" s="1"/>
  <c r="I23" i="7"/>
  <c r="V23" i="13" s="1"/>
  <c r="AA24" i="13"/>
  <c r="M5" i="7"/>
  <c r="K4" i="7"/>
  <c r="L4" i="7" s="1"/>
  <c r="I4" i="7"/>
  <c r="V4" i="13" s="1"/>
  <c r="AA5" i="13"/>
  <c r="M25" i="7"/>
  <c r="K24" i="7"/>
  <c r="L24" i="7" s="1"/>
  <c r="I24" i="7"/>
  <c r="V24" i="13" s="1"/>
  <c r="AA25" i="13"/>
  <c r="P49" i="13"/>
  <c r="P45" i="7"/>
  <c r="Q45" i="13" s="1"/>
  <c r="M20" i="7"/>
  <c r="I19" i="7"/>
  <c r="V19" i="13" s="1"/>
  <c r="K19" i="7"/>
  <c r="L19" i="7" s="1"/>
  <c r="AA20" i="13"/>
  <c r="M22" i="7"/>
  <c r="K21" i="7"/>
  <c r="L21" i="7" s="1"/>
  <c r="I21" i="7"/>
  <c r="V21" i="13" s="1"/>
  <c r="AA22" i="13"/>
  <c r="M4" i="7"/>
  <c r="I3" i="7"/>
  <c r="K3" i="7"/>
  <c r="L3" i="7" s="1"/>
  <c r="AA4" i="13"/>
  <c r="M6" i="7"/>
  <c r="I5" i="7"/>
  <c r="V5" i="13" s="1"/>
  <c r="K5" i="7"/>
  <c r="L5" i="7" s="1"/>
  <c r="AA6" i="13"/>
  <c r="M26" i="7"/>
  <c r="I25" i="7"/>
  <c r="V25" i="13" s="1"/>
  <c r="K25" i="7"/>
  <c r="L25" i="7" s="1"/>
  <c r="AA26" i="13"/>
  <c r="O29" i="9"/>
  <c r="P29" i="9" s="1"/>
  <c r="K28" i="9"/>
  <c r="L28" i="9" s="1"/>
  <c r="I28" i="9"/>
  <c r="O12" i="9"/>
  <c r="P12" i="9" s="1"/>
  <c r="I11" i="9"/>
  <c r="K11" i="9"/>
  <c r="L11" i="9" s="1"/>
  <c r="O13" i="9"/>
  <c r="P13" i="9" s="1"/>
  <c r="I12" i="9"/>
  <c r="K12" i="9"/>
  <c r="L12" i="9" s="1"/>
  <c r="O57" i="9"/>
  <c r="P57" i="9" s="1"/>
  <c r="I56" i="9"/>
  <c r="K56" i="9"/>
  <c r="L56" i="9" s="1"/>
  <c r="O34" i="9"/>
  <c r="P34" i="9" s="1"/>
  <c r="I33" i="9"/>
  <c r="K33" i="9"/>
  <c r="L33" i="9" s="1"/>
  <c r="O59" i="9"/>
  <c r="P59" i="9" s="1"/>
  <c r="K58" i="9"/>
  <c r="L58" i="9" s="1"/>
  <c r="I58" i="9"/>
  <c r="O55" i="9"/>
  <c r="P55" i="9" s="1"/>
  <c r="I54" i="9"/>
  <c r="K54" i="9"/>
  <c r="L54" i="9" s="1"/>
  <c r="O8" i="9"/>
  <c r="P8" i="9" s="1"/>
  <c r="I7" i="9"/>
  <c r="K7" i="9"/>
  <c r="L7" i="9" s="1"/>
  <c r="O10" i="9"/>
  <c r="P10" i="9" s="1"/>
  <c r="I9" i="9"/>
  <c r="K9" i="9"/>
  <c r="L9" i="9" s="1"/>
  <c r="O35" i="9"/>
  <c r="P35" i="9" s="1"/>
  <c r="I34" i="9"/>
  <c r="K34" i="9"/>
  <c r="L34" i="9" s="1"/>
  <c r="O37" i="9"/>
  <c r="P37" i="9" s="1"/>
  <c r="K36" i="9"/>
  <c r="L36" i="9" s="1"/>
  <c r="I36" i="9"/>
  <c r="O69" i="9"/>
  <c r="P69" i="9" s="1"/>
  <c r="I68" i="9"/>
  <c r="O48" i="9"/>
  <c r="P48" i="9" s="1"/>
  <c r="K47" i="9"/>
  <c r="L47" i="9" s="1"/>
  <c r="I47" i="9"/>
  <c r="O31" i="9"/>
  <c r="P31" i="9" s="1"/>
  <c r="K30" i="9"/>
  <c r="L30" i="9" s="1"/>
  <c r="I30" i="9"/>
  <c r="O15" i="9"/>
  <c r="P15" i="9" s="1"/>
  <c r="I14" i="9"/>
  <c r="K14" i="9"/>
  <c r="L14" i="9" s="1"/>
  <c r="O50" i="9"/>
  <c r="P50" i="9" s="1"/>
  <c r="I49" i="9"/>
  <c r="K49" i="9"/>
  <c r="L49" i="9" s="1"/>
  <c r="O68" i="9"/>
  <c r="P68" i="9" s="1"/>
  <c r="I67" i="9"/>
  <c r="O47" i="9"/>
  <c r="P47" i="9" s="1"/>
  <c r="K46" i="9"/>
  <c r="L46" i="9" s="1"/>
  <c r="I46" i="9"/>
  <c r="O28" i="9"/>
  <c r="P28" i="9" s="1"/>
  <c r="K27" i="9"/>
  <c r="L27" i="9" s="1"/>
  <c r="I27" i="9"/>
  <c r="O9" i="9"/>
  <c r="P9" i="9" s="1"/>
  <c r="I8" i="9"/>
  <c r="K8" i="9"/>
  <c r="L8" i="9" s="1"/>
  <c r="I53" i="9"/>
  <c r="K53" i="9"/>
  <c r="L53" i="9" s="1"/>
  <c r="O52" i="9"/>
  <c r="P52" i="9" s="1"/>
  <c r="I51" i="9"/>
  <c r="K51" i="9"/>
  <c r="L51" i="9" s="1"/>
  <c r="O18" i="9"/>
  <c r="P18" i="9" s="1"/>
  <c r="K17" i="9"/>
  <c r="L17" i="9" s="1"/>
  <c r="I17" i="9"/>
  <c r="O39" i="9"/>
  <c r="P39" i="9" s="1"/>
  <c r="I38" i="9"/>
  <c r="K38" i="9"/>
  <c r="L38" i="9" s="1"/>
  <c r="O20" i="9"/>
  <c r="P20" i="9" s="1"/>
  <c r="I19" i="9"/>
  <c r="K19" i="9"/>
  <c r="L19" i="9" s="1"/>
  <c r="O67" i="9"/>
  <c r="P67" i="9" s="1"/>
  <c r="I66" i="9"/>
  <c r="O46" i="9"/>
  <c r="P46" i="9" s="1"/>
  <c r="I45" i="9"/>
  <c r="K45" i="9"/>
  <c r="L45" i="9" s="1"/>
  <c r="O30" i="9"/>
  <c r="P30" i="9" s="1"/>
  <c r="K29" i="9"/>
  <c r="L29" i="9" s="1"/>
  <c r="I29" i="9"/>
  <c r="O11" i="9"/>
  <c r="P11" i="9" s="1"/>
  <c r="K10" i="9"/>
  <c r="L10" i="9" s="1"/>
  <c r="I10" i="9"/>
  <c r="O32" i="9"/>
  <c r="P32" i="9" s="1"/>
  <c r="K31" i="9"/>
  <c r="L31" i="9" s="1"/>
  <c r="I31" i="9"/>
  <c r="O33" i="9"/>
  <c r="P33" i="9" s="1"/>
  <c r="K32" i="9"/>
  <c r="L32" i="9" s="1"/>
  <c r="I32" i="9"/>
  <c r="O14" i="9"/>
  <c r="P14" i="9" s="1"/>
  <c r="I13" i="9"/>
  <c r="K13" i="9"/>
  <c r="L13" i="9" s="1"/>
  <c r="O36" i="9"/>
  <c r="P36" i="9" s="1"/>
  <c r="K35" i="9"/>
  <c r="L35" i="9" s="1"/>
  <c r="O17" i="9"/>
  <c r="P17" i="9" s="1"/>
  <c r="K16" i="9"/>
  <c r="L16" i="9" s="1"/>
  <c r="I16" i="9"/>
  <c r="O38" i="9"/>
  <c r="P38" i="9" s="1"/>
  <c r="K37" i="9"/>
  <c r="L37" i="9" s="1"/>
  <c r="I37" i="9"/>
  <c r="I71" i="9"/>
  <c r="O19" i="9"/>
  <c r="P19" i="9" s="1"/>
  <c r="K18" i="9"/>
  <c r="L18" i="9" s="1"/>
  <c r="I18" i="9"/>
  <c r="O70" i="9"/>
  <c r="P70" i="9" s="1"/>
  <c r="I69" i="9"/>
  <c r="O21" i="9"/>
  <c r="P21" i="9" s="1"/>
  <c r="I20" i="9"/>
  <c r="K20" i="9"/>
  <c r="L20" i="9" s="1"/>
  <c r="O22" i="9"/>
  <c r="P22" i="9" s="1"/>
  <c r="K21" i="9"/>
  <c r="L21" i="9" s="1"/>
  <c r="I21" i="9"/>
  <c r="O4" i="9"/>
  <c r="P4" i="9" s="1"/>
  <c r="I3" i="9"/>
  <c r="J3" i="9" s="1"/>
  <c r="K3" i="9"/>
  <c r="L3" i="9" s="1"/>
  <c r="O24" i="9"/>
  <c r="P24" i="9" s="1"/>
  <c r="K23" i="9"/>
  <c r="L23" i="9" s="1"/>
  <c r="I23" i="9"/>
  <c r="O66" i="9"/>
  <c r="P66" i="9" s="1"/>
  <c r="I65" i="9"/>
  <c r="K65" i="9"/>
  <c r="L65" i="9" s="1"/>
  <c r="O45" i="9"/>
  <c r="P45" i="9" s="1"/>
  <c r="I44" i="9"/>
  <c r="K44" i="9"/>
  <c r="L44" i="9" s="1"/>
  <c r="O16" i="9"/>
  <c r="P16" i="9" s="1"/>
  <c r="I15" i="9"/>
  <c r="K15" i="9"/>
  <c r="L15" i="9" s="1"/>
  <c r="O71" i="9"/>
  <c r="P71" i="9" s="1"/>
  <c r="I70" i="9"/>
  <c r="O40" i="9"/>
  <c r="P40" i="9" s="1"/>
  <c r="K39" i="9"/>
  <c r="L39" i="9" s="1"/>
  <c r="I39" i="9"/>
  <c r="O41" i="9"/>
  <c r="P41" i="9" s="1"/>
  <c r="I40" i="9"/>
  <c r="K40" i="9"/>
  <c r="L40" i="9" s="1"/>
  <c r="O5" i="9"/>
  <c r="P5" i="9" s="1"/>
  <c r="I4" i="9"/>
  <c r="K4" i="9"/>
  <c r="L4" i="9" s="1"/>
  <c r="O25" i="9"/>
  <c r="P25" i="9" s="1"/>
  <c r="K24" i="9"/>
  <c r="L24" i="9" s="1"/>
  <c r="I24" i="9"/>
  <c r="O65" i="9"/>
  <c r="P65" i="9" s="1"/>
  <c r="K64" i="9"/>
  <c r="L64" i="9" s="1"/>
  <c r="I64" i="9"/>
  <c r="O44" i="9"/>
  <c r="P44" i="9" s="1"/>
  <c r="I43" i="9"/>
  <c r="K43" i="9"/>
  <c r="L43" i="9" s="1"/>
  <c r="O62" i="9"/>
  <c r="I61" i="9"/>
  <c r="K61" i="9"/>
  <c r="L61" i="9" s="1"/>
  <c r="O53" i="9"/>
  <c r="P53" i="9" s="1"/>
  <c r="I52" i="9"/>
  <c r="K52" i="9"/>
  <c r="L52" i="9" s="1"/>
  <c r="O51" i="9"/>
  <c r="P51" i="9" s="1"/>
  <c r="K50" i="9"/>
  <c r="L50" i="9" s="1"/>
  <c r="I50" i="9"/>
  <c r="O49" i="9"/>
  <c r="P49" i="9" s="1"/>
  <c r="K48" i="9"/>
  <c r="L48" i="9" s="1"/>
  <c r="I48" i="9"/>
  <c r="O23" i="9"/>
  <c r="P23" i="9" s="1"/>
  <c r="K22" i="9"/>
  <c r="L22" i="9" s="1"/>
  <c r="I22" i="9"/>
  <c r="O6" i="9"/>
  <c r="P6" i="9" s="1"/>
  <c r="I5" i="9"/>
  <c r="K5" i="9"/>
  <c r="L5" i="9" s="1"/>
  <c r="O26" i="9"/>
  <c r="P26" i="9" s="1"/>
  <c r="I25" i="9"/>
  <c r="K25" i="9"/>
  <c r="L25" i="9" s="1"/>
  <c r="O64" i="9"/>
  <c r="P64" i="9" s="1"/>
  <c r="K63" i="9"/>
  <c r="L63" i="9" s="1"/>
  <c r="I63" i="9"/>
  <c r="O43" i="9"/>
  <c r="P43" i="9" s="1"/>
  <c r="K42" i="9"/>
  <c r="L42" i="9" s="1"/>
  <c r="I42" i="9"/>
  <c r="O60" i="9"/>
  <c r="P60" i="9" s="1"/>
  <c r="I60" i="9"/>
  <c r="K59" i="9"/>
  <c r="L59" i="9" s="1"/>
  <c r="I59" i="9"/>
  <c r="K60" i="9"/>
  <c r="L60" i="9" s="1"/>
  <c r="O58" i="9"/>
  <c r="P58" i="9" s="1"/>
  <c r="K57" i="9"/>
  <c r="L57" i="9" s="1"/>
  <c r="I57" i="9"/>
  <c r="O56" i="9"/>
  <c r="P56" i="9" s="1"/>
  <c r="I55" i="9"/>
  <c r="K55" i="9"/>
  <c r="L55" i="9" s="1"/>
  <c r="O7" i="9"/>
  <c r="P7" i="9" s="1"/>
  <c r="K6" i="9"/>
  <c r="L6" i="9" s="1"/>
  <c r="I6" i="9"/>
  <c r="O27" i="9"/>
  <c r="P27" i="9" s="1"/>
  <c r="K26" i="9"/>
  <c r="L26" i="9" s="1"/>
  <c r="I26" i="9"/>
  <c r="O63" i="9"/>
  <c r="P63" i="9" s="1"/>
  <c r="I62" i="9"/>
  <c r="K62" i="9"/>
  <c r="L62" i="9" s="1"/>
  <c r="O42" i="9"/>
  <c r="P42" i="9" s="1"/>
  <c r="I41" i="9"/>
  <c r="K41" i="9"/>
  <c r="L41" i="9" s="1"/>
  <c r="I60" i="7"/>
  <c r="V60" i="13" s="1"/>
  <c r="K60" i="7"/>
  <c r="L60" i="7" s="1"/>
  <c r="AA61" i="13"/>
  <c r="K57" i="7"/>
  <c r="L57" i="7" s="1"/>
  <c r="I57" i="7"/>
  <c r="V57" i="13" s="1"/>
  <c r="AA57" i="13"/>
  <c r="K53" i="7"/>
  <c r="L53" i="7" s="1"/>
  <c r="I53" i="7"/>
  <c r="V53" i="13" s="1"/>
  <c r="AA54" i="13"/>
  <c r="K59" i="7"/>
  <c r="L59" i="7" s="1"/>
  <c r="I59" i="7"/>
  <c r="V59" i="13" s="1"/>
  <c r="AA60" i="13"/>
  <c r="K46" i="7"/>
  <c r="L46" i="7" s="1"/>
  <c r="I46" i="7"/>
  <c r="V46" i="13" s="1"/>
  <c r="AA47" i="13"/>
  <c r="AA51" i="13"/>
  <c r="I50" i="7"/>
  <c r="V50" i="13" s="1"/>
  <c r="K50" i="7"/>
  <c r="L50" i="7" s="1"/>
  <c r="K45" i="7"/>
  <c r="L45" i="7" s="1"/>
  <c r="I45" i="7"/>
  <c r="V45" i="13" s="1"/>
  <c r="AA46" i="13"/>
  <c r="I70" i="7"/>
  <c r="V70" i="13" s="1"/>
  <c r="K70" i="7"/>
  <c r="L70" i="7" s="1"/>
  <c r="AA71" i="13"/>
  <c r="K44" i="7"/>
  <c r="L44" i="7" s="1"/>
  <c r="I44" i="7"/>
  <c r="V44" i="13" s="1"/>
  <c r="AA45" i="13"/>
  <c r="AA52" i="13"/>
  <c r="I51" i="7"/>
  <c r="V51" i="13" s="1"/>
  <c r="K51" i="7"/>
  <c r="L51" i="7" s="1"/>
  <c r="K71" i="7"/>
  <c r="L71" i="7" s="1"/>
  <c r="I71" i="7"/>
  <c r="V71" i="13" s="1"/>
  <c r="AA72" i="13"/>
  <c r="I69" i="7"/>
  <c r="V69" i="13" s="1"/>
  <c r="K69" i="7"/>
  <c r="L69" i="7" s="1"/>
  <c r="AA70" i="13"/>
  <c r="I68" i="7"/>
  <c r="V68" i="13" s="1"/>
  <c r="K68" i="7"/>
  <c r="L68" i="7" s="1"/>
  <c r="AA69" i="13"/>
  <c r="K43" i="7"/>
  <c r="L43" i="7" s="1"/>
  <c r="I43" i="7"/>
  <c r="V43" i="13" s="1"/>
  <c r="AA44" i="13"/>
  <c r="I58" i="7"/>
  <c r="V58" i="13" s="1"/>
  <c r="K58" i="7"/>
  <c r="L58" i="7" s="1"/>
  <c r="AA59" i="13"/>
  <c r="K42" i="7"/>
  <c r="L42" i="7" s="1"/>
  <c r="I42" i="7"/>
  <c r="V42" i="13" s="1"/>
  <c r="AA43" i="13"/>
  <c r="K72" i="7"/>
  <c r="L72" i="7" s="1"/>
  <c r="I72" i="7"/>
  <c r="V72" i="13" s="1"/>
  <c r="AA50" i="13"/>
  <c r="I49" i="7"/>
  <c r="V49" i="13" s="1"/>
  <c r="K49" i="7"/>
  <c r="L49" i="7" s="1"/>
  <c r="AA48" i="13"/>
  <c r="I47" i="7"/>
  <c r="V47" i="13" s="1"/>
  <c r="K47" i="7"/>
  <c r="L47" i="7" s="1"/>
  <c r="I67" i="7"/>
  <c r="V67" i="13" s="1"/>
  <c r="K67" i="7"/>
  <c r="L67" i="7" s="1"/>
  <c r="AA68" i="13"/>
  <c r="I65" i="7"/>
  <c r="V65" i="13" s="1"/>
  <c r="K65" i="7"/>
  <c r="L65" i="7" s="1"/>
  <c r="AA66" i="13"/>
  <c r="I62" i="7"/>
  <c r="V62" i="13" s="1"/>
  <c r="K62" i="7"/>
  <c r="L62" i="7" s="1"/>
  <c r="AA63" i="13"/>
  <c r="K41" i="7"/>
  <c r="L41" i="7" s="1"/>
  <c r="AA42" i="13"/>
  <c r="I41" i="7"/>
  <c r="I52" i="7"/>
  <c r="V52" i="13" s="1"/>
  <c r="AA53" i="13"/>
  <c r="K52" i="7"/>
  <c r="L52" i="7" s="1"/>
  <c r="AA49" i="13"/>
  <c r="I48" i="7"/>
  <c r="V48" i="13" s="1"/>
  <c r="K48" i="7"/>
  <c r="L48" i="7" s="1"/>
  <c r="I66" i="7"/>
  <c r="V66" i="13" s="1"/>
  <c r="K66" i="7"/>
  <c r="L66" i="7" s="1"/>
  <c r="AA67" i="13"/>
  <c r="I64" i="7"/>
  <c r="V64" i="13" s="1"/>
  <c r="K64" i="7"/>
  <c r="L64" i="7" s="1"/>
  <c r="AA65" i="13"/>
  <c r="I63" i="7"/>
  <c r="V63" i="13" s="1"/>
  <c r="K63" i="7"/>
  <c r="L63" i="7" s="1"/>
  <c r="AA64" i="13"/>
  <c r="I61" i="7"/>
  <c r="V61" i="13" s="1"/>
  <c r="K61" i="7"/>
  <c r="L61" i="7" s="1"/>
  <c r="AA62" i="13"/>
  <c r="I47" i="6"/>
  <c r="U47" i="13" s="1"/>
  <c r="K47" i="6"/>
  <c r="L47" i="6" s="1"/>
  <c r="Z48" i="13"/>
  <c r="I70" i="6"/>
  <c r="U70" i="13" s="1"/>
  <c r="K70" i="6"/>
  <c r="L70" i="6" s="1"/>
  <c r="Z71" i="13"/>
  <c r="Z46" i="13"/>
  <c r="K45" i="6"/>
  <c r="L45" i="6" s="1"/>
  <c r="I45" i="6"/>
  <c r="U45" i="13" s="1"/>
  <c r="K43" i="6"/>
  <c r="L43" i="6" s="1"/>
  <c r="I43" i="6"/>
  <c r="U43" i="13" s="1"/>
  <c r="Z44" i="13"/>
  <c r="K48" i="6"/>
  <c r="L48" i="6" s="1"/>
  <c r="I48" i="6"/>
  <c r="U48" i="13" s="1"/>
  <c r="Z49" i="13"/>
  <c r="I56" i="6"/>
  <c r="U56" i="13" s="1"/>
  <c r="K56" i="6"/>
  <c r="L56" i="6" s="1"/>
  <c r="Z57" i="13"/>
  <c r="Z47" i="13"/>
  <c r="K46" i="6"/>
  <c r="L46" i="6" s="1"/>
  <c r="I46" i="6"/>
  <c r="U46" i="13" s="1"/>
  <c r="I68" i="6"/>
  <c r="U68" i="13" s="1"/>
  <c r="K68" i="6"/>
  <c r="L68" i="6" s="1"/>
  <c r="Z69" i="13"/>
  <c r="I67" i="6"/>
  <c r="U67" i="13" s="1"/>
  <c r="K67" i="6"/>
  <c r="L67" i="6" s="1"/>
  <c r="Z68" i="13"/>
  <c r="K42" i="6"/>
  <c r="L42" i="6" s="1"/>
  <c r="I42" i="6"/>
  <c r="U42" i="13" s="1"/>
  <c r="Z43" i="13"/>
  <c r="Z54" i="13"/>
  <c r="K53" i="6"/>
  <c r="L53" i="6" s="1"/>
  <c r="I53" i="6"/>
  <c r="U53" i="13" s="1"/>
  <c r="K54" i="6"/>
  <c r="L54" i="6" s="1"/>
  <c r="I54" i="6"/>
  <c r="U54" i="13" s="1"/>
  <c r="I66" i="6"/>
  <c r="U66" i="13" s="1"/>
  <c r="K66" i="6"/>
  <c r="L66" i="6" s="1"/>
  <c r="Z67" i="13"/>
  <c r="I61" i="6"/>
  <c r="U61" i="13" s="1"/>
  <c r="K61" i="6"/>
  <c r="L61" i="6" s="1"/>
  <c r="Z62" i="13"/>
  <c r="Z53" i="13"/>
  <c r="K52" i="6"/>
  <c r="L52" i="6" s="1"/>
  <c r="I52" i="6"/>
  <c r="U52" i="13" s="1"/>
  <c r="I71" i="6"/>
  <c r="U71" i="13" s="1"/>
  <c r="K71" i="6"/>
  <c r="L71" i="6" s="1"/>
  <c r="Z72" i="13"/>
  <c r="I69" i="6"/>
  <c r="U69" i="13" s="1"/>
  <c r="K69" i="6"/>
  <c r="L69" i="6" s="1"/>
  <c r="Z70" i="13"/>
  <c r="I65" i="6"/>
  <c r="U65" i="13" s="1"/>
  <c r="Z66" i="13"/>
  <c r="Z42" i="13"/>
  <c r="I41" i="6"/>
  <c r="K41" i="6"/>
  <c r="L41" i="6" s="1"/>
  <c r="I63" i="6"/>
  <c r="U63" i="13" s="1"/>
  <c r="K63" i="6"/>
  <c r="L63" i="6" s="1"/>
  <c r="Z64" i="13"/>
  <c r="Z52" i="13"/>
  <c r="K51" i="6"/>
  <c r="L51" i="6" s="1"/>
  <c r="I51" i="6"/>
  <c r="U51" i="13" s="1"/>
  <c r="K44" i="6"/>
  <c r="L44" i="6" s="1"/>
  <c r="I44" i="6"/>
  <c r="U44" i="13" s="1"/>
  <c r="Z45" i="13"/>
  <c r="U64" i="13"/>
  <c r="K64" i="6"/>
  <c r="L64" i="6" s="1"/>
  <c r="Z65" i="13"/>
  <c r="I60" i="6"/>
  <c r="U60" i="13" s="1"/>
  <c r="I59" i="6"/>
  <c r="U59" i="13" s="1"/>
  <c r="K59" i="6"/>
  <c r="L59" i="6" s="1"/>
  <c r="K60" i="6"/>
  <c r="L60" i="6" s="1"/>
  <c r="Z60" i="13"/>
  <c r="Z51" i="13"/>
  <c r="K50" i="6"/>
  <c r="L50" i="6" s="1"/>
  <c r="I50" i="6"/>
  <c r="U50" i="13" s="1"/>
  <c r="I62" i="6"/>
  <c r="U62" i="13" s="1"/>
  <c r="K62" i="6"/>
  <c r="L62" i="6" s="1"/>
  <c r="Z63" i="13"/>
  <c r="I58" i="6"/>
  <c r="U58" i="13" s="1"/>
  <c r="K58" i="6"/>
  <c r="L58" i="6" s="1"/>
  <c r="Z59" i="13"/>
  <c r="K57" i="6"/>
  <c r="L57" i="6" s="1"/>
  <c r="I57" i="6"/>
  <c r="U57" i="13" s="1"/>
  <c r="Z58" i="13"/>
  <c r="I72" i="6"/>
  <c r="U72" i="13" s="1"/>
  <c r="K72" i="6"/>
  <c r="L72" i="6" s="1"/>
  <c r="K49" i="6"/>
  <c r="L49" i="6" s="1"/>
  <c r="I49" i="6"/>
  <c r="U49" i="13" s="1"/>
  <c r="Z50" i="13"/>
  <c r="I59" i="5"/>
  <c r="T59" i="13" s="1"/>
  <c r="K59" i="5"/>
  <c r="L59" i="5" s="1"/>
  <c r="Y60" i="13"/>
  <c r="I71" i="5"/>
  <c r="T71" i="13" s="1"/>
  <c r="K71" i="5"/>
  <c r="L71" i="5" s="1"/>
  <c r="Y72" i="13"/>
  <c r="I56" i="5"/>
  <c r="T56" i="13" s="1"/>
  <c r="K56" i="5"/>
  <c r="L56" i="5" s="1"/>
  <c r="Y57" i="13"/>
  <c r="Y54" i="13"/>
  <c r="K53" i="5"/>
  <c r="L53" i="5" s="1"/>
  <c r="I53" i="5"/>
  <c r="T53" i="13" s="1"/>
  <c r="K51" i="5"/>
  <c r="L51" i="5" s="1"/>
  <c r="I51" i="5"/>
  <c r="T51" i="13" s="1"/>
  <c r="Y52" i="13"/>
  <c r="I70" i="5"/>
  <c r="T70" i="13" s="1"/>
  <c r="K70" i="5"/>
  <c r="L70" i="5" s="1"/>
  <c r="Y71" i="13"/>
  <c r="I44" i="5"/>
  <c r="T44" i="13" s="1"/>
  <c r="K44" i="5"/>
  <c r="L44" i="5" s="1"/>
  <c r="Y45" i="13"/>
  <c r="K58" i="5"/>
  <c r="L58" i="5" s="1"/>
  <c r="I58" i="5"/>
  <c r="T58" i="13" s="1"/>
  <c r="Y59" i="13"/>
  <c r="I69" i="5"/>
  <c r="T69" i="13" s="1"/>
  <c r="K69" i="5"/>
  <c r="L69" i="5" s="1"/>
  <c r="Y70" i="13"/>
  <c r="I43" i="5"/>
  <c r="T43" i="13" s="1"/>
  <c r="K43" i="5"/>
  <c r="L43" i="5" s="1"/>
  <c r="Y44" i="13"/>
  <c r="K49" i="5"/>
  <c r="L49" i="5" s="1"/>
  <c r="Y50" i="13"/>
  <c r="I49" i="5"/>
  <c r="T49" i="13" s="1"/>
  <c r="I67" i="5"/>
  <c r="T67" i="13" s="1"/>
  <c r="K67" i="5"/>
  <c r="L67" i="5" s="1"/>
  <c r="Y68" i="13"/>
  <c r="Y46" i="13"/>
  <c r="I45" i="5"/>
  <c r="T45" i="13" s="1"/>
  <c r="K45" i="5"/>
  <c r="L45" i="5" s="1"/>
  <c r="I42" i="5"/>
  <c r="T42" i="13" s="1"/>
  <c r="K42" i="5"/>
  <c r="L42" i="5" s="1"/>
  <c r="Y43" i="13"/>
  <c r="Y53" i="13"/>
  <c r="K52" i="5"/>
  <c r="L52" i="5" s="1"/>
  <c r="I52" i="5"/>
  <c r="T52" i="13" s="1"/>
  <c r="Y49" i="13"/>
  <c r="I48" i="5"/>
  <c r="T48" i="13" s="1"/>
  <c r="K48" i="5"/>
  <c r="L48" i="5" s="1"/>
  <c r="I66" i="5"/>
  <c r="T66" i="13" s="1"/>
  <c r="K66" i="5"/>
  <c r="L66" i="5" s="1"/>
  <c r="Y67" i="13"/>
  <c r="Y42" i="13"/>
  <c r="K41" i="5"/>
  <c r="L41" i="5" s="1"/>
  <c r="I41" i="5"/>
  <c r="K57" i="5"/>
  <c r="L57" i="5" s="1"/>
  <c r="I57" i="5"/>
  <c r="T57" i="13" s="1"/>
  <c r="Y58" i="13"/>
  <c r="I72" i="5"/>
  <c r="T72" i="13" s="1"/>
  <c r="K72" i="5"/>
  <c r="L72" i="5" s="1"/>
  <c r="I50" i="5"/>
  <c r="T50" i="13" s="1"/>
  <c r="K50" i="5"/>
  <c r="L50" i="5" s="1"/>
  <c r="Y51" i="13"/>
  <c r="I68" i="5"/>
  <c r="T68" i="13" s="1"/>
  <c r="K68" i="5"/>
  <c r="L68" i="5" s="1"/>
  <c r="Y69" i="13"/>
  <c r="I47" i="5"/>
  <c r="T47" i="13" s="1"/>
  <c r="Y48" i="13"/>
  <c r="K47" i="5"/>
  <c r="L47" i="5" s="1"/>
  <c r="I46" i="5"/>
  <c r="T46" i="13" s="1"/>
  <c r="Y47" i="13"/>
  <c r="K46" i="5"/>
  <c r="L46" i="5" s="1"/>
  <c r="I65" i="5"/>
  <c r="T65" i="13" s="1"/>
  <c r="K65" i="5"/>
  <c r="L65" i="5" s="1"/>
  <c r="Y66" i="13"/>
  <c r="K64" i="5"/>
  <c r="L64" i="5" s="1"/>
  <c r="I64" i="5"/>
  <c r="T64" i="13" s="1"/>
  <c r="Y65" i="13"/>
  <c r="K63" i="5"/>
  <c r="L63" i="5" s="1"/>
  <c r="I63" i="5"/>
  <c r="T63" i="13" s="1"/>
  <c r="Y64" i="13"/>
  <c r="K62" i="5"/>
  <c r="L62" i="5" s="1"/>
  <c r="I62" i="5"/>
  <c r="T62" i="13" s="1"/>
  <c r="Y63" i="13"/>
  <c r="K61" i="5"/>
  <c r="L61" i="5" s="1"/>
  <c r="I61" i="5"/>
  <c r="T61" i="13" s="1"/>
  <c r="Y62" i="13"/>
  <c r="K60" i="5"/>
  <c r="L60" i="5" s="1"/>
  <c r="I60" i="5"/>
  <c r="T60" i="13" s="1"/>
  <c r="Y61" i="13"/>
  <c r="T55" i="13"/>
  <c r="I54" i="5"/>
  <c r="K54" i="5"/>
  <c r="L54" i="5" s="1"/>
  <c r="Y55" i="13"/>
  <c r="I64" i="2"/>
  <c r="W64" i="13"/>
  <c r="W63" i="13"/>
  <c r="W58" i="13"/>
  <c r="W59" i="13"/>
  <c r="W70" i="13"/>
  <c r="W69" i="13"/>
  <c r="I60" i="2"/>
  <c r="W60" i="13"/>
  <c r="W68" i="13"/>
  <c r="W72" i="13"/>
  <c r="W71" i="13"/>
  <c r="W67" i="13"/>
  <c r="I31" i="8"/>
  <c r="K31" i="8"/>
  <c r="L31" i="8" s="1"/>
  <c r="I28" i="8"/>
  <c r="K28" i="8"/>
  <c r="L28" i="8" s="1"/>
  <c r="I11" i="8"/>
  <c r="K11" i="8"/>
  <c r="L11" i="8" s="1"/>
  <c r="I14" i="8"/>
  <c r="K14" i="8"/>
  <c r="L14" i="8" s="1"/>
  <c r="K8" i="8"/>
  <c r="L8" i="8" s="1"/>
  <c r="I8" i="8"/>
  <c r="K32" i="8"/>
  <c r="L32" i="8" s="1"/>
  <c r="I32" i="8"/>
  <c r="K33" i="8"/>
  <c r="L33" i="8" s="1"/>
  <c r="I33" i="8"/>
  <c r="I34" i="8"/>
  <c r="K34" i="8"/>
  <c r="L34" i="8" s="1"/>
  <c r="K35" i="8"/>
  <c r="L35" i="8" s="1"/>
  <c r="I35" i="8"/>
  <c r="I16" i="8"/>
  <c r="K16" i="8"/>
  <c r="L16" i="8" s="1"/>
  <c r="K19" i="8"/>
  <c r="L19" i="8" s="1"/>
  <c r="I19" i="8"/>
  <c r="K21" i="8"/>
  <c r="L21" i="8" s="1"/>
  <c r="I21" i="8"/>
  <c r="K27" i="8"/>
  <c r="L27" i="8" s="1"/>
  <c r="I27" i="8"/>
  <c r="K13" i="8"/>
  <c r="L13" i="8" s="1"/>
  <c r="I13" i="8"/>
  <c r="I17" i="8"/>
  <c r="K17" i="8"/>
  <c r="L17" i="8" s="1"/>
  <c r="K18" i="8"/>
  <c r="L18" i="8" s="1"/>
  <c r="I18" i="8"/>
  <c r="I30" i="8"/>
  <c r="K30" i="8"/>
  <c r="L30" i="8" s="1"/>
  <c r="K29" i="8"/>
  <c r="L29" i="8" s="1"/>
  <c r="I29" i="8"/>
  <c r="I12" i="8"/>
  <c r="K12" i="8"/>
  <c r="L12" i="8" s="1"/>
  <c r="K15" i="8"/>
  <c r="L15" i="8" s="1"/>
  <c r="I15" i="8"/>
  <c r="I20" i="8"/>
  <c r="K20" i="8"/>
  <c r="L20" i="8" s="1"/>
  <c r="I3" i="8"/>
  <c r="J3" i="8" s="1"/>
  <c r="K3" i="8"/>
  <c r="L3" i="8" s="1"/>
  <c r="K4" i="8"/>
  <c r="L4" i="8" s="1"/>
  <c r="I4" i="8"/>
  <c r="K24" i="8"/>
  <c r="L24" i="8" s="1"/>
  <c r="I24" i="8"/>
  <c r="K7" i="8"/>
  <c r="L7" i="8" s="1"/>
  <c r="I7" i="8"/>
  <c r="I9" i="8"/>
  <c r="K9" i="8"/>
  <c r="L9" i="8" s="1"/>
  <c r="I10" i="8"/>
  <c r="K10" i="8"/>
  <c r="L10" i="8" s="1"/>
  <c r="I36" i="8"/>
  <c r="K36" i="8"/>
  <c r="L36" i="8" s="1"/>
  <c r="K38" i="8"/>
  <c r="L38" i="8" s="1"/>
  <c r="I38" i="8"/>
  <c r="I40" i="8"/>
  <c r="K40" i="8"/>
  <c r="L40" i="8" s="1"/>
  <c r="K25" i="8"/>
  <c r="L25" i="8" s="1"/>
  <c r="I25" i="8"/>
  <c r="I37" i="8"/>
  <c r="K37" i="8"/>
  <c r="L37" i="8" s="1"/>
  <c r="K39" i="8"/>
  <c r="L39" i="8" s="1"/>
  <c r="I39" i="8"/>
  <c r="K22" i="8"/>
  <c r="L22" i="8" s="1"/>
  <c r="I22" i="8"/>
  <c r="K23" i="8"/>
  <c r="L23" i="8" s="1"/>
  <c r="I23" i="8"/>
  <c r="K5" i="8"/>
  <c r="L5" i="8" s="1"/>
  <c r="I5" i="8"/>
  <c r="I6" i="8"/>
  <c r="K6" i="8"/>
  <c r="L6" i="8" s="1"/>
  <c r="I26" i="8"/>
  <c r="K26" i="8"/>
  <c r="L26" i="8" s="1"/>
  <c r="I47" i="8"/>
  <c r="K47" i="8"/>
  <c r="L47" i="8" s="1"/>
  <c r="K46" i="8"/>
  <c r="L46" i="8" s="1"/>
  <c r="I46" i="8"/>
  <c r="K42" i="8"/>
  <c r="L42" i="8" s="1"/>
  <c r="I42" i="8"/>
  <c r="I44" i="8"/>
  <c r="K44" i="8"/>
  <c r="L44" i="8" s="1"/>
  <c r="I54" i="8"/>
  <c r="K54" i="8"/>
  <c r="L54" i="8" s="1"/>
  <c r="I53" i="8"/>
  <c r="K53" i="8"/>
  <c r="L53" i="8" s="1"/>
  <c r="I52" i="8"/>
  <c r="K52" i="8"/>
  <c r="L52" i="8" s="1"/>
  <c r="K51" i="8"/>
  <c r="L51" i="8" s="1"/>
  <c r="I51" i="8"/>
  <c r="K45" i="8"/>
  <c r="L45" i="8" s="1"/>
  <c r="I45" i="8"/>
  <c r="K50" i="8"/>
  <c r="L50" i="8" s="1"/>
  <c r="I50" i="8"/>
  <c r="K48" i="8"/>
  <c r="L48" i="8" s="1"/>
  <c r="I48" i="8"/>
  <c r="K43" i="8"/>
  <c r="L43" i="8" s="1"/>
  <c r="I43" i="8"/>
  <c r="I41" i="8"/>
  <c r="K41" i="8"/>
  <c r="L41" i="8" s="1"/>
  <c r="K49" i="8"/>
  <c r="L49" i="8" s="1"/>
  <c r="I49" i="8"/>
  <c r="K68" i="8"/>
  <c r="L68" i="8" s="1"/>
  <c r="I68" i="8"/>
  <c r="K67" i="8"/>
  <c r="L67" i="8" s="1"/>
  <c r="I67" i="8"/>
  <c r="I61" i="8"/>
  <c r="K61" i="8"/>
  <c r="L61" i="8" s="1"/>
  <c r="K69" i="8"/>
  <c r="L69" i="8" s="1"/>
  <c r="I69" i="8"/>
  <c r="K57" i="8"/>
  <c r="L57" i="8" s="1"/>
  <c r="I57" i="8"/>
  <c r="I66" i="8"/>
  <c r="K66" i="8"/>
  <c r="L66" i="8" s="1"/>
  <c r="I62" i="8"/>
  <c r="K62" i="8"/>
  <c r="L62" i="8" s="1"/>
  <c r="I65" i="8"/>
  <c r="K65" i="8"/>
  <c r="L65" i="8" s="1"/>
  <c r="I63" i="8"/>
  <c r="K63" i="8"/>
  <c r="L63" i="8" s="1"/>
  <c r="I60" i="8"/>
  <c r="K60" i="8"/>
  <c r="L60" i="8" s="1"/>
  <c r="I72" i="8"/>
  <c r="K72" i="8"/>
  <c r="L72" i="8" s="1"/>
  <c r="L55" i="8"/>
  <c r="I59" i="8"/>
  <c r="K59" i="8"/>
  <c r="L59" i="8" s="1"/>
  <c r="K58" i="8"/>
  <c r="L58" i="8" s="1"/>
  <c r="I58" i="8"/>
  <c r="K56" i="8"/>
  <c r="L56" i="8" s="1"/>
  <c r="I56" i="8"/>
  <c r="K71" i="8"/>
  <c r="L71" i="8" s="1"/>
  <c r="I71" i="8"/>
  <c r="I64" i="8"/>
  <c r="K64" i="8"/>
  <c r="L64" i="8" s="1"/>
  <c r="K70" i="8"/>
  <c r="L70" i="8" s="1"/>
  <c r="I70" i="8"/>
  <c r="I56" i="7"/>
  <c r="V56" i="13" s="1"/>
  <c r="K56" i="7"/>
  <c r="L56" i="7" s="1"/>
  <c r="AA56" i="13"/>
  <c r="K54" i="7"/>
  <c r="L54" i="7" s="1"/>
  <c r="I55" i="7"/>
  <c r="V55" i="13" s="1"/>
  <c r="K55" i="7"/>
  <c r="L55" i="7" s="1"/>
  <c r="I54" i="7"/>
  <c r="I63" i="2"/>
  <c r="I61" i="2"/>
  <c r="I67" i="2"/>
  <c r="I59" i="2"/>
  <c r="I58" i="2"/>
  <c r="I57" i="2"/>
  <c r="I55" i="2"/>
  <c r="I62" i="2"/>
  <c r="I56" i="2"/>
  <c r="I72" i="2"/>
  <c r="I71" i="2"/>
  <c r="I70" i="2"/>
  <c r="I66" i="2"/>
  <c r="I69" i="2"/>
  <c r="I68" i="2"/>
  <c r="I52" i="2"/>
  <c r="R52" i="13" s="1"/>
  <c r="N4" i="6" l="1"/>
  <c r="O52" i="7"/>
  <c r="N42" i="7"/>
  <c r="N44" i="7"/>
  <c r="O44" i="7"/>
  <c r="O45" i="7"/>
  <c r="O46" i="7"/>
  <c r="N47" i="7"/>
  <c r="P47" i="13"/>
  <c r="O47" i="7"/>
  <c r="O42" i="7"/>
  <c r="R71" i="13"/>
  <c r="R56" i="13"/>
  <c r="AB56" i="13" s="1"/>
  <c r="AC56" i="13" s="1"/>
  <c r="R60" i="13"/>
  <c r="AB60" i="13" s="1"/>
  <c r="AC60" i="13" s="1"/>
  <c r="R55" i="13"/>
  <c r="AB55" i="13" s="1"/>
  <c r="AC55" i="13" s="1"/>
  <c r="R68" i="13"/>
  <c r="AB68" i="13" s="1"/>
  <c r="AC68" i="13" s="1"/>
  <c r="R72" i="13"/>
  <c r="AB72" i="13" s="1"/>
  <c r="AC72" i="13" s="1"/>
  <c r="R57" i="13"/>
  <c r="AB57" i="13" s="1"/>
  <c r="AC57" i="13" s="1"/>
  <c r="R62" i="13"/>
  <c r="AB62" i="13" s="1"/>
  <c r="AC62" i="13" s="1"/>
  <c r="R58" i="13"/>
  <c r="AB58" i="13" s="1"/>
  <c r="AC58" i="13" s="1"/>
  <c r="R59" i="13"/>
  <c r="AB59" i="13" s="1"/>
  <c r="AC59" i="13" s="1"/>
  <c r="R70" i="13"/>
  <c r="AB70" i="13" s="1"/>
  <c r="AC70" i="13" s="1"/>
  <c r="R69" i="13"/>
  <c r="AB69" i="13" s="1"/>
  <c r="AC69" i="13" s="1"/>
  <c r="R61" i="13"/>
  <c r="AB61" i="13" s="1"/>
  <c r="AC61" i="13" s="1"/>
  <c r="R66" i="13"/>
  <c r="AB66" i="13" s="1"/>
  <c r="AC66" i="13" s="1"/>
  <c r="R63" i="13"/>
  <c r="AB63" i="13" s="1"/>
  <c r="AC63" i="13" s="1"/>
  <c r="R64" i="13"/>
  <c r="AB64" i="13" s="1"/>
  <c r="AC64" i="13" s="1"/>
  <c r="R67" i="13"/>
  <c r="AB67" i="13" s="1"/>
  <c r="AC67" i="13" s="1"/>
  <c r="R54" i="13"/>
  <c r="P38" i="5"/>
  <c r="Q38" i="5"/>
  <c r="R38" i="5" s="1"/>
  <c r="P34" i="5"/>
  <c r="Q34" i="5"/>
  <c r="R34" i="5" s="1"/>
  <c r="P15" i="5"/>
  <c r="Q15" i="5"/>
  <c r="R15" i="5" s="1"/>
  <c r="P4" i="5"/>
  <c r="Q4" i="5"/>
  <c r="R4" i="5" s="1"/>
  <c r="P32" i="5"/>
  <c r="Q32" i="5"/>
  <c r="R32" i="5" s="1"/>
  <c r="P31" i="5"/>
  <c r="Q31" i="5"/>
  <c r="R31" i="5" s="1"/>
  <c r="P21" i="5"/>
  <c r="Q21" i="5"/>
  <c r="R21" i="5" s="1"/>
  <c r="P24" i="5"/>
  <c r="Q24" i="5"/>
  <c r="R24" i="5" s="1"/>
  <c r="P18" i="5"/>
  <c r="Q18" i="5"/>
  <c r="R18" i="5" s="1"/>
  <c r="P13" i="5"/>
  <c r="Q13" i="5"/>
  <c r="R13" i="5" s="1"/>
  <c r="P14" i="5"/>
  <c r="Q14" i="5"/>
  <c r="R14" i="5" s="1"/>
  <c r="P20" i="5"/>
  <c r="Q20" i="5"/>
  <c r="R20" i="5" s="1"/>
  <c r="P11" i="5"/>
  <c r="Q11" i="5"/>
  <c r="R11" i="5" s="1"/>
  <c r="P30" i="5"/>
  <c r="Q30" i="5"/>
  <c r="R30" i="5" s="1"/>
  <c r="P26" i="5"/>
  <c r="Q26" i="5"/>
  <c r="R26" i="5" s="1"/>
  <c r="P25" i="5"/>
  <c r="Q25" i="5"/>
  <c r="R25" i="5" s="1"/>
  <c r="R73" i="5"/>
  <c r="R74" i="5"/>
  <c r="R75" i="5"/>
  <c r="R77" i="5"/>
  <c r="R78" i="5"/>
  <c r="R76" i="5"/>
  <c r="R59" i="5"/>
  <c r="R60" i="5"/>
  <c r="R61" i="5"/>
  <c r="R57" i="5"/>
  <c r="R62" i="5"/>
  <c r="R63" i="5"/>
  <c r="R64" i="5"/>
  <c r="R69" i="5"/>
  <c r="R72" i="5"/>
  <c r="R65" i="5"/>
  <c r="R66" i="5"/>
  <c r="R71" i="5"/>
  <c r="R54" i="5"/>
  <c r="R67" i="5"/>
  <c r="R70" i="5"/>
  <c r="R58" i="5"/>
  <c r="R68" i="5"/>
  <c r="R56" i="5"/>
  <c r="P37" i="5"/>
  <c r="Q37" i="5"/>
  <c r="R37" i="5" s="1"/>
  <c r="P29" i="5"/>
  <c r="Q29" i="5"/>
  <c r="R29" i="5" s="1"/>
  <c r="P12" i="5"/>
  <c r="Q12" i="5"/>
  <c r="R12" i="5" s="1"/>
  <c r="P19" i="5"/>
  <c r="Q19" i="5"/>
  <c r="R19" i="5" s="1"/>
  <c r="P10" i="5"/>
  <c r="Q10" i="5"/>
  <c r="R10" i="5" s="1"/>
  <c r="P41" i="5"/>
  <c r="Q41" i="5"/>
  <c r="R41" i="5" s="1"/>
  <c r="P5" i="5"/>
  <c r="Q5" i="5"/>
  <c r="R5" i="5" s="1"/>
  <c r="P40" i="5"/>
  <c r="Q40" i="5"/>
  <c r="R40" i="5" s="1"/>
  <c r="Q52" i="13"/>
  <c r="Q49" i="13"/>
  <c r="P17" i="5"/>
  <c r="Q17" i="5"/>
  <c r="R17" i="5" s="1"/>
  <c r="P6" i="5"/>
  <c r="Q6" i="5"/>
  <c r="R6" i="5" s="1"/>
  <c r="P9" i="5"/>
  <c r="Q9" i="5"/>
  <c r="R9" i="5" s="1"/>
  <c r="P16" i="5"/>
  <c r="Q16" i="5"/>
  <c r="R16" i="5" s="1"/>
  <c r="P23" i="5"/>
  <c r="Q23" i="5"/>
  <c r="R23" i="5" s="1"/>
  <c r="P28" i="5"/>
  <c r="Q28" i="5"/>
  <c r="R28" i="5" s="1"/>
  <c r="P22" i="5"/>
  <c r="Q22" i="5"/>
  <c r="R22" i="5" s="1"/>
  <c r="P36" i="5"/>
  <c r="Q36" i="5"/>
  <c r="R36" i="5" s="1"/>
  <c r="P39" i="5"/>
  <c r="Q39" i="5"/>
  <c r="R39" i="5" s="1"/>
  <c r="P8" i="5"/>
  <c r="Q8" i="5"/>
  <c r="R8" i="5" s="1"/>
  <c r="P33" i="5"/>
  <c r="Q33" i="5"/>
  <c r="R33" i="5" s="1"/>
  <c r="P35" i="5"/>
  <c r="Q35" i="5"/>
  <c r="R35" i="5" s="1"/>
  <c r="P7" i="5"/>
  <c r="Q7" i="5"/>
  <c r="R7" i="5" s="1"/>
  <c r="P27" i="5"/>
  <c r="Q27" i="5"/>
  <c r="R27" i="5" s="1"/>
  <c r="O54" i="7"/>
  <c r="N54" i="7"/>
  <c r="P54" i="13"/>
  <c r="P54" i="7"/>
  <c r="Q54" i="13" s="1"/>
  <c r="J4" i="9"/>
  <c r="P62" i="9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T3" i="13"/>
  <c r="AB34" i="13"/>
  <c r="AC34" i="13" s="1"/>
  <c r="AB25" i="13"/>
  <c r="AC25" i="13" s="1"/>
  <c r="U3" i="13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AB22" i="13"/>
  <c r="AC22" i="13" s="1"/>
  <c r="AB21" i="13"/>
  <c r="AC21" i="13" s="1"/>
  <c r="AB4" i="13"/>
  <c r="AC4" i="13" s="1"/>
  <c r="AB17" i="13"/>
  <c r="AC17" i="13" s="1"/>
  <c r="AB5" i="13"/>
  <c r="AC5" i="13" s="1"/>
  <c r="AB33" i="13"/>
  <c r="AC33" i="13" s="1"/>
  <c r="AB31" i="13"/>
  <c r="AC31" i="13" s="1"/>
  <c r="N45" i="7"/>
  <c r="P53" i="13"/>
  <c r="N53" i="7"/>
  <c r="P53" i="7"/>
  <c r="Q53" i="13" s="1"/>
  <c r="P64" i="7"/>
  <c r="Q64" i="13" s="1"/>
  <c r="P51" i="13"/>
  <c r="P63" i="7"/>
  <c r="Q63" i="13" s="1"/>
  <c r="P42" i="13"/>
  <c r="P44" i="13"/>
  <c r="N48" i="7"/>
  <c r="AB7" i="13"/>
  <c r="AC7" i="13" s="1"/>
  <c r="AB35" i="13"/>
  <c r="AC35" i="13" s="1"/>
  <c r="AB26" i="13"/>
  <c r="AC26" i="13" s="1"/>
  <c r="AB39" i="13"/>
  <c r="AC39" i="13" s="1"/>
  <c r="O26" i="7"/>
  <c r="N26" i="7"/>
  <c r="O39" i="7"/>
  <c r="N39" i="7"/>
  <c r="O10" i="7"/>
  <c r="N10" i="7"/>
  <c r="O28" i="7"/>
  <c r="N28" i="7"/>
  <c r="AB24" i="13"/>
  <c r="AC24" i="13" s="1"/>
  <c r="O36" i="7"/>
  <c r="N36" i="7"/>
  <c r="AB13" i="13"/>
  <c r="AC13" i="13" s="1"/>
  <c r="O14" i="7"/>
  <c r="N14" i="7"/>
  <c r="O35" i="7"/>
  <c r="N35" i="7"/>
  <c r="O32" i="7"/>
  <c r="N32" i="7"/>
  <c r="O25" i="7"/>
  <c r="N25" i="7"/>
  <c r="AB12" i="13"/>
  <c r="AC12" i="13" s="1"/>
  <c r="O8" i="7"/>
  <c r="N8" i="7"/>
  <c r="O18" i="7"/>
  <c r="N18" i="7"/>
  <c r="O4" i="7"/>
  <c r="N4" i="7"/>
  <c r="O38" i="7"/>
  <c r="N38" i="7"/>
  <c r="O13" i="7"/>
  <c r="N13" i="7"/>
  <c r="O15" i="7"/>
  <c r="N15" i="7"/>
  <c r="O29" i="7"/>
  <c r="N29" i="7"/>
  <c r="O6" i="7"/>
  <c r="N6" i="7"/>
  <c r="O22" i="7"/>
  <c r="N22" i="7"/>
  <c r="O24" i="7"/>
  <c r="N24" i="7"/>
  <c r="O21" i="7"/>
  <c r="N21" i="7"/>
  <c r="O31" i="7"/>
  <c r="N31" i="7"/>
  <c r="O23" i="7"/>
  <c r="N23" i="7"/>
  <c r="AB16" i="13"/>
  <c r="AC16" i="13" s="1"/>
  <c r="O17" i="7"/>
  <c r="N17" i="7"/>
  <c r="O12" i="7"/>
  <c r="N12" i="7"/>
  <c r="O16" i="7"/>
  <c r="N16" i="7"/>
  <c r="O33" i="7"/>
  <c r="N33" i="7"/>
  <c r="O7" i="7"/>
  <c r="N7" i="7"/>
  <c r="O34" i="7"/>
  <c r="N34" i="7"/>
  <c r="O37" i="7"/>
  <c r="N37" i="7"/>
  <c r="O27" i="7"/>
  <c r="N27" i="7"/>
  <c r="O5" i="7"/>
  <c r="N5" i="7"/>
  <c r="O20" i="7"/>
  <c r="N20" i="7"/>
  <c r="O41" i="7"/>
  <c r="N41" i="7"/>
  <c r="O19" i="7"/>
  <c r="N19" i="7"/>
  <c r="AB8" i="13"/>
  <c r="AC8" i="13" s="1"/>
  <c r="O40" i="7"/>
  <c r="N40" i="7"/>
  <c r="AB38" i="13"/>
  <c r="AC38" i="13" s="1"/>
  <c r="O11" i="7"/>
  <c r="N11" i="7"/>
  <c r="O9" i="7"/>
  <c r="N9" i="7"/>
  <c r="O30" i="7"/>
  <c r="N30" i="7"/>
  <c r="AB19" i="13"/>
  <c r="AC19" i="13" s="1"/>
  <c r="AB18" i="13"/>
  <c r="AC18" i="13" s="1"/>
  <c r="AB36" i="13"/>
  <c r="AC36" i="13" s="1"/>
  <c r="AB6" i="13"/>
  <c r="AC6" i="13" s="1"/>
  <c r="P41" i="7"/>
  <c r="Q41" i="13" s="1"/>
  <c r="P41" i="13"/>
  <c r="P19" i="7"/>
  <c r="Q19" i="13" s="1"/>
  <c r="P19" i="13"/>
  <c r="AB10" i="13"/>
  <c r="AC10" i="13" s="1"/>
  <c r="P20" i="7"/>
  <c r="Q20" i="13" s="1"/>
  <c r="P20" i="13"/>
  <c r="P11" i="7"/>
  <c r="Q11" i="13" s="1"/>
  <c r="P11" i="13"/>
  <c r="P9" i="7"/>
  <c r="P9" i="13"/>
  <c r="P30" i="7"/>
  <c r="Q30" i="13" s="1"/>
  <c r="P30" i="13"/>
  <c r="AB9" i="13"/>
  <c r="AC9" i="13" s="1"/>
  <c r="P10" i="7"/>
  <c r="Q10" i="13" s="1"/>
  <c r="P10" i="13"/>
  <c r="AB27" i="13"/>
  <c r="AC27" i="13" s="1"/>
  <c r="P26" i="7"/>
  <c r="Q26" i="13" s="1"/>
  <c r="P26" i="13"/>
  <c r="P37" i="7"/>
  <c r="P37" i="13"/>
  <c r="P8" i="7"/>
  <c r="Q8" i="13" s="1"/>
  <c r="P8" i="13"/>
  <c r="P28" i="7"/>
  <c r="Q28" i="13" s="1"/>
  <c r="P28" i="13"/>
  <c r="P39" i="7"/>
  <c r="Q39" i="13" s="1"/>
  <c r="P39" i="13"/>
  <c r="P40" i="7"/>
  <c r="Q40" i="13" s="1"/>
  <c r="P40" i="13"/>
  <c r="P6" i="7"/>
  <c r="P6" i="13"/>
  <c r="P25" i="7"/>
  <c r="P25" i="13"/>
  <c r="P36" i="7"/>
  <c r="P36" i="13"/>
  <c r="P27" i="7"/>
  <c r="Q27" i="13" s="1"/>
  <c r="P27" i="13"/>
  <c r="P18" i="7"/>
  <c r="P18" i="13"/>
  <c r="P14" i="7"/>
  <c r="Q14" i="13" s="1"/>
  <c r="P14" i="13"/>
  <c r="P35" i="7"/>
  <c r="P35" i="13"/>
  <c r="P32" i="7"/>
  <c r="Q32" i="13" s="1"/>
  <c r="P32" i="13"/>
  <c r="P5" i="7"/>
  <c r="Q5" i="13" s="1"/>
  <c r="P5" i="13"/>
  <c r="AB37" i="13"/>
  <c r="AC37" i="13" s="1"/>
  <c r="P23" i="7"/>
  <c r="Q23" i="13" s="1"/>
  <c r="P23" i="13"/>
  <c r="P34" i="7"/>
  <c r="Q34" i="13" s="1"/>
  <c r="P34" i="13"/>
  <c r="AB28" i="13"/>
  <c r="AC28" i="13" s="1"/>
  <c r="P4" i="7"/>
  <c r="Q4" i="13" s="1"/>
  <c r="P4" i="13"/>
  <c r="AB14" i="13"/>
  <c r="AC14" i="13" s="1"/>
  <c r="AB23" i="13"/>
  <c r="AC23" i="13" s="1"/>
  <c r="P38" i="7"/>
  <c r="Q38" i="13" s="1"/>
  <c r="P38" i="13"/>
  <c r="P13" i="7"/>
  <c r="P13" i="13"/>
  <c r="P15" i="7"/>
  <c r="Q15" i="13" s="1"/>
  <c r="P15" i="13"/>
  <c r="P29" i="7"/>
  <c r="P29" i="13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V3" i="13"/>
  <c r="AB3" i="13" s="1"/>
  <c r="AC3" i="13" s="1"/>
  <c r="AB20" i="13"/>
  <c r="AC20" i="13" s="1"/>
  <c r="AB11" i="13"/>
  <c r="AC11" i="13" s="1"/>
  <c r="AB15" i="13"/>
  <c r="AC15" i="13" s="1"/>
  <c r="AB32" i="13"/>
  <c r="AC32" i="13" s="1"/>
  <c r="P22" i="7"/>
  <c r="Q22" i="13" s="1"/>
  <c r="P22" i="13"/>
  <c r="P24" i="7"/>
  <c r="P24" i="13"/>
  <c r="P21" i="7"/>
  <c r="P21" i="13"/>
  <c r="P31" i="7"/>
  <c r="Q31" i="13" s="1"/>
  <c r="P31" i="13"/>
  <c r="AB40" i="13"/>
  <c r="AC40" i="13" s="1"/>
  <c r="P17" i="7"/>
  <c r="P17" i="13"/>
  <c r="P12" i="7"/>
  <c r="Q12" i="13" s="1"/>
  <c r="P12" i="13"/>
  <c r="P16" i="7"/>
  <c r="Q16" i="13" s="1"/>
  <c r="P16" i="13"/>
  <c r="P33" i="7"/>
  <c r="Q33" i="13" s="1"/>
  <c r="P33" i="13"/>
  <c r="P7" i="7"/>
  <c r="P7" i="13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V41" i="13"/>
  <c r="V54" i="13"/>
  <c r="AB43" i="13"/>
  <c r="AC43" i="13" s="1"/>
  <c r="U41" i="13"/>
  <c r="AB48" i="13"/>
  <c r="AC48" i="13" s="1"/>
  <c r="AB50" i="13"/>
  <c r="AC50" i="13" s="1"/>
  <c r="AB51" i="13"/>
  <c r="AC51" i="13" s="1"/>
  <c r="AB44" i="13"/>
  <c r="AC44" i="13" s="1"/>
  <c r="AB42" i="13"/>
  <c r="AC42" i="13" s="1"/>
  <c r="AB45" i="13"/>
  <c r="AC45" i="13" s="1"/>
  <c r="AB53" i="13"/>
  <c r="AC53" i="13" s="1"/>
  <c r="T41" i="13"/>
  <c r="J41" i="5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AB49" i="13"/>
  <c r="AC49" i="13" s="1"/>
  <c r="AB52" i="13"/>
  <c r="AC52" i="13" s="1"/>
  <c r="AB47" i="13"/>
  <c r="AC47" i="13" s="1"/>
  <c r="AB65" i="13"/>
  <c r="AC65" i="13" s="1"/>
  <c r="AB46" i="13"/>
  <c r="AC46" i="13" s="1"/>
  <c r="AB71" i="13"/>
  <c r="AC71" i="13" s="1"/>
  <c r="T54" i="13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5" l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P72" i="7"/>
  <c r="Q72" i="13" s="1"/>
  <c r="P73" i="7"/>
  <c r="P78" i="7"/>
  <c r="P74" i="7"/>
  <c r="P77" i="7"/>
  <c r="P79" i="7"/>
  <c r="P80" i="7"/>
  <c r="P75" i="7"/>
  <c r="P76" i="7"/>
  <c r="P81" i="7"/>
  <c r="J55" i="6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P65" i="7"/>
  <c r="Q65" i="13" s="1"/>
  <c r="P68" i="7"/>
  <c r="Q68" i="13" s="1"/>
  <c r="P66" i="7"/>
  <c r="Q66" i="13" s="1"/>
  <c r="P61" i="7"/>
  <c r="Q61" i="13" s="1"/>
  <c r="P69" i="7"/>
  <c r="Q69" i="13" s="1"/>
  <c r="P62" i="7"/>
  <c r="Q62" i="13" s="1"/>
  <c r="P70" i="7"/>
  <c r="Q70" i="13" s="1"/>
  <c r="Q35" i="13"/>
  <c r="Q17" i="13"/>
  <c r="Q36" i="13"/>
  <c r="Q21" i="13"/>
  <c r="Q25" i="13"/>
  <c r="Q13" i="13"/>
  <c r="Q6" i="13"/>
  <c r="Q9" i="13"/>
  <c r="Q29" i="13"/>
  <c r="Q37" i="13"/>
  <c r="Q18" i="13"/>
  <c r="Q24" i="13"/>
  <c r="Q7" i="13"/>
  <c r="P56" i="7"/>
  <c r="Q56" i="13" s="1"/>
  <c r="P59" i="7"/>
  <c r="Q59" i="13" s="1"/>
  <c r="P55" i="7"/>
  <c r="Q55" i="13" s="1"/>
  <c r="P60" i="7"/>
  <c r="Q60" i="13" s="1"/>
  <c r="P67" i="7"/>
  <c r="Q67" i="13" s="1"/>
  <c r="P71" i="7"/>
  <c r="Q71" i="13" s="1"/>
  <c r="P57" i="7"/>
  <c r="Q57" i="13" s="1"/>
  <c r="P58" i="7"/>
  <c r="Q58" i="13" s="1"/>
  <c r="AB41" i="13"/>
  <c r="AC41" i="13" s="1"/>
  <c r="AB54" i="13"/>
  <c r="AC54" i="13" s="1"/>
  <c r="J55" i="8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I29" i="2"/>
  <c r="R29" i="13" s="1"/>
  <c r="AB29" i="13" s="1"/>
  <c r="AC29" i="13" s="1"/>
  <c r="I30" i="2"/>
  <c r="R30" i="13" s="1"/>
  <c r="AB30" i="13" s="1"/>
  <c r="AC30" i="13" s="1"/>
  <c r="J4" i="2"/>
  <c r="J5" i="2" l="1"/>
  <c r="J6" i="2" l="1"/>
  <c r="J7" i="2" l="1"/>
  <c r="J8" i="2" l="1"/>
  <c r="J9" i="2" l="1"/>
  <c r="J10" i="2" l="1"/>
  <c r="J11" i="2" l="1"/>
  <c r="J12" i="2" l="1"/>
  <c r="J13" i="2" l="1"/>
  <c r="J14" i="2" s="1"/>
  <c r="J15" i="2" l="1"/>
  <c r="J16" i="2" l="1"/>
  <c r="J17" i="2" l="1"/>
  <c r="J18" i="2" l="1"/>
  <c r="J19" i="2" l="1"/>
  <c r="J20" i="2" l="1"/>
  <c r="J21" i="2" l="1"/>
  <c r="J22" i="2" l="1"/>
  <c r="J23" i="2" l="1"/>
  <c r="J24" i="2" l="1"/>
  <c r="J25" i="2" l="1"/>
  <c r="J26" i="2" s="1"/>
  <c r="J27" i="2" l="1"/>
  <c r="J28" i="2" l="1"/>
  <c r="J29" i="2" l="1"/>
  <c r="J30" i="2" l="1"/>
  <c r="J31" i="2" l="1"/>
  <c r="J32" i="2" l="1"/>
  <c r="J33" i="2" l="1"/>
  <c r="J34" i="2" l="1"/>
  <c r="J35" i="2" l="1"/>
  <c r="J36" i="2" l="1"/>
  <c r="J37" i="2" l="1"/>
  <c r="J38" i="2" l="1"/>
  <c r="J39" i="2" l="1"/>
  <c r="J40" i="2" l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l="1"/>
  <c r="J56" i="2" s="1"/>
  <c r="J57" i="2" s="1"/>
  <c r="J58" i="2" s="1"/>
  <c r="J59" i="2" s="1"/>
  <c r="J60" i="2" l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L54" i="17" l="1"/>
  <c r="I3" i="28" l="1"/>
  <c r="J3" i="28" s="1"/>
  <c r="K3" i="28"/>
  <c r="L3" i="28" s="1"/>
  <c r="K4" i="28" l="1"/>
  <c r="L4" i="28" s="1"/>
  <c r="I4" i="28"/>
  <c r="J4" i="28" s="1"/>
  <c r="K5" i="28" l="1"/>
  <c r="L5" i="28" s="1"/>
  <c r="I5" i="28"/>
  <c r="J5" i="28" s="1"/>
  <c r="I6" i="28" l="1"/>
  <c r="J6" i="28" s="1"/>
  <c r="K6" i="28"/>
  <c r="L6" i="28" s="1"/>
  <c r="K7" i="28" l="1"/>
  <c r="L7" i="28" s="1"/>
  <c r="I7" i="28"/>
  <c r="J7" i="28" s="1"/>
  <c r="I8" i="28" l="1"/>
  <c r="J8" i="28" s="1"/>
  <c r="K8" i="28"/>
  <c r="L8" i="28" s="1"/>
  <c r="I9" i="28" l="1"/>
  <c r="J9" i="28" s="1"/>
  <c r="K9" i="28"/>
  <c r="L9" i="28" s="1"/>
  <c r="K10" i="28" l="1"/>
  <c r="L10" i="28" s="1"/>
  <c r="I10" i="28"/>
  <c r="J10" i="28" s="1"/>
  <c r="K11" i="28" l="1"/>
  <c r="L11" i="28" s="1"/>
  <c r="I11" i="28"/>
  <c r="J11" i="28" s="1"/>
  <c r="K12" i="28" l="1"/>
  <c r="L12" i="28" s="1"/>
  <c r="I12" i="28"/>
  <c r="J12" i="28" s="1"/>
  <c r="I13" i="28" l="1"/>
  <c r="J13" i="28" s="1"/>
  <c r="K13" i="28"/>
  <c r="L13" i="28" s="1"/>
  <c r="K14" i="28" l="1"/>
  <c r="L14" i="28" s="1"/>
  <c r="I14" i="28"/>
  <c r="J14" i="28" s="1"/>
  <c r="K15" i="28" l="1"/>
  <c r="L15" i="28" s="1"/>
  <c r="I15" i="28"/>
  <c r="J15" i="28" s="1"/>
  <c r="I16" i="28" l="1"/>
  <c r="J16" i="28" s="1"/>
  <c r="K16" i="28"/>
  <c r="L16" i="28" s="1"/>
  <c r="K17" i="28" l="1"/>
  <c r="L17" i="28" s="1"/>
  <c r="I17" i="28"/>
  <c r="J17" i="28" s="1"/>
  <c r="K18" i="28" l="1"/>
  <c r="L18" i="28" s="1"/>
  <c r="I18" i="28"/>
  <c r="J18" i="28" s="1"/>
  <c r="I19" i="28" l="1"/>
  <c r="J19" i="28" s="1"/>
  <c r="K19" i="28"/>
  <c r="L19" i="28" s="1"/>
  <c r="I20" i="28" l="1"/>
  <c r="J20" i="28" s="1"/>
  <c r="K20" i="28"/>
  <c r="L20" i="28" s="1"/>
  <c r="I21" i="28" l="1"/>
  <c r="J21" i="28" s="1"/>
  <c r="K21" i="28"/>
  <c r="L21" i="28" s="1"/>
  <c r="I22" i="28" l="1"/>
  <c r="J22" i="28" s="1"/>
  <c r="K22" i="28"/>
  <c r="L22" i="28" s="1"/>
  <c r="K23" i="28" l="1"/>
  <c r="L23" i="28" s="1"/>
  <c r="I23" i="28"/>
  <c r="J23" i="28" s="1"/>
  <c r="I24" i="28" l="1"/>
  <c r="J24" i="28" s="1"/>
  <c r="K24" i="28"/>
  <c r="L24" i="28" s="1"/>
  <c r="I25" i="28" l="1"/>
  <c r="J25" i="28" s="1"/>
  <c r="K25" i="28"/>
  <c r="L25" i="28" s="1"/>
  <c r="K26" i="28" l="1"/>
  <c r="L26" i="28" s="1"/>
  <c r="I26" i="28"/>
  <c r="J26" i="28" s="1"/>
  <c r="I27" i="28" l="1"/>
  <c r="J27" i="28" s="1"/>
  <c r="K27" i="28"/>
  <c r="L27" i="28" s="1"/>
  <c r="K28" i="28" l="1"/>
  <c r="L28" i="28" s="1"/>
  <c r="I28" i="28"/>
  <c r="J28" i="28" s="1"/>
  <c r="I29" i="28" l="1"/>
  <c r="J29" i="28" s="1"/>
  <c r="K29" i="28"/>
  <c r="L29" i="28" s="1"/>
  <c r="K30" i="28" l="1"/>
  <c r="L30" i="28" s="1"/>
  <c r="I30" i="28"/>
  <c r="J30" i="28" s="1"/>
  <c r="I31" i="28" l="1"/>
  <c r="J31" i="28" s="1"/>
  <c r="K31" i="28"/>
  <c r="L31" i="28" s="1"/>
  <c r="K32" i="28" l="1"/>
  <c r="L32" i="28" s="1"/>
  <c r="I32" i="28"/>
  <c r="J32" i="28" s="1"/>
  <c r="I33" i="28" l="1"/>
  <c r="J33" i="28" s="1"/>
  <c r="K33" i="28"/>
  <c r="L33" i="28" s="1"/>
  <c r="I34" i="28" l="1"/>
  <c r="J34" i="28" s="1"/>
  <c r="K34" i="28"/>
  <c r="L34" i="28" s="1"/>
  <c r="K35" i="28" l="1"/>
  <c r="L35" i="28" s="1"/>
  <c r="I35" i="28"/>
  <c r="J35" i="28" s="1"/>
  <c r="I36" i="28" l="1"/>
  <c r="J36" i="28" s="1"/>
  <c r="K36" i="28"/>
  <c r="L36" i="28" s="1"/>
  <c r="K37" i="28" l="1"/>
  <c r="L37" i="28" s="1"/>
  <c r="I37" i="28"/>
  <c r="J37" i="28" s="1"/>
  <c r="K38" i="28" l="1"/>
  <c r="L38" i="28" s="1"/>
  <c r="I38" i="28"/>
  <c r="J38" i="28" s="1"/>
  <c r="K39" i="28" l="1"/>
  <c r="L39" i="28" s="1"/>
  <c r="I39" i="28"/>
  <c r="J39" i="28" s="1"/>
  <c r="K40" i="28" l="1"/>
  <c r="L40" i="28" s="1"/>
  <c r="I40" i="28"/>
  <c r="J40" i="28" s="1"/>
  <c r="I41" i="28" l="1"/>
  <c r="J41" i="28" s="1"/>
  <c r="K41" i="28"/>
  <c r="L41" i="28" s="1"/>
  <c r="I42" i="28" l="1"/>
  <c r="J42" i="28" s="1"/>
  <c r="K42" i="28"/>
  <c r="L42" i="28" s="1"/>
  <c r="I43" i="28" l="1"/>
  <c r="J43" i="28" s="1"/>
  <c r="K43" i="28"/>
  <c r="L43" i="28" s="1"/>
  <c r="I44" i="28" l="1"/>
  <c r="J44" i="28" s="1"/>
  <c r="K44" i="28"/>
  <c r="L44" i="28" s="1"/>
  <c r="I45" i="28" l="1"/>
  <c r="J45" i="28" s="1"/>
  <c r="K45" i="28"/>
  <c r="L45" i="28" s="1"/>
  <c r="I46" i="28" l="1"/>
  <c r="J46" i="28" s="1"/>
  <c r="K46" i="28"/>
  <c r="L46" i="28" s="1"/>
  <c r="I47" i="28" l="1"/>
  <c r="J47" i="28" s="1"/>
  <c r="K47" i="28"/>
  <c r="L47" i="28" s="1"/>
  <c r="K48" i="28" l="1"/>
  <c r="L48" i="28" s="1"/>
  <c r="I48" i="28"/>
  <c r="J48" i="28" s="1"/>
  <c r="K49" i="28" l="1"/>
  <c r="L49" i="28" s="1"/>
  <c r="I49" i="28"/>
  <c r="J49" i="28" s="1"/>
  <c r="K50" i="28" l="1"/>
  <c r="L50" i="28" s="1"/>
  <c r="I50" i="28"/>
  <c r="J50" i="28" s="1"/>
  <c r="K51" i="28" l="1"/>
  <c r="L51" i="28" s="1"/>
  <c r="I51" i="28"/>
  <c r="J51" i="28" s="1"/>
  <c r="I52" i="28" l="1"/>
  <c r="J52" i="28" s="1"/>
  <c r="K52" i="28"/>
  <c r="L52" i="28" s="1"/>
  <c r="I53" i="28" l="1"/>
  <c r="J53" i="28" s="1"/>
  <c r="I54" i="28"/>
  <c r="K54" i="28"/>
  <c r="L54" i="28" s="1"/>
  <c r="K53" i="28"/>
  <c r="L53" i="28" s="1"/>
  <c r="J54" i="28" l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tc={F29D7A39-A70B-4D10-847D-C3EDFAF1FA11}</author>
  </authors>
  <commentList>
    <comment ref="G55" authorId="0" shapeId="0" xr:uid="{F29D7A39-A70B-4D10-847D-C3EDFAF1FA11}">
      <text>
        <t>[Threaded comment]
Your version of Excel allows you to read this threaded comment; however, any edits to it will get removed if the file is opened in a newer version of Excel. Learn more: https://go.microsoft.com/fwlink/?linkid=870924
Comment:
    WTI transfer is the trade’s (1734672)
Reply:
    Need to download the trade’s notional from trade market value details table and do the difference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tc={B3C2EF4A-6619-4078-8EB6-5C32CECA5318}</author>
    <author>tc={C3486AB4-8FF5-417B-9B07-824E4B7F3F78}</author>
  </authors>
  <commentList>
    <comment ref="D73" authorId="0" shapeId="0" xr:uid="{B3C2EF4A-6619-4078-8EB6-5C32CECA53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
1,814,640
1,814,639
</t>
      </text>
    </comment>
    <comment ref="D74" authorId="1" shapeId="0" xr:uid="{C3486AB4-8FF5-417B-9B07-824E4B7F3F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
1,814,640
1,814,639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tc={B55F22DF-5E47-4E4B-9817-54799C20D868}</author>
  </authors>
  <commentList>
    <comment ref="D85" authorId="0" shapeId="0" xr:uid="{B55F22DF-5E47-4E4B-9817-54799C20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for 1,857,412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tc={310F6C8F-D8B0-4A9E-B5FD-1FB644BCB571}</author>
    <author>tc={DACC5D23-FD89-4ACB-B289-16C6F3ACF540}</author>
  </authors>
  <commentList>
    <comment ref="D61" authorId="0" shapeId="0" xr:uid="{310F6C8F-D8B0-4A9E-B5FD-1FB644BCB57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1,768,261</t>
      </text>
    </comment>
    <comment ref="D82" authorId="1" shapeId="0" xr:uid="{DACC5D23-FD89-4ACB-B289-16C6F3ACF540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1,850,176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tc={388B256B-5360-4CBE-A61D-66F6BD158B4E}</author>
    <author>tc={19936483-1149-4E26-94B3-0026735A4BC1}</author>
    <author>tc={C01FA394-9D61-4A0C-A27C-C2766B67947E}</author>
    <author>tc={763DF7D8-D741-47B9-A3FA-60BAC55AEBA5}</author>
  </authors>
  <commentList>
    <comment ref="G1" authorId="0" shapeId="0" xr:uid="{388B256B-5360-4CBE-A61D-66F6BD158B4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Counterpart as fundxfer and typology as scf
Reply:
    We took P0 and Pm11 transfer from xfr table and add up</t>
      </text>
    </comment>
    <comment ref="D60" authorId="1" shapeId="0" xr:uid="{19936483-1149-4E26-94B3-0026735A4BC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1,768,261</t>
      </text>
    </comment>
    <comment ref="D76" authorId="2" shapeId="0" xr:uid="{C01FA394-9D61-4A0C-A27C-C2766B6794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Contract 1829910 adjusted; having 2.5M discrepancy
</t>
      </text>
    </comment>
    <comment ref="D81" authorId="3" shapeId="0" xr:uid="{763DF7D8-D741-47B9-A3FA-60BAC55AEB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Below trades generating -899,999,999 income due to missing CD_INC
1,845,657
1,845,658
1,845,660
1,845,661
1,845,640
1,840,888
1,845,659
Reply:
    Take accounting PL+notional and add back the PL
</t>
      </text>
    </comment>
  </commentList>
</comments>
</file>

<file path=xl/sharedStrings.xml><?xml version="1.0" encoding="utf-8"?>
<sst xmlns="http://schemas.openxmlformats.org/spreadsheetml/2006/main" count="62273" uniqueCount="1683">
  <si>
    <t>Return</t>
  </si>
  <si>
    <t>BOOK_CURRENCY_CODE</t>
  </si>
  <si>
    <t>AS_OF_DATE</t>
  </si>
  <si>
    <t>HOLDING_VALUE_RPT_CCY_AMT</t>
  </si>
  <si>
    <t>CASH_BALANCE_AMT</t>
  </si>
  <si>
    <t>EXTERNAL_CF_AMT</t>
  </si>
  <si>
    <t>NET_ASSET_VALUE_AMT</t>
  </si>
  <si>
    <t>USD</t>
  </si>
  <si>
    <t>Index</t>
  </si>
  <si>
    <t>Portfolio</t>
  </si>
  <si>
    <t>LAM_STG_SP_USA</t>
  </si>
  <si>
    <t>LAM_STG_GRE</t>
  </si>
  <si>
    <t>LAM_STG_SP_INT</t>
  </si>
  <si>
    <t>LAM_STG_CB</t>
  </si>
  <si>
    <t>LAM_STG_ENHCASH</t>
  </si>
  <si>
    <t>NW_LAM_REPO</t>
  </si>
  <si>
    <t>NW_LAM_USTRACK</t>
  </si>
  <si>
    <t>LAM_LIQUIDITY</t>
  </si>
  <si>
    <t>Business_Date</t>
  </si>
  <si>
    <t>Flow_Typology_1</t>
  </si>
  <si>
    <t>Flow_Typology_0</t>
  </si>
  <si>
    <t>Flow_Typology_2</t>
  </si>
  <si>
    <t>Flow_Typology_3</t>
  </si>
  <si>
    <t>Flow_Typology_4</t>
  </si>
  <si>
    <t>Value_Date</t>
  </si>
  <si>
    <t>Discount_Rate</t>
  </si>
  <si>
    <t>Zero_Rate</t>
  </si>
  <si>
    <t>Leg_ID</t>
  </si>
  <si>
    <t>Package_ID</t>
  </si>
  <si>
    <t>Trade_ID</t>
  </si>
  <si>
    <t>PL_Currency</t>
  </si>
  <si>
    <t>Book_ID</t>
  </si>
  <si>
    <t>FX_Fixed_Value</t>
  </si>
  <si>
    <t>Root_Contract_ID</t>
  </si>
  <si>
    <t>Day_Basis</t>
  </si>
  <si>
    <t>Tranche_ID</t>
  </si>
  <si>
    <t>Estimated_Fixing_Rate</t>
  </si>
  <si>
    <t>Trade_Typology</t>
  </si>
  <si>
    <t>Contract_Origin</t>
  </si>
  <si>
    <t>Contract_Version</t>
  </si>
  <si>
    <t>Interest_Rate_Type</t>
  </si>
  <si>
    <t>Leg_Type</t>
  </si>
  <si>
    <t>Flow_Days</t>
  </si>
  <si>
    <t>Amount</t>
  </si>
  <si>
    <t>USD_FX_Rate</t>
  </si>
  <si>
    <t>Amount_USD</t>
  </si>
  <si>
    <t>Current_Period_Flag</t>
  </si>
  <si>
    <t>Period_Start_Date</t>
  </si>
  <si>
    <t>Period_End_Date</t>
  </si>
  <si>
    <t>Amendment_Status</t>
  </si>
  <si>
    <t>First_Fixing_Date</t>
  </si>
  <si>
    <t>Last_Fixing_Date</t>
  </si>
  <si>
    <t>Spread</t>
  </si>
  <si>
    <t>Nominal</t>
  </si>
  <si>
    <t>Rate_Spread</t>
  </si>
  <si>
    <t>Currency</t>
  </si>
  <si>
    <t>Is_Estimated_Flag</t>
  </si>
  <si>
    <t>Fixed_Rate</t>
  </si>
  <si>
    <t>Is_Fixed_Flag</t>
  </si>
  <si>
    <t>NonIndexed_Flow_Currency</t>
  </si>
  <si>
    <t>FX_Index</t>
  </si>
  <si>
    <t>Rate_Factor</t>
  </si>
  <si>
    <t>Fixing_Date</t>
  </si>
  <si>
    <t>AccountingDate</t>
  </si>
  <si>
    <t>WBG_Cashflow_Type</t>
  </si>
  <si>
    <t>Rate_Fixing_Index</t>
  </si>
  <si>
    <t>Nominal_Currency</t>
  </si>
  <si>
    <t>Liability_Flag</t>
  </si>
  <si>
    <t>FX_Fixing_Date</t>
  </si>
  <si>
    <t>NDF_FXIndex_Known_Flag</t>
  </si>
  <si>
    <t>Non_Indexed_Flow</t>
  </si>
  <si>
    <t>OffBalanceSheet_Flag</t>
  </si>
  <si>
    <t>Flow_Period</t>
  </si>
  <si>
    <t>Flow_Rate_Curve</t>
  </si>
  <si>
    <t>NonDeliverable_Flag</t>
  </si>
  <si>
    <t>Flow_Ccy_FXRate</t>
  </si>
  <si>
    <t>MX_REF_DATA</t>
  </si>
  <si>
    <t>MX_REF_JOB</t>
  </si>
  <si>
    <t>MX_DATA_DATE</t>
  </si>
  <si>
    <t>Data_Label</t>
  </si>
  <si>
    <t>Flow_start_date</t>
  </si>
  <si>
    <t>Data_Generation_Date</t>
  </si>
  <si>
    <t>Data_Generation_Desk</t>
  </si>
  <si>
    <t>Data_Generation_Group</t>
  </si>
  <si>
    <t>Data_Generation_Time</t>
  </si>
  <si>
    <t>Data_Generation_User</t>
  </si>
  <si>
    <t>N_SSI_REF</t>
  </si>
  <si>
    <t>Row_ID</t>
  </si>
  <si>
    <t>RUNTYPE</t>
  </si>
  <si>
    <t>V_SSI_REF</t>
  </si>
  <si>
    <t>Flow_xdiv_date</t>
  </si>
  <si>
    <t>RBC_trade_id</t>
  </si>
  <si>
    <t>MX_F_ACPN</t>
  </si>
  <si>
    <t>CTP_Code</t>
  </si>
  <si>
    <t>Settlement_date</t>
  </si>
  <si>
    <t>Adj_settlement_date</t>
  </si>
  <si>
    <t>Purchase_Sell_Indicator</t>
  </si>
  <si>
    <t>Company</t>
  </si>
  <si>
    <t>Trade_date</t>
  </si>
  <si>
    <t>Maturity_date</t>
  </si>
  <si>
    <t>Trade_type</t>
  </si>
  <si>
    <t>Status</t>
  </si>
  <si>
    <t>External_ID</t>
  </si>
  <si>
    <t>Portfolio_Level_4</t>
  </si>
  <si>
    <t>Deal_ID</t>
  </si>
  <si>
    <t>Security_Code</t>
  </si>
  <si>
    <t>Security_Label</t>
  </si>
  <si>
    <t>Trade_currency</t>
  </si>
  <si>
    <t>Accrued_Interest</t>
  </si>
  <si>
    <t>2026-08-21T00:00</t>
  </si>
  <si>
    <t>NOM</t>
  </si>
  <si>
    <t>CAP</t>
  </si>
  <si>
    <t>INIT</t>
  </si>
  <si>
    <t>INT</t>
  </si>
  <si>
    <t>PKR</t>
  </si>
  <si>
    <t>OPCASH_MISOPS</t>
  </si>
  <si>
    <t>LIN ACT/360</t>
  </si>
  <si>
    <t>Call Loan Deposit</t>
  </si>
  <si>
    <t>Fixed</t>
  </si>
  <si>
    <t>R</t>
  </si>
  <si>
    <t>N</t>
  </si>
  <si>
    <t>O</t>
  </si>
  <si>
    <t>Y</t>
  </si>
  <si>
    <t>2026-08-23T00:00</t>
  </si>
  <si>
    <t>PS</t>
  </si>
  <si>
    <t>No</t>
  </si>
  <si>
    <t>EOD</t>
  </si>
  <si>
    <t>2026-08-22T00:00</t>
  </si>
  <si>
    <t>FOD EOD</t>
  </si>
  <si>
    <t>FO_EOD</t>
  </si>
  <si>
    <t>MAT</t>
  </si>
  <si>
    <t>IFC-OPCASH</t>
  </si>
  <si>
    <t>B</t>
  </si>
  <si>
    <t>2026-08-24T00:00</t>
  </si>
  <si>
    <t>CD</t>
  </si>
  <si>
    <t>LIVE</t>
  </si>
  <si>
    <t>OPER_CASH1</t>
  </si>
  <si>
    <t>P</t>
  </si>
  <si>
    <t>TRY</t>
  </si>
  <si>
    <t>MAD</t>
  </si>
  <si>
    <t>GEL</t>
  </si>
  <si>
    <t>SLE</t>
  </si>
  <si>
    <t>CRC</t>
  </si>
  <si>
    <t>LKR</t>
  </si>
  <si>
    <t>ETB</t>
  </si>
  <si>
    <t>Outright</t>
  </si>
  <si>
    <t>CL</t>
  </si>
  <si>
    <t>CHF</t>
  </si>
  <si>
    <t>SSBTUS</t>
  </si>
  <si>
    <t>S</t>
  </si>
  <si>
    <t>2026-07-21T00:00</t>
  </si>
  <si>
    <t>FXD</t>
  </si>
  <si>
    <t>DEAD</t>
  </si>
  <si>
    <t>FW27_95XXX</t>
  </si>
  <si>
    <t>LAM_LIQUIDTY</t>
  </si>
  <si>
    <t>NA</t>
  </si>
  <si>
    <t>IPAY</t>
  </si>
  <si>
    <t>FEE</t>
  </si>
  <si>
    <t>UPFN</t>
  </si>
  <si>
    <t>OFF</t>
  </si>
  <si>
    <t>POOL_LIQ_ZAR</t>
  </si>
  <si>
    <t>SCF</t>
  </si>
  <si>
    <t>CHF FX</t>
  </si>
  <si>
    <t>RAMPGRAD</t>
  </si>
  <si>
    <t>LCY_POOLS</t>
  </si>
  <si>
    <t>LAM_STRATEGIC</t>
  </si>
  <si>
    <t>LAM</t>
  </si>
  <si>
    <t>OPCASH_LAMCSTDY</t>
  </si>
  <si>
    <t>RTRN</t>
  </si>
  <si>
    <t>Loan Deposit</t>
  </si>
  <si>
    <t>RAIFCH</t>
  </si>
  <si>
    <t>2026-07-23T00:00</t>
  </si>
  <si>
    <t>LN_BR</t>
  </si>
  <si>
    <t>MM27_106XX</t>
  </si>
  <si>
    <t>CPN</t>
  </si>
  <si>
    <t>REV</t>
  </si>
  <si>
    <t>FIX</t>
  </si>
  <si>
    <t>LAK</t>
  </si>
  <si>
    <t>HUF</t>
  </si>
  <si>
    <t>NZD</t>
  </si>
  <si>
    <t>NZD FX</t>
  </si>
  <si>
    <t>CZK</t>
  </si>
  <si>
    <t>(CZK - USD)</t>
  </si>
  <si>
    <t>BYN</t>
  </si>
  <si>
    <t>BIF</t>
  </si>
  <si>
    <t>ADD</t>
  </si>
  <si>
    <t>GUARANTEES</t>
  </si>
  <si>
    <t>EUR</t>
  </si>
  <si>
    <t>EUR FX</t>
  </si>
  <si>
    <t>2008-11-10T00:00</t>
  </si>
  <si>
    <t>IFC_BORROWER</t>
  </si>
  <si>
    <t>2008-11-17T00:00</t>
  </si>
  <si>
    <t>UNFUNDED</t>
  </si>
  <si>
    <t>2023-11-03T00:00</t>
  </si>
  <si>
    <t>2023-11-10T00:00</t>
  </si>
  <si>
    <t>2006-11-10T00:00</t>
  </si>
  <si>
    <t>2006-11-17T00:00</t>
  </si>
  <si>
    <t>VAR</t>
  </si>
  <si>
    <t>IFC FR0014009P20</t>
  </si>
  <si>
    <t>Investment Bond</t>
  </si>
  <si>
    <t>Floating</t>
  </si>
  <si>
    <t>2026-07-17T00:00</t>
  </si>
  <si>
    <t>EUR EURIBOR 1M</t>
  </si>
  <si>
    <t>BFCEGB</t>
  </si>
  <si>
    <t>2026-07-16T00:00</t>
  </si>
  <si>
    <t>IFCWUS</t>
  </si>
  <si>
    <t>2026-07-13T00:00</t>
  </si>
  <si>
    <t>2032-11-21T00:00</t>
  </si>
  <si>
    <t>BOND</t>
  </si>
  <si>
    <t>LS00001V06</t>
  </si>
  <si>
    <t>FR0014009P20</t>
  </si>
  <si>
    <t>2009-08-17T00:00</t>
  </si>
  <si>
    <t>2009-08-24T00:00</t>
  </si>
  <si>
    <t>2020-02-18T00:00</t>
  </si>
  <si>
    <t>2020-02-25T00:00</t>
  </si>
  <si>
    <t>2024-07-23T00:00</t>
  </si>
  <si>
    <t>2024-07-30T00:00</t>
  </si>
  <si>
    <t>CASH_MF_MISSION</t>
  </si>
  <si>
    <t>Spot</t>
  </si>
  <si>
    <t>BARCGB</t>
  </si>
  <si>
    <t>2026-08-20T00:00</t>
  </si>
  <si>
    <t>F27_0233XX</t>
  </si>
  <si>
    <t>MF_MOPS_CASH</t>
  </si>
  <si>
    <t>2009-05-05T00:00</t>
  </si>
  <si>
    <t>2009-05-12T00:00</t>
  </si>
  <si>
    <t>POOL_LIQ_MXN</t>
  </si>
  <si>
    <t>2025-02-25T00:00</t>
  </si>
  <si>
    <t>2025-03-04T00:00</t>
  </si>
  <si>
    <t>2010-02-16T00:00</t>
  </si>
  <si>
    <t>2010-02-23T00:00</t>
  </si>
  <si>
    <t>2025-11-17T00:00</t>
  </si>
  <si>
    <t>2025-11-24T00:00</t>
  </si>
  <si>
    <t>2010-02-04T00:00</t>
  </si>
  <si>
    <t>2010-02-11T00:00</t>
  </si>
  <si>
    <t>2023-08-14T00:00</t>
  </si>
  <si>
    <t>2023-08-21T00:00</t>
  </si>
  <si>
    <t>2025-02-24T00:00</t>
  </si>
  <si>
    <t>2025-03-03T00:00</t>
  </si>
  <si>
    <t>2014-02-07T00:00</t>
  </si>
  <si>
    <t>2014-02-14T00:00</t>
  </si>
  <si>
    <t>2014-01-31T00:00</t>
  </si>
  <si>
    <t>STL</t>
  </si>
  <si>
    <t>OTH</t>
  </si>
  <si>
    <t>2026-08-14T00:00</t>
  </si>
  <si>
    <t>2009-02-20T00:00</t>
  </si>
  <si>
    <t>2009-02-27T00:00</t>
  </si>
  <si>
    <t>2021-10-11T00:00</t>
  </si>
  <si>
    <t>2021-10-18T00:00</t>
  </si>
  <si>
    <t>MXN</t>
  </si>
  <si>
    <t>POOL_ALM_MXN</t>
  </si>
  <si>
    <t>FTP Loan Deposit</t>
  </si>
  <si>
    <t>2026-08-07T00:00</t>
  </si>
  <si>
    <t>2026-08-10T00:00</t>
  </si>
  <si>
    <t>MXN TIIEF CMP 1M LB10</t>
  </si>
  <si>
    <t>2026-08-25T00:00</t>
  </si>
  <si>
    <t>MXN FX</t>
  </si>
  <si>
    <t>2026-08-06T00:00</t>
  </si>
  <si>
    <t>2026-08-17T00:00</t>
  </si>
  <si>
    <t>PYG</t>
  </si>
  <si>
    <t>JOD</t>
  </si>
  <si>
    <t>KZT</t>
  </si>
  <si>
    <t>BWP</t>
  </si>
  <si>
    <t>RWF</t>
  </si>
  <si>
    <t>UGX</t>
  </si>
  <si>
    <t>XAF</t>
  </si>
  <si>
    <t>INR</t>
  </si>
  <si>
    <t>POOL_LIQ_INR</t>
  </si>
  <si>
    <t>LIN ACT/365</t>
  </si>
  <si>
    <t>POOL_ALM_INR</t>
  </si>
  <si>
    <t>43960_0</t>
  </si>
  <si>
    <t>SNR_LN_LCY</t>
  </si>
  <si>
    <t>LIN ACT/ACT ISD</t>
  </si>
  <si>
    <t>Wholesale Loan</t>
  </si>
  <si>
    <t>2026-06-15T00:00</t>
  </si>
  <si>
    <t>2026-06-12T00:00</t>
  </si>
  <si>
    <t>INR INBMS 6M</t>
  </si>
  <si>
    <t>2026-06-08T00:00</t>
  </si>
  <si>
    <t>2036-06-15T00:00</t>
  </si>
  <si>
    <t>SENIOR_LOANS</t>
  </si>
  <si>
    <t>ALM_LCY_B2BSW</t>
  </si>
  <si>
    <t>Matched Maturity FTP</t>
  </si>
  <si>
    <t>ALM</t>
  </si>
  <si>
    <t>POOL_INRFIX_LIQ</t>
  </si>
  <si>
    <t>INR FX</t>
  </si>
  <si>
    <t>LEGACY_INR</t>
  </si>
  <si>
    <t>SEK</t>
  </si>
  <si>
    <t>SEK FX</t>
  </si>
  <si>
    <t>DOP</t>
  </si>
  <si>
    <t>HKD</t>
  </si>
  <si>
    <t>HKD FX</t>
  </si>
  <si>
    <t>MKD</t>
  </si>
  <si>
    <t>TTD</t>
  </si>
  <si>
    <t>ILS</t>
  </si>
  <si>
    <t>ILS FX</t>
  </si>
  <si>
    <t>GHS</t>
  </si>
  <si>
    <t>DKK</t>
  </si>
  <si>
    <t>DKK FX</t>
  </si>
  <si>
    <t>SAR</t>
  </si>
  <si>
    <t>KES</t>
  </si>
  <si>
    <t>VND</t>
  </si>
  <si>
    <t>ZMW</t>
  </si>
  <si>
    <t>LBP</t>
  </si>
  <si>
    <t>IQD</t>
  </si>
  <si>
    <t>NAD</t>
  </si>
  <si>
    <t>UAH</t>
  </si>
  <si>
    <t>RSD</t>
  </si>
  <si>
    <t>NGN</t>
  </si>
  <si>
    <t>TJS</t>
  </si>
  <si>
    <t>BDT</t>
  </si>
  <si>
    <t>EGP</t>
  </si>
  <si>
    <t>GMD</t>
  </si>
  <si>
    <t>PLN</t>
  </si>
  <si>
    <t>(PLN - USD)</t>
  </si>
  <si>
    <t>PEN</t>
  </si>
  <si>
    <t>PGK</t>
  </si>
  <si>
    <t>IFC KR310512GF87</t>
  </si>
  <si>
    <t>KRW</t>
  </si>
  <si>
    <t>LIN ACT/ACT ISM</t>
  </si>
  <si>
    <t>KR_POLICY_SOE</t>
  </si>
  <si>
    <t>2026-05-21T00:00</t>
  </si>
  <si>
    <t>HYSEKR</t>
  </si>
  <si>
    <t>2025-09-18T00:00</t>
  </si>
  <si>
    <t>2025-09-16T00:00</t>
  </si>
  <si>
    <t>2027-02-21T00:00</t>
  </si>
  <si>
    <t>LS00001TB4</t>
  </si>
  <si>
    <t>KR310512GF87</t>
  </si>
  <si>
    <t>2025-11-13T00:00</t>
  </si>
  <si>
    <t>KRW FX</t>
  </si>
  <si>
    <t>2025-09-19T00:00</t>
  </si>
  <si>
    <t>2025-09-17T00:00</t>
  </si>
  <si>
    <t>HSBCKR</t>
  </si>
  <si>
    <t>2026-01-08T00:00</t>
  </si>
  <si>
    <t>FW26_753XX</t>
  </si>
  <si>
    <t>TZS</t>
  </si>
  <si>
    <t>AUD</t>
  </si>
  <si>
    <t>AUD FX</t>
  </si>
  <si>
    <t>TND</t>
  </si>
  <si>
    <t>NOK</t>
  </si>
  <si>
    <t>NOK FX</t>
  </si>
  <si>
    <t>RUB</t>
  </si>
  <si>
    <t>CNH</t>
  </si>
  <si>
    <t>CNH FX</t>
  </si>
  <si>
    <t>CNY</t>
  </si>
  <si>
    <t>CNY FX</t>
  </si>
  <si>
    <t>COP</t>
  </si>
  <si>
    <t>POOL_LIQ_COP</t>
  </si>
  <si>
    <t>COP FX</t>
  </si>
  <si>
    <t>POOL_ALM_COP</t>
  </si>
  <si>
    <t>COP OIBR CMP</t>
  </si>
  <si>
    <t>EST</t>
  </si>
  <si>
    <t>IPR</t>
  </si>
  <si>
    <t>GTQ</t>
  </si>
  <si>
    <t>GBP</t>
  </si>
  <si>
    <t>GBP FX RFR</t>
  </si>
  <si>
    <t>IFC XS3452782652</t>
  </si>
  <si>
    <t>UBSWLO</t>
  </si>
  <si>
    <t>2026-07-22T00:00</t>
  </si>
  <si>
    <t>2026-07-20T00:00</t>
  </si>
  <si>
    <t>LS00001V0P</t>
  </si>
  <si>
    <t>XS3452782652</t>
  </si>
  <si>
    <t>WFBIUS</t>
  </si>
  <si>
    <t>FW27_89XXX</t>
  </si>
  <si>
    <t>MIDLGB</t>
  </si>
  <si>
    <t>FW27_80XXX</t>
  </si>
  <si>
    <t>BSCHHK</t>
  </si>
  <si>
    <t>MM27_94XXX</t>
  </si>
  <si>
    <t>FJD</t>
  </si>
  <si>
    <t>BTN</t>
  </si>
  <si>
    <t>XOF</t>
  </si>
  <si>
    <t>NPR</t>
  </si>
  <si>
    <t>CLP</t>
  </si>
  <si>
    <t>CLP FX</t>
  </si>
  <si>
    <t>THB</t>
  </si>
  <si>
    <t>THB FX</t>
  </si>
  <si>
    <t>AED</t>
  </si>
  <si>
    <t>CAD</t>
  </si>
  <si>
    <t>24_18XXXXX</t>
  </si>
  <si>
    <t>CORE_FUND</t>
  </si>
  <si>
    <t>TRANCHE 1</t>
  </si>
  <si>
    <t>Bond</t>
  </si>
  <si>
    <t>CITIGB</t>
  </si>
  <si>
    <t>2023-08-10T00:00</t>
  </si>
  <si>
    <t>CORE_FUNDING</t>
  </si>
  <si>
    <t>PV</t>
  </si>
  <si>
    <t>__IFC</t>
  </si>
  <si>
    <t>2026-02-21T00:00</t>
  </si>
  <si>
    <t>CAD FX</t>
  </si>
  <si>
    <t>Xccy Swap</t>
  </si>
  <si>
    <t>NOSCCA</t>
  </si>
  <si>
    <t>CS</t>
  </si>
  <si>
    <t>24_18_S2XX</t>
  </si>
  <si>
    <t>BNDCCN</t>
  </si>
  <si>
    <t>24_18_S1XX</t>
  </si>
  <si>
    <t>OMR</t>
  </si>
  <si>
    <t>PHP</t>
  </si>
  <si>
    <t>PHP FX</t>
  </si>
  <si>
    <t>KHR</t>
  </si>
  <si>
    <t>BRL</t>
  </si>
  <si>
    <t>POOL_ALM_BRL</t>
  </si>
  <si>
    <t>YLD BUS/252 SPR</t>
  </si>
  <si>
    <t>BRL CDI CETIP CMP</t>
  </si>
  <si>
    <t>BRL FX</t>
  </si>
  <si>
    <t>POOL_LIQ_BRL</t>
  </si>
  <si>
    <t>RON</t>
  </si>
  <si>
    <t>(RON - USD)</t>
  </si>
  <si>
    <t>2026-02-17T00:00</t>
  </si>
  <si>
    <t>2026-02-24T00:00</t>
  </si>
  <si>
    <t>IDR</t>
  </si>
  <si>
    <t>JPY</t>
  </si>
  <si>
    <t>SCBLUS</t>
  </si>
  <si>
    <t>FW27_93XXX</t>
  </si>
  <si>
    <t>STBCSG</t>
  </si>
  <si>
    <t>MM27_105XX</t>
  </si>
  <si>
    <t>JPY FX RFR</t>
  </si>
  <si>
    <t>ARS</t>
  </si>
  <si>
    <t>IFC US43813QAB59</t>
  </si>
  <si>
    <t>LIN 30/360</t>
  </si>
  <si>
    <t>USD_CARRY</t>
  </si>
  <si>
    <t>2026-09-21T00:00</t>
  </si>
  <si>
    <t>US43813QAB59</t>
  </si>
  <si>
    <t>BARCCI</t>
  </si>
  <si>
    <t>2025-08-12T00:00</t>
  </si>
  <si>
    <t>2025-08-05T00:00</t>
  </si>
  <si>
    <t>2028-03-21T00:00</t>
  </si>
  <si>
    <t>LS00001T7G</t>
  </si>
  <si>
    <t>OCBCSG</t>
  </si>
  <si>
    <t>MM27_109XX</t>
  </si>
  <si>
    <t>CSA_C_HELD</t>
  </si>
  <si>
    <t>Collateral Cash</t>
  </si>
  <si>
    <t>OA</t>
  </si>
  <si>
    <t>BNPAFR</t>
  </si>
  <si>
    <t>2026-01-02T00:00</t>
  </si>
  <si>
    <t>2026-08-01T00:00</t>
  </si>
  <si>
    <t>2026-01-01T00:00</t>
  </si>
  <si>
    <t>LB</t>
  </si>
  <si>
    <t>MKT_OP</t>
  </si>
  <si>
    <t>BNPAFR6XXX</t>
  </si>
  <si>
    <t>COLLATERAL</t>
  </si>
  <si>
    <t>FTP_WASH</t>
  </si>
  <si>
    <t>USD SOFR CMP</t>
  </si>
  <si>
    <t>USD SOFR</t>
  </si>
  <si>
    <t>TECH</t>
  </si>
  <si>
    <t>ALM_LCY_B2BBO</t>
  </si>
  <si>
    <t>CSA_C_PLEDGED</t>
  </si>
  <si>
    <t>ALM_LCY_BLND</t>
  </si>
  <si>
    <t>ALM_HEDGES</t>
  </si>
  <si>
    <t>2009-08-19T00:00</t>
  </si>
  <si>
    <t>2009-08-26T00:00</t>
  </si>
  <si>
    <t>SNR_LN_USD</t>
  </si>
  <si>
    <t>2018-07-13T00:00</t>
  </si>
  <si>
    <t>2018-07-20T00:00</t>
  </si>
  <si>
    <t>STFIN_USD</t>
  </si>
  <si>
    <t>2013-06-07T00:00</t>
  </si>
  <si>
    <t>2013-06-14T00:00</t>
  </si>
  <si>
    <t>2025-02-19T00:00</t>
  </si>
  <si>
    <t>2025-02-26T00:00</t>
  </si>
  <si>
    <t>2014-07-31T00:00</t>
  </si>
  <si>
    <t>2014-08-07T00:00</t>
  </si>
  <si>
    <t>2014-11-17T00:00</t>
  </si>
  <si>
    <t>2014-11-24T00:00</t>
  </si>
  <si>
    <t>IFC KR310507AFB4</t>
  </si>
  <si>
    <t>IRS</t>
  </si>
  <si>
    <t>2025-11-21T00:00</t>
  </si>
  <si>
    <t>2026-08-19T00:00</t>
  </si>
  <si>
    <t>2026-08-18T00:00</t>
  </si>
  <si>
    <t>USD SOFR CMP 1Y N5</t>
  </si>
  <si>
    <t>FUNBUS</t>
  </si>
  <si>
    <t>2025-11-19T00:00</t>
  </si>
  <si>
    <t>49670_0</t>
  </si>
  <si>
    <t>ALM_USD_SW</t>
  </si>
  <si>
    <t>2026-05-19T00:00</t>
  </si>
  <si>
    <t>USD CME TERM SOFR 3M</t>
  </si>
  <si>
    <t>TDOMGB</t>
  </si>
  <si>
    <t>2023-10-20T00:00</t>
  </si>
  <si>
    <t>2023-10-18T00:00</t>
  </si>
  <si>
    <t>2028-08-21T00:00</t>
  </si>
  <si>
    <t>S24_825XXX</t>
  </si>
  <si>
    <t>IFC XS2761174247</t>
  </si>
  <si>
    <t>EUR_CARRY</t>
  </si>
  <si>
    <t>USD SOFR CMP 3M N5</t>
  </si>
  <si>
    <t>BSUIFR</t>
  </si>
  <si>
    <t>2025-06-25T00:00</t>
  </si>
  <si>
    <t>2025-06-23T00:00</t>
  </si>
  <si>
    <t>2026-03-28T00:00</t>
  </si>
  <si>
    <t>2026-03-26T00:00</t>
  </si>
  <si>
    <t>USD CME TERM SOFR 6M</t>
  </si>
  <si>
    <t>2026-03-21T00:00</t>
  </si>
  <si>
    <t>2036-03-28T00:00</t>
  </si>
  <si>
    <t>2026-06-17T00:00</t>
  </si>
  <si>
    <t>2026-07-06T00:00</t>
  </si>
  <si>
    <t>2026-06-16T00:00</t>
  </si>
  <si>
    <t>2026-06-24T00:00</t>
  </si>
  <si>
    <t>NW_QELOANHEDGE</t>
  </si>
  <si>
    <t>2026-08-03T00:00</t>
  </si>
  <si>
    <t>NW_QELOAN</t>
  </si>
  <si>
    <t>2026-07-27T00:00</t>
  </si>
  <si>
    <t>2027-06-02T00:00</t>
  </si>
  <si>
    <t>EQUITY</t>
  </si>
  <si>
    <t>2026-05-29T00:00</t>
  </si>
  <si>
    <t>2026-06-09T00:00</t>
  </si>
  <si>
    <t>2026-06-02T00:00</t>
  </si>
  <si>
    <t>2026-05-14T00:00</t>
  </si>
  <si>
    <t>2026-05-13T00:00</t>
  </si>
  <si>
    <t>2026-07-03T00:00</t>
  </si>
  <si>
    <t>2026-05-28T00:00</t>
  </si>
  <si>
    <t>2026-05-20T00:00</t>
  </si>
  <si>
    <t>2026-06-05T00:00</t>
  </si>
  <si>
    <t>2026-07-30T00:00</t>
  </si>
  <si>
    <t>2026-06-01T00:00</t>
  </si>
  <si>
    <t>2026-05-12T00:00</t>
  </si>
  <si>
    <t>SGIZFR</t>
  </si>
  <si>
    <t>2023-12-28T00:00</t>
  </si>
  <si>
    <t>SGIZFR3XXX</t>
  </si>
  <si>
    <t>2026-08-28T00:00</t>
  </si>
  <si>
    <t>MLILLO</t>
  </si>
  <si>
    <t>2023-09-29T00:00</t>
  </si>
  <si>
    <t>MLILLO2XXX</t>
  </si>
  <si>
    <t>MSLNGB</t>
  </si>
  <si>
    <t>2024-03-29T00:00</t>
  </si>
  <si>
    <t>MSLNGB2XXX</t>
  </si>
  <si>
    <t>LAM_STG_WTI</t>
  </si>
  <si>
    <t>ALM_STFIN_USD</t>
  </si>
  <si>
    <t>2009-05-01T00:00</t>
  </si>
  <si>
    <t>2009-05-08T00:00</t>
  </si>
  <si>
    <t>2024-08-07T00:00</t>
  </si>
  <si>
    <t>2024-08-14T00:00</t>
  </si>
  <si>
    <t>2025-05-30T00:00</t>
  </si>
  <si>
    <t>2025-06-06T00:00</t>
  </si>
  <si>
    <t>2009-08-04T00:00</t>
  </si>
  <si>
    <t>2009-08-11T00:00</t>
  </si>
  <si>
    <t>2024-05-08T00:00</t>
  </si>
  <si>
    <t>2024-05-15T00:00</t>
  </si>
  <si>
    <t>2015-06-12T00:00</t>
  </si>
  <si>
    <t>2015-06-19T00:00</t>
  </si>
  <si>
    <t>2010-04-30T00:00</t>
  </si>
  <si>
    <t>2010-05-07T00:00</t>
  </si>
  <si>
    <t>2008-11-04T00:00</t>
  </si>
  <si>
    <t>2008-11-11T00:00</t>
  </si>
  <si>
    <t>2022-03-15T00:00</t>
  </si>
  <si>
    <t>2022-03-11T00:00</t>
  </si>
  <si>
    <t>USD LIBOR 3M</t>
  </si>
  <si>
    <t>2022-03-08T00:00</t>
  </si>
  <si>
    <t>2029-09-13T00:00</t>
  </si>
  <si>
    <t>2026-06-03T00:00</t>
  </si>
  <si>
    <t>2027-08-21T00:00</t>
  </si>
  <si>
    <t>2026-05-25T00:00</t>
  </si>
  <si>
    <t>2026-06-18T00:00</t>
  </si>
  <si>
    <t>2026-05-27T00:00</t>
  </si>
  <si>
    <t>24_81XXXXX</t>
  </si>
  <si>
    <t>2024-02-21T00:00</t>
  </si>
  <si>
    <t>2024-02-13T00:00</t>
  </si>
  <si>
    <t>24_81_S1XX</t>
  </si>
  <si>
    <t>PV_C</t>
  </si>
  <si>
    <t>2026-06-22T00:00</t>
  </si>
  <si>
    <t>2026-06-10T00:00</t>
  </si>
  <si>
    <t>2029-02-21T00:00</t>
  </si>
  <si>
    <t>24_81_B1XX</t>
  </si>
  <si>
    <t>IFC GMTN 2023__</t>
  </si>
  <si>
    <t>ACC</t>
  </si>
  <si>
    <t>USD FUNDING IFRS</t>
  </si>
  <si>
    <t>DEUTFR</t>
  </si>
  <si>
    <t>2024-02-16T00:00</t>
  </si>
  <si>
    <t>DEUTFRXXXX</t>
  </si>
  <si>
    <t>SBSAZA</t>
  </si>
  <si>
    <t>SBSAZAXXXX</t>
  </si>
  <si>
    <t>GSCMUS</t>
  </si>
  <si>
    <t>2023-07-31T00:00</t>
  </si>
  <si>
    <t>GSCMUS3XXX</t>
  </si>
  <si>
    <t>2023-10-31T00:00</t>
  </si>
  <si>
    <t>BNDCCN4XXX</t>
  </si>
  <si>
    <t>POOL_ALM_ZAR</t>
  </si>
  <si>
    <t>2016-05-16T00:00</t>
  </si>
  <si>
    <t>2016-05-23T00:00</t>
  </si>
  <si>
    <t>2015-08-14T00:00</t>
  </si>
  <si>
    <t>2015-08-21T00:00</t>
  </si>
  <si>
    <t>2014-09-16T00:00</t>
  </si>
  <si>
    <t>2014-09-23T00:00</t>
  </si>
  <si>
    <t>2024-02-23T00:00</t>
  </si>
  <si>
    <t>2007-06-01T00:00</t>
  </si>
  <si>
    <t>2007-06-08T00:00</t>
  </si>
  <si>
    <t>2007-08-15T00:00</t>
  </si>
  <si>
    <t>2007-08-22T00:00</t>
  </si>
  <si>
    <t>2014-11-21T00:00</t>
  </si>
  <si>
    <t>2014-11-28T00:00</t>
  </si>
  <si>
    <t>IFC AU3FN0062527</t>
  </si>
  <si>
    <t>AUD_CARRY</t>
  </si>
  <si>
    <t>ANZBAU</t>
  </si>
  <si>
    <t>2025-02-27T00:00</t>
  </si>
  <si>
    <t>SW25_12XXX</t>
  </si>
  <si>
    <t>2025-03-25T00:00</t>
  </si>
  <si>
    <t>2025-03-18T00:00</t>
  </si>
  <si>
    <t>2035-03-25T00:00</t>
  </si>
  <si>
    <t>2026-06-04T00:00</t>
  </si>
  <si>
    <t>2026-07-14T00:00</t>
  </si>
  <si>
    <t>2036-07-21T00:00</t>
  </si>
  <si>
    <t>2026-06-29T00:00</t>
  </si>
  <si>
    <t>2026-05-22T00:00</t>
  </si>
  <si>
    <t>DBSZSG</t>
  </si>
  <si>
    <t>2015-09-03T00:00</t>
  </si>
  <si>
    <t>DBSZSG2XXX</t>
  </si>
  <si>
    <t>WFBIUS3XXX</t>
  </si>
  <si>
    <t>SMCMUS</t>
  </si>
  <si>
    <t>SMCMUS3XXX</t>
  </si>
  <si>
    <t>BOFMCA</t>
  </si>
  <si>
    <t>BOFMCA3XXX</t>
  </si>
  <si>
    <t>CITINY</t>
  </si>
  <si>
    <t>2016-03-21T00:00</t>
  </si>
  <si>
    <t>CITINYXXXX</t>
  </si>
  <si>
    <t>2022-02-16T00:00</t>
  </si>
  <si>
    <t>2022-02-23T00:00</t>
  </si>
  <si>
    <t>2025-12-01T00:00</t>
  </si>
  <si>
    <t>2023-05-17T00:00</t>
  </si>
  <si>
    <t>2023-05-24T00:00</t>
  </si>
  <si>
    <t>2021-05-14T00:00</t>
  </si>
  <si>
    <t>2021-05-21T00:00</t>
  </si>
  <si>
    <t>2026-05-26T00:00</t>
  </si>
  <si>
    <t>2026-06-11T00:00</t>
  </si>
  <si>
    <t>2026-07-01T00:00</t>
  </si>
  <si>
    <t>MM27_11XXX</t>
  </si>
  <si>
    <t>2026-05-15T00:00</t>
  </si>
  <si>
    <t>ROYCCD</t>
  </si>
  <si>
    <t>2024-02-01T00:00</t>
  </si>
  <si>
    <t>ROYCCA3YYY</t>
  </si>
  <si>
    <t>ESSESW</t>
  </si>
  <si>
    <t>2025-06-02T00:00</t>
  </si>
  <si>
    <t>2025-06-01T00:00</t>
  </si>
  <si>
    <t>ESSESW04XX</t>
  </si>
  <si>
    <t>SCBLGB</t>
  </si>
  <si>
    <t>2016-08-18T00:00</t>
  </si>
  <si>
    <t>SCBLGB3XXX</t>
  </si>
  <si>
    <t>NATAME</t>
  </si>
  <si>
    <t>2016-07-21T00:00</t>
  </si>
  <si>
    <t>NATAME2XXX</t>
  </si>
  <si>
    <t>2010-10-19T00:00</t>
  </si>
  <si>
    <t>2010-10-26T00:00</t>
  </si>
  <si>
    <t>2018-08-06T00:00</t>
  </si>
  <si>
    <t>2018-08-13T00:00</t>
  </si>
  <si>
    <t>2010-01-27T00:00</t>
  </si>
  <si>
    <t>2010-02-03T00:00</t>
  </si>
  <si>
    <t>2024-08-02T00:00</t>
  </si>
  <si>
    <t>2024-08-09T00:00</t>
  </si>
  <si>
    <t>2009-05-14T00:00</t>
  </si>
  <si>
    <t>2009-05-21T00:00</t>
  </si>
  <si>
    <t>2008-08-06T00:00</t>
  </si>
  <si>
    <t>2008-08-13T00:00</t>
  </si>
  <si>
    <t>WPACSY</t>
  </si>
  <si>
    <t>WPACSY2XXX</t>
  </si>
  <si>
    <t>2024-02-05T00:00</t>
  </si>
  <si>
    <t>2024-02-12T00:00</t>
  </si>
  <si>
    <t>2012-11-13T00:00</t>
  </si>
  <si>
    <t>2012-11-20T00:00</t>
  </si>
  <si>
    <t>2013-02-04T00:00</t>
  </si>
  <si>
    <t>2013-02-11T00:00</t>
  </si>
  <si>
    <t>2025-08-13T00:00</t>
  </si>
  <si>
    <t>2025-08-20T00:00</t>
  </si>
  <si>
    <t>2008-03-19T00:00</t>
  </si>
  <si>
    <t>2008-03-26T00:00</t>
  </si>
  <si>
    <t>2007-05-24T00:00</t>
  </si>
  <si>
    <t>2007-05-31T00:00</t>
  </si>
  <si>
    <t>ZAR</t>
  </si>
  <si>
    <t>2009-06-22T00:00</t>
  </si>
  <si>
    <t>2009-06-29T00:00</t>
  </si>
  <si>
    <t>MM27_13XXX</t>
  </si>
  <si>
    <t>DABADK</t>
  </si>
  <si>
    <t>2023-12-27T00:00</t>
  </si>
  <si>
    <t>DABADK4XXX</t>
  </si>
  <si>
    <t>BSCHES</t>
  </si>
  <si>
    <t>BSCHES4XXX</t>
  </si>
  <si>
    <t>CMCSSG</t>
  </si>
  <si>
    <t>MM27_108XX</t>
  </si>
  <si>
    <t>2016-03-01T00:00</t>
  </si>
  <si>
    <t>BSUIUS2XXX</t>
  </si>
  <si>
    <t>MIDLGB4XXX</t>
  </si>
  <si>
    <t>NOSCCA4XXX</t>
  </si>
  <si>
    <t>GENOFR</t>
  </si>
  <si>
    <t>2016-04-26T00:00</t>
  </si>
  <si>
    <t>GENOFR2XXX</t>
  </si>
  <si>
    <t>INGBNY</t>
  </si>
  <si>
    <t>INGBNY4XXX</t>
  </si>
  <si>
    <t>BARCGB4XXX</t>
  </si>
  <si>
    <t>2012-05-07T00:00</t>
  </si>
  <si>
    <t>2012-05-14T00:00</t>
  </si>
  <si>
    <t>2009-08-12T00:00</t>
  </si>
  <si>
    <t>2013-08-22T00:00</t>
  </si>
  <si>
    <t>2013-08-29T00:00</t>
  </si>
  <si>
    <t>2021-02-10T00:00</t>
  </si>
  <si>
    <t>2021-02-17T00:00</t>
  </si>
  <si>
    <t>15_27YYYYY</t>
  </si>
  <si>
    <t>TRANCHE 2</t>
  </si>
  <si>
    <t>CHASGB</t>
  </si>
  <si>
    <t>2025-09-11T00:00</t>
  </si>
  <si>
    <t>2025-09-04T00:00</t>
  </si>
  <si>
    <t>2034-08-19T00:00</t>
  </si>
  <si>
    <t>26_41_S1XX</t>
  </si>
  <si>
    <t>DC_FUT_B</t>
  </si>
  <si>
    <t>47981_0</t>
  </si>
  <si>
    <t>2026-02-19T00:00</t>
  </si>
  <si>
    <t>USD SOFR CMP 6M N5</t>
  </si>
  <si>
    <t>2025-02-12T00:00</t>
  </si>
  <si>
    <t>2025-02-18T00:00</t>
  </si>
  <si>
    <t>2025-02-10T00:00</t>
  </si>
  <si>
    <t>2030-02-19T00:00</t>
  </si>
  <si>
    <t>S25_378XXX</t>
  </si>
  <si>
    <t>CMWASY</t>
  </si>
  <si>
    <t>CTBAUS33XX</t>
  </si>
  <si>
    <t>2016-12-02T00:00</t>
  </si>
  <si>
    <t>2016-12-09T00:00</t>
  </si>
  <si>
    <t>2011-08-24T00:00</t>
  </si>
  <si>
    <t>2011-08-31T00:00</t>
  </si>
  <si>
    <t>2009-11-05T00:00</t>
  </si>
  <si>
    <t>2009-11-12T00:00</t>
  </si>
  <si>
    <t>2009-08-06T00:00</t>
  </si>
  <si>
    <t>2009-08-13T00:00</t>
  </si>
  <si>
    <t>2014-08-15T00:00</t>
  </si>
  <si>
    <t>2014-08-22T00:00</t>
  </si>
  <si>
    <t>2014-11-06T00:00</t>
  </si>
  <si>
    <t>2014-11-13T00:00</t>
  </si>
  <si>
    <t>IFC KR310204GF23</t>
  </si>
  <si>
    <t>2026-06-25T00:00</t>
  </si>
  <si>
    <t>2026-06-23T00:00</t>
  </si>
  <si>
    <t>2027-08-19T00:00</t>
  </si>
  <si>
    <t>26_243XXXX</t>
  </si>
  <si>
    <t>2026-07-08T00:00</t>
  </si>
  <si>
    <t>2027-11-19T00:00</t>
  </si>
  <si>
    <t>27_03_S1XX</t>
  </si>
  <si>
    <t>50172_1</t>
  </si>
  <si>
    <t>CHASNY</t>
  </si>
  <si>
    <t>2036-08-15T00:00</t>
  </si>
  <si>
    <t>S27_067XXX</t>
  </si>
  <si>
    <t>26_243_S1X</t>
  </si>
  <si>
    <t>MZN</t>
  </si>
  <si>
    <t>MGA</t>
  </si>
  <si>
    <t>AMD</t>
  </si>
  <si>
    <t>SGD</t>
  </si>
  <si>
    <t>SGD FX</t>
  </si>
  <si>
    <t>MMK</t>
  </si>
  <si>
    <t>MYR</t>
  </si>
  <si>
    <t>MYR FX OFFSHORE</t>
  </si>
  <si>
    <t>ZAR FX</t>
  </si>
  <si>
    <t>Row Labels</t>
  </si>
  <si>
    <t>Grand Total</t>
  </si>
  <si>
    <t>Sum of Amount_USD</t>
  </si>
  <si>
    <t>L3 Portfolio</t>
  </si>
  <si>
    <t>LAM_Strategic</t>
  </si>
  <si>
    <t>Daily PL</t>
  </si>
  <si>
    <t>DailyPL</t>
  </si>
  <si>
    <t>GRE return</t>
  </si>
  <si>
    <t>SPINT return</t>
  </si>
  <si>
    <t>SPUSA return</t>
  </si>
  <si>
    <t>CB return</t>
  </si>
  <si>
    <t>ENH Cash return</t>
  </si>
  <si>
    <t>GRE weight</t>
  </si>
  <si>
    <t>SPINT weight</t>
  </si>
  <si>
    <t>SPUSA weight</t>
  </si>
  <si>
    <t>CB weight</t>
  </si>
  <si>
    <t>ENH Cash weight</t>
  </si>
  <si>
    <t>calculated return</t>
  </si>
  <si>
    <t>Diff</t>
  </si>
  <si>
    <t>pm10</t>
  </si>
  <si>
    <t>pm11</t>
  </si>
  <si>
    <t>repo</t>
  </si>
  <si>
    <t>investment</t>
  </si>
  <si>
    <t>L4 Portfolio</t>
  </si>
  <si>
    <t>Ptf Ccy</t>
  </si>
  <si>
    <t>Deal Type</t>
  </si>
  <si>
    <t>Logical Package ID</t>
  </si>
  <si>
    <t>Counterpart</t>
  </si>
  <si>
    <t>Trade Type</t>
  </si>
  <si>
    <t>Typology</t>
  </si>
  <si>
    <t>Country</t>
  </si>
  <si>
    <t>Trade number</t>
  </si>
  <si>
    <t>Origin Reference</t>
  </si>
  <si>
    <t>T_FXSPOT</t>
  </si>
  <si>
    <t>PL_T_USD</t>
  </si>
  <si>
    <t>MV_USD</t>
  </si>
  <si>
    <t>CASH_USD</t>
  </si>
  <si>
    <t>PL_PTF</t>
  </si>
  <si>
    <t>MV_PTF</t>
  </si>
  <si>
    <t>Asset</t>
  </si>
  <si>
    <t>IFC FR0129814275</t>
  </si>
  <si>
    <t>Spot-Forward</t>
  </si>
  <si>
    <t>GB</t>
  </si>
  <si>
    <t>BREDFR</t>
  </si>
  <si>
    <t>Bonds</t>
  </si>
  <si>
    <t>FR</t>
  </si>
  <si>
    <t>IFC SGXZ24413890</t>
  </si>
  <si>
    <t>CA</t>
  </si>
  <si>
    <t>UOVBSG</t>
  </si>
  <si>
    <t>SG</t>
  </si>
  <si>
    <t>IFC SGXZ62735071</t>
  </si>
  <si>
    <t>IFC XS3415271553</t>
  </si>
  <si>
    <t>US</t>
  </si>
  <si>
    <t>JPMSGB</t>
  </si>
  <si>
    <t>IE</t>
  </si>
  <si>
    <t>IFC XS3456168379</t>
  </si>
  <si>
    <t>IFC XS3465570870</t>
  </si>
  <si>
    <t>BKBBCH</t>
  </si>
  <si>
    <t>Loans/Deposits</t>
  </si>
  <si>
    <t>CH</t>
  </si>
  <si>
    <t>BNDCGB</t>
  </si>
  <si>
    <t>BOFANY</t>
  </si>
  <si>
    <t>Call deposits</t>
  </si>
  <si>
    <t>FUNDXFER</t>
  </si>
  <si>
    <t>Simple cash flow</t>
  </si>
  <si>
    <t>LLCMGB</t>
  </si>
  <si>
    <t>LOYDGA</t>
  </si>
  <si>
    <t>ROYBGB</t>
  </si>
  <si>
    <t>ROYCSP</t>
  </si>
  <si>
    <t>AU</t>
  </si>
  <si>
    <t>KOEXNL</t>
  </si>
  <si>
    <t>NL</t>
  </si>
  <si>
    <t>HK</t>
  </si>
  <si>
    <t>BCGECH</t>
  </si>
  <si>
    <t>BCVLLA</t>
  </si>
  <si>
    <t>BLKBLI</t>
  </si>
  <si>
    <t>GRK270</t>
  </si>
  <si>
    <t>KBAGCH</t>
  </si>
  <si>
    <t>KBBEBE</t>
  </si>
  <si>
    <t>KBTGCH</t>
  </si>
  <si>
    <t>LUKBLU</t>
  </si>
  <si>
    <t>VABECH</t>
  </si>
  <si>
    <t>ZKBKCH</t>
  </si>
  <si>
    <t>FTP</t>
  </si>
  <si>
    <t>Instrument</t>
  </si>
  <si>
    <t>TDOMTO</t>
  </si>
  <si>
    <t>CDCMFR</t>
  </si>
  <si>
    <t>NATASG</t>
  </si>
  <si>
    <t>BDEUSN</t>
  </si>
  <si>
    <t>ANZBSI</t>
  </si>
  <si>
    <t>SALBLO</t>
  </si>
  <si>
    <t>JPMSUS</t>
  </si>
  <si>
    <t>DEUTUS</t>
  </si>
  <si>
    <t>LAND ECP 0 09/08/26</t>
  </si>
  <si>
    <t>MATFIN ECP 0 09/16/26 A</t>
  </si>
  <si>
    <t>MLSCUS</t>
  </si>
  <si>
    <t>MASPSP ZC 280826 28</t>
  </si>
  <si>
    <t>298978I</t>
  </si>
  <si>
    <t>REPO</t>
  </si>
  <si>
    <t>299770I</t>
  </si>
  <si>
    <t>299682I</t>
  </si>
  <si>
    <t>RINGDK</t>
  </si>
  <si>
    <t>EUR FIX ZC</t>
  </si>
  <si>
    <t>299162I</t>
  </si>
  <si>
    <t>298960I</t>
  </si>
  <si>
    <t>298590I</t>
  </si>
  <si>
    <t>CHF FIX 6M</t>
  </si>
  <si>
    <t>299494I</t>
  </si>
  <si>
    <t>298586I</t>
  </si>
  <si>
    <t>USD FIX ZC</t>
  </si>
  <si>
    <t>BOFMGB</t>
  </si>
  <si>
    <t>299608I</t>
  </si>
  <si>
    <t>NATAGB</t>
  </si>
  <si>
    <t>299096I</t>
  </si>
  <si>
    <t>USD OPCASH</t>
  </si>
  <si>
    <t>EUR/USD</t>
  </si>
  <si>
    <t>USD/CHF</t>
  </si>
  <si>
    <t>GBP/USD</t>
  </si>
  <si>
    <t>JPY FIX 6M</t>
  </si>
  <si>
    <t>298800I</t>
  </si>
  <si>
    <t>298884I</t>
  </si>
  <si>
    <t>GBP FIX ZC</t>
  </si>
  <si>
    <t>299492I</t>
  </si>
  <si>
    <t>MSCDCA</t>
  </si>
  <si>
    <t>299754I</t>
  </si>
  <si>
    <t>USD/SGD</t>
  </si>
  <si>
    <t>USD/JPY</t>
  </si>
  <si>
    <t>299216I</t>
  </si>
  <si>
    <t>299614I</t>
  </si>
  <si>
    <t>SMITSG</t>
  </si>
  <si>
    <t>299674I</t>
  </si>
  <si>
    <t>298886I</t>
  </si>
  <si>
    <t>MASPSP ZC 040926 28</t>
  </si>
  <si>
    <t>299650I</t>
  </si>
  <si>
    <t>299726I</t>
  </si>
  <si>
    <t>298806I</t>
  </si>
  <si>
    <t>SCHBTO</t>
  </si>
  <si>
    <t>UBPGSG</t>
  </si>
  <si>
    <t>298630I</t>
  </si>
  <si>
    <t>299260I</t>
  </si>
  <si>
    <t>299680I</t>
  </si>
  <si>
    <t>299204I</t>
  </si>
  <si>
    <t>299756I</t>
  </si>
  <si>
    <t>298788I</t>
  </si>
  <si>
    <t>298808I</t>
  </si>
  <si>
    <t>299466I</t>
  </si>
  <si>
    <t>299106I</t>
  </si>
  <si>
    <t>298768I</t>
  </si>
  <si>
    <t>BFCESG</t>
  </si>
  <si>
    <t>299532I</t>
  </si>
  <si>
    <t>299534I</t>
  </si>
  <si>
    <t>299190I</t>
  </si>
  <si>
    <t>USD FIXED 1M BOFA</t>
  </si>
  <si>
    <t>LAND ECP 0 08/21/26</t>
  </si>
  <si>
    <t>LAND ECP 0 09/01/26</t>
  </si>
  <si>
    <t>299670I</t>
  </si>
  <si>
    <t>298580I</t>
  </si>
  <si>
    <t>299794I</t>
  </si>
  <si>
    <t>299332I</t>
  </si>
  <si>
    <t>298764I</t>
  </si>
  <si>
    <t>IFC WTI</t>
  </si>
  <si>
    <t>USD FIXED 1M CITI</t>
  </si>
  <si>
    <t>298802I</t>
  </si>
  <si>
    <t>299270I</t>
  </si>
  <si>
    <t>CZNBKR</t>
  </si>
  <si>
    <t>299792I</t>
  </si>
  <si>
    <t>299612I</t>
  </si>
  <si>
    <t>299362I</t>
  </si>
  <si>
    <t>298980I</t>
  </si>
  <si>
    <t>299318I</t>
  </si>
  <si>
    <t>299478I</t>
  </si>
  <si>
    <t>299652I</t>
  </si>
  <si>
    <t>298618I</t>
  </si>
  <si>
    <t>299354I</t>
  </si>
  <si>
    <t>299320I</t>
  </si>
  <si>
    <t>DBSSAU</t>
  </si>
  <si>
    <t>298866I</t>
  </si>
  <si>
    <t>299268I</t>
  </si>
  <si>
    <t>298790I</t>
  </si>
  <si>
    <t>UNIFIN EUCP 0 09/10/26 CL</t>
  </si>
  <si>
    <t>299684I</t>
  </si>
  <si>
    <t>298954I</t>
  </si>
  <si>
    <t>299720I</t>
  </si>
  <si>
    <t>USD FEDFUND CMP 1M GOLDMAN</t>
  </si>
  <si>
    <t>299752I</t>
  </si>
  <si>
    <t>299768I</t>
  </si>
  <si>
    <t>299400I</t>
  </si>
  <si>
    <t>299164I</t>
  </si>
  <si>
    <t>299408I</t>
  </si>
  <si>
    <t>299330I</t>
  </si>
  <si>
    <t>299266I</t>
  </si>
  <si>
    <t>298948I</t>
  </si>
  <si>
    <t>299742I</t>
  </si>
  <si>
    <t>299192I</t>
  </si>
  <si>
    <t>299520I</t>
  </si>
  <si>
    <t>298864I</t>
  </si>
  <si>
    <t>Strategy</t>
  </si>
  <si>
    <t>Maturity</t>
  </si>
  <si>
    <t>Level 1 Sector</t>
  </si>
  <si>
    <t>Level 2 Sector</t>
  </si>
  <si>
    <t>DTD P&amp;L</t>
  </si>
  <si>
    <t>MTD P&amp;L</t>
  </si>
  <si>
    <t>YTD P&amp;L</t>
  </si>
  <si>
    <t>LTD P&amp;L</t>
  </si>
  <si>
    <t>MV</t>
  </si>
  <si>
    <t>CASH</t>
  </si>
  <si>
    <t>Realized Cash</t>
  </si>
  <si>
    <t>Future Cash</t>
  </si>
  <si>
    <t>CP</t>
  </si>
  <si>
    <t>GOVERNMT</t>
  </si>
  <si>
    <t>CntrlBnk</t>
  </si>
  <si>
    <t>ABCP</t>
  </si>
  <si>
    <t>Financl</t>
  </si>
  <si>
    <t>MX MV 0821</t>
  </si>
  <si>
    <t>MM~297124I</t>
  </si>
  <si>
    <t>MM~295276I</t>
  </si>
  <si>
    <t>MM~299254I</t>
  </si>
  <si>
    <t>MM~299190I</t>
  </si>
  <si>
    <t>MM~297374I</t>
  </si>
  <si>
    <t>MM~297348I</t>
  </si>
  <si>
    <t>MM~297346I</t>
  </si>
  <si>
    <t>MM~299428I</t>
  </si>
  <si>
    <t>MM~299354I</t>
  </si>
  <si>
    <t>MM~299320I</t>
  </si>
  <si>
    <t>BOOK_CODE</t>
  </si>
  <si>
    <t>ACCOUNT_CODE</t>
  </si>
  <si>
    <t>ASSET_TYPE_CODE</t>
  </si>
  <si>
    <t>SECURITY_ID</t>
  </si>
  <si>
    <t>TRADE_ID</t>
  </si>
  <si>
    <t>TRADE_DT</t>
  </si>
  <si>
    <t>SETTLEMENT_DT</t>
  </si>
  <si>
    <t>MATURITY_DT</t>
  </si>
  <si>
    <t>CASH_FLOW_TYPE_CODE</t>
  </si>
  <si>
    <t>CF_CCY_CODE</t>
  </si>
  <si>
    <t>CASH_FLOW_AMT</t>
  </si>
  <si>
    <t>CASH_FLOW_BOOK_AMT</t>
  </si>
  <si>
    <t>MANUAL_ADJ_IND</t>
  </si>
  <si>
    <t>CUSTOMER_NME</t>
  </si>
  <si>
    <t>P2</t>
  </si>
  <si>
    <t>PM11</t>
  </si>
  <si>
    <t>CD~AUD~BTMUAU021027_0</t>
  </si>
  <si>
    <t>XNL</t>
  </si>
  <si>
    <t>CD~AUD~MIZUAU021927_0</t>
  </si>
  <si>
    <t>CD~JPY~SHIN021627_0</t>
  </si>
  <si>
    <t>CD~JPY~SHIN072826_0</t>
  </si>
  <si>
    <t>CD~JPY~SHNHAN011227_0</t>
  </si>
  <si>
    <t>CD~USD~WOORKR081326_0</t>
  </si>
  <si>
    <t>CP~EUR~SUNDSA073126_0</t>
  </si>
  <si>
    <t>CP~EUR~SUNDSA080626_0</t>
  </si>
  <si>
    <t>CP~GBP~SUNDSA080526_0</t>
  </si>
  <si>
    <t>CP~USD~KIWI071426_0</t>
  </si>
  <si>
    <t>CP~USD~KIWI082026_0</t>
  </si>
  <si>
    <t>CP~USD~MATFIN080526_0</t>
  </si>
  <si>
    <t>DAcy~USD~SLMA2009_BA1</t>
  </si>
  <si>
    <t>P1</t>
  </si>
  <si>
    <t>IFCHQ</t>
  </si>
  <si>
    <t>DAcy~USD~SLMA2009_C_A</t>
  </si>
  <si>
    <t>DCrp~USD~DBRR2012_EZ1_A</t>
  </si>
  <si>
    <t>FCrp~EUR~BSKY_CH2_A</t>
  </si>
  <si>
    <t>MLILGB</t>
  </si>
  <si>
    <t>FCrp~EUR~COMP2012_1_A</t>
  </si>
  <si>
    <t>FCrp~EUR~RNBLG_2_A</t>
  </si>
  <si>
    <t>FCrp~EUR~SCGA2017_1_A</t>
  </si>
  <si>
    <t>FCrp~USD~PERM_2007_1_4A</t>
  </si>
  <si>
    <t>FSOV~SGD~MASPSP102226_0</t>
  </si>
  <si>
    <t>FXFWD</t>
  </si>
  <si>
    <t>FXFWD~0000072213~Bought</t>
  </si>
  <si>
    <t>FXFWD~0000072213~Sold</t>
  </si>
  <si>
    <t>FXFWD~0000072305~Bought</t>
  </si>
  <si>
    <t>FXFWD~0000072305~Sold</t>
  </si>
  <si>
    <t>FXFWD~0000072396~Bought</t>
  </si>
  <si>
    <t>ROYCCA</t>
  </si>
  <si>
    <t>FXFWD~0000072396~Sold</t>
  </si>
  <si>
    <t>FXFWD~0000072810~Bought</t>
  </si>
  <si>
    <t>FXFWD~0000072810~Sold</t>
  </si>
  <si>
    <t>FXFWD~0000073113~Bought</t>
  </si>
  <si>
    <t>FXFWD~0000073113~Sold</t>
  </si>
  <si>
    <t>FXFWD~0000073138~Bought</t>
  </si>
  <si>
    <t>FXFWD~0000073138~Sold</t>
  </si>
  <si>
    <t>FXFWD~0000073207~Bought</t>
  </si>
  <si>
    <t>FXFWD~0000073207~Sold</t>
  </si>
  <si>
    <t>FXFWD~0000073209~Bought</t>
  </si>
  <si>
    <t>FXFWD~0000073209~Sold</t>
  </si>
  <si>
    <t>FXFWD~0000073236~Bought</t>
  </si>
  <si>
    <t>FXFWD~0000073236~Sold</t>
  </si>
  <si>
    <t>FXFWD~0000073254~Bought</t>
  </si>
  <si>
    <t>FXFWD~0000073254~Sold</t>
  </si>
  <si>
    <t>FXFWD~0000073371~Bought</t>
  </si>
  <si>
    <t>FXFWD~0000073371~Sold</t>
  </si>
  <si>
    <t>FXFWD~0000073377~Bought</t>
  </si>
  <si>
    <t>FXFWD~0000073377~Sold</t>
  </si>
  <si>
    <t>FXFWD~0000073391~Bought</t>
  </si>
  <si>
    <t>FXFWD~0000073391~Sold</t>
  </si>
  <si>
    <t>FXFWD~0000073393~Bought</t>
  </si>
  <si>
    <t>FXFWD~0000073393~Sold</t>
  </si>
  <si>
    <t>FXFWD~0000073395~Bought</t>
  </si>
  <si>
    <t>FXFWD~0000073395~Sold</t>
  </si>
  <si>
    <t>FXFWD~0000073403~Bought</t>
  </si>
  <si>
    <t>FXFWD~0000073403~Sold</t>
  </si>
  <si>
    <t>FXFWD~0000073480~Bought</t>
  </si>
  <si>
    <t>FXFWD~0000073480~Sold</t>
  </si>
  <si>
    <t>FXFWD~0000073721~Bought</t>
  </si>
  <si>
    <t>FXFWD~0000073721~Sold</t>
  </si>
  <si>
    <t>FXFWD~0000073839~Bought</t>
  </si>
  <si>
    <t>FXFWD~0000073839~Sold</t>
  </si>
  <si>
    <t>FXFWD~0000073851~Bought</t>
  </si>
  <si>
    <t>FXFWD~0000073851~Sold</t>
  </si>
  <si>
    <t>FXFWD~0000074044~Bought</t>
  </si>
  <si>
    <t>FXFWD~0000074044~Sold</t>
  </si>
  <si>
    <t>FXFWD~0000074124~Bought</t>
  </si>
  <si>
    <t>FXFWD~0000074124~Sold</t>
  </si>
  <si>
    <t>FXFWD~0000074527~Bought</t>
  </si>
  <si>
    <t>FXFWD~0000074527~Sold</t>
  </si>
  <si>
    <t>FXFWD~0000074647~Bought</t>
  </si>
  <si>
    <t>FXFWD~0000074647~Sold</t>
  </si>
  <si>
    <t>FXFWD~0000074659~Bought</t>
  </si>
  <si>
    <t>FXFWD~0000074659~Sold</t>
  </si>
  <si>
    <t>FXSPOT</t>
  </si>
  <si>
    <t>FXSPOT~0000074185~Bought</t>
  </si>
  <si>
    <t>FXSPOT~0000074185~Sold</t>
  </si>
  <si>
    <t>FXSPOT~0000074187~Bought</t>
  </si>
  <si>
    <t>FXSPOT~0000074187~Sold</t>
  </si>
  <si>
    <t>FXSPOT~0000074205~Bought</t>
  </si>
  <si>
    <t>FXSPOT~0000074205~Sold</t>
  </si>
  <si>
    <t>FXSPOT~0000074254~Bought</t>
  </si>
  <si>
    <t>FXSPOT~0000074254~Sold</t>
  </si>
  <si>
    <t>FXSPOT~0000074256~Bought</t>
  </si>
  <si>
    <t>FXSPOT~0000074256~Sold</t>
  </si>
  <si>
    <t>FXSPOT~0000074289~Bought</t>
  </si>
  <si>
    <t>FXSPOT~0000074289~Sold</t>
  </si>
  <si>
    <t>FXSPOT~0000074299~Bought</t>
  </si>
  <si>
    <t>FXSPOT~0000074299~Sold</t>
  </si>
  <si>
    <t>FXSPOT~0000074369~Bought</t>
  </si>
  <si>
    <t>FXSPOT~0000074369~Sold</t>
  </si>
  <si>
    <t>FXSPOT~0000074401~Bought</t>
  </si>
  <si>
    <t>FXSPOT~0000074401~Sold</t>
  </si>
  <si>
    <t>FXSPOT~0000074421~Bought</t>
  </si>
  <si>
    <t>FXSPOT~0000074421~Sold</t>
  </si>
  <si>
    <t>FXSPOT~0000074428~Bought</t>
  </si>
  <si>
    <t>FXSPOT~0000074428~Sold</t>
  </si>
  <si>
    <t>FXSPOT~0000074447~Bought</t>
  </si>
  <si>
    <t>FXSPOT~0000074447~Sold</t>
  </si>
  <si>
    <t>FXSPOT~0000074485~Bought</t>
  </si>
  <si>
    <t>FXSPOT~0000074485~Sold</t>
  </si>
  <si>
    <t>FXSPOT~0000074491~Bought</t>
  </si>
  <si>
    <t>FXSPOT~0000074491~Sold</t>
  </si>
  <si>
    <t>FXSPOT~0000074542~Bought</t>
  </si>
  <si>
    <t>FXSPOT~0000074542~Sold</t>
  </si>
  <si>
    <t>FXSPOT~0000074560~Bought</t>
  </si>
  <si>
    <t>FXSPOT~0000074560~Sold</t>
  </si>
  <si>
    <t>FXSPOT~0000074569~Bought</t>
  </si>
  <si>
    <t>FXSPOT~0000074569~Sold</t>
  </si>
  <si>
    <t>FXSPOT~0000074585~Bought</t>
  </si>
  <si>
    <t>FXSPOT~0000074585~Sold</t>
  </si>
  <si>
    <t>FXSPOT~0000074591~Bought</t>
  </si>
  <si>
    <t>FXSPOT~0000074591~Sold</t>
  </si>
  <si>
    <t>FXSPOT~0000074628~Bought</t>
  </si>
  <si>
    <t>FXSPOT~0000074628~Sold</t>
  </si>
  <si>
    <t>FXSPOT~0000074673~Bought</t>
  </si>
  <si>
    <t>FXSPOT~0000074673~Sold</t>
  </si>
  <si>
    <t>FXSPOT~0000074703~Bought</t>
  </si>
  <si>
    <t>FXSPOT~0000074703~Sold</t>
  </si>
  <si>
    <t>FXSPOT~0000074715~Bought</t>
  </si>
  <si>
    <t>FXSPOT~0000074715~Sold</t>
  </si>
  <si>
    <t>MM</t>
  </si>
  <si>
    <t>MM~273078I</t>
  </si>
  <si>
    <t>273078I</t>
  </si>
  <si>
    <t>MM~292556I</t>
  </si>
  <si>
    <t>292556I</t>
  </si>
  <si>
    <t>MM~294846I</t>
  </si>
  <si>
    <t>294846I</t>
  </si>
  <si>
    <t>MM~295060I</t>
  </si>
  <si>
    <t>295060I</t>
  </si>
  <si>
    <t>295276I</t>
  </si>
  <si>
    <t>MM~296194I</t>
  </si>
  <si>
    <t>296194I</t>
  </si>
  <si>
    <t>MM~296888I</t>
  </si>
  <si>
    <t>296888I</t>
  </si>
  <si>
    <t>MM~296910I</t>
  </si>
  <si>
    <t>296910I</t>
  </si>
  <si>
    <t>MM~296922I</t>
  </si>
  <si>
    <t>296922I</t>
  </si>
  <si>
    <t>MM~296940I</t>
  </si>
  <si>
    <t>296940I</t>
  </si>
  <si>
    <t>MM~297040I</t>
  </si>
  <si>
    <t>297040I</t>
  </si>
  <si>
    <t>MM~297042I</t>
  </si>
  <si>
    <t>297042I</t>
  </si>
  <si>
    <t>MM~297044I</t>
  </si>
  <si>
    <t>297044I</t>
  </si>
  <si>
    <t>MM~297086I</t>
  </si>
  <si>
    <t>297086I</t>
  </si>
  <si>
    <t>MM~297122I</t>
  </si>
  <si>
    <t>297122I</t>
  </si>
  <si>
    <t>297124I</t>
  </si>
  <si>
    <t>MM~297326I</t>
  </si>
  <si>
    <t>297326I</t>
  </si>
  <si>
    <t>297346I</t>
  </si>
  <si>
    <t>297348I</t>
  </si>
  <si>
    <t>MM~297350I</t>
  </si>
  <si>
    <t>297350I</t>
  </si>
  <si>
    <t>297374I</t>
  </si>
  <si>
    <t>MM~297488I</t>
  </si>
  <si>
    <t>297488I</t>
  </si>
  <si>
    <t>MM~297566I</t>
  </si>
  <si>
    <t>297566I</t>
  </si>
  <si>
    <t>MM~297700I</t>
  </si>
  <si>
    <t>297700I</t>
  </si>
  <si>
    <t>MM~297736I</t>
  </si>
  <si>
    <t>297736I</t>
  </si>
  <si>
    <t>MM~298168I</t>
  </si>
  <si>
    <t>298168I</t>
  </si>
  <si>
    <t>MM~298172I</t>
  </si>
  <si>
    <t>298172I</t>
  </si>
  <si>
    <t>MM~298546I</t>
  </si>
  <si>
    <t>298546I</t>
  </si>
  <si>
    <t>PM10</t>
  </si>
  <si>
    <t>MM~298550I</t>
  </si>
  <si>
    <t>298550I</t>
  </si>
  <si>
    <t>MM~298580I</t>
  </si>
  <si>
    <t>MM~298586I</t>
  </si>
  <si>
    <t>MM~298618I</t>
  </si>
  <si>
    <t>MM~298630I</t>
  </si>
  <si>
    <t>MM~298642I</t>
  </si>
  <si>
    <t>298642I</t>
  </si>
  <si>
    <t>P0</t>
  </si>
  <si>
    <t>MM~298700I</t>
  </si>
  <si>
    <t>298700I</t>
  </si>
  <si>
    <t>MM~298764I</t>
  </si>
  <si>
    <t>MM~298768I</t>
  </si>
  <si>
    <t>MM~298800I</t>
  </si>
  <si>
    <t>MM~298802I</t>
  </si>
  <si>
    <t>MM~298806I</t>
  </si>
  <si>
    <t>MM~298864I</t>
  </si>
  <si>
    <t>MM~298866I</t>
  </si>
  <si>
    <t>MM~298868I</t>
  </si>
  <si>
    <t>298868I</t>
  </si>
  <si>
    <t>MM~298948I</t>
  </si>
  <si>
    <t>MM~298954I</t>
  </si>
  <si>
    <t>MM~298960I</t>
  </si>
  <si>
    <t>MM~299096I</t>
  </si>
  <si>
    <t>MM~299162I</t>
  </si>
  <si>
    <t>MM~299204I</t>
  </si>
  <si>
    <t>299254I</t>
  </si>
  <si>
    <t>MM~299260I</t>
  </si>
  <si>
    <t>MM~299266I</t>
  </si>
  <si>
    <t>MM~299318I</t>
  </si>
  <si>
    <t>MM~299384I</t>
  </si>
  <si>
    <t>299384I</t>
  </si>
  <si>
    <t>MM~299388I</t>
  </si>
  <si>
    <t>299388I</t>
  </si>
  <si>
    <t>MM~299400I</t>
  </si>
  <si>
    <t>299428I</t>
  </si>
  <si>
    <t>MM~299466I</t>
  </si>
  <si>
    <t>MM~299478I</t>
  </si>
  <si>
    <t>MM~299520I</t>
  </si>
  <si>
    <t>MM~299522I</t>
  </si>
  <si>
    <t>299522I</t>
  </si>
  <si>
    <t>MM~299608I</t>
  </si>
  <si>
    <t>MM~299646I</t>
  </si>
  <si>
    <t>299646I</t>
  </si>
  <si>
    <t>MM~299650I</t>
  </si>
  <si>
    <t>MM~299670I</t>
  </si>
  <si>
    <t>MM~299674I</t>
  </si>
  <si>
    <t>MM~299680I</t>
  </si>
  <si>
    <t>MM~299742I</t>
  </si>
  <si>
    <t>MM~299752I</t>
  </si>
  <si>
    <t>MM~299768I</t>
  </si>
  <si>
    <t>MM~299792I</t>
  </si>
  <si>
    <t>REPO~294852I~REPO~CLASSIC</t>
  </si>
  <si>
    <t>294852I</t>
  </si>
  <si>
    <t>REPO~295072I~REPO~CLASSIC</t>
  </si>
  <si>
    <t>295072I</t>
  </si>
  <si>
    <t>REPO~295284I~REPO~CLASSIC</t>
  </si>
  <si>
    <t>295284I</t>
  </si>
  <si>
    <t>REPO~296204I~REPO~CLASSIC</t>
  </si>
  <si>
    <t>296204I</t>
  </si>
  <si>
    <t>REPO~296894I~REPO~CLASSIC</t>
  </si>
  <si>
    <t>296894I</t>
  </si>
  <si>
    <t>REPO~296924I~REPO~CLASSIC</t>
  </si>
  <si>
    <t>296924I</t>
  </si>
  <si>
    <t>REPO~296926I~REPO~CLASSIC</t>
  </si>
  <si>
    <t>296926I</t>
  </si>
  <si>
    <t>REPO~296954I~REPO~CLASSIC</t>
  </si>
  <si>
    <t>296954I</t>
  </si>
  <si>
    <t>BSUIUS</t>
  </si>
  <si>
    <t>REPO~296990I~REPO~CLASSIC</t>
  </si>
  <si>
    <t>296990I</t>
  </si>
  <si>
    <t>REPO~296992I~REPO~CLASSIC</t>
  </si>
  <si>
    <t>296992I</t>
  </si>
  <si>
    <t>REPO~297050I~REPO~CLASSIC</t>
  </si>
  <si>
    <t>297050I</t>
  </si>
  <si>
    <t>REPO~297052I~REPO~CLASSIC</t>
  </si>
  <si>
    <t>297052I</t>
  </si>
  <si>
    <t>REPO~297054I~REPO~CLASSIC</t>
  </si>
  <si>
    <t>297054I</t>
  </si>
  <si>
    <t>REPO~297090I~REPO~CLASSIC</t>
  </si>
  <si>
    <t>297090I</t>
  </si>
  <si>
    <t>INGBUS</t>
  </si>
  <si>
    <t>REPO~297138I~REPO~CLASSIC</t>
  </si>
  <si>
    <t>297138I</t>
  </si>
  <si>
    <t>REPO~297140I~REPO~CLASSIC</t>
  </si>
  <si>
    <t>297140I</t>
  </si>
  <si>
    <t>REPO~297334I~REPO~CLASSIC</t>
  </si>
  <si>
    <t>297334I</t>
  </si>
  <si>
    <t>REPO~297336I~REPO~CLASSIC</t>
  </si>
  <si>
    <t>297336I</t>
  </si>
  <si>
    <t>REPO~297356I~REPO~CLASSIC</t>
  </si>
  <si>
    <t>297356I</t>
  </si>
  <si>
    <t>REPO~297358I~REPO~CLASSIC</t>
  </si>
  <si>
    <t>297358I</t>
  </si>
  <si>
    <t>REPO~297360I~REPO~CLASSIC</t>
  </si>
  <si>
    <t>297360I</t>
  </si>
  <si>
    <t>REPO~297400I~REPO~CLASSIC</t>
  </si>
  <si>
    <t>297400I</t>
  </si>
  <si>
    <t>REPO~297502I~REPO~CLASSIC</t>
  </si>
  <si>
    <t>297502I</t>
  </si>
  <si>
    <t>REPO~297538I~REPO~CLASSIC</t>
  </si>
  <si>
    <t>297538I</t>
  </si>
  <si>
    <t>REPO~297572I~REPO~CLASSIC</t>
  </si>
  <si>
    <t>297572I</t>
  </si>
  <si>
    <t>REPO~297636I~REPO~CLASSIC</t>
  </si>
  <si>
    <t>297636I</t>
  </si>
  <si>
    <t>REPO~297710I~REPO~CLASSIC</t>
  </si>
  <si>
    <t>297710I</t>
  </si>
  <si>
    <t>REPO~297750I~REPO~CLASSIC</t>
  </si>
  <si>
    <t>297750I</t>
  </si>
  <si>
    <t>REPO~297786I~REPO~CLASSIC</t>
  </si>
  <si>
    <t>297786I</t>
  </si>
  <si>
    <t>REPO~297908I~REPO~CLASSIC</t>
  </si>
  <si>
    <t>297908I</t>
  </si>
  <si>
    <t>REPO~298588I~REPO~CLASSIC</t>
  </si>
  <si>
    <t>298588I</t>
  </si>
  <si>
    <t>REPO~298590I~REPO~CLASSIC</t>
  </si>
  <si>
    <t>REPO~298788I~REPO~CLASSIC</t>
  </si>
  <si>
    <t>REPO~298790I~REPO~CLASSIC</t>
  </si>
  <si>
    <t>REPO~298808I~REPO~CLASSIC</t>
  </si>
  <si>
    <t>REPO~298884I~REPO~CLASSIC</t>
  </si>
  <si>
    <t>REPO~298886I~REPO~CLASSIC</t>
  </si>
  <si>
    <t>REPO~298978I~REPO~CLASSIC</t>
  </si>
  <si>
    <t>REPO~298980I~REPO~CLASSIC</t>
  </si>
  <si>
    <t>REPO~299106I~REPO~CLASSIC</t>
  </si>
  <si>
    <t>REPO~299164I~REPO~CLASSIC</t>
  </si>
  <si>
    <t>REPO~299192I~REPO~CLASSIC</t>
  </si>
  <si>
    <t>REPO~299216I~REPO~CLASSIC</t>
  </si>
  <si>
    <t>REPO~299268I~REPO~CLASSIC</t>
  </si>
  <si>
    <t>REPO~299270I~REPO~CLASSIC</t>
  </si>
  <si>
    <t>REPO~299330I~REPO~CLASSIC</t>
  </si>
  <si>
    <t>REPO~299332I~REPO~CLASSIC</t>
  </si>
  <si>
    <t>REPO~299362I~REPO~CLASSIC</t>
  </si>
  <si>
    <t>REPO~299406I~REPO~CLASSIC</t>
  </si>
  <si>
    <t>299406I</t>
  </si>
  <si>
    <t>REPO~299408I~REPO~CLASSIC</t>
  </si>
  <si>
    <t>REPO~299492I~REPO~CLASSIC</t>
  </si>
  <si>
    <t>REPO~299494I~REPO~CLASSIC</t>
  </si>
  <si>
    <t>REPO~299532I~REPO~CLASSIC</t>
  </si>
  <si>
    <t>REPO~299534I~REPO~CLASSIC</t>
  </si>
  <si>
    <t>REPO~299612I~REPO~CLASSIC</t>
  </si>
  <si>
    <t>REPO~299614I~REPO~CLASSIC</t>
  </si>
  <si>
    <t>REPO~299652I~REPO~CLASSIC</t>
  </si>
  <si>
    <t>REPO~299682I~REPO~CLASSIC</t>
  </si>
  <si>
    <t>REPO~299684I~REPO~CLASSIC</t>
  </si>
  <si>
    <t>REPO~299720I~REPO~CLASSIC</t>
  </si>
  <si>
    <t>REPO~299726I~REPO~CLASSIC</t>
  </si>
  <si>
    <t>REPO~299754I~REPO~CLASSIC</t>
  </si>
  <si>
    <t>REPO~299756I~REPO~CLASSIC</t>
  </si>
  <si>
    <t>REPO~299770I~REPO~CLASSIC</t>
  </si>
  <si>
    <t>REPO~299794I~REPO~CLASSIC</t>
  </si>
  <si>
    <t>DCrp~USD~AH4R2014_SFR2_A</t>
  </si>
  <si>
    <t>FCrp~EUR~E-MACNL05_I_A</t>
  </si>
  <si>
    <t>DCrp~USD~MLCC2003_CA2</t>
  </si>
  <si>
    <t>SPRD</t>
  </si>
  <si>
    <t>PM3</t>
  </si>
  <si>
    <t>DCrp~USD~MSC2004_HQ4_A6</t>
  </si>
  <si>
    <t>DCrp~USD~MSM2006_1AR_1A1</t>
  </si>
  <si>
    <t>DCrp~USD~ACE_2006_NC2_A2B</t>
  </si>
  <si>
    <t>BOND~USD~071527_4.375</t>
  </si>
  <si>
    <t>TRACKER</t>
  </si>
  <si>
    <t>BOND~USD~071529_4.125</t>
  </si>
  <si>
    <t>BOND~USD~073127_3.875</t>
  </si>
  <si>
    <t>RESIDUAL</t>
  </si>
  <si>
    <t>DCrp~USD~SEMT2004_4_A</t>
  </si>
  <si>
    <t>DCrp~USD~WSLT2005_1_A6</t>
  </si>
  <si>
    <t>FCrp~GBP~GFUND2014_1_A2</t>
  </si>
  <si>
    <t>PM1</t>
  </si>
  <si>
    <t>BOND~USD~011527_4</t>
  </si>
  <si>
    <t>BOND~USD~021529_3.5</t>
  </si>
  <si>
    <t>DAcy~USD~ALLSL2013_I_A</t>
  </si>
  <si>
    <t>DAcy~USD~SLMA_2003_2_A9</t>
  </si>
  <si>
    <t>DCrp~USD~NAVSL2015_AA_A2A</t>
  </si>
  <si>
    <t>FCrp~GBP~ALBA2011_1_A1</t>
  </si>
  <si>
    <t>PM5</t>
  </si>
  <si>
    <t>DCrp~USD~MSM2007_5AX_2A1</t>
  </si>
  <si>
    <t>DCrp~USD~NEF2002_1_A3</t>
  </si>
  <si>
    <t>DCrp~USD~NEF2007_1_A5</t>
  </si>
  <si>
    <t>DAcy~USD~FG_G07665</t>
  </si>
  <si>
    <t>DCrp~USD~NEF2002_1_A5</t>
  </si>
  <si>
    <t>DCrp~USD~NEF2002_1_A2</t>
  </si>
  <si>
    <t>DCrp~USD~NEF2002_1_A4</t>
  </si>
  <si>
    <t>DAcy~USD~FG_G60647</t>
  </si>
  <si>
    <t>BOND~USD~083127_3.625</t>
  </si>
  <si>
    <t>DAcy~USD~TBA_FNCL1712_3.5</t>
  </si>
  <si>
    <t>DCrp~USD~BRHEA2006_2_A14</t>
  </si>
  <si>
    <t>DCrp~USD~NSLT2007_2A_A4A2</t>
  </si>
  <si>
    <t>FCrp~GBP~MORGT2014_1_A1</t>
  </si>
  <si>
    <t>DCrp~USD~BSARM2007_1_2A1</t>
  </si>
  <si>
    <t>DCrp~USD~OOMLT2003_5A2</t>
  </si>
  <si>
    <t>DCrp~USD~OOMLT2003_3A4</t>
  </si>
  <si>
    <t>BOND~USD~123126_4.25</t>
  </si>
  <si>
    <t>DAcy~USD~FHR3284_AF</t>
  </si>
  <si>
    <t>DAcy~USD~FHR3279_FB</t>
  </si>
  <si>
    <t>DAcy~USD~FHR3281_AF</t>
  </si>
  <si>
    <t>DAcy~USD~FHR3284_CF</t>
  </si>
  <si>
    <t>DAcy~USD~TBA_FNCL1802_4</t>
  </si>
  <si>
    <t>DCrp~USD~PARGN_13A_A2C</t>
  </si>
  <si>
    <t>DAcy~USD~TBA_FNCL1803_3.5</t>
  </si>
  <si>
    <t>DAcy~USD~TBA_FNCL1803_4</t>
  </si>
  <si>
    <t>DAcy~USD~TBA_FNCL1802_3.5</t>
  </si>
  <si>
    <t>DAcy~USD~TBA_FNCL1801_4</t>
  </si>
  <si>
    <t>DAcy~USD~FN725423</t>
  </si>
  <si>
    <t>DAcy~USD~TBA_FNCL1804_4</t>
  </si>
  <si>
    <t>DCrp~USD~SAMI2006_AR4_2A2</t>
  </si>
  <si>
    <t>DCrp~USD~ACRE2010_ARTA_A2FL</t>
  </si>
  <si>
    <t>DAcy~USD~TBA_FNCL1805_4</t>
  </si>
  <si>
    <t>DCrp~USD~COLLE_2002_2_A22</t>
  </si>
  <si>
    <t>DAcy~USD~TBA_FNCI1712_2.5</t>
  </si>
  <si>
    <t>DAcy~USD~TBA_FNCI1801_2.5</t>
  </si>
  <si>
    <t>DAcy~USD~TBA_FNCL1806_4</t>
  </si>
  <si>
    <t>DAcy~USD~TBA_FNCL1806_4.5</t>
  </si>
  <si>
    <t>DCrp~USD~COLLE_2002_2_A29</t>
  </si>
  <si>
    <t>DCrp~USD~CMLTI2006_AR6_2A1</t>
  </si>
  <si>
    <t>DCrp~USD~SAMI2006_AR4_3A2</t>
  </si>
  <si>
    <t>DAcy~USD~TBA_FNCI1712_3</t>
  </si>
  <si>
    <t>DAcy~USD~TBA_FNCL1806_3.5</t>
  </si>
  <si>
    <t>DCrp~USD~SAMI2006_AR4_5A2</t>
  </si>
  <si>
    <t>BOND~USD~360215_4.5</t>
  </si>
  <si>
    <t>DAcy~USD~FNAL5590</t>
  </si>
  <si>
    <t>DAcy~USD~TBA_FNCI1801_3</t>
  </si>
  <si>
    <t>DAcy~USD~TBA_FNCL1807_3.5</t>
  </si>
  <si>
    <t>DAcy~USD~TBA_FNCL1807_4.5</t>
  </si>
  <si>
    <t>DAcy~USD~TBA_FNCL1808_3.5</t>
  </si>
  <si>
    <t>DAcy~USD~TBA_FNCL1808_4.5</t>
  </si>
  <si>
    <t>DAcy~USD~TBA_FNCI1802_3</t>
  </si>
  <si>
    <t>DCrp~USD~SAMI2006_AR4_4A2</t>
  </si>
  <si>
    <t>DAcy~USD~FNAL9742</t>
  </si>
  <si>
    <t>DAcy~USD~TBA_FNCL1808_4</t>
  </si>
  <si>
    <t>DCrp~USD~COLLE_2002_2_A30</t>
  </si>
  <si>
    <t>DAcy~USD~TBA_FNCI1803_2.5</t>
  </si>
  <si>
    <t>DAcy~USD~TBA_FNCL1809_4.5</t>
  </si>
  <si>
    <t>DAcy~USD~TBA_FNCL1810_3.5</t>
  </si>
  <si>
    <t>DCrp~USD~SLMA2011_B_A3</t>
  </si>
  <si>
    <t>DCrp~USD~SLMA2013_A_A2B</t>
  </si>
  <si>
    <t>FCrp~USD~CRGT2007_1A1</t>
  </si>
  <si>
    <t>DAcy~USD~TBA_FNCI1805_3</t>
  </si>
  <si>
    <t>PM6</t>
  </si>
  <si>
    <t>DAcy~USD~TBA_FNCI1802_2.5</t>
  </si>
  <si>
    <t>DCrp~USD~SLCLT2009_AA_A</t>
  </si>
  <si>
    <t>DCrp~USD~SLMA2012_E_A2A</t>
  </si>
  <si>
    <t>DAcy~USD~FNAL7524</t>
  </si>
  <si>
    <t>DCrp~USD~SLMA_20013_C_A2B</t>
  </si>
  <si>
    <t>FCrp~USD~HMI2012_1A_A2</t>
  </si>
  <si>
    <t>BOND~USD~280815_2.875</t>
  </si>
  <si>
    <t>DAcy~USD~FNAX5295_5.0</t>
  </si>
  <si>
    <t>DCrp~USD~SMB2015_A_A2A</t>
  </si>
  <si>
    <t>DCrp~USD~FHAMS07_FA1_A1</t>
  </si>
  <si>
    <t>FCrp~USD~PARGN_12A_A2C</t>
  </si>
  <si>
    <t>FCrp~USD~SAEC_11_A1A_144A</t>
  </si>
  <si>
    <t>FCrp~AUD~TRTN2014_1_A</t>
  </si>
  <si>
    <t>BOND~USD~290215_05.250</t>
  </si>
  <si>
    <t>DAcy~USD~FNR2007_22JF</t>
  </si>
  <si>
    <t>DCrp~USD~WFMBS2007_3_1A1</t>
  </si>
  <si>
    <t>BOND~USD~310215_05.375</t>
  </si>
  <si>
    <t>DAcy~USD~GCOE2005_1_A6AR</t>
  </si>
  <si>
    <t>DAcy~USD~GCOE2006_2A_A3AR</t>
  </si>
  <si>
    <t>DAcy~USD~GCOE2006_2A_A1AR</t>
  </si>
  <si>
    <t>DCrp~USD~HEF2004_1_A4</t>
  </si>
  <si>
    <t>DMun~USD~EFOTS2012_1_A</t>
  </si>
  <si>
    <t>DAcy~USD~FNR2007_4_FM</t>
  </si>
  <si>
    <t>DAcy~USD~FNR2007_14EF</t>
  </si>
  <si>
    <t>DCrp~USD~HEF2004_1_A6</t>
  </si>
  <si>
    <t>DAcy~USD~LPFA2011_A_A2</t>
  </si>
  <si>
    <t>DAcy~USD~NCSEA2011_1_A3</t>
  </si>
  <si>
    <t>DAcy~USD~GCOE2006_2A_A2AR</t>
  </si>
  <si>
    <t>DAcy~USD~SLMA2003_2_A7</t>
  </si>
  <si>
    <t>DAcy~USD~SLMA2003_5_A6</t>
  </si>
  <si>
    <t>DCrp~USD~MARM2007_2_A4</t>
  </si>
  <si>
    <t>DAcy~USD~FNMA3181</t>
  </si>
  <si>
    <t>MBS</t>
  </si>
  <si>
    <t>DCrp~USD~MSM2004_4_2A</t>
  </si>
  <si>
    <t>E_P5_2</t>
  </si>
  <si>
    <t>DCrp~USD~MSM2007_11AR_2A3</t>
  </si>
  <si>
    <t>DCrp~USD~NAA2004_R2_A1</t>
  </si>
  <si>
    <t>DAcy~USD~FNR2007_21FE</t>
  </si>
  <si>
    <t>DCrp~USD~NHEL2003_2_A2</t>
  </si>
  <si>
    <t>DCrp~USD~NAA2004_R1_A1</t>
  </si>
  <si>
    <t>PM4</t>
  </si>
  <si>
    <t>DCrp~USD~OOMLT2003_4A2</t>
  </si>
  <si>
    <t>P5_2</t>
  </si>
  <si>
    <t>DCrp~USD~PRIME2006_DR1_2A2</t>
  </si>
  <si>
    <t>DCrp~USD~PHEAA_2004_1_A2</t>
  </si>
  <si>
    <t>DAcy~USD~TBA_FGLMC1710_4</t>
  </si>
  <si>
    <t>DAcy~USD~TBA_FGLMC1711_4</t>
  </si>
  <si>
    <t>DAcy~USD~TBA_FGLMC1901_4</t>
  </si>
  <si>
    <t>DCrp~USD~SASC2005_RF3_1A</t>
  </si>
  <si>
    <t>DCrp~USD~SLMA2006_7_A6C</t>
  </si>
  <si>
    <t>DCrp~USD~WAMU2004_AR11_A</t>
  </si>
  <si>
    <t>DAcy~USD~TBA_FNCI1805_2.5</t>
  </si>
  <si>
    <t>DCrp~USD~WAMU2006_AR16_2A1</t>
  </si>
  <si>
    <t>DCrp~USD~WBCMT2004_C11_A5</t>
  </si>
  <si>
    <t>DCrp~USD~WBCMT2005_C20_A7</t>
  </si>
  <si>
    <t>DMun~USD~EFOTS2011_1_A2</t>
  </si>
  <si>
    <t>DAcy~USD~TBA_FNCI1808_3</t>
  </si>
  <si>
    <t>DAcy~USD~TBA_FNCI1812_3</t>
  </si>
  <si>
    <t>DMun~USD~NYCGEN_360801_5.767</t>
  </si>
  <si>
    <t>DMun~USD~WAS_3908_5.481</t>
  </si>
  <si>
    <t>FCrp~AUD~FMACB2012_3_A1</t>
  </si>
  <si>
    <t>DCrp~USD~WAMU2004_AR8A1</t>
  </si>
  <si>
    <t>DCrp~USD~WAMU2007_HY7_3A1</t>
  </si>
  <si>
    <t>DAcy~USD~TBA_FNCI1811_3</t>
  </si>
  <si>
    <t>DAcy~USD~TBA_FNCI1804_2.5</t>
  </si>
  <si>
    <t>DAcy~USD~TBA_FNCI1809_3</t>
  </si>
  <si>
    <t>DCrp~USD~WAMU2004_AR12_A2A</t>
  </si>
  <si>
    <t>DCrp~USD~WFMBS2005_AR8_2A1</t>
  </si>
  <si>
    <t>DAcy~USD~TBA_FNCL1710_3.5</t>
  </si>
  <si>
    <t>DAcy~USD~TBA_FNCL1710_4</t>
  </si>
  <si>
    <t>DAcy~USD~TBA_FNCL1711_3.5</t>
  </si>
  <si>
    <t>BOND~USD~011528_4.25</t>
  </si>
  <si>
    <t>BOND~USD~011529_3.5</t>
  </si>
  <si>
    <t>BOND~USD~013127_4.125</t>
  </si>
  <si>
    <t>BOND~USD~021527_4.125</t>
  </si>
  <si>
    <t>BOND~USD~021528_4.25</t>
  </si>
  <si>
    <t>DAcy~USD~TBA_FNCL1712_4</t>
  </si>
  <si>
    <t>DAcy~USD~FNMA3215</t>
  </si>
  <si>
    <t>DAcy~USD~FNR2007_20FP</t>
  </si>
  <si>
    <t>DAcy~USD~GNR2007_7_JF</t>
  </si>
  <si>
    <t>DAcy~USD~TBA_FNCI1710_3</t>
  </si>
  <si>
    <t>DAcy~USD~FNMA3221</t>
  </si>
  <si>
    <t>BOND~USD~061527_4.625</t>
  </si>
  <si>
    <t>BOND~USD~071528_3.875</t>
  </si>
  <si>
    <t>FCrp~USD~GRANM2006_1A_A1</t>
  </si>
  <si>
    <t>DCrp~USD~WAMU2007_HY1_1A1</t>
  </si>
  <si>
    <t>BOND~USD~061529_4.125</t>
  </si>
  <si>
    <t>BOND~USD~063027_3.75</t>
  </si>
  <si>
    <t>DAcy~USD~TBA_FNCL1811_3.5</t>
  </si>
  <si>
    <t>DAcy~USD~TBA_FNCL1812_4</t>
  </si>
  <si>
    <t>DAcy~USD~TBA_FNCL1809_3.5</t>
  </si>
  <si>
    <t>BOND~USD~20270815_2.25</t>
  </si>
  <si>
    <t>DAcy~USD~TBA_FNCL1812_3.5</t>
  </si>
  <si>
    <t>DAcy~USD~TBA_FNCL1901_4</t>
  </si>
  <si>
    <t>BOND~USD~270815_06.375</t>
  </si>
  <si>
    <t>BOND~USD~081526_4.375</t>
  </si>
  <si>
    <t>BOND~USD~081527_3.75</t>
  </si>
  <si>
    <t>DAcy~USD~TBA_FNCL1810_4</t>
  </si>
  <si>
    <t>DAcy~USD~TBA_FNCL1811_4</t>
  </si>
  <si>
    <t>DCrp~USD~BOAMS2005_F_2A2</t>
  </si>
  <si>
    <t>DCrp~USD~CFAB2003_5_2A2</t>
  </si>
  <si>
    <t>DCrp~USD~BSARM2004_10_15A1</t>
  </si>
  <si>
    <t>DCrp~USD~BSARM2007_3_2A1</t>
  </si>
  <si>
    <t>DCrp~USD~BALTA_2005_2_2A4</t>
  </si>
  <si>
    <t>DCrp~USD~CFAB2004_1_2A2</t>
  </si>
  <si>
    <t>BOND~USD~063028_4.125</t>
  </si>
  <si>
    <t>DAcy~USD~TBA_FNCL1901_5</t>
  </si>
  <si>
    <t>DCrp~USD~BAFC2007_C_5A1</t>
  </si>
  <si>
    <t>DCrp~USD~BAYV2007_A_1A5</t>
  </si>
  <si>
    <t>DCrp~USD~BSARM2007_2_1A1</t>
  </si>
  <si>
    <t>DCrp~USD~CWHL2005_R1_1AF1</t>
  </si>
  <si>
    <t>DCrp~USD~CWHEL2004_K_2A</t>
  </si>
  <si>
    <t>DCrp~USD~CWHL2004_20_2A1</t>
  </si>
  <si>
    <t>DCrp~USD~CWHL2004_R2_1AF1</t>
  </si>
  <si>
    <t>DCrp~USD~CWL2004_SD1_A1</t>
  </si>
  <si>
    <t>E_PM21</t>
  </si>
  <si>
    <t>BOND~USD~290815_06.125</t>
  </si>
  <si>
    <t>DCrp~USD~CWL2006_S9_A5</t>
  </si>
  <si>
    <t>DCrp~USD~FHASI2007_AR2_1A1</t>
  </si>
  <si>
    <t>DCrp~USD~CMLTI2005_5_3A2A</t>
  </si>
  <si>
    <t>DCrp~USD~CWALT2005_J2_2A1</t>
  </si>
  <si>
    <t>DCrp~USD~CWL2004_42A</t>
  </si>
  <si>
    <t>DCrp~USD~FHLT2006_B_SLA</t>
  </si>
  <si>
    <t>DCrp~USD~GSMS2006_CC1_A</t>
  </si>
  <si>
    <t>DAcy~USD~FG_Q51582</t>
  </si>
  <si>
    <t>DCrp~USD~FMIC2005_3_2A2</t>
  </si>
  <si>
    <t>DCrp~USD~GMACC2004_C2_A4</t>
  </si>
  <si>
    <t>DCrp~USD~GSMPS2005_RP3_1AF</t>
  </si>
  <si>
    <t>DCrp~USD~GSMS2013_KING_A</t>
  </si>
  <si>
    <t>DAcy~USD~FNCA0887</t>
  </si>
  <si>
    <t>DAcy~USD~FNCA0888</t>
  </si>
  <si>
    <t>DAcy~USD~FNCA1033</t>
  </si>
  <si>
    <t>DCrp~USD~HVMLT2004_8_3A2</t>
  </si>
  <si>
    <t>DCrp~USD~INDX2004_AR15_1A1</t>
  </si>
  <si>
    <t>BOND~USD~081528_3.625</t>
  </si>
  <si>
    <t>BOND~USD~260815_06.750</t>
  </si>
  <si>
    <t>BOND~USD~261231_1.25</t>
  </si>
  <si>
    <t>DAcy~USD~FNCA0787</t>
  </si>
  <si>
    <t>DAcy~USD~FNCA0890</t>
  </si>
  <si>
    <t>DAcy~USD~FNCA0891</t>
  </si>
  <si>
    <t>DCrp~USD~JPMCC2012_C6_A3</t>
  </si>
  <si>
    <t>DCrp~USD~JPMCC2012_CBX_A3</t>
  </si>
  <si>
    <t>DCrp~USD~KSLT2004_A2A2</t>
  </si>
  <si>
    <t>DCrp~USD~MARM2004_12_2A1</t>
  </si>
  <si>
    <t>DCrp~USD~GFORC2005_RRA_A2</t>
  </si>
  <si>
    <t>DCrp~USD~AFC2000_1_2A</t>
  </si>
  <si>
    <t>DCrp~USD~BALTA_2005_5_21A1</t>
  </si>
  <si>
    <t>DCrp~USD~CSMC2006_2_3A1</t>
  </si>
  <si>
    <t>DAcy~USD~FG_Q51887</t>
  </si>
  <si>
    <t>DAcy~USD~FH1N0371</t>
  </si>
  <si>
    <t>DCrp~USD~FHASI2005_AR2_1A1</t>
  </si>
  <si>
    <t>DAcy~USD~FNBM1989</t>
  </si>
  <si>
    <t>DAcy~USD~FNCA0590_3</t>
  </si>
  <si>
    <t>DCrp~USD~JPMCC2012_HSBC_A</t>
  </si>
  <si>
    <t>DCrp~USD~CPMH2007_1_A3</t>
  </si>
  <si>
    <t>MM~299386I</t>
  </si>
  <si>
    <t>299386I</t>
  </si>
  <si>
    <t>MM~299382I</t>
  </si>
  <si>
    <t>299382I</t>
  </si>
  <si>
    <t>DCrp~USD~GSAMP2003_SEA_A1</t>
  </si>
  <si>
    <t>DAcy~USD~FG_Q51581</t>
  </si>
  <si>
    <t>DAcy~USD~FNCA0732</t>
  </si>
  <si>
    <t>DCrp~USD~JPMMT2007_A2_1A1</t>
  </si>
  <si>
    <t>DCrp~USD~MLMI2005_A2_A2</t>
  </si>
  <si>
    <t>Absolute Bench Inc</t>
  </si>
  <si>
    <t>Bench Daily</t>
  </si>
  <si>
    <t>Abosulate bmk return</t>
  </si>
  <si>
    <t>Excess return</t>
  </si>
  <si>
    <t>Excess return recon</t>
  </si>
  <si>
    <t>Abo bmk recon</t>
  </si>
  <si>
    <t>MX return</t>
  </si>
  <si>
    <t>ICE return</t>
  </si>
  <si>
    <t>Corrected FTP cost</t>
  </si>
  <si>
    <t>Murex excess return</t>
  </si>
  <si>
    <t>Benchmark</t>
  </si>
  <si>
    <t>Benchmark Transfer</t>
  </si>
  <si>
    <t>Benchmark Absolute income</t>
  </si>
  <si>
    <t>Excess return after correction</t>
  </si>
  <si>
    <t>Benchmark return index</t>
  </si>
  <si>
    <t xml:space="preserve">Benchmark return </t>
  </si>
  <si>
    <t>daily PL</t>
  </si>
  <si>
    <t>299254I; P2 take the loan from P0 on 0727 and mature on 0728 for 103M</t>
  </si>
  <si>
    <t>Sum of CASH_FLOW_AMT</t>
  </si>
  <si>
    <t>(All)</t>
  </si>
  <si>
    <t>JEFFUS</t>
  </si>
  <si>
    <t>TDSSNY</t>
  </si>
  <si>
    <t>MIUFJS</t>
  </si>
  <si>
    <t>BOND~USD~063026_4.625</t>
  </si>
  <si>
    <t>BOND~USD~071526_4.5</t>
  </si>
  <si>
    <t>GOSZUS</t>
  </si>
  <si>
    <t>BOFMUS</t>
  </si>
  <si>
    <t>SBSIUS</t>
  </si>
  <si>
    <t>MOSZUS</t>
  </si>
  <si>
    <t>HSBSUS</t>
  </si>
  <si>
    <t>GRCMCO</t>
  </si>
  <si>
    <t>LEBZUS</t>
  </si>
  <si>
    <t>CSFBUS</t>
  </si>
  <si>
    <t>MLGSUS</t>
  </si>
  <si>
    <t>BNPIUS</t>
  </si>
  <si>
    <t>LEBZGB</t>
  </si>
  <si>
    <t>BEARUS</t>
  </si>
  <si>
    <t>FTBMTN</t>
  </si>
  <si>
    <t>CRESNY</t>
  </si>
  <si>
    <t>CD~EUR~SHIN063026_0</t>
  </si>
  <si>
    <t>ROYCUS</t>
  </si>
  <si>
    <t>NOMZUS</t>
  </si>
  <si>
    <t>UBSSUS</t>
  </si>
  <si>
    <t>P4-WAMCO</t>
  </si>
  <si>
    <t>RWBDUS</t>
  </si>
  <si>
    <t>DCrp~USD~ARP2014_SFR1_A</t>
  </si>
  <si>
    <t>DCrp~USD~ARSI2003_W7_A2</t>
  </si>
  <si>
    <t>P4-SSGA</t>
  </si>
  <si>
    <t>DCrp~USD~AVMT2013_AVM_A</t>
  </si>
  <si>
    <t>DCrp~USD~BAMLL2012_CLRN_A1</t>
  </si>
  <si>
    <t>DCrp~USD~BAMLL2012_PARK_A</t>
  </si>
  <si>
    <t>DCrp~USD~BAMLL2013_WBRK_A</t>
  </si>
  <si>
    <t>DCrp~USD~BBCMS2013_TYSN_A2</t>
  </si>
  <si>
    <t>DCrp~USD~BBUBS2012_SHOW_A</t>
  </si>
  <si>
    <t>P4-UBS</t>
  </si>
  <si>
    <t>DCrp~USD~BSCMS2007_PW15_A4</t>
  </si>
  <si>
    <t>DCrp~USD~BSCMS_07_T26_A4</t>
  </si>
  <si>
    <t>DCrp~USD~CD2005_CD1_A4</t>
  </si>
  <si>
    <t>DCrp~USD~COMM2012_LC4_AM</t>
  </si>
  <si>
    <t>DCrp~USD~COMM2013_300P_A1</t>
  </si>
  <si>
    <t>RWPHUS</t>
  </si>
  <si>
    <t>DCrp~USD~ESA2013_ESH7_A27</t>
  </si>
  <si>
    <t>DCrp~USD~GSMS2009_RR1_JPA</t>
  </si>
  <si>
    <t>DCrp~USD~GSMS2012_SHOP_A</t>
  </si>
  <si>
    <t>DCrp~USD~HEMT2006_4_A2</t>
  </si>
  <si>
    <t>DCrp~USD~HILT2013_HLT_AFX</t>
  </si>
  <si>
    <t>DCrp~USD~IRWIN2006_1_2A3</t>
  </si>
  <si>
    <t>DCrp~USD~JPMCC2005_LDP3_A2</t>
  </si>
  <si>
    <t>DCrp~USD~JPMCC2007_LDPX_A3</t>
  </si>
  <si>
    <t>DCrp~USD~JPMCC2011_CCH_A</t>
  </si>
  <si>
    <t>DCrp~USD~JPMCC2014_FL5_A</t>
  </si>
  <si>
    <t>BONYUS</t>
  </si>
  <si>
    <t>DCrp~USD~MLMT2005_MKB2A4</t>
  </si>
  <si>
    <t>DCrp~USD~MMAF2009_A4</t>
  </si>
  <si>
    <t>DCrp~USD~MMAF2011_AA_A5</t>
  </si>
  <si>
    <t>DCrp~USD~MSC2007_IQ14_A4</t>
  </si>
  <si>
    <t>DCrp~USD~MSC2012_STAR_A2</t>
  </si>
  <si>
    <t>DCrp~USD~NEF_2007_1_A2</t>
  </si>
  <si>
    <t>DCrp~USD~QCMT2013_QC_144A</t>
  </si>
  <si>
    <t>DCrp~USD~SASC2007_BHC1_A1</t>
  </si>
  <si>
    <t>DCrp~USD~SLMA2010_A_II_A</t>
  </si>
  <si>
    <t>DCrp~USD~SLMA2011_C_A2A</t>
  </si>
  <si>
    <t>DCrp~USD~SLMA2013_B_A2A</t>
  </si>
  <si>
    <t>DCrp~USD~SMI2012_1A_2A1</t>
  </si>
  <si>
    <t>DCrp~USD~TSTAR2006_1A_A</t>
  </si>
  <si>
    <t>DCrp~USD~VNDO2012_6AVE_A</t>
  </si>
  <si>
    <t>DCrp~USD~WBCMT2005_C17_A4</t>
  </si>
  <si>
    <t>NATANY</t>
  </si>
  <si>
    <t>FCrp~AUD~LBRTY2015_1_A1</t>
  </si>
  <si>
    <t>FCrp~AUD~PUMA2014_2_A</t>
  </si>
  <si>
    <t>MACQAU</t>
  </si>
  <si>
    <t>WPACUS</t>
  </si>
  <si>
    <t>FCrp~EUR~CFHL2014_1_A2A</t>
  </si>
  <si>
    <t>LOYDLO</t>
  </si>
  <si>
    <t>FCrp~EUR~COPER2012_1_A1</t>
  </si>
  <si>
    <t>SOGEGB</t>
  </si>
  <si>
    <t>FCrp~EUR~DUTCH2010_15_A2</t>
  </si>
  <si>
    <t>FCrp~EUR~FOSSM2010_1_A2</t>
  </si>
  <si>
    <t>FCrp~EUR~HMI2011_1A_A4</t>
  </si>
  <si>
    <t>FCrp~EUR~PERM2009_1_3A</t>
  </si>
  <si>
    <t>FCrp~EUR~SMI2010_1X_A2</t>
  </si>
  <si>
    <t>FCrp~EUR~STORM2011_4_A2</t>
  </si>
  <si>
    <t>FCrp~EUR~STORM2013_4_A2</t>
  </si>
  <si>
    <t>NOMAGB</t>
  </si>
  <si>
    <t>FCrp~GBP~FOSSM2012_1_3A2</t>
  </si>
  <si>
    <t>BSCHGB</t>
  </si>
  <si>
    <t>FCrp~GBP~GFUND2011_1_A2</t>
  </si>
  <si>
    <t>DEUTGB</t>
  </si>
  <si>
    <t>FCrp~GBP~IMT2005_3E_A2</t>
  </si>
  <si>
    <t>FCrp~GBP~SMI2009_1_A2</t>
  </si>
  <si>
    <t>FCrp~USD~EMAC2007_NL3A_A1</t>
  </si>
  <si>
    <t>FCrp~USD~GRANM2007_2_4A1</t>
  </si>
  <si>
    <t>FXFWD~0000073051~Bought</t>
  </si>
  <si>
    <t>FXFWD~0000073051~Sold</t>
  </si>
  <si>
    <t>MM~298544I</t>
  </si>
  <si>
    <t>298544I</t>
  </si>
  <si>
    <t>MM~298548I</t>
  </si>
  <si>
    <t>298548I</t>
  </si>
  <si>
    <t>REPO~296710I~REPO~CLASSIC</t>
  </si>
  <si>
    <t>296710I</t>
  </si>
  <si>
    <t>daily cf</t>
  </si>
  <si>
    <t>cumulative cash flow_tracker</t>
  </si>
  <si>
    <t>cumulative cash flow_pm10+pm11</t>
  </si>
  <si>
    <t>daily pl</t>
  </si>
  <si>
    <t>static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</si>
</sst>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3" formatCode="_(* #,##0.00_);_(* \(#,##0.00\);_(* &quot;-&quot;??_);_(@_)"/>
    <numFmt numFmtId="164" formatCode="_(* #,##0.000000000_);_(* \(#,##0.000000000\);_(* &quot;-&quot;??_);_(@_)"/>
    <numFmt numFmtId="165" formatCode="_(* #,##0.00000000000000_);_(* \(#,##0.00000000000000\);_(* &quot;-&quot;??_);_(@_)"/>
    <numFmt numFmtId="166" formatCode="_(* #,##0.000000000000000_);_(* \(#,##0.000000000000000\);_(* &quot;-&quot;??_);_(@_)"/>
    <numFmt numFmtId="167" formatCode="_(* #,##0.0000000000000000_);_(* \(#,##0.0000000000000000\);_(* &quot;-&quot;??_);_(@_)"/>
    <numFmt numFmtId="168" formatCode="#,##0.00000000"/>
    <numFmt numFmtId="169" formatCode="mmm\ dd\ yyyy"/>
    <numFmt numFmtId="170" formatCode=";;;"/>
    <numFmt numFmtId="171" formatCode="_(* #,##0.0000000_);_(* \(#,##0.0000000\);_(* &quot;-&quot;??_);_(@_)"/>
    <numFmt numFmtId="172" formatCode="0.000000000"/>
    <numFmt numFmtId="173" formatCode="_(* #,##0_);_(* \(#,##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FFFF"/>
      <name val="Arial Unicode MS"/>
    </font>
    <font>
      <sz val="9"/>
      <color rgb="FF000000"/>
      <name val="Arial Unicode MS"/>
    </font>
    <font>
      <sz val="9"/>
      <color rgb="FF2834A3"/>
      <name val="Arial Unicode MS"/>
    </font>
    <font>
      <sz val="9"/>
      <color rgb="FFCD0009"/>
      <name val="Arial Unicode MS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35353"/>
      </patternFill>
    </fill>
    <fill>
      <patternFill patternType="solid">
        <fgColor rgb="FFE9E9E9"/>
      </patternFill>
    </fill>
    <fill>
      <patternFill patternType="solid">
        <fgColor rgb="FFFFFFFF"/>
      </patternFill>
    </fill>
    <fill>
      <patternFill patternType="solid">
        <fgColor rgb="FFFFE6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888888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82">
    <xf numFmtId="0" fontId="0" fillId="0" borderId="0" xfId="0"/>
    <xf numFmtId="14" fontId="0" fillId="0" borderId="0" xfId="0" applyNumberFormat="1"/>
    <xf numFmtId="43" fontId="2" fillId="2" borderId="0" xfId="1" applyFont="1" applyFill="1"/>
    <xf numFmtId="0" fontId="0" fillId="2" borderId="0" xfId="0" applyFill="1"/>
    <xf numFmtId="0" fontId="2" fillId="2" borderId="0" xfId="0" applyFont="1" applyFill="1"/>
    <xf numFmtId="43" fontId="0" fillId="2" borderId="0" xfId="0" applyNumberFormat="1" applyFill="1"/>
    <xf numFmtId="43" fontId="2" fillId="3" borderId="0" xfId="1" applyFont="1" applyFill="1"/>
    <xf numFmtId="43" fontId="0" fillId="3" borderId="0" xfId="1" applyFont="1" applyFill="1"/>
    <xf numFmtId="43" fontId="0" fillId="0" borderId="0" xfId="1" applyFont="1"/>
    <xf numFmtId="11" fontId="0" fillId="0" borderId="0" xfId="0" applyNumberFormat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11" fontId="0" fillId="4" borderId="0" xfId="0" applyNumberFormat="1" applyFill="1"/>
    <xf numFmtId="43" fontId="0" fillId="0" borderId="0" xfId="1" applyFont="1" applyFill="1"/>
    <xf numFmtId="43" fontId="0" fillId="3" borderId="0" xfId="0" applyNumberFormat="1" applyFill="1"/>
    <xf numFmtId="0" fontId="0" fillId="3" borderId="0" xfId="0" applyFill="1"/>
    <xf numFmtId="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7" fontId="2" fillId="2" borderId="0" xfId="1" applyNumberFormat="1" applyFont="1" applyFill="1"/>
    <xf numFmtId="167" fontId="0" fillId="2" borderId="0" xfId="1" applyNumberFormat="1" applyFont="1" applyFill="1"/>
    <xf numFmtId="167" fontId="0" fillId="0" borderId="0" xfId="1" applyNumberFormat="1" applyFont="1"/>
    <xf numFmtId="166" fontId="0" fillId="5" borderId="0" xfId="1" applyNumberFormat="1" applyFont="1" applyFill="1"/>
    <xf numFmtId="0" fontId="0" fillId="0" borderId="0" xfId="0" quotePrefix="1"/>
    <xf numFmtId="0" fontId="4" fillId="6" borderId="0" xfId="0" applyFont="1" applyFill="1" applyAlignment="1">
      <alignment horizontal="center" vertical="center"/>
    </xf>
    <xf numFmtId="43" fontId="4" fillId="6" borderId="0" xfId="1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3" fontId="5" fillId="7" borderId="0" xfId="0" applyNumberFormat="1" applyFont="1" applyFill="1" applyAlignment="1">
      <alignment horizontal="left" vertical="center"/>
    </xf>
    <xf numFmtId="168" fontId="6" fillId="8" borderId="0" xfId="0" applyNumberFormat="1" applyFont="1" applyFill="1" applyAlignment="1">
      <alignment horizontal="right" vertical="center"/>
    </xf>
    <xf numFmtId="4" fontId="7" fillId="8" borderId="0" xfId="0" applyNumberFormat="1" applyFont="1" applyFill="1" applyAlignment="1">
      <alignment horizontal="right" vertical="center"/>
    </xf>
    <xf numFmtId="4" fontId="7" fillId="8" borderId="1" xfId="0" applyNumberFormat="1" applyFont="1" applyFill="1" applyBorder="1" applyAlignment="1">
      <alignment horizontal="right" vertical="center"/>
    </xf>
    <xf numFmtId="4" fontId="6" fillId="8" borderId="2" xfId="0" applyNumberFormat="1" applyFont="1" applyFill="1" applyBorder="1" applyAlignment="1">
      <alignment horizontal="right" vertical="center"/>
    </xf>
    <xf numFmtId="4" fontId="6" fillId="8" borderId="0" xfId="0" applyNumberFormat="1" applyFont="1" applyFill="1" applyAlignment="1">
      <alignment horizontal="right" vertical="center"/>
    </xf>
    <xf numFmtId="4" fontId="6" fillId="8" borderId="1" xfId="0" applyNumberFormat="1" applyFont="1" applyFill="1" applyBorder="1" applyAlignment="1">
      <alignment horizontal="right" vertical="center"/>
    </xf>
    <xf numFmtId="4" fontId="7" fillId="8" borderId="2" xfId="0" applyNumberFormat="1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center" vertical="center"/>
    </xf>
    <xf numFmtId="169" fontId="5" fillId="7" borderId="0" xfId="0" applyNumberFormat="1" applyFont="1" applyFill="1" applyAlignment="1">
      <alignment horizontal="left" vertical="center"/>
    </xf>
    <xf numFmtId="3" fontId="7" fillId="8" borderId="0" xfId="0" applyNumberFormat="1" applyFont="1" applyFill="1" applyAlignment="1">
      <alignment horizontal="right" vertical="center"/>
    </xf>
    <xf numFmtId="3" fontId="7" fillId="9" borderId="2" xfId="0" applyNumberFormat="1" applyFont="1" applyFill="1" applyBorder="1" applyAlignment="1">
      <alignment horizontal="right" vertical="center"/>
    </xf>
    <xf numFmtId="170" fontId="5" fillId="8" borderId="0" xfId="0" applyNumberFormat="1" applyFont="1" applyFill="1" applyAlignment="1">
      <alignment horizontal="right" vertical="center"/>
    </xf>
    <xf numFmtId="3" fontId="5" fillId="9" borderId="2" xfId="0" applyNumberFormat="1" applyFont="1" applyFill="1" applyBorder="1" applyAlignment="1">
      <alignment horizontal="right" vertical="center"/>
    </xf>
    <xf numFmtId="4" fontId="5" fillId="8" borderId="0" xfId="0" applyNumberFormat="1" applyFont="1" applyFill="1" applyAlignment="1">
      <alignment horizontal="right" vertical="center"/>
    </xf>
    <xf numFmtId="3" fontId="5" fillId="8" borderId="0" xfId="0" applyNumberFormat="1" applyFont="1" applyFill="1" applyAlignment="1">
      <alignment horizontal="right" vertical="center"/>
    </xf>
    <xf numFmtId="43" fontId="4" fillId="6" borderId="3" xfId="1" applyFont="1" applyFill="1" applyBorder="1" applyAlignment="1">
      <alignment horizontal="center" vertical="center"/>
    </xf>
    <xf numFmtId="43" fontId="5" fillId="9" borderId="1" xfId="1" applyFont="1" applyFill="1" applyBorder="1" applyAlignment="1">
      <alignment horizontal="right" vertical="center"/>
    </xf>
    <xf numFmtId="43" fontId="7" fillId="9" borderId="1" xfId="1" applyFont="1" applyFill="1" applyBorder="1" applyAlignment="1">
      <alignment horizontal="right" vertical="center"/>
    </xf>
    <xf numFmtId="43" fontId="3" fillId="0" borderId="0" xfId="0" applyNumberFormat="1" applyFont="1"/>
    <xf numFmtId="43" fontId="1" fillId="3" borderId="0" xfId="1" applyFont="1" applyFill="1"/>
    <xf numFmtId="0" fontId="3" fillId="0" borderId="0" xfId="0" applyFont="1"/>
    <xf numFmtId="43" fontId="3" fillId="0" borderId="0" xfId="1" applyFont="1"/>
    <xf numFmtId="38" fontId="0" fillId="0" borderId="0" xfId="0" applyNumberFormat="1"/>
    <xf numFmtId="0" fontId="0" fillId="10" borderId="0" xfId="0" applyFill="1"/>
    <xf numFmtId="43" fontId="0" fillId="10" borderId="0" xfId="0" applyNumberFormat="1" applyFill="1"/>
    <xf numFmtId="171" fontId="0" fillId="0" borderId="0" xfId="0" applyNumberFormat="1"/>
    <xf numFmtId="43" fontId="0" fillId="11" borderId="0" xfId="0" applyNumberFormat="1" applyFill="1"/>
    <xf numFmtId="0" fontId="0" fillId="11" borderId="0" xfId="0" applyFill="1"/>
    <xf numFmtId="43" fontId="3" fillId="11" borderId="0" xfId="0" applyNumberFormat="1" applyFont="1" applyFill="1"/>
    <xf numFmtId="43" fontId="1" fillId="2" borderId="0" xfId="1" applyFont="1" applyFill="1"/>
    <xf numFmtId="172" fontId="0" fillId="0" borderId="0" xfId="0" applyNumberFormat="1"/>
    <xf numFmtId="43" fontId="8" fillId="0" borderId="0" xfId="1" applyFont="1"/>
    <xf numFmtId="43" fontId="8" fillId="3" borderId="0" xfId="1" applyFont="1" applyFill="1"/>
    <xf numFmtId="43" fontId="8" fillId="0" borderId="0" xfId="0" applyNumberFormat="1" applyFont="1"/>
    <xf numFmtId="0" fontId="8" fillId="0" borderId="0" xfId="0" applyFont="1"/>
    <xf numFmtId="3" fontId="3" fillId="0" borderId="0" xfId="0" applyNumberFormat="1" applyFont="1"/>
    <xf numFmtId="14" fontId="0" fillId="0" borderId="0" xfId="0" applyNumberFormat="1" applyAlignment="1">
      <alignment horizontal="left"/>
    </xf>
    <xf numFmtId="43" fontId="5" fillId="7" borderId="0" xfId="1" applyFont="1" applyFill="1" applyAlignment="1">
      <alignment horizontal="left" vertical="center"/>
    </xf>
    <xf numFmtId="38" fontId="0" fillId="3" borderId="0" xfId="0" applyNumberFormat="1" applyFill="1"/>
    <xf numFmtId="3" fontId="0" fillId="2" borderId="0" xfId="0" applyNumberFormat="1" applyFill="1"/>
    <xf numFmtId="3" fontId="0" fillId="0" borderId="0" xfId="0" applyNumberFormat="1"/>
    <xf numFmtId="4" fontId="0" fillId="3" borderId="0" xfId="0" applyNumberFormat="1" applyFill="1"/>
    <xf numFmtId="43" fontId="2" fillId="0" borderId="0" xfId="1" applyFont="1" applyFill="1"/>
    <xf numFmtId="173" fontId="1" fillId="0" borderId="0" xfId="1" applyNumberFormat="1" applyFont="1"/>
    <xf numFmtId="173" fontId="0" fillId="0" borderId="0" xfId="1" applyNumberFormat="1" applyFont="1"/>
    <xf numFmtId="173" fontId="8" fillId="0" borderId="0" xfId="1" applyNumberFormat="1" applyFont="1"/>
    <xf numFmtId="43" fontId="1" fillId="0" borderId="0" xfId="0" applyNumberFormat="1" applyFont="1"/>
    <xf numFmtId="43" fontId="0" fillId="12" borderId="0" xfId="0" applyNumberFormat="1" applyFill="1"/>
    <xf numFmtId="43" fontId="3" fillId="3" borderId="0" xfId="1" applyFont="1" applyFill="1"/>
    <xf numFmtId="8" fontId="0" fillId="0" borderId="0" xfId="0" applyNumberFormat="1"/>
    <xf numFmtId="16" fontId="0" fillId="0" borderId="0" xfId="0" applyNumberFormat="1"/>
  </cellXfs>
  <cellStyles count="3">
    <cellStyle name="Comma" xfId="1" builtinId="3"/>
    <cellStyle name="Normal" xfId="0" builtinId="0"/>
    <cellStyle name="Normal 2" xfId="2" xr:uid="{C089D323-9D72-47BC-844F-9B431E41D620}"/>
  </cellStyles>
  <dxfs count="2"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92</xdr:row>
      <xdr:rowOff>28575</xdr:rowOff>
    </xdr:from>
    <xdr:to>
      <xdr:col>11</xdr:col>
      <xdr:colOff>533400</xdr:colOff>
      <xdr:row>94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9EB2A9-22DC-8D59-16AD-38A6534B8FCD}"/>
            </a:ext>
          </a:extLst>
        </xdr:cNvPr>
        <xdr:cNvSpPr/>
      </xdr:nvSpPr>
      <xdr:spPr>
        <a:xfrm>
          <a:off x="8486775" y="17554575"/>
          <a:ext cx="4600575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the</a:t>
          </a:r>
          <a:r>
            <a:rPr lang="en-US" altLang="zh-CN" sz="1100" baseline="0"/>
            <a:t> cash changed from 301M to 4M from 0929 to 0930; captured as a teransfer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 Wu" id="{84CE6C7B-4277-446C-9B99-8261D561D01F}" userId="S::kwu4@ifc.org::8b0cf673-76c7-4fda-98ee-defbbd517fee" providerId="AD"/>
  <person displayName="Emir Mert Coskun" id="{131480BE-754A-45EF-B4AB-BE634D7B3B41}" userId="S::ecoskun@ifc.org::d5c32dce-8d72-4b4c-999d-255885853f3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 Wu" refreshedDate="46289.447452199071" createdVersion="8" refreshedVersion="8" minRefreshableVersion="3" recordCount="758" xr:uid="{6A9D61A2-07A3-491F-981A-0E97869F5336}">
  <cacheSource type="worksheet">
    <worksheetSource ref="A1:CN759" sheet="CF_21st"/>
  </cacheSource>
  <cacheFields count="92">
    <cacheField name="Business_Date" numFmtId="0">
      <sharedItems/>
    </cacheField>
    <cacheField name="Flow_Typology_1" numFmtId="0">
      <sharedItems/>
    </cacheField>
    <cacheField name="Flow_Typology_0" numFmtId="0">
      <sharedItems/>
    </cacheField>
    <cacheField name="Flow_Typology_2" numFmtId="0">
      <sharedItems containsBlank="1"/>
    </cacheField>
    <cacheField name="Flow_Typology_3" numFmtId="0">
      <sharedItems containsBlank="1"/>
    </cacheField>
    <cacheField name="Flow_Typology_4" numFmtId="0">
      <sharedItems/>
    </cacheField>
    <cacheField name="Value_Date" numFmtId="0">
      <sharedItems/>
    </cacheField>
    <cacheField name="Discount_Rate" numFmtId="0">
      <sharedItems containsSemiMixedTypes="0" containsString="0" containsNumber="1" containsInteger="1" minValue="1" maxValue="1"/>
    </cacheField>
    <cacheField name="Zero_Rate" numFmtId="11">
      <sharedItems containsSemiMixedTypes="0" containsString="0" containsNumber="1" containsInteger="1" minValue="0" maxValue="0"/>
    </cacheField>
    <cacheField name="Leg_ID" numFmtId="0">
      <sharedItems containsSemiMixedTypes="0" containsString="0" containsNumber="1" containsInteger="1" minValue="1" maxValue="2"/>
    </cacheField>
    <cacheField name="Package_ID" numFmtId="0">
      <sharedItems containsBlank="1"/>
    </cacheField>
    <cacheField name="Trade_ID" numFmtId="0">
      <sharedItems containsSemiMixedTypes="0" containsString="0" containsNumber="1" containsInteger="1" minValue="1728854" maxValue="1747753"/>
    </cacheField>
    <cacheField name="PL_Currency" numFmtId="0">
      <sharedItems/>
    </cacheField>
    <cacheField name="Book_ID" numFmtId="0">
      <sharedItems count="39">
        <s v="OPCASH_MISOPS"/>
        <s v="LAM_LIQUIDITY"/>
        <s v="POOL_LIQ_ZAR"/>
        <s v="LAM_STG_CB"/>
        <s v="LAM_STG_GRE"/>
        <s v="NW_LAM_REPO"/>
        <s v="OPCASH_LAMCSTDY"/>
        <s v="LAM_STG_SP_INT"/>
        <s v="GUARANTEES"/>
        <s v="LAM_STG_ENHCASH"/>
        <s v="CASH_MF_MISSION"/>
        <s v="POOL_LIQ_MXN"/>
        <s v="POOL_ALM_MXN"/>
        <s v="POOL_LIQ_INR"/>
        <s v="SNR_LN_LCY"/>
        <s v="ALM_LCY_B2BSW"/>
        <s v="POOL_INRFIX_LIQ"/>
        <s v="POOL_ALM_INR"/>
        <s v="POOL_LIQ_COP"/>
        <s v="POOL_ALM_COP"/>
        <s v="CORE_FUND"/>
        <s v="POOL_ALM_BRL"/>
        <s v="POOL_LIQ_BRL"/>
        <s v="LAM_STG_SP_USA"/>
        <s v="CSA_C_HELD"/>
        <s v="FTP_WASH"/>
        <s v="CSA_C_PLEDGED"/>
        <s v="ALM_HEDGES"/>
        <s v="SNR_LN_USD"/>
        <s v="STFIN_USD"/>
        <s v="ALM_USD_SW"/>
        <s v="NW_QELOANHEDGE"/>
        <s v="LAM_STG_WTI"/>
        <s v="ALM_STFIN_USD"/>
        <s v="NW_QELOAN"/>
        <s v="ALM_LCY_B2BBO"/>
        <s v="POOL_ALM_ZAR"/>
        <s v="NW_LAM_USTRACK"/>
        <s v="ALM_LCY_BLND"/>
      </sharedItems>
    </cacheField>
    <cacheField name="FX_Fixed_Value" numFmtId="11">
      <sharedItems containsSemiMixedTypes="0" containsString="0" containsNumber="1" containsInteger="1" minValue="0" maxValue="0"/>
    </cacheField>
    <cacheField name="Root_Contract_ID" numFmtId="0">
      <sharedItems containsSemiMixedTypes="0" containsString="0" containsNumber="1" containsInteger="1" minValue="1728235" maxValue="1755400"/>
    </cacheField>
    <cacheField name="Day_Basis" numFmtId="0">
      <sharedItems containsBlank="1"/>
    </cacheField>
    <cacheField name="Tranche_ID" numFmtId="0">
      <sharedItems containsBlank="1"/>
    </cacheField>
    <cacheField name="Estimated_Fixing_Rate" numFmtId="0">
      <sharedItems containsSemiMixedTypes="0" containsString="0" containsNumber="1" minValue="0" maxValue="13.9"/>
    </cacheField>
    <cacheField name="Trade_Typology" numFmtId="0">
      <sharedItems count="13">
        <s v="Call Loan Deposit"/>
        <s v="Outright"/>
        <s v="SCF"/>
        <s v="Loan Deposit"/>
        <s v="Investment Bond"/>
        <s v="Spot"/>
        <s v="FTP Loan Deposit"/>
        <s v="Wholesale Loan"/>
        <s v="Matched Maturity FTP"/>
        <s v="Bond"/>
        <s v="Xccy Swap"/>
        <s v="Collateral Cash"/>
        <s v="IRS"/>
      </sharedItems>
    </cacheField>
    <cacheField name="Contract_Origin" numFmtId="0">
      <sharedItems containsSemiMixedTypes="0" containsString="0" containsNumber="1" containsInteger="1" minValue="1728235" maxValue="1755400"/>
    </cacheField>
    <cacheField name="Contract_Version" numFmtId="0">
      <sharedItems containsSemiMixedTypes="0" containsString="0" containsNumber="1" containsInteger="1" minValue="1" maxValue="4"/>
    </cacheField>
    <cacheField name="Interest_Rate_Type" numFmtId="0">
      <sharedItems containsBlank="1"/>
    </cacheField>
    <cacheField name="Leg_Type" numFmtId="0">
      <sharedItems containsBlank="1"/>
    </cacheField>
    <cacheField name="Flow_Days" numFmtId="0">
      <sharedItems containsSemiMixedTypes="0" containsString="0" containsNumber="1" containsInteger="1" minValue="0" maxValue="1620"/>
    </cacheField>
    <cacheField name="Amount" numFmtId="43">
      <sharedItems containsSemiMixedTypes="0" containsString="0" containsNumber="1" minValue="-33188609636.09" maxValue="1944900000000"/>
    </cacheField>
    <cacheField name="USD_FX_Rate" numFmtId="0">
      <sharedItems containsSemiMixedTypes="0" containsString="0" containsNumber="1" minValue="1.116694584E-5" maxValue="2.5974700641575099"/>
    </cacheField>
    <cacheField name="Amount_USD" numFmtId="0">
      <sharedItems containsSemiMixedTypes="0" containsString="0" containsNumber="1" minValue="-9302009377.0499992" maxValue="17413157592.799999"/>
    </cacheField>
    <cacheField name="Current_Period_Flag" numFmtId="0">
      <sharedItems/>
    </cacheField>
    <cacheField name="Period_Start_Date" numFmtId="0">
      <sharedItems containsBlank="1"/>
    </cacheField>
    <cacheField name="Period_End_Date" numFmtId="0">
      <sharedItems containsBlank="1"/>
    </cacheField>
    <cacheField name="Amendment_Status" numFmtId="0">
      <sharedItems/>
    </cacheField>
    <cacheField name="First_Fixing_Date" numFmtId="0">
      <sharedItems containsBlank="1"/>
    </cacheField>
    <cacheField name="Last_Fixing_Date" numFmtId="0">
      <sharedItems containsBlank="1"/>
    </cacheField>
    <cacheField name="Spread" numFmtId="0">
      <sharedItems containsSemiMixedTypes="0" containsString="0" containsNumber="1" minValue="-0.4995" maxValue="461.48388"/>
    </cacheField>
    <cacheField name="Nominal" numFmtId="0">
      <sharedItems containsSemiMixedTypes="0" containsString="0" containsNumber="1" minValue="-620645449604.5" maxValue="620645449604.5"/>
    </cacheField>
    <cacheField name="Rate_Spread" numFmtId="0">
      <sharedItems containsSemiMixedTypes="0" containsString="0" containsNumber="1" minValue="-0.05" maxValue="481.8"/>
    </cacheField>
    <cacheField name="Currency" numFmtId="0">
      <sharedItems/>
    </cacheField>
    <cacheField name="Is_Estimated_Flag" numFmtId="0">
      <sharedItems/>
    </cacheField>
    <cacheField name="Fixed_Rate" numFmtId="0">
      <sharedItems containsSemiMixedTypes="0" containsString="0" containsNumber="1" minValue="0" maxValue="13.9"/>
    </cacheField>
    <cacheField name="Is_Fixed_Flag" numFmtId="0">
      <sharedItems/>
    </cacheField>
    <cacheField name="NonIndexed_Flow_Currency" numFmtId="0">
      <sharedItems containsBlank="1"/>
    </cacheField>
    <cacheField name="FX_Index" numFmtId="0">
      <sharedItems containsSemiMixedTypes="0" containsString="0" containsNumber="1" containsInteger="1" minValue="0" maxValue="1"/>
    </cacheField>
    <cacheField name="Rate_Factor" numFmtId="0">
      <sharedItems containsSemiMixedTypes="0" containsString="0" containsNumber="1" containsInteger="1" minValue="0" maxValue="1"/>
    </cacheField>
    <cacheField name="Fixing_Date" numFmtId="0">
      <sharedItems containsBlank="1"/>
    </cacheField>
    <cacheField name="AccountingDate" numFmtId="0">
      <sharedItems/>
    </cacheField>
    <cacheField name="WBG_Cashflow_Type" numFmtId="0">
      <sharedItems containsBlank="1"/>
    </cacheField>
    <cacheField name="Rate_Fixing_Index" numFmtId="0">
      <sharedItems containsBlank="1"/>
    </cacheField>
    <cacheField name="Nominal_Currency" numFmtId="0">
      <sharedItems containsBlank="1"/>
    </cacheField>
    <cacheField name="Liability_Flag" numFmtId="0">
      <sharedItems/>
    </cacheField>
    <cacheField name="FX_Fixing_Date" numFmtId="0">
      <sharedItems containsBlank="1"/>
    </cacheField>
    <cacheField name="NDF_FXIndex_Known_Flag" numFmtId="0">
      <sharedItems containsNonDate="0" containsString="0" containsBlank="1"/>
    </cacheField>
    <cacheField name="Non_Indexed_Flow" numFmtId="0">
      <sharedItems containsSemiMixedTypes="0" containsString="0" containsNumber="1" minValue="-33188609636.09" maxValue="9302009377.0499897"/>
    </cacheField>
    <cacheField name="OffBalanceSheet_Flag" numFmtId="0">
      <sharedItems/>
    </cacheField>
    <cacheField name="Flow_Period" numFmtId="0">
      <sharedItems containsSemiMixedTypes="0" containsString="0" containsNumber="1" containsInteger="1" minValue="0" maxValue="50"/>
    </cacheField>
    <cacheField name="Flow_Rate_Curve" numFmtId="0">
      <sharedItems containsBlank="1"/>
    </cacheField>
    <cacheField name="NonDeliverable_Flag" numFmtId="0">
      <sharedItems/>
    </cacheField>
    <cacheField name="Flow_Ccy_FXRate" numFmtId="0">
      <sharedItems containsSemiMixedTypes="0" containsString="0" containsNumber="1" minValue="3.8300000000000003E-5" maxValue="2.5964216000000002"/>
    </cacheField>
    <cacheField name="MX_REF_DATA" numFmtId="0">
      <sharedItems containsSemiMixedTypes="0" containsString="0" containsNumber="1" containsInteger="1" minValue="19717" maxValue="19717"/>
    </cacheField>
    <cacheField name="MX_REF_JOB" numFmtId="0">
      <sharedItems containsSemiMixedTypes="0" containsString="0" containsNumber="1" containsInteger="1" minValue="1005199" maxValue="1005199"/>
    </cacheField>
    <cacheField name="MX_DATA_DATE" numFmtId="0">
      <sharedItems/>
    </cacheField>
    <cacheField name="Data_Label" numFmtId="0">
      <sharedItems/>
    </cacheField>
    <cacheField name="Flow_start_date" numFmtId="0">
      <sharedItems containsNonDate="0" containsString="0" containsBlank="1"/>
    </cacheField>
    <cacheField name="Data_Generation_Date" numFmtId="0">
      <sharedItems/>
    </cacheField>
    <cacheField name="Data_Generation_Desk" numFmtId="0">
      <sharedItems/>
    </cacheField>
    <cacheField name="Data_Generation_Group" numFmtId="0">
      <sharedItems/>
    </cacheField>
    <cacheField name="Data_Generation_Time" numFmtId="0">
      <sharedItems containsSemiMixedTypes="0" containsString="0" containsNumber="1" containsInteger="1" minValue="85948" maxValue="85948"/>
    </cacheField>
    <cacheField name="Data_Generation_User" numFmtId="0">
      <sharedItems containsNonDate="0" containsString="0" containsBlank="1"/>
    </cacheField>
    <cacheField name="N_SSI_REF" numFmtId="0">
      <sharedItems containsSemiMixedTypes="0" containsString="0" containsNumber="1" containsInteger="1" minValue="0" maxValue="1519"/>
    </cacheField>
    <cacheField name="Row_ID" numFmtId="0">
      <sharedItems containsSemiMixedTypes="0" containsString="0" containsNumber="1" containsInteger="1" minValue="2577" maxValue="1003127"/>
    </cacheField>
    <cacheField name="RUNTYPE" numFmtId="0">
      <sharedItems/>
    </cacheField>
    <cacheField name="V_SSI_REF" numFmtId="0">
      <sharedItems containsSemiMixedTypes="0" containsString="0" containsNumber="1" containsInteger="1" minValue="0" maxValue="3725"/>
    </cacheField>
    <cacheField name="Flow_xdiv_date" numFmtId="0">
      <sharedItems/>
    </cacheField>
    <cacheField name="RBC_trade_id" numFmtId="0">
      <sharedItems containsSemiMixedTypes="0" containsString="0" containsNumber="1" containsInteger="1" minValue="0" maxValue="0"/>
    </cacheField>
    <cacheField name="MX_F_ACPN" numFmtId="0">
      <sharedItems containsSemiMixedTypes="0" containsString="0" containsNumber="1" minValue="-0.05" maxValue="481.8"/>
    </cacheField>
    <cacheField name="CTP_Code" numFmtId="0">
      <sharedItems/>
    </cacheField>
    <cacheField name="Settlement_date" numFmtId="0">
      <sharedItems containsBlank="1"/>
    </cacheField>
    <cacheField name="Adj_settlement_date" numFmtId="0">
      <sharedItems/>
    </cacheField>
    <cacheField name="Purchase_Sell_Indicator" numFmtId="0">
      <sharedItems/>
    </cacheField>
    <cacheField name="Company" numFmtId="0">
      <sharedItems containsBlank="1"/>
    </cacheField>
    <cacheField name="Index" numFmtId="0">
      <sharedItems containsBlank="1"/>
    </cacheField>
    <cacheField name="Trade_date" numFmtId="0">
      <sharedItems/>
    </cacheField>
    <cacheField name="Maturity_date" numFmtId="0">
      <sharedItems containsBlank="1"/>
    </cacheField>
    <cacheField name="Trade_type" numFmtId="0">
      <sharedItems/>
    </cacheField>
    <cacheField name="Status" numFmtId="0">
      <sharedItems/>
    </cacheField>
    <cacheField name="External_ID" numFmtId="0">
      <sharedItems containsBlank="1" containsMixedTypes="1" containsNumber="1" containsInteger="1" minValue="281648261" maxValue="321205432"/>
    </cacheField>
    <cacheField name="Portfolio_Level_4" numFmtId="0">
      <sharedItems/>
    </cacheField>
    <cacheField name="Deal_ID" numFmtId="0">
      <sharedItems containsBlank="1"/>
    </cacheField>
    <cacheField name="Security_Code" numFmtId="0">
      <sharedItems containsBlank="1"/>
    </cacheField>
    <cacheField name="Security_Label" numFmtId="0">
      <sharedItems containsString="0" containsBlank="1" containsNumber="1" containsInteger="1" minValue="12357" maxValue="13245"/>
    </cacheField>
    <cacheField name="Trade_currency" numFmtId="0">
      <sharedItems/>
    </cacheField>
    <cacheField name="Accrued_Interest" numFmtId="0">
      <sharedItems containsString="0" containsBlank="1" containsNumber="1" minValue="-57481.211214110001" maxValue="4108695.6521739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 Wu" refreshedDate="46296.405003125001" createdVersion="8" refreshedVersion="8" minRefreshableVersion="3" recordCount="391" xr:uid="{A1A43071-2D37-4010-AD41-68C72C447141}">
  <cacheSource type="worksheet">
    <worksheetSource ref="A1:P392" sheet="Repo_cash"/>
  </cacheSource>
  <cacheFields count="18">
    <cacheField name="AS_OF_DATE" numFmtId="14">
      <sharedItems containsSemiMixedTypes="0" containsNonDate="0" containsDate="1" containsString="0" minDate="2026-07-01T00:00:00" maxDate="2026-08-21T00:00:00" count="29">
        <d v="2026-08-10T00:00:00"/>
        <d v="2026-08-19T00:00:00"/>
        <d v="2026-08-17T00:00:00"/>
        <d v="2026-07-28T00:00:00"/>
        <d v="2026-08-12T00:00:00"/>
        <d v="2026-08-13T00:00:00"/>
        <d v="2026-07-31T00:00:00"/>
        <d v="2026-08-06T00:00:00"/>
        <d v="2026-08-05T00:00:00"/>
        <d v="2026-07-14T00:00:00"/>
        <d v="2026-08-20T00:00:00"/>
        <d v="2026-07-15T00:00:00"/>
        <d v="2026-07-27T00:00:00"/>
        <d v="2026-07-13T00:00:00"/>
        <d v="2026-07-30T00:00:00"/>
        <d v="2026-07-09T00:00:00"/>
        <d v="2026-07-16T00:00:00"/>
        <d v="2026-07-17T00:00:00"/>
        <d v="2026-08-04T00:00:00"/>
        <d v="2026-07-01T00:00:00"/>
        <d v="2026-07-06T00:00:00"/>
        <d v="2026-07-10T00:00:00"/>
        <d v="2026-07-23T00:00:00"/>
        <d v="2026-07-24T00:00:00"/>
        <d v="2026-08-07T00:00:00"/>
        <d v="2026-08-03T00:00:00"/>
        <d v="2026-08-11T00:00:00"/>
        <d v="2026-08-18T00:00:00"/>
        <d v="2026-07-02T00:00:00"/>
      </sharedItems>
      <fieldGroup par="17"/>
    </cacheField>
    <cacheField name="BOOK_CODE" numFmtId="0">
      <sharedItems count="1">
        <s v="P2"/>
      </sharedItems>
    </cacheField>
    <cacheField name="BOOK_CURRENCY_CODE" numFmtId="0">
      <sharedItems/>
    </cacheField>
    <cacheField name="ACCOUNT_CODE" numFmtId="0">
      <sharedItems count="2">
        <s v="PM11"/>
        <s v="PM10"/>
      </sharedItems>
    </cacheField>
    <cacheField name="ASSET_TYPE_CODE" numFmtId="0">
      <sharedItems/>
    </cacheField>
    <cacheField name="SECURITY_ID" numFmtId="0">
      <sharedItems/>
    </cacheField>
    <cacheField name="TRADE_ID" numFmtId="0">
      <sharedItems containsMixedTypes="1" containsNumber="1" containsInteger="1" minValue="22013" maxValue="74715"/>
    </cacheField>
    <cacheField name="TRADE_DT" numFmtId="14">
      <sharedItems containsSemiMixedTypes="0" containsNonDate="0" containsDate="1" containsString="0" minDate="2011-03-24T00:00:00" maxDate="2026-08-20T00:00:00"/>
    </cacheField>
    <cacheField name="SETTLEMENT_DT" numFmtId="14">
      <sharedItems containsSemiMixedTypes="0" containsNonDate="0" containsDate="1" containsString="0" minDate="2011-03-25T00:00:00" maxDate="2026-08-21T00:00:00"/>
    </cacheField>
    <cacheField name="MATURITY_DT" numFmtId="14">
      <sharedItems containsSemiMixedTypes="0" containsNonDate="0" containsDate="1" containsString="0" minDate="2026-07-01T00:00:00" maxDate="2045-09-26T00:00:00"/>
    </cacheField>
    <cacheField name="CASH_FLOW_TYPE_CODE" numFmtId="0">
      <sharedItems count="3">
        <s v="XNL"/>
        <s v="INT"/>
        <s v="IPR"/>
      </sharedItems>
    </cacheField>
    <cacheField name="CF_CCY_CODE" numFmtId="0">
      <sharedItems count="7">
        <s v="AUD"/>
        <s v="JPY"/>
        <s v="USD"/>
        <s v="EUR"/>
        <s v="GBP"/>
        <s v="SGD"/>
        <s v="CHF"/>
      </sharedItems>
    </cacheField>
    <cacheField name="CASH_FLOW_AMT" numFmtId="0">
      <sharedItems containsSemiMixedTypes="0" containsString="0" containsNumber="1" minValue="-21055737500" maxValue="21000000000"/>
    </cacheField>
    <cacheField name="CASH_FLOW_BOOK_AMT" numFmtId="0">
      <sharedItems containsSemiMixedTypes="0" containsString="0" containsNumber="1" minValue="-200000000" maxValue="219362500"/>
    </cacheField>
    <cacheField name="MANUAL_ADJ_IND" numFmtId="0">
      <sharedItems/>
    </cacheField>
    <cacheField name="CUSTOMER_NME" numFmtId="0">
      <sharedItems/>
    </cacheField>
    <cacheField name="Days (AS_OF_DATE)" numFmtId="0" databaseField="0">
      <fieldGroup base="0">
        <rangePr groupBy="days" startDate="2026-07-01T00:00:00" endDate="2026-08-21T00:00:00"/>
        <groupItems count="368">
          <s v="&lt;7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1/2026"/>
        </groupItems>
      </fieldGroup>
    </cacheField>
    <cacheField name="Months (AS_OF_DATE)" numFmtId="0" databaseField="0">
      <fieldGroup base="0">
        <rangePr groupBy="months" startDate="2026-07-01T00:00:00" endDate="2026-08-21T00:00:00"/>
        <groupItems count="14">
          <s v="&lt;7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 Wu" refreshedDate="46296.415997916665" createdVersion="8" refreshedVersion="8" minRefreshableVersion="3" recordCount="2516" xr:uid="{A33C2173-4442-4E1D-8937-3DAD795E5AC3}">
  <cacheSource type="worksheet">
    <worksheetSource ref="A1:P2517" sheet="Sheet5"/>
  </cacheSource>
  <cacheFields count="18">
    <cacheField name="AS_OF_DATE" numFmtId="14">
      <sharedItems containsSemiMixedTypes="0" containsNonDate="0" containsDate="1" containsString="0" minDate="2026-06-30T00:00:00" maxDate="2026-08-21T00:00:00" count="36">
        <d v="2026-07-15T00:00:00"/>
        <d v="2026-07-31T00:00:00"/>
        <d v="2026-08-17T00:00:00"/>
        <d v="2026-07-01T00:00:00"/>
        <d v="2026-06-30T00:00:00"/>
        <d v="2026-08-03T00:00:00"/>
        <d v="2026-08-10T00:00:00"/>
        <d v="2026-08-19T00:00:00"/>
        <d v="2026-07-28T00:00:00"/>
        <d v="2026-08-12T00:00:00"/>
        <d v="2026-08-13T00:00:00"/>
        <d v="2026-08-06T00:00:00"/>
        <d v="2026-08-05T00:00:00"/>
        <d v="2026-07-14T00:00:00"/>
        <d v="2026-08-20T00:00:00"/>
        <d v="2026-07-27T00:00:00"/>
        <d v="2026-07-30T00:00:00"/>
        <d v="2026-07-02T00:00:00"/>
        <d v="2026-07-16T00:00:00"/>
        <d v="2026-07-09T00:00:00"/>
        <d v="2026-07-23T00:00:00"/>
        <d v="2026-08-07T00:00:00"/>
        <d v="2026-07-17T00:00:00"/>
        <d v="2026-07-24T00:00:00"/>
        <d v="2026-07-03T00:00:00"/>
        <d v="2026-08-14T00:00:00"/>
        <d v="2026-07-10T00:00:00"/>
        <d v="2026-07-20T00:00:00"/>
        <d v="2026-07-06T00:00:00"/>
        <d v="2026-07-22T00:00:00"/>
        <d v="2026-07-13T00:00:00"/>
        <d v="2026-08-11T00:00:00"/>
        <d v="2026-08-04T00:00:00"/>
        <d v="2026-07-21T00:00:00"/>
        <d v="2026-07-29T00:00:00"/>
        <d v="2026-08-18T00:00:00"/>
      </sharedItems>
      <fieldGroup par="17"/>
    </cacheField>
    <cacheField name="BOOK_CODE" numFmtId="0">
      <sharedItems/>
    </cacheField>
    <cacheField name="BOOK_CURRENCY_CODE" numFmtId="0">
      <sharedItems/>
    </cacheField>
    <cacheField name="ACCOUNT_CODE" numFmtId="0">
      <sharedItems count="14">
        <s v="TRACKER"/>
        <s v="MBS"/>
        <s v="RESIDUAL"/>
        <s v="PM5"/>
        <s v="PM11"/>
        <s v="PM6"/>
        <s v="SPRD"/>
        <s v="PM3"/>
        <s v="P5_2"/>
        <s v="E_P5_2"/>
        <s v="E_PM21"/>
        <s v="PM1"/>
        <s v="PM4"/>
        <s v="PM10"/>
      </sharedItems>
    </cacheField>
    <cacheField name="ASSET_TYPE_CODE" numFmtId="0">
      <sharedItems/>
    </cacheField>
    <cacheField name="SECURITY_ID" numFmtId="0">
      <sharedItems/>
    </cacheField>
    <cacheField name="TRADE_ID" numFmtId="0">
      <sharedItems containsMixedTypes="1" containsNumber="1" containsInteger="1" minValue="401" maxValue="74715"/>
    </cacheField>
    <cacheField name="TRADE_DT" numFmtId="14">
      <sharedItems containsSemiMixedTypes="0" containsNonDate="0" containsDate="1" containsString="0" minDate="1999-02-10T00:00:00" maxDate="2026-08-20T00:00:00"/>
    </cacheField>
    <cacheField name="SETTLEMENT_DT" numFmtId="14">
      <sharedItems containsSemiMixedTypes="0" containsNonDate="0" containsDate="1" containsString="0" minDate="1999-02-16T00:00:00" maxDate="2026-08-21T00:00:00"/>
    </cacheField>
    <cacheField name="MATURITY_DT" numFmtId="14">
      <sharedItems containsSemiMixedTypes="0" containsNonDate="0" containsDate="1" containsString="0" minDate="2026-06-30T00:00:00" maxDate="2062-09-26T00:00:00"/>
    </cacheField>
    <cacheField name="CASH_FLOW_TYPE_CODE" numFmtId="0">
      <sharedItems/>
    </cacheField>
    <cacheField name="CF_CCY_CODE" numFmtId="0">
      <sharedItems/>
    </cacheField>
    <cacheField name="CASH_FLOW_AMT" numFmtId="0">
      <sharedItems containsSemiMixedTypes="0" containsString="0" containsNumber="1" minValue="-21055737500" maxValue="21000000000"/>
    </cacheField>
    <cacheField name="CASH_FLOW_BOOK_AMT" numFmtId="0">
      <sharedItems containsSemiMixedTypes="0" containsString="0" containsNumber="1" minValue="-455000000" maxValue="555768253.07000005"/>
    </cacheField>
    <cacheField name="MANUAL_ADJ_IND" numFmtId="0">
      <sharedItems/>
    </cacheField>
    <cacheField name="CUSTOMER_NME" numFmtId="0">
      <sharedItems/>
    </cacheField>
    <cacheField name="Days (AS_OF_DATE)" numFmtId="0" databaseField="0">
      <fieldGroup base="0">
        <rangePr groupBy="days" startDate="2026-06-30T00:00:00" endDate="2026-08-21T00:00:00"/>
        <groupItems count="368">
          <s v="&lt;6/30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1/2026"/>
        </groupItems>
      </fieldGroup>
    </cacheField>
    <cacheField name="Months (AS_OF_DATE)" numFmtId="0" databaseField="0">
      <fieldGroup base="0">
        <rangePr groupBy="months" startDate="2026-06-30T00:00:00" endDate="2026-08-21T00:00:00"/>
        <groupItems count="14">
          <s v="&lt;6/30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8">
  <r>
    <s v="2026-08-21T00:00"/>
    <s v="NOM"/>
    <s v="CAP"/>
    <s v="INIT"/>
    <m/>
    <s v="INT"/>
    <s v="2026-08-21T00:00"/>
    <n v="1"/>
    <n v="0"/>
    <n v="1"/>
    <m/>
    <n v="1735081"/>
    <s v="PKR"/>
    <x v="0"/>
    <n v="0"/>
    <n v="1734482"/>
    <s v="LIN ACT/360"/>
    <m/>
    <n v="0"/>
    <x v="0"/>
    <n v="1734482"/>
    <n v="2"/>
    <s v="Fixed"/>
    <s v="R"/>
    <n v="0"/>
    <n v="-419301750"/>
    <n v="3.6039282818269998E-3"/>
    <n v="-1511133.4354445499"/>
    <s v="N"/>
    <m/>
    <m/>
    <s v="O"/>
    <m/>
    <m/>
    <n v="0"/>
    <n v="0"/>
    <n v="0"/>
    <s v="PKR"/>
    <s v="N"/>
    <n v="0"/>
    <s v="Y"/>
    <s v="PKR"/>
    <n v="1"/>
    <n v="1"/>
    <m/>
    <s v="2026-08-23T00:00"/>
    <s v="PS"/>
    <m/>
    <m/>
    <s v="Y"/>
    <m/>
    <m/>
    <n v="-419301750"/>
    <s v="N"/>
    <n v="0"/>
    <m/>
    <s v="No"/>
    <n v="3.6034999999999999E-3"/>
    <n v="19717"/>
    <n v="1005199"/>
    <s v="2026-08-21T00:00"/>
    <s v="EOD"/>
    <m/>
    <s v="2026-08-22T00:00"/>
    <s v="FOD EOD"/>
    <s v="FO_EOD"/>
    <n v="85948"/>
    <m/>
    <n v="1330"/>
    <n v="75027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KR"/>
    <m/>
  </r>
  <r>
    <s v="2026-08-21T00:00"/>
    <s v="NOM"/>
    <s v="CAP"/>
    <s v="INIT"/>
    <m/>
    <s v="INT"/>
    <s v="2026-08-21T00:00"/>
    <n v="1"/>
    <n v="0"/>
    <n v="1"/>
    <m/>
    <n v="1735082"/>
    <s v="PKR"/>
    <x v="0"/>
    <n v="0"/>
    <n v="1734483"/>
    <s v="LIN ACT/360"/>
    <m/>
    <n v="0"/>
    <x v="0"/>
    <n v="1734483"/>
    <n v="2"/>
    <s v="Fixed"/>
    <s v="P"/>
    <n v="0"/>
    <n v="499839919.06"/>
    <n v="3.6039282818269998E-3"/>
    <n v="1801387.2206864499"/>
    <s v="N"/>
    <m/>
    <m/>
    <s v="O"/>
    <m/>
    <m/>
    <n v="0"/>
    <n v="0"/>
    <n v="0"/>
    <s v="PKR"/>
    <s v="N"/>
    <n v="0"/>
    <s v="Y"/>
    <s v="PKR"/>
    <n v="1"/>
    <n v="1"/>
    <m/>
    <s v="2026-08-23T00:00"/>
    <s v="PS"/>
    <m/>
    <m/>
    <s v="N"/>
    <m/>
    <m/>
    <n v="499839919.06"/>
    <s v="N"/>
    <n v="0"/>
    <m/>
    <s v="No"/>
    <n v="3.6034999999999999E-3"/>
    <n v="19717"/>
    <n v="1005199"/>
    <s v="2026-08-21T00:00"/>
    <s v="EOD"/>
    <m/>
    <s v="2026-08-22T00:00"/>
    <s v="FOD EOD"/>
    <s v="FO_EOD"/>
    <n v="85948"/>
    <m/>
    <n v="1330"/>
    <n v="75027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KR"/>
    <m/>
  </r>
  <r>
    <s v="2026-08-21T00:00"/>
    <s v="NOM"/>
    <s v="CAP"/>
    <s v="INIT"/>
    <m/>
    <s v="INT"/>
    <s v="2026-08-21T00:00"/>
    <n v="1"/>
    <n v="0"/>
    <n v="1"/>
    <m/>
    <n v="1735123"/>
    <s v="TRY"/>
    <x v="0"/>
    <n v="0"/>
    <n v="1734524"/>
    <s v="LIN ACT/360"/>
    <m/>
    <n v="0"/>
    <x v="0"/>
    <n v="1734524"/>
    <n v="2"/>
    <s v="Fixed"/>
    <s v="R"/>
    <n v="0"/>
    <n v="-652164375.83000004"/>
    <n v="2.08055059691E-2"/>
    <n v="-13568609.8141654"/>
    <s v="N"/>
    <m/>
    <m/>
    <s v="O"/>
    <m/>
    <m/>
    <n v="0"/>
    <n v="0"/>
    <n v="0"/>
    <s v="TRY"/>
    <s v="N"/>
    <n v="0"/>
    <s v="Y"/>
    <s v="TRY"/>
    <n v="1"/>
    <n v="1"/>
    <m/>
    <s v="2026-08-23T00:00"/>
    <s v="PS"/>
    <m/>
    <m/>
    <s v="Y"/>
    <m/>
    <m/>
    <n v="-652164375.83000004"/>
    <s v="N"/>
    <n v="0"/>
    <m/>
    <s v="No"/>
    <n v="2.0866300000000001E-2"/>
    <n v="19717"/>
    <n v="1005199"/>
    <s v="2026-08-21T00:00"/>
    <s v="EOD"/>
    <m/>
    <s v="2026-08-22T00:00"/>
    <s v="FOD EOD"/>
    <s v="FO_EOD"/>
    <n v="85948"/>
    <m/>
    <n v="1358"/>
    <n v="24799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RY"/>
    <m/>
  </r>
  <r>
    <s v="2026-08-21T00:00"/>
    <s v="NOM"/>
    <s v="CAP"/>
    <s v="INIT"/>
    <m/>
    <s v="INT"/>
    <s v="2026-08-21T00:00"/>
    <n v="1"/>
    <n v="0"/>
    <n v="1"/>
    <m/>
    <n v="1735125"/>
    <s v="TRY"/>
    <x v="0"/>
    <n v="0"/>
    <n v="1734526"/>
    <s v="LIN ACT/360"/>
    <m/>
    <n v="0"/>
    <x v="0"/>
    <n v="1734526"/>
    <n v="2"/>
    <s v="Fixed"/>
    <s v="R"/>
    <n v="0"/>
    <n v="-140218921.27000001"/>
    <n v="2.08055059691E-2"/>
    <n v="-2917325.6034637401"/>
    <s v="N"/>
    <m/>
    <m/>
    <s v="O"/>
    <m/>
    <m/>
    <n v="0"/>
    <n v="0"/>
    <n v="0"/>
    <s v="TRY"/>
    <s v="N"/>
    <n v="0"/>
    <s v="Y"/>
    <s v="TRY"/>
    <n v="1"/>
    <n v="1"/>
    <m/>
    <s v="2026-08-23T00:00"/>
    <s v="PS"/>
    <m/>
    <m/>
    <s v="Y"/>
    <m/>
    <m/>
    <n v="-140218921.27000001"/>
    <s v="N"/>
    <n v="0"/>
    <m/>
    <s v="No"/>
    <n v="2.0866300000000001E-2"/>
    <n v="19717"/>
    <n v="1005199"/>
    <s v="2026-08-21T00:00"/>
    <s v="EOD"/>
    <m/>
    <s v="2026-08-22T00:00"/>
    <s v="FOD EOD"/>
    <s v="FO_EOD"/>
    <n v="85948"/>
    <m/>
    <n v="1358"/>
    <n v="24799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RY"/>
    <m/>
  </r>
  <r>
    <s v="2026-08-21T00:00"/>
    <s v="NOM"/>
    <s v="CAP"/>
    <s v="INIT"/>
    <m/>
    <s v="INT"/>
    <s v="2026-08-21T00:00"/>
    <n v="1"/>
    <n v="0"/>
    <n v="1"/>
    <m/>
    <n v="1735124"/>
    <s v="TRY"/>
    <x v="0"/>
    <n v="0"/>
    <n v="1734525"/>
    <s v="LIN ACT/360"/>
    <m/>
    <n v="0"/>
    <x v="0"/>
    <n v="1734525"/>
    <n v="2"/>
    <s v="Fixed"/>
    <s v="R"/>
    <n v="0"/>
    <n v="-15000"/>
    <n v="2.08055059691E-2"/>
    <n v="-312.0825895365"/>
    <s v="N"/>
    <m/>
    <m/>
    <s v="O"/>
    <m/>
    <m/>
    <n v="0"/>
    <n v="0"/>
    <n v="0"/>
    <s v="TRY"/>
    <s v="N"/>
    <n v="0"/>
    <s v="Y"/>
    <s v="TRY"/>
    <n v="1"/>
    <n v="1"/>
    <m/>
    <s v="2026-08-23T00:00"/>
    <s v="PS"/>
    <m/>
    <m/>
    <s v="Y"/>
    <m/>
    <m/>
    <n v="-15000"/>
    <s v="N"/>
    <n v="0"/>
    <m/>
    <s v="No"/>
    <n v="2.0866300000000001E-2"/>
    <n v="19717"/>
    <n v="1005199"/>
    <s v="2026-08-21T00:00"/>
    <s v="EOD"/>
    <m/>
    <s v="2026-08-22T00:00"/>
    <s v="FOD EOD"/>
    <s v="FO_EOD"/>
    <n v="85948"/>
    <m/>
    <n v="1358"/>
    <n v="24799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RY"/>
    <m/>
  </r>
  <r>
    <s v="2026-08-21T00:00"/>
    <s v="NOM"/>
    <s v="CAP"/>
    <s v="INIT"/>
    <m/>
    <s v="INT"/>
    <s v="2026-08-21T00:00"/>
    <n v="1"/>
    <n v="0"/>
    <n v="1"/>
    <m/>
    <n v="1735038"/>
    <s v="MAD"/>
    <x v="0"/>
    <n v="0"/>
    <n v="1734439"/>
    <s v="LIN ACT/360"/>
    <m/>
    <n v="0"/>
    <x v="0"/>
    <n v="1734439"/>
    <n v="2"/>
    <s v="Fixed"/>
    <s v="R"/>
    <n v="0"/>
    <n v="-1048486"/>
    <n v="0.108201687946332"/>
    <n v="-113447.954988097"/>
    <s v="N"/>
    <m/>
    <m/>
    <s v="O"/>
    <m/>
    <m/>
    <n v="0"/>
    <n v="0"/>
    <n v="0"/>
    <s v="MAD"/>
    <s v="N"/>
    <n v="0"/>
    <s v="Y"/>
    <s v="MAD"/>
    <n v="1"/>
    <n v="1"/>
    <m/>
    <s v="2026-08-23T00:00"/>
    <s v="PS"/>
    <m/>
    <m/>
    <s v="Y"/>
    <m/>
    <m/>
    <n v="-1048486"/>
    <s v="N"/>
    <n v="0"/>
    <m/>
    <s v="No"/>
    <n v="0.1082487"/>
    <n v="19717"/>
    <n v="1005199"/>
    <s v="2026-08-21T00:00"/>
    <s v="EOD"/>
    <m/>
    <s v="2026-08-22T00:00"/>
    <s v="FOD EOD"/>
    <s v="FO_EOD"/>
    <n v="85948"/>
    <m/>
    <n v="1312"/>
    <n v="181037"/>
    <s v="MAT"/>
    <n v="0"/>
    <s v="2026-08-21T00:00"/>
    <n v="0"/>
    <n v="0"/>
    <s v="IFC-OPCASH"/>
    <s v="2026-08-24T00:00"/>
    <s v="2026-08-21T00:00"/>
    <s v="B"/>
    <m/>
    <m/>
    <s v="2026-08-21T00:00"/>
    <s v="2026-08-24T00:00"/>
    <s v="CD"/>
    <s v="LIVE"/>
    <m/>
    <s v="OPER_CASH1"/>
    <m/>
    <m/>
    <m/>
    <s v="MAD"/>
    <m/>
  </r>
  <r>
    <s v="2026-08-21T00:00"/>
    <s v="NOM"/>
    <s v="CAP"/>
    <s v="INIT"/>
    <m/>
    <s v="INT"/>
    <s v="2026-08-21T00:00"/>
    <n v="1"/>
    <n v="0"/>
    <n v="1"/>
    <m/>
    <n v="1735036"/>
    <s v="MAD"/>
    <x v="0"/>
    <n v="0"/>
    <n v="1734437"/>
    <s v="LIN ACT/360"/>
    <m/>
    <n v="0"/>
    <x v="0"/>
    <n v="1734437"/>
    <n v="2"/>
    <s v="Fixed"/>
    <s v="R"/>
    <n v="0"/>
    <n v="-942188.11"/>
    <n v="0.108201687946332"/>
    <n v="-101946.343864964"/>
    <s v="N"/>
    <m/>
    <m/>
    <s v="O"/>
    <m/>
    <m/>
    <n v="0"/>
    <n v="0"/>
    <n v="0"/>
    <s v="MAD"/>
    <s v="N"/>
    <n v="0"/>
    <s v="Y"/>
    <s v="MAD"/>
    <n v="1"/>
    <n v="1"/>
    <m/>
    <s v="2026-08-23T00:00"/>
    <s v="PS"/>
    <m/>
    <m/>
    <s v="Y"/>
    <m/>
    <m/>
    <n v="-942188.11"/>
    <s v="N"/>
    <n v="0"/>
    <m/>
    <s v="No"/>
    <n v="0.1082487"/>
    <n v="19717"/>
    <n v="1005199"/>
    <s v="2026-08-21T00:00"/>
    <s v="EOD"/>
    <m/>
    <s v="2026-08-22T00:00"/>
    <s v="FOD EOD"/>
    <s v="FO_EOD"/>
    <n v="85948"/>
    <m/>
    <n v="1312"/>
    <n v="181033"/>
    <s v="MAT"/>
    <n v="0"/>
    <s v="2026-08-21T00:00"/>
    <n v="0"/>
    <n v="0"/>
    <s v="IFC-OPCASH"/>
    <s v="2026-08-24T00:00"/>
    <s v="2026-08-21T00:00"/>
    <s v="B"/>
    <m/>
    <m/>
    <s v="2026-08-21T00:00"/>
    <s v="2026-08-24T00:00"/>
    <s v="CD"/>
    <s v="LIVE"/>
    <m/>
    <s v="OPER_CASH1"/>
    <m/>
    <m/>
    <m/>
    <s v="MAD"/>
    <m/>
  </r>
  <r>
    <s v="2026-08-21T00:00"/>
    <s v="NOM"/>
    <s v="CAP"/>
    <s v="INIT"/>
    <m/>
    <s v="INT"/>
    <s v="2026-08-21T00:00"/>
    <n v="1"/>
    <n v="0"/>
    <n v="1"/>
    <m/>
    <n v="1735037"/>
    <s v="MAD"/>
    <x v="0"/>
    <n v="0"/>
    <n v="1734438"/>
    <s v="LIN ACT/360"/>
    <m/>
    <n v="0"/>
    <x v="0"/>
    <n v="1734438"/>
    <n v="2"/>
    <s v="Fixed"/>
    <s v="R"/>
    <n v="0"/>
    <n v="-1099120"/>
    <n v="0.108201687946332"/>
    <n v="-118926.63925557199"/>
    <s v="N"/>
    <m/>
    <m/>
    <s v="O"/>
    <m/>
    <m/>
    <n v="0"/>
    <n v="0"/>
    <n v="0"/>
    <s v="MAD"/>
    <s v="N"/>
    <n v="0"/>
    <s v="Y"/>
    <s v="MAD"/>
    <n v="1"/>
    <n v="1"/>
    <m/>
    <s v="2026-08-23T00:00"/>
    <s v="PS"/>
    <m/>
    <m/>
    <s v="Y"/>
    <m/>
    <m/>
    <n v="-1099120"/>
    <s v="N"/>
    <n v="0"/>
    <m/>
    <s v="No"/>
    <n v="0.1082487"/>
    <n v="19717"/>
    <n v="1005199"/>
    <s v="2026-08-21T00:00"/>
    <s v="EOD"/>
    <m/>
    <s v="2026-08-22T00:00"/>
    <s v="FOD EOD"/>
    <s v="FO_EOD"/>
    <n v="85948"/>
    <m/>
    <n v="1312"/>
    <n v="181035"/>
    <s v="MAT"/>
    <n v="0"/>
    <s v="2026-08-21T00:00"/>
    <n v="0"/>
    <n v="0"/>
    <s v="IFC-OPCASH"/>
    <s v="2026-08-24T00:00"/>
    <s v="2026-08-21T00:00"/>
    <s v="B"/>
    <m/>
    <m/>
    <s v="2026-08-21T00:00"/>
    <s v="2026-08-24T00:00"/>
    <s v="CD"/>
    <s v="LIVE"/>
    <m/>
    <s v="OPER_CASH1"/>
    <m/>
    <m/>
    <m/>
    <s v="MAD"/>
    <m/>
  </r>
  <r>
    <s v="2026-08-21T00:00"/>
    <s v="NOM"/>
    <s v="CAP"/>
    <s v="INIT"/>
    <m/>
    <s v="INT"/>
    <s v="2026-08-21T00:00"/>
    <n v="1"/>
    <n v="0"/>
    <n v="1"/>
    <m/>
    <n v="1734980"/>
    <s v="GEL"/>
    <x v="0"/>
    <n v="0"/>
    <n v="1734381"/>
    <s v="LIN ACT/360"/>
    <m/>
    <n v="0"/>
    <x v="0"/>
    <n v="1734381"/>
    <n v="2"/>
    <s v="Fixed"/>
    <s v="R"/>
    <n v="0"/>
    <n v="-348127.8"/>
    <n v="0.383877159309021"/>
    <n v="-133638.31094049901"/>
    <s v="N"/>
    <m/>
    <m/>
    <s v="O"/>
    <m/>
    <m/>
    <n v="0"/>
    <n v="0"/>
    <n v="0"/>
    <s v="GEL"/>
    <s v="N"/>
    <n v="0"/>
    <s v="Y"/>
    <s v="GEL"/>
    <n v="1"/>
    <n v="1"/>
    <m/>
    <s v="2026-08-23T00:00"/>
    <s v="PS"/>
    <m/>
    <m/>
    <s v="Y"/>
    <m/>
    <m/>
    <n v="-348127.8"/>
    <s v="N"/>
    <n v="0"/>
    <m/>
    <s v="No"/>
    <n v="0.38406869999999999"/>
    <n v="19717"/>
    <n v="1005199"/>
    <s v="2026-08-21T00:00"/>
    <s v="EOD"/>
    <m/>
    <s v="2026-08-22T00:00"/>
    <s v="FOD EOD"/>
    <s v="FO_EOD"/>
    <n v="85948"/>
    <m/>
    <n v="1290"/>
    <n v="59557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EL"/>
    <m/>
  </r>
  <r>
    <s v="2026-08-21T00:00"/>
    <s v="NOM"/>
    <s v="CAP"/>
    <s v="INIT"/>
    <m/>
    <s v="INT"/>
    <s v="2026-08-21T00:00"/>
    <n v="1"/>
    <n v="0"/>
    <n v="1"/>
    <m/>
    <n v="1735110"/>
    <s v="SLE"/>
    <x v="0"/>
    <n v="0"/>
    <n v="1734511"/>
    <s v="LIN ACT/360"/>
    <m/>
    <n v="0"/>
    <x v="0"/>
    <n v="1734511"/>
    <n v="2"/>
    <s v="Fixed"/>
    <s v="R"/>
    <n v="0"/>
    <n v="-19986688.420000002"/>
    <n v="4.0650406504064998E-2"/>
    <n v="-812467.008943088"/>
    <s v="N"/>
    <m/>
    <m/>
    <s v="O"/>
    <m/>
    <m/>
    <n v="0"/>
    <n v="0"/>
    <n v="0"/>
    <s v="SLE"/>
    <s v="N"/>
    <n v="0"/>
    <s v="Y"/>
    <s v="SLE"/>
    <n v="1"/>
    <n v="1"/>
    <m/>
    <s v="2026-08-23T00:00"/>
    <s v="PS"/>
    <m/>
    <m/>
    <s v="Y"/>
    <m/>
    <m/>
    <n v="-19986688.420000002"/>
    <s v="N"/>
    <n v="0"/>
    <m/>
    <s v="No"/>
    <n v="4.0734800000000002E-2"/>
    <n v="19717"/>
    <n v="1005199"/>
    <s v="2026-08-21T00:00"/>
    <s v="EOD"/>
    <m/>
    <s v="2026-08-22T00:00"/>
    <s v="FOD EOD"/>
    <s v="FO_EOD"/>
    <n v="85948"/>
    <m/>
    <n v="1350"/>
    <n v="25167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LE"/>
    <m/>
  </r>
  <r>
    <s v="2026-08-21T00:00"/>
    <s v="NOM"/>
    <s v="CAP"/>
    <s v="INIT"/>
    <m/>
    <s v="INT"/>
    <s v="2026-08-21T00:00"/>
    <n v="1"/>
    <n v="0"/>
    <n v="1"/>
    <m/>
    <n v="1734950"/>
    <s v="CRC"/>
    <x v="0"/>
    <n v="0"/>
    <n v="1734351"/>
    <s v="LIN ACT/360"/>
    <m/>
    <n v="0"/>
    <x v="0"/>
    <n v="1734351"/>
    <n v="2"/>
    <s v="Fixed"/>
    <s v="R"/>
    <n v="0"/>
    <n v="-55204882.039999999"/>
    <n v="2.1975848542450001E-3"/>
    <n v="-121317.41265148501"/>
    <s v="N"/>
    <m/>
    <m/>
    <s v="O"/>
    <m/>
    <m/>
    <n v="0"/>
    <n v="0"/>
    <n v="0"/>
    <s v="CRC"/>
    <s v="N"/>
    <n v="0"/>
    <s v="Y"/>
    <s v="CRC"/>
    <n v="1"/>
    <n v="1"/>
    <m/>
    <s v="2026-08-23T00:00"/>
    <s v="PS"/>
    <m/>
    <m/>
    <s v="Y"/>
    <m/>
    <m/>
    <n v="-55204882.039999999"/>
    <s v="N"/>
    <n v="0"/>
    <m/>
    <s v="No"/>
    <n v="2.2079000000000001E-3"/>
    <n v="19717"/>
    <n v="1005199"/>
    <s v="2026-08-21T00:00"/>
    <s v="EOD"/>
    <m/>
    <s v="2026-08-22T00:00"/>
    <s v="FOD EOD"/>
    <s v="FO_EOD"/>
    <n v="85948"/>
    <m/>
    <n v="1280"/>
    <n v="92415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RC"/>
    <m/>
  </r>
  <r>
    <s v="2026-08-21T00:00"/>
    <s v="NOM"/>
    <s v="CAP"/>
    <s v="INIT"/>
    <m/>
    <s v="INT"/>
    <s v="2026-08-21T00:00"/>
    <n v="1"/>
    <n v="0"/>
    <n v="1"/>
    <m/>
    <n v="1735034"/>
    <s v="LKR"/>
    <x v="0"/>
    <n v="0"/>
    <n v="1734435"/>
    <s v="LIN ACT/360"/>
    <m/>
    <n v="0"/>
    <x v="0"/>
    <n v="1734435"/>
    <n v="2"/>
    <s v="Fixed"/>
    <s v="R"/>
    <n v="0"/>
    <n v="-11628569.93"/>
    <n v="3.0376670716890002E-3"/>
    <n v="-35323.7239671938"/>
    <s v="N"/>
    <m/>
    <m/>
    <s v="O"/>
    <m/>
    <m/>
    <n v="0"/>
    <n v="0"/>
    <n v="0"/>
    <s v="LKR"/>
    <s v="N"/>
    <n v="0"/>
    <s v="Y"/>
    <s v="LKR"/>
    <n v="1"/>
    <n v="1"/>
    <m/>
    <s v="2026-08-23T00:00"/>
    <s v="PS"/>
    <m/>
    <m/>
    <s v="Y"/>
    <m/>
    <m/>
    <n v="-11628569.93"/>
    <s v="N"/>
    <n v="0"/>
    <m/>
    <s v="No"/>
    <n v="3.0376000000000001E-3"/>
    <n v="19717"/>
    <n v="1005199"/>
    <s v="2026-08-21T00:00"/>
    <s v="EOD"/>
    <m/>
    <s v="2026-08-22T00:00"/>
    <s v="FOD EOD"/>
    <s v="FO_EOD"/>
    <n v="85948"/>
    <m/>
    <n v="1311"/>
    <n v="15176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LKR"/>
    <m/>
  </r>
  <r>
    <s v="2026-08-21T00:00"/>
    <s v="NOM"/>
    <s v="CAP"/>
    <s v="INIT"/>
    <m/>
    <s v="INT"/>
    <s v="2026-08-21T00:00"/>
    <n v="1"/>
    <n v="0"/>
    <n v="1"/>
    <m/>
    <n v="1734964"/>
    <s v="ETB"/>
    <x v="0"/>
    <n v="0"/>
    <n v="1734365"/>
    <s v="LIN ACT/360"/>
    <m/>
    <n v="0"/>
    <x v="0"/>
    <n v="1734365"/>
    <n v="2"/>
    <s v="Fixed"/>
    <s v="R"/>
    <n v="0"/>
    <n v="-22720890"/>
    <n v="6.1221035180359998E-3"/>
    <n v="-139099.640601908"/>
    <s v="N"/>
    <m/>
    <m/>
    <s v="O"/>
    <m/>
    <m/>
    <n v="0"/>
    <n v="0"/>
    <n v="0"/>
    <s v="ETB"/>
    <s v="N"/>
    <n v="0"/>
    <s v="Y"/>
    <s v="ETB"/>
    <n v="1"/>
    <n v="1"/>
    <m/>
    <s v="2026-08-23T00:00"/>
    <s v="PS"/>
    <m/>
    <m/>
    <s v="Y"/>
    <m/>
    <m/>
    <n v="-22720890"/>
    <s v="N"/>
    <n v="0"/>
    <m/>
    <s v="No"/>
    <n v="6.2113999999999997E-3"/>
    <n v="19717"/>
    <n v="1005199"/>
    <s v="2026-08-21T00:00"/>
    <s v="EOD"/>
    <m/>
    <s v="2026-08-22T00:00"/>
    <s v="FOD EOD"/>
    <s v="FO_EOD"/>
    <n v="85948"/>
    <m/>
    <n v="1284"/>
    <n v="37432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TB"/>
    <m/>
  </r>
  <r>
    <s v="2026-08-21T00:00"/>
    <s v="NOM"/>
    <s v="CAP"/>
    <s v="INIT"/>
    <m/>
    <s v="INT"/>
    <s v="2026-08-21T00:00"/>
    <n v="1"/>
    <n v="0"/>
    <n v="1"/>
    <m/>
    <n v="1734965"/>
    <s v="ETB"/>
    <x v="0"/>
    <n v="0"/>
    <n v="1734366"/>
    <s v="LIN ACT/360"/>
    <m/>
    <n v="0"/>
    <x v="0"/>
    <n v="1734366"/>
    <n v="2"/>
    <s v="Fixed"/>
    <s v="R"/>
    <n v="0"/>
    <n v="-15000"/>
    <n v="6.1221035180359998E-3"/>
    <n v="-91.83155277054"/>
    <s v="N"/>
    <m/>
    <m/>
    <s v="O"/>
    <m/>
    <m/>
    <n v="0"/>
    <n v="0"/>
    <n v="0"/>
    <s v="ETB"/>
    <s v="N"/>
    <n v="0"/>
    <s v="Y"/>
    <s v="ETB"/>
    <n v="1"/>
    <n v="1"/>
    <m/>
    <s v="2026-08-23T00:00"/>
    <s v="PS"/>
    <m/>
    <m/>
    <s v="Y"/>
    <m/>
    <m/>
    <n v="-15000"/>
    <s v="N"/>
    <n v="0"/>
    <m/>
    <s v="No"/>
    <n v="6.2113999999999997E-3"/>
    <n v="19717"/>
    <n v="1005199"/>
    <s v="2026-08-21T00:00"/>
    <s v="EOD"/>
    <m/>
    <s v="2026-08-22T00:00"/>
    <s v="FOD EOD"/>
    <s v="FO_EOD"/>
    <n v="85948"/>
    <m/>
    <n v="1284"/>
    <n v="37433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TB"/>
    <m/>
  </r>
  <r>
    <s v="2026-08-21T00:00"/>
    <s v="NOM"/>
    <s v="CAP"/>
    <s v="INIT"/>
    <m/>
    <s v="INT"/>
    <s v="2026-08-21T00:00"/>
    <n v="1"/>
    <n v="0"/>
    <n v="1"/>
    <m/>
    <n v="1734963"/>
    <s v="ETB"/>
    <x v="0"/>
    <n v="0"/>
    <n v="1734364"/>
    <s v="LIN ACT/360"/>
    <m/>
    <n v="0"/>
    <x v="0"/>
    <n v="1734364"/>
    <n v="2"/>
    <s v="Fixed"/>
    <s v="R"/>
    <n v="0"/>
    <n v="-4755231.47"/>
    <n v="6.1221035180359998E-3"/>
    <n v="-29112.019311562399"/>
    <s v="N"/>
    <m/>
    <m/>
    <s v="O"/>
    <m/>
    <m/>
    <n v="0"/>
    <n v="0"/>
    <n v="0"/>
    <s v="ETB"/>
    <s v="N"/>
    <n v="0"/>
    <s v="Y"/>
    <s v="ETB"/>
    <n v="1"/>
    <n v="1"/>
    <m/>
    <s v="2026-08-23T00:00"/>
    <s v="PS"/>
    <m/>
    <m/>
    <s v="Y"/>
    <m/>
    <m/>
    <n v="-4755231.47"/>
    <s v="N"/>
    <n v="0"/>
    <m/>
    <s v="No"/>
    <n v="6.2113999999999997E-3"/>
    <n v="19717"/>
    <n v="1005199"/>
    <s v="2026-08-21T00:00"/>
    <s v="EOD"/>
    <m/>
    <s v="2026-08-22T00:00"/>
    <s v="FOD EOD"/>
    <s v="FO_EOD"/>
    <n v="85948"/>
    <m/>
    <n v="1284"/>
    <n v="37432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TB"/>
    <m/>
  </r>
  <r>
    <s v="2026-08-21T00:00"/>
    <s v="NOM"/>
    <s v="CAP"/>
    <s v="INIT"/>
    <m/>
    <s v="INT"/>
    <s v="2026-08-21T00:00"/>
    <n v="1"/>
    <n v="0"/>
    <n v="1"/>
    <m/>
    <n v="1734961"/>
    <s v="ETB"/>
    <x v="0"/>
    <n v="0"/>
    <n v="1734362"/>
    <s v="LIN ACT/360"/>
    <m/>
    <n v="0"/>
    <x v="0"/>
    <n v="1734362"/>
    <n v="2"/>
    <s v="Fixed"/>
    <s v="R"/>
    <n v="0"/>
    <n v="-30"/>
    <n v="6.1221035180359998E-3"/>
    <n v="-0.18366310554108001"/>
    <s v="N"/>
    <m/>
    <m/>
    <s v="O"/>
    <m/>
    <m/>
    <n v="0"/>
    <n v="0"/>
    <n v="0"/>
    <s v="ETB"/>
    <s v="N"/>
    <n v="0"/>
    <s v="Y"/>
    <s v="ETB"/>
    <n v="1"/>
    <n v="1"/>
    <m/>
    <s v="2026-08-23T00:00"/>
    <s v="PS"/>
    <m/>
    <m/>
    <s v="Y"/>
    <m/>
    <m/>
    <n v="-30"/>
    <s v="N"/>
    <n v="0"/>
    <m/>
    <s v="No"/>
    <n v="6.2113999999999997E-3"/>
    <n v="19717"/>
    <n v="1005199"/>
    <s v="2026-08-21T00:00"/>
    <s v="EOD"/>
    <m/>
    <s v="2026-08-22T00:00"/>
    <s v="FOD EOD"/>
    <s v="FO_EOD"/>
    <n v="85948"/>
    <m/>
    <n v="1284"/>
    <n v="37432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TB"/>
    <m/>
  </r>
  <r>
    <s v="2026-08-21T00:00"/>
    <s v="NOM"/>
    <s v="CAP"/>
    <s v="INIT"/>
    <m/>
    <s v="INT"/>
    <s v="2026-08-21T00:00"/>
    <n v="1"/>
    <n v="0"/>
    <n v="1"/>
    <m/>
    <n v="1734962"/>
    <s v="ETB"/>
    <x v="0"/>
    <n v="0"/>
    <n v="1734363"/>
    <s v="LIN ACT/360"/>
    <m/>
    <n v="0"/>
    <x v="0"/>
    <n v="1734363"/>
    <n v="2"/>
    <s v="Fixed"/>
    <s v="R"/>
    <n v="0"/>
    <n v="-10000"/>
    <n v="6.1221035180359998E-3"/>
    <n v="-61.221035180359998"/>
    <s v="N"/>
    <m/>
    <m/>
    <s v="O"/>
    <m/>
    <m/>
    <n v="0"/>
    <n v="0"/>
    <n v="0"/>
    <s v="ETB"/>
    <s v="N"/>
    <n v="0"/>
    <s v="Y"/>
    <s v="ETB"/>
    <n v="1"/>
    <n v="1"/>
    <m/>
    <s v="2026-08-23T00:00"/>
    <s v="PS"/>
    <m/>
    <m/>
    <s v="Y"/>
    <m/>
    <m/>
    <n v="-10000"/>
    <s v="N"/>
    <n v="0"/>
    <m/>
    <s v="No"/>
    <n v="6.2113999999999997E-3"/>
    <n v="19717"/>
    <n v="1005199"/>
    <s v="2026-08-21T00:00"/>
    <s v="EOD"/>
    <m/>
    <s v="2026-08-22T00:00"/>
    <s v="FOD EOD"/>
    <s v="FO_EOD"/>
    <n v="85948"/>
    <m/>
    <n v="1284"/>
    <n v="37432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TB"/>
    <m/>
  </r>
  <r>
    <s v="2026-08-21T00:00"/>
    <s v="NOM"/>
    <s v="CAP"/>
    <m/>
    <m/>
    <s v="INT"/>
    <s v="2026-08-21T00:00"/>
    <n v="1"/>
    <n v="0"/>
    <n v="2"/>
    <m/>
    <n v="1734330"/>
    <s v="USD"/>
    <x v="1"/>
    <n v="0"/>
    <n v="1733731"/>
    <m/>
    <m/>
    <n v="0"/>
    <x v="1"/>
    <n v="1733731"/>
    <n v="2"/>
    <m/>
    <m/>
    <n v="0"/>
    <n v="-154993756.94"/>
    <n v="1.251486139791"/>
    <n v="-193972538.56454501"/>
    <s v="N"/>
    <m/>
    <m/>
    <s v="CL"/>
    <m/>
    <m/>
    <n v="0"/>
    <n v="0"/>
    <n v="0"/>
    <s v="CHF"/>
    <s v="N"/>
    <n v="0"/>
    <s v="Y"/>
    <m/>
    <n v="0"/>
    <n v="0"/>
    <m/>
    <s v="2026-08-23T00:00"/>
    <s v="PS"/>
    <m/>
    <m/>
    <s v="N"/>
    <m/>
    <m/>
    <n v="0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383"/>
    <n v="763298"/>
    <s v="MAT"/>
    <n v="3251"/>
    <s v="2026-08-21T00:00"/>
    <n v="0"/>
    <n v="0"/>
    <s v="SSBTUS"/>
    <m/>
    <s v="2026-08-21T00:00"/>
    <s v="S"/>
    <m/>
    <m/>
    <s v="2026-07-21T00:00"/>
    <s v="2026-08-21T00:00"/>
    <s v="FXD"/>
    <s v="DEAD"/>
    <s v="FW27_95XXX"/>
    <s v="LAM_LIQUIDTY"/>
    <s v="NA"/>
    <m/>
    <m/>
    <s v="CHF"/>
    <m/>
  </r>
  <r>
    <s v="2026-08-21T00:00"/>
    <s v="IPAY"/>
    <s v="CAP"/>
    <s v="FEE"/>
    <s v="UPFN"/>
    <s v="OFF"/>
    <s v="2026-08-21T00:00"/>
    <n v="1"/>
    <n v="0"/>
    <n v="1"/>
    <m/>
    <n v="1735365"/>
    <s v="CHF"/>
    <x v="2"/>
    <n v="0"/>
    <n v="1734766"/>
    <m/>
    <m/>
    <n v="0"/>
    <x v="2"/>
    <n v="1734766"/>
    <n v="1"/>
    <m/>
    <s v="R"/>
    <n v="0"/>
    <n v="1.57"/>
    <n v="1.251486139791"/>
    <n v="1.9648332394718699"/>
    <s v="N"/>
    <m/>
    <m/>
    <s v="CL"/>
    <m/>
    <m/>
    <n v="0"/>
    <n v="0"/>
    <n v="0"/>
    <s v="CHF"/>
    <s v="N"/>
    <n v="0"/>
    <s v="Y"/>
    <m/>
    <n v="0"/>
    <n v="0"/>
    <m/>
    <s v="2026-08-23T00:00"/>
    <s v="FEE"/>
    <m/>
    <m/>
    <s v="Y"/>
    <m/>
    <m/>
    <n v="0"/>
    <s v="N"/>
    <n v="0"/>
    <s v="CHF FX"/>
    <s v="No"/>
    <n v="1.2479884000000001"/>
    <n v="19717"/>
    <n v="1005199"/>
    <s v="2026-08-21T00:00"/>
    <s v="EOD"/>
    <m/>
    <s v="2026-08-22T00:00"/>
    <s v="FOD EOD"/>
    <s v="FO_EOD"/>
    <n v="85948"/>
    <m/>
    <n v="1266"/>
    <n v="19718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CHF"/>
    <m/>
  </r>
  <r>
    <s v="2026-08-21T00:00"/>
    <s v="IPAY"/>
    <s v="CAP"/>
    <s v="FEE"/>
    <s v="UPFN"/>
    <s v="OFF"/>
    <s v="2026-08-21T00:00"/>
    <n v="1"/>
    <n v="0"/>
    <n v="1"/>
    <m/>
    <n v="1735303"/>
    <s v="CHF"/>
    <x v="3"/>
    <n v="0"/>
    <n v="1734704"/>
    <m/>
    <m/>
    <n v="0"/>
    <x v="2"/>
    <n v="1734704"/>
    <n v="1"/>
    <m/>
    <s v="R"/>
    <n v="0"/>
    <n v="381733169.5"/>
    <n v="1.251486139791"/>
    <n v="477733770.72773898"/>
    <s v="N"/>
    <m/>
    <m/>
    <s v="CL"/>
    <m/>
    <m/>
    <n v="0"/>
    <n v="0"/>
    <n v="0"/>
    <s v="CHF"/>
    <s v="N"/>
    <n v="0"/>
    <s v="Y"/>
    <m/>
    <n v="0"/>
    <n v="0"/>
    <m/>
    <s v="2026-08-23T00:00"/>
    <s v="FEE"/>
    <m/>
    <m/>
    <s v="Y"/>
    <m/>
    <m/>
    <n v="0"/>
    <s v="N"/>
    <n v="0"/>
    <s v="CHF FX"/>
    <s v="No"/>
    <n v="1.2479884000000001"/>
    <n v="19717"/>
    <n v="1005199"/>
    <s v="2026-08-21T00:00"/>
    <s v="EOD"/>
    <m/>
    <s v="2026-08-22T00:00"/>
    <s v="FOD EOD"/>
    <s v="FO_EOD"/>
    <n v="85948"/>
    <m/>
    <n v="1383"/>
    <n v="19718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CHF"/>
    <m/>
  </r>
  <r>
    <s v="2026-08-21T00:00"/>
    <s v="IPAY"/>
    <s v="CAP"/>
    <s v="FEE"/>
    <s v="UPFN"/>
    <s v="OFF"/>
    <s v="2026-08-21T00:00"/>
    <n v="1"/>
    <n v="0"/>
    <n v="1"/>
    <m/>
    <n v="1735313"/>
    <s v="CHF"/>
    <x v="4"/>
    <n v="0"/>
    <n v="1734714"/>
    <m/>
    <m/>
    <n v="0"/>
    <x v="2"/>
    <n v="1734714"/>
    <n v="1"/>
    <m/>
    <s v="R"/>
    <n v="0"/>
    <n v="309312728.19999897"/>
    <n v="1.251486139791"/>
    <n v="387100592.20324099"/>
    <s v="N"/>
    <m/>
    <m/>
    <s v="CL"/>
    <m/>
    <m/>
    <n v="0"/>
    <n v="0"/>
    <n v="0"/>
    <s v="CHF"/>
    <s v="N"/>
    <n v="0"/>
    <s v="Y"/>
    <m/>
    <n v="0"/>
    <n v="0"/>
    <m/>
    <s v="2026-08-23T00:00"/>
    <s v="FEE"/>
    <m/>
    <m/>
    <s v="Y"/>
    <m/>
    <m/>
    <n v="0"/>
    <s v="N"/>
    <n v="0"/>
    <s v="CHF FX"/>
    <s v="No"/>
    <n v="1.2479884000000001"/>
    <n v="19717"/>
    <n v="1005199"/>
    <s v="2026-08-21T00:00"/>
    <s v="EOD"/>
    <m/>
    <s v="2026-08-22T00:00"/>
    <s v="FOD EOD"/>
    <s v="FO_EOD"/>
    <n v="85948"/>
    <m/>
    <n v="1383"/>
    <n v="19717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CHF"/>
    <m/>
  </r>
  <r>
    <s v="2026-08-21T00:00"/>
    <s v="IPAY"/>
    <s v="CAP"/>
    <s v="FEE"/>
    <s v="UPFN"/>
    <s v="OFF"/>
    <s v="2026-08-21T00:00"/>
    <n v="1"/>
    <n v="0"/>
    <n v="1"/>
    <m/>
    <n v="1735289"/>
    <s v="CHF"/>
    <x v="5"/>
    <n v="0"/>
    <n v="1734690"/>
    <m/>
    <m/>
    <n v="0"/>
    <x v="2"/>
    <n v="1734690"/>
    <n v="1"/>
    <m/>
    <s v="R"/>
    <n v="0"/>
    <n v="79025244.390000001"/>
    <n v="1.251486139791"/>
    <n v="98898998.0476816"/>
    <s v="N"/>
    <m/>
    <m/>
    <s v="CL"/>
    <m/>
    <m/>
    <n v="0"/>
    <n v="0"/>
    <n v="0"/>
    <s v="CHF"/>
    <s v="N"/>
    <n v="0"/>
    <s v="Y"/>
    <m/>
    <n v="0"/>
    <n v="0"/>
    <m/>
    <s v="2026-08-23T00:00"/>
    <s v="FEE"/>
    <m/>
    <m/>
    <s v="Y"/>
    <m/>
    <m/>
    <n v="0"/>
    <s v="N"/>
    <n v="0"/>
    <s v="CHF FX"/>
    <s v="No"/>
    <n v="1.2479884000000001"/>
    <n v="19717"/>
    <n v="1005199"/>
    <s v="2026-08-21T00:00"/>
    <s v="EOD"/>
    <m/>
    <s v="2026-08-22T00:00"/>
    <s v="FOD EOD"/>
    <s v="FO_EOD"/>
    <n v="85948"/>
    <m/>
    <n v="1383"/>
    <n v="19717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CHF"/>
    <m/>
  </r>
  <r>
    <s v="2026-08-21T00:00"/>
    <s v="NOM"/>
    <s v="CAP"/>
    <s v="INIT"/>
    <m/>
    <s v="INT"/>
    <s v="2026-08-21T00:00"/>
    <n v="1"/>
    <n v="0"/>
    <n v="1"/>
    <m/>
    <n v="1734920"/>
    <s v="CHF"/>
    <x v="6"/>
    <n v="0"/>
    <n v="1734321"/>
    <s v="LIN ACT/360"/>
    <m/>
    <n v="0"/>
    <x v="0"/>
    <n v="1734321"/>
    <n v="2"/>
    <s v="Fixed"/>
    <s v="R"/>
    <n v="0"/>
    <n v="-1144.92"/>
    <n v="1.251486139791"/>
    <n v="-1432.8515111695101"/>
    <s v="N"/>
    <m/>
    <m/>
    <s v="O"/>
    <m/>
    <m/>
    <n v="0"/>
    <n v="0"/>
    <n v="0"/>
    <s v="CHF"/>
    <s v="N"/>
    <n v="0"/>
    <s v="Y"/>
    <s v="CHF"/>
    <n v="1"/>
    <n v="1"/>
    <m/>
    <s v="2026-08-23T00:00"/>
    <s v="PS"/>
    <m/>
    <m/>
    <s v="Y"/>
    <m/>
    <m/>
    <n v="-1144.92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266"/>
    <n v="11488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HF"/>
    <m/>
  </r>
  <r>
    <s v="2026-08-21T00:00"/>
    <s v="NOM"/>
    <s v="CAP"/>
    <s v="INIT"/>
    <m/>
    <s v="INT"/>
    <s v="2026-08-21T00:00"/>
    <n v="1"/>
    <n v="0"/>
    <n v="1"/>
    <m/>
    <n v="1734919"/>
    <s v="CHF"/>
    <x v="6"/>
    <n v="0"/>
    <n v="1734320"/>
    <s v="LIN ACT/360"/>
    <m/>
    <n v="0"/>
    <x v="0"/>
    <n v="1734320"/>
    <n v="2"/>
    <s v="Fixed"/>
    <s v="R"/>
    <n v="0"/>
    <n v="-1585.91"/>
    <n v="1.251486139791"/>
    <n v="-1984.7443839559401"/>
    <s v="N"/>
    <m/>
    <m/>
    <s v="O"/>
    <m/>
    <m/>
    <n v="0"/>
    <n v="0"/>
    <n v="0"/>
    <s v="CHF"/>
    <s v="N"/>
    <n v="0"/>
    <s v="Y"/>
    <s v="CHF"/>
    <n v="1"/>
    <n v="1"/>
    <m/>
    <s v="2026-08-23T00:00"/>
    <s v="PS"/>
    <m/>
    <m/>
    <s v="Y"/>
    <m/>
    <m/>
    <n v="-1585.91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266"/>
    <n v="11488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HF"/>
    <m/>
  </r>
  <r>
    <s v="2026-08-21T00:00"/>
    <s v="IPAY"/>
    <s v="CAP"/>
    <s v="FEE"/>
    <s v="UPFN"/>
    <s v="OFF"/>
    <s v="2026-08-21T00:00"/>
    <n v="1"/>
    <n v="0"/>
    <n v="1"/>
    <m/>
    <n v="1735320"/>
    <s v="CHF"/>
    <x v="7"/>
    <n v="0"/>
    <n v="1734721"/>
    <m/>
    <m/>
    <n v="0"/>
    <x v="2"/>
    <n v="1734721"/>
    <n v="1"/>
    <m/>
    <s v="P"/>
    <n v="0"/>
    <n v="-1574261.32"/>
    <n v="1.251486139791"/>
    <n v="-1970166.2223890801"/>
    <s v="N"/>
    <m/>
    <m/>
    <s v="CL"/>
    <m/>
    <m/>
    <n v="0"/>
    <n v="0"/>
    <n v="0"/>
    <s v="CHF"/>
    <s v="N"/>
    <n v="0"/>
    <s v="Y"/>
    <m/>
    <n v="0"/>
    <n v="0"/>
    <m/>
    <s v="2026-08-23T00:00"/>
    <s v="FEE"/>
    <m/>
    <m/>
    <s v="Y"/>
    <m/>
    <m/>
    <n v="0"/>
    <s v="N"/>
    <n v="0"/>
    <s v="CHF FX"/>
    <s v="No"/>
    <n v="1.2479884000000001"/>
    <n v="19717"/>
    <n v="1005199"/>
    <s v="2026-08-21T00:00"/>
    <s v="EOD"/>
    <m/>
    <s v="2026-08-22T00:00"/>
    <s v="FOD EOD"/>
    <s v="FO_EOD"/>
    <n v="85948"/>
    <m/>
    <n v="1383"/>
    <n v="19717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CHF"/>
    <m/>
  </r>
  <r>
    <s v="2026-08-21T00:00"/>
    <s v="NOM"/>
    <s v="CAP"/>
    <s v="RTRN"/>
    <m/>
    <s v="INT"/>
    <s v="2026-08-21T00:00"/>
    <n v="1"/>
    <n v="0"/>
    <n v="1"/>
    <m/>
    <n v="1734861"/>
    <s v="CHF"/>
    <x v="1"/>
    <n v="0"/>
    <n v="1734262"/>
    <s v="LIN ACT/360"/>
    <m/>
    <n v="0"/>
    <x v="3"/>
    <n v="1734262"/>
    <n v="2"/>
    <s v="Fixed"/>
    <s v="R"/>
    <n v="0"/>
    <n v="155000000"/>
    <n v="1.251486139791"/>
    <n v="193980351.66760501"/>
    <s v="N"/>
    <m/>
    <m/>
    <s v="CL"/>
    <m/>
    <m/>
    <n v="0"/>
    <n v="0"/>
    <n v="0"/>
    <s v="CHF"/>
    <s v="N"/>
    <n v="0"/>
    <s v="Y"/>
    <s v="CHF"/>
    <n v="1"/>
    <n v="1"/>
    <m/>
    <s v="2026-08-23T00:00"/>
    <s v="PS"/>
    <m/>
    <m/>
    <s v="N"/>
    <m/>
    <m/>
    <n v="155000000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383"/>
    <n v="570958"/>
    <s v="MAT"/>
    <n v="3049"/>
    <s v="2026-08-21T00:00"/>
    <n v="0"/>
    <n v="0"/>
    <s v="RAIFCH"/>
    <s v="2026-07-21T00:00"/>
    <s v="2026-07-23T00:00"/>
    <s v="B"/>
    <m/>
    <m/>
    <s v="2026-07-21T00:00"/>
    <s v="2026-08-21T00:00"/>
    <s v="LN_BR"/>
    <s v="DEAD"/>
    <s v="MM27_106XX"/>
    <s v="LAM_LIQUIDTY"/>
    <s v="NA"/>
    <m/>
    <m/>
    <s v="CHF"/>
    <m/>
  </r>
  <r>
    <s v="2026-08-21T00:00"/>
    <s v="IPAY"/>
    <s v="CAP"/>
    <s v="FEE"/>
    <s v="UPFN"/>
    <s v="OFF"/>
    <s v="2026-08-21T00:00"/>
    <n v="1"/>
    <n v="0"/>
    <n v="1"/>
    <m/>
    <n v="1735329"/>
    <s v="CHF"/>
    <x v="1"/>
    <n v="0"/>
    <n v="1734730"/>
    <m/>
    <m/>
    <n v="0"/>
    <x v="2"/>
    <n v="1734730"/>
    <n v="1"/>
    <m/>
    <s v="R"/>
    <n v="0"/>
    <n v="2279834082"/>
    <n v="1.251486139791"/>
    <n v="2853180754.6461401"/>
    <s v="N"/>
    <m/>
    <m/>
    <s v="CL"/>
    <m/>
    <m/>
    <n v="0"/>
    <n v="0"/>
    <n v="0"/>
    <s v="CHF"/>
    <s v="N"/>
    <n v="0"/>
    <s v="Y"/>
    <m/>
    <n v="0"/>
    <n v="0"/>
    <m/>
    <s v="2026-08-23T00:00"/>
    <s v="FEE"/>
    <m/>
    <m/>
    <s v="Y"/>
    <m/>
    <m/>
    <n v="0"/>
    <s v="N"/>
    <n v="0"/>
    <s v="CHF FX"/>
    <s v="No"/>
    <n v="1.2479884000000001"/>
    <n v="19717"/>
    <n v="1005199"/>
    <s v="2026-08-21T00:00"/>
    <s v="EOD"/>
    <m/>
    <s v="2026-08-22T00:00"/>
    <s v="FOD EOD"/>
    <s v="FO_EOD"/>
    <n v="85948"/>
    <m/>
    <n v="1383"/>
    <n v="19717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HF"/>
    <m/>
  </r>
  <r>
    <s v="2026-08-21T00:00"/>
    <s v="CPN"/>
    <s v="REV"/>
    <s v="FIX"/>
    <m/>
    <s v="INT"/>
    <s v="2026-08-21T00:00"/>
    <n v="1"/>
    <n v="0"/>
    <n v="1"/>
    <m/>
    <n v="1734861"/>
    <s v="CHF"/>
    <x v="1"/>
    <n v="0"/>
    <n v="1734262"/>
    <s v="LIN ACT/360"/>
    <m/>
    <n v="0"/>
    <x v="3"/>
    <n v="1734262"/>
    <n v="2"/>
    <s v="Fixed"/>
    <s v="R"/>
    <n v="29"/>
    <n v="-6243.06"/>
    <n v="1.251486139791"/>
    <n v="-7813.1030598836096"/>
    <s v="N"/>
    <s v="2026-07-23T00:00"/>
    <s v="2026-08-21T00:00"/>
    <s v="CL"/>
    <m/>
    <m/>
    <n v="0"/>
    <n v="155000000"/>
    <n v="-0.05"/>
    <s v="CHF"/>
    <s v="N"/>
    <n v="0"/>
    <s v="Y"/>
    <s v="CHF"/>
    <n v="1"/>
    <n v="1"/>
    <m/>
    <s v="2026-08-23T00:00"/>
    <s v="INT"/>
    <m/>
    <s v="CHF"/>
    <s v="N"/>
    <m/>
    <m/>
    <n v="-6243.06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383"/>
    <n v="570956"/>
    <s v="MAT"/>
    <n v="3049"/>
    <s v="2026-08-21T00:00"/>
    <n v="0"/>
    <n v="-0.05"/>
    <s v="RAIFCH"/>
    <s v="2026-07-21T00:00"/>
    <s v="2026-07-23T00:00"/>
    <s v="B"/>
    <m/>
    <m/>
    <s v="2026-07-21T00:00"/>
    <s v="2026-08-21T00:00"/>
    <s v="LN_BR"/>
    <s v="DEAD"/>
    <s v="MM27_106XX"/>
    <s v="LAM_LIQUIDTY"/>
    <s v="NA"/>
    <m/>
    <m/>
    <s v="CHF"/>
    <m/>
  </r>
  <r>
    <s v="2026-08-21T00:00"/>
    <s v="NOM"/>
    <s v="CAP"/>
    <s v="INIT"/>
    <m/>
    <s v="INT"/>
    <s v="2026-08-21T00:00"/>
    <n v="1"/>
    <n v="0"/>
    <n v="1"/>
    <m/>
    <n v="1734918"/>
    <s v="CHF"/>
    <x v="0"/>
    <n v="0"/>
    <n v="1734319"/>
    <s v="LIN ACT/360"/>
    <m/>
    <n v="0"/>
    <x v="0"/>
    <n v="1734319"/>
    <n v="2"/>
    <s v="Fixed"/>
    <s v="R"/>
    <n v="0"/>
    <n v="-11278.53"/>
    <n v="1.251486139791"/>
    <n v="-14114.923972217"/>
    <s v="N"/>
    <m/>
    <m/>
    <s v="O"/>
    <m/>
    <m/>
    <n v="0"/>
    <n v="0"/>
    <n v="0"/>
    <s v="CHF"/>
    <s v="N"/>
    <n v="0"/>
    <s v="Y"/>
    <s v="CHF"/>
    <n v="1"/>
    <n v="1"/>
    <m/>
    <s v="2026-08-23T00:00"/>
    <s v="PS"/>
    <m/>
    <m/>
    <s v="Y"/>
    <m/>
    <m/>
    <n v="-11278.53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266"/>
    <n v="11487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HF"/>
    <m/>
  </r>
  <r>
    <s v="2026-08-21T00:00"/>
    <s v="NOM"/>
    <s v="CAP"/>
    <s v="INIT"/>
    <m/>
    <s v="INT"/>
    <s v="2026-08-21T00:00"/>
    <n v="1"/>
    <n v="0"/>
    <n v="1"/>
    <m/>
    <n v="1734916"/>
    <s v="CHF"/>
    <x v="0"/>
    <n v="0"/>
    <n v="1734317"/>
    <s v="LIN ACT/360"/>
    <m/>
    <n v="0"/>
    <x v="0"/>
    <n v="1734317"/>
    <n v="2"/>
    <s v="Fixed"/>
    <s v="R"/>
    <n v="0"/>
    <n v="-2042055.59"/>
    <n v="1.251486139791"/>
    <n v="-2555604.26756773"/>
    <s v="N"/>
    <m/>
    <m/>
    <s v="O"/>
    <m/>
    <m/>
    <n v="0"/>
    <n v="0"/>
    <n v="0"/>
    <s v="CHF"/>
    <s v="N"/>
    <n v="0"/>
    <s v="Y"/>
    <s v="CHF"/>
    <n v="1"/>
    <n v="1"/>
    <m/>
    <s v="2026-08-23T00:00"/>
    <s v="PS"/>
    <m/>
    <m/>
    <s v="Y"/>
    <m/>
    <m/>
    <n v="-2042055.59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266"/>
    <n v="11487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HF"/>
    <m/>
  </r>
  <r>
    <s v="2026-08-21T00:00"/>
    <s v="NOM"/>
    <s v="CAP"/>
    <s v="INIT"/>
    <m/>
    <s v="INT"/>
    <s v="2026-08-21T00:00"/>
    <n v="1"/>
    <n v="0"/>
    <n v="1"/>
    <m/>
    <n v="1734917"/>
    <s v="CHF"/>
    <x v="6"/>
    <n v="0"/>
    <n v="1734318"/>
    <s v="LIN ACT/360"/>
    <m/>
    <n v="0"/>
    <x v="0"/>
    <n v="1734318"/>
    <n v="2"/>
    <s v="Fixed"/>
    <s v="R"/>
    <n v="0"/>
    <n v="-142446.37"/>
    <n v="1.251486139791"/>
    <n v="-178269.65771853999"/>
    <s v="N"/>
    <m/>
    <m/>
    <s v="O"/>
    <m/>
    <m/>
    <n v="0"/>
    <n v="0"/>
    <n v="0"/>
    <s v="CHF"/>
    <s v="N"/>
    <n v="0"/>
    <s v="Y"/>
    <s v="CHF"/>
    <n v="1"/>
    <n v="1"/>
    <m/>
    <s v="2026-08-23T00:00"/>
    <s v="PS"/>
    <m/>
    <m/>
    <s v="Y"/>
    <m/>
    <m/>
    <n v="-142446.37"/>
    <s v="N"/>
    <n v="0"/>
    <m/>
    <s v="No"/>
    <n v="1.2479884000000001"/>
    <n v="19717"/>
    <n v="1005199"/>
    <s v="2026-08-21T00:00"/>
    <s v="EOD"/>
    <m/>
    <s v="2026-08-22T00:00"/>
    <s v="FOD EOD"/>
    <s v="FO_EOD"/>
    <n v="85948"/>
    <m/>
    <n v="1266"/>
    <n v="11487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HF"/>
    <m/>
  </r>
  <r>
    <s v="2026-08-21T00:00"/>
    <s v="NOM"/>
    <s v="CAP"/>
    <s v="INIT"/>
    <m/>
    <s v="INT"/>
    <s v="2026-08-21T00:00"/>
    <n v="1"/>
    <n v="0"/>
    <n v="1"/>
    <m/>
    <n v="1735029"/>
    <s v="LAK"/>
    <x v="0"/>
    <n v="0"/>
    <n v="1734430"/>
    <s v="LIN ACT/360"/>
    <m/>
    <n v="0"/>
    <x v="0"/>
    <n v="1734430"/>
    <n v="2"/>
    <s v="Fixed"/>
    <s v="R"/>
    <n v="0"/>
    <n v="-761689.39"/>
    <n v="4.4395116536999998E-5"/>
    <n v="-33.815289234046404"/>
    <s v="N"/>
    <m/>
    <m/>
    <s v="O"/>
    <m/>
    <m/>
    <n v="0"/>
    <n v="0"/>
    <n v="0"/>
    <s v="LAK"/>
    <s v="N"/>
    <n v="0"/>
    <s v="Y"/>
    <s v="LAK"/>
    <n v="1"/>
    <n v="1"/>
    <m/>
    <s v="2026-08-23T00:00"/>
    <s v="PS"/>
    <m/>
    <m/>
    <s v="Y"/>
    <m/>
    <m/>
    <n v="-761689.39"/>
    <s v="N"/>
    <n v="0"/>
    <m/>
    <s v="No"/>
    <n v="4.4499999999999997E-5"/>
    <n v="19717"/>
    <n v="1005199"/>
    <s v="2026-08-21T00:00"/>
    <s v="EOD"/>
    <m/>
    <s v="2026-08-22T00:00"/>
    <s v="FOD EOD"/>
    <s v="FO_EOD"/>
    <n v="85948"/>
    <m/>
    <n v="1310"/>
    <n v="88835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LAK"/>
    <m/>
  </r>
  <r>
    <s v="2026-08-21T00:00"/>
    <s v="NOM"/>
    <s v="CAP"/>
    <s v="INIT"/>
    <m/>
    <s v="INT"/>
    <s v="2026-08-21T00:00"/>
    <n v="1"/>
    <n v="0"/>
    <n v="1"/>
    <m/>
    <n v="1735030"/>
    <s v="LAK"/>
    <x v="0"/>
    <n v="0"/>
    <n v="1734431"/>
    <s v="LIN ACT/360"/>
    <m/>
    <n v="0"/>
    <x v="0"/>
    <n v="1734431"/>
    <n v="2"/>
    <s v="Fixed"/>
    <s v="R"/>
    <n v="0"/>
    <n v="-3363320"/>
    <n v="4.4395116536999998E-5"/>
    <n v="-149.314983351222"/>
    <s v="N"/>
    <m/>
    <m/>
    <s v="O"/>
    <m/>
    <m/>
    <n v="0"/>
    <n v="0"/>
    <n v="0"/>
    <s v="LAK"/>
    <s v="N"/>
    <n v="0"/>
    <s v="Y"/>
    <s v="LAK"/>
    <n v="1"/>
    <n v="1"/>
    <m/>
    <s v="2026-08-23T00:00"/>
    <s v="PS"/>
    <m/>
    <m/>
    <s v="Y"/>
    <m/>
    <m/>
    <n v="-3363320"/>
    <s v="N"/>
    <n v="0"/>
    <m/>
    <s v="No"/>
    <n v="4.4499999999999997E-5"/>
    <n v="19717"/>
    <n v="1005199"/>
    <s v="2026-08-21T00:00"/>
    <s v="EOD"/>
    <m/>
    <s v="2026-08-22T00:00"/>
    <s v="FOD EOD"/>
    <s v="FO_EOD"/>
    <n v="85948"/>
    <m/>
    <n v="1310"/>
    <n v="88835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LAK"/>
    <m/>
  </r>
  <r>
    <s v="2026-08-21T00:00"/>
    <s v="NOM"/>
    <s v="CAP"/>
    <s v="INIT"/>
    <m/>
    <s v="INT"/>
    <s v="2026-08-21T00:00"/>
    <n v="1"/>
    <n v="0"/>
    <n v="1"/>
    <m/>
    <n v="1734990"/>
    <s v="HUF"/>
    <x v="0"/>
    <n v="0"/>
    <n v="1734391"/>
    <s v="LIN ACT/360"/>
    <m/>
    <n v="0"/>
    <x v="0"/>
    <n v="1734391"/>
    <n v="2"/>
    <s v="Fixed"/>
    <s v="R"/>
    <n v="0"/>
    <n v="-22973618"/>
    <n v="3.2185387833920001E-3"/>
    <n v="-73941.480527832493"/>
    <s v="N"/>
    <m/>
    <m/>
    <s v="O"/>
    <m/>
    <m/>
    <n v="0"/>
    <n v="0"/>
    <n v="0"/>
    <s v="HUF"/>
    <s v="N"/>
    <n v="0"/>
    <s v="Y"/>
    <s v="HUF"/>
    <n v="1"/>
    <n v="1"/>
    <m/>
    <s v="2026-08-23T00:00"/>
    <s v="PS"/>
    <m/>
    <m/>
    <s v="Y"/>
    <m/>
    <m/>
    <n v="-22973618"/>
    <s v="N"/>
    <n v="0"/>
    <m/>
    <s v="No"/>
    <n v="3.2223E-3"/>
    <n v="19717"/>
    <n v="1005199"/>
    <s v="2026-08-21T00:00"/>
    <s v="EOD"/>
    <m/>
    <s v="2026-08-22T00:00"/>
    <s v="FOD EOD"/>
    <s v="FO_EOD"/>
    <n v="85948"/>
    <m/>
    <n v="1295"/>
    <n v="599068"/>
    <s v="MAT"/>
    <n v="0"/>
    <s v="2026-08-21T00:00"/>
    <n v="0"/>
    <n v="0"/>
    <s v="IFC-OPCASH"/>
    <s v="2026-08-22T00:00"/>
    <s v="2026-08-21T00:00"/>
    <s v="B"/>
    <m/>
    <m/>
    <s v="2026-08-21T00:00"/>
    <s v="2026-08-22T00:00"/>
    <s v="CD"/>
    <s v="LIVE"/>
    <m/>
    <s v="OPER_CASH1"/>
    <m/>
    <m/>
    <m/>
    <s v="HUF"/>
    <m/>
  </r>
  <r>
    <s v="2026-08-21T00:00"/>
    <s v="NOM"/>
    <s v="CAP"/>
    <s v="INIT"/>
    <m/>
    <s v="INT"/>
    <s v="2026-08-21T00:00"/>
    <n v="1"/>
    <n v="0"/>
    <n v="1"/>
    <m/>
    <n v="1735070"/>
    <s v="NZD"/>
    <x v="6"/>
    <n v="0"/>
    <n v="1734471"/>
    <s v="LIN ACT/360"/>
    <m/>
    <n v="0"/>
    <x v="0"/>
    <n v="1734471"/>
    <n v="2"/>
    <s v="Fixed"/>
    <s v="R"/>
    <n v="0"/>
    <n v="-126266.46"/>
    <n v="0.5978"/>
    <n v="-75482.089787999997"/>
    <s v="N"/>
    <m/>
    <m/>
    <s v="O"/>
    <m/>
    <m/>
    <n v="0"/>
    <n v="0"/>
    <n v="0"/>
    <s v="NZD"/>
    <s v="N"/>
    <n v="0"/>
    <s v="Y"/>
    <s v="NZD"/>
    <n v="1"/>
    <n v="1"/>
    <m/>
    <s v="2026-08-23T00:00"/>
    <s v="PS"/>
    <m/>
    <m/>
    <s v="Y"/>
    <m/>
    <m/>
    <n v="-126266.46"/>
    <s v="N"/>
    <n v="0"/>
    <m/>
    <s v="No"/>
    <n v="0.59787199999999996"/>
    <n v="19717"/>
    <n v="1005199"/>
    <s v="2026-08-21T00:00"/>
    <s v="EOD"/>
    <m/>
    <s v="2026-08-22T00:00"/>
    <s v="FOD EOD"/>
    <s v="FO_EOD"/>
    <n v="85948"/>
    <m/>
    <n v="1325"/>
    <n v="44559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ZD"/>
    <m/>
  </r>
  <r>
    <s v="2026-08-21T00:00"/>
    <s v="IPAY"/>
    <s v="CAP"/>
    <s v="FEE"/>
    <s v="UPFN"/>
    <s v="OFF"/>
    <s v="2026-08-21T00:00"/>
    <n v="1"/>
    <n v="0"/>
    <n v="1"/>
    <m/>
    <n v="1735345"/>
    <s v="NZD"/>
    <x v="1"/>
    <n v="0"/>
    <n v="1734746"/>
    <m/>
    <m/>
    <n v="0"/>
    <x v="2"/>
    <n v="1734746"/>
    <n v="1"/>
    <m/>
    <s v="R"/>
    <n v="0"/>
    <n v="500"/>
    <n v="0.5978"/>
    <n v="298.89999999999998"/>
    <s v="N"/>
    <m/>
    <m/>
    <s v="CL"/>
    <m/>
    <m/>
    <n v="0"/>
    <n v="0"/>
    <n v="0"/>
    <s v="NZD"/>
    <s v="N"/>
    <n v="0"/>
    <s v="Y"/>
    <m/>
    <n v="0"/>
    <n v="0"/>
    <m/>
    <s v="2026-08-23T00:00"/>
    <s v="FEE"/>
    <m/>
    <m/>
    <s v="Y"/>
    <m/>
    <m/>
    <n v="0"/>
    <s v="N"/>
    <n v="0"/>
    <s v="NZD FX"/>
    <s v="No"/>
    <n v="0.59787199999999996"/>
    <n v="19717"/>
    <n v="1005199"/>
    <s v="2026-08-21T00:00"/>
    <s v="EOD"/>
    <m/>
    <s v="2026-08-22T00:00"/>
    <s v="FOD EOD"/>
    <s v="FO_EOD"/>
    <n v="85948"/>
    <m/>
    <n v="1402"/>
    <n v="14480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NZD"/>
    <m/>
  </r>
  <r>
    <s v="2026-08-21T00:00"/>
    <s v="NOM"/>
    <s v="CAP"/>
    <s v="INIT"/>
    <m/>
    <s v="INT"/>
    <s v="2026-08-21T00:00"/>
    <n v="1"/>
    <n v="0"/>
    <n v="1"/>
    <m/>
    <n v="1735069"/>
    <s v="NZD"/>
    <x v="0"/>
    <n v="0"/>
    <n v="1734470"/>
    <s v="LIN ACT/360"/>
    <m/>
    <n v="0"/>
    <x v="0"/>
    <n v="1734470"/>
    <n v="2"/>
    <s v="Fixed"/>
    <s v="R"/>
    <n v="0"/>
    <n v="-3671.6"/>
    <n v="0.5978"/>
    <n v="-2194.8824799999902"/>
    <s v="N"/>
    <m/>
    <m/>
    <s v="O"/>
    <m/>
    <m/>
    <n v="0"/>
    <n v="0"/>
    <n v="0"/>
    <s v="NZD"/>
    <s v="N"/>
    <n v="0"/>
    <s v="Y"/>
    <s v="NZD"/>
    <n v="1"/>
    <n v="1"/>
    <m/>
    <s v="2026-08-23T00:00"/>
    <s v="PS"/>
    <m/>
    <m/>
    <s v="Y"/>
    <m/>
    <m/>
    <n v="-3671.6"/>
    <s v="N"/>
    <n v="0"/>
    <m/>
    <s v="No"/>
    <n v="0.59787199999999996"/>
    <n v="19717"/>
    <n v="1005199"/>
    <s v="2026-08-21T00:00"/>
    <s v="EOD"/>
    <m/>
    <s v="2026-08-22T00:00"/>
    <s v="FOD EOD"/>
    <s v="FO_EOD"/>
    <n v="85948"/>
    <m/>
    <n v="1325"/>
    <n v="44559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ZD"/>
    <m/>
  </r>
  <r>
    <s v="2026-08-21T00:00"/>
    <s v="IPAY"/>
    <s v="CAP"/>
    <s v="FEE"/>
    <s v="UPFN"/>
    <s v="OFF"/>
    <s v="2026-08-21T00:00"/>
    <n v="1"/>
    <n v="0"/>
    <n v="1"/>
    <m/>
    <n v="1735334"/>
    <s v="CZK"/>
    <x v="1"/>
    <n v="0"/>
    <n v="1734735"/>
    <m/>
    <m/>
    <n v="0"/>
    <x v="2"/>
    <n v="1734735"/>
    <n v="1"/>
    <m/>
    <s v="R"/>
    <n v="0"/>
    <n v="25511601.359999999"/>
    <n v="4.8507191191094E-2"/>
    <n v="1237496.1247604899"/>
    <s v="N"/>
    <m/>
    <m/>
    <s v="CL"/>
    <m/>
    <m/>
    <n v="0"/>
    <n v="0"/>
    <n v="0"/>
    <s v="CZK"/>
    <s v="N"/>
    <n v="0"/>
    <s v="Y"/>
    <m/>
    <n v="0"/>
    <n v="0"/>
    <m/>
    <s v="2026-08-23T00:00"/>
    <s v="FEE"/>
    <m/>
    <m/>
    <s v="Y"/>
    <m/>
    <m/>
    <n v="0"/>
    <s v="N"/>
    <n v="0"/>
    <s v="(CZK - USD)"/>
    <s v="No"/>
    <n v="4.8437899999999999E-2"/>
    <n v="19717"/>
    <n v="1005199"/>
    <s v="2026-08-21T00:00"/>
    <s v="EOD"/>
    <m/>
    <s v="2026-08-22T00:00"/>
    <s v="FOD EOD"/>
    <s v="FO_EOD"/>
    <n v="85948"/>
    <m/>
    <n v="1388"/>
    <n v="314731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ZK"/>
    <m/>
  </r>
  <r>
    <s v="2026-08-21T00:00"/>
    <s v="NOM"/>
    <s v="CAP"/>
    <s v="INIT"/>
    <m/>
    <s v="INT"/>
    <s v="2026-08-21T00:00"/>
    <n v="1"/>
    <n v="0"/>
    <n v="1"/>
    <m/>
    <n v="1734953"/>
    <s v="CZK"/>
    <x v="0"/>
    <n v="0"/>
    <n v="1734354"/>
    <s v="LIN ACT/360"/>
    <m/>
    <n v="0"/>
    <x v="0"/>
    <n v="1734354"/>
    <n v="2"/>
    <s v="Fixed"/>
    <s v="R"/>
    <n v="0"/>
    <n v="-69946.5"/>
    <n v="4.8507191191094E-2"/>
    <n v="-3392.9082486478501"/>
    <s v="N"/>
    <m/>
    <m/>
    <s v="O"/>
    <m/>
    <m/>
    <n v="0"/>
    <n v="0"/>
    <n v="0"/>
    <s v="CZK"/>
    <s v="N"/>
    <n v="0"/>
    <s v="Y"/>
    <s v="CZK"/>
    <n v="1"/>
    <n v="1"/>
    <m/>
    <s v="2026-08-23T00:00"/>
    <s v="PS"/>
    <m/>
    <m/>
    <s v="Y"/>
    <m/>
    <m/>
    <n v="-69946.5"/>
    <s v="N"/>
    <n v="0"/>
    <m/>
    <s v="No"/>
    <n v="4.8437899999999999E-2"/>
    <n v="19717"/>
    <n v="1005199"/>
    <s v="2026-08-21T00:00"/>
    <s v="EOD"/>
    <m/>
    <s v="2026-08-22T00:00"/>
    <s v="FOD EOD"/>
    <s v="FO_EOD"/>
    <n v="85948"/>
    <m/>
    <n v="1491"/>
    <n v="28023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ZK"/>
    <m/>
  </r>
  <r>
    <s v="2026-08-21T00:00"/>
    <s v="NOM"/>
    <s v="CAP"/>
    <s v="INIT"/>
    <m/>
    <s v="INT"/>
    <s v="2026-08-21T00:00"/>
    <n v="1"/>
    <n v="0"/>
    <n v="1"/>
    <m/>
    <n v="1734952"/>
    <s v="CZK"/>
    <x v="6"/>
    <n v="0"/>
    <n v="1734353"/>
    <s v="LIN ACT/360"/>
    <m/>
    <n v="0"/>
    <x v="0"/>
    <n v="1734353"/>
    <n v="2"/>
    <s v="Fixed"/>
    <s v="R"/>
    <n v="0"/>
    <n v="-18696981.489999998"/>
    <n v="4.8507191191094E-2"/>
    <n v="-906938.05583177495"/>
    <s v="N"/>
    <m/>
    <m/>
    <s v="O"/>
    <m/>
    <m/>
    <n v="0"/>
    <n v="0"/>
    <n v="0"/>
    <s v="CZK"/>
    <s v="N"/>
    <n v="0"/>
    <s v="Y"/>
    <s v="CZK"/>
    <n v="1"/>
    <n v="1"/>
    <m/>
    <s v="2026-08-23T00:00"/>
    <s v="PS"/>
    <m/>
    <m/>
    <s v="Y"/>
    <m/>
    <m/>
    <n v="-18696981.489999998"/>
    <s v="N"/>
    <n v="0"/>
    <m/>
    <s v="No"/>
    <n v="4.8437899999999999E-2"/>
    <n v="19717"/>
    <n v="1005199"/>
    <s v="2026-08-21T00:00"/>
    <s v="EOD"/>
    <m/>
    <s v="2026-08-22T00:00"/>
    <s v="FOD EOD"/>
    <s v="FO_EOD"/>
    <n v="85948"/>
    <m/>
    <n v="1491"/>
    <n v="28023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ZK"/>
    <m/>
  </r>
  <r>
    <s v="2026-08-21T00:00"/>
    <s v="IPAY"/>
    <s v="CAP"/>
    <s v="FEE"/>
    <s v="UPFN"/>
    <s v="OFF"/>
    <s v="2026-08-21T00:00"/>
    <n v="1"/>
    <n v="0"/>
    <n v="1"/>
    <m/>
    <n v="1735291"/>
    <s v="CZK"/>
    <x v="5"/>
    <n v="0"/>
    <n v="1734692"/>
    <m/>
    <m/>
    <n v="0"/>
    <x v="2"/>
    <n v="1734692"/>
    <n v="1"/>
    <m/>
    <s v="R"/>
    <n v="0"/>
    <n v="1764.76"/>
    <n v="4.8507191191094E-2"/>
    <n v="85.603550726395"/>
    <s v="N"/>
    <m/>
    <m/>
    <s v="CL"/>
    <m/>
    <m/>
    <n v="0"/>
    <n v="0"/>
    <n v="0"/>
    <s v="CZK"/>
    <s v="N"/>
    <n v="0"/>
    <s v="Y"/>
    <m/>
    <n v="0"/>
    <n v="0"/>
    <m/>
    <s v="2026-08-23T00:00"/>
    <s v="FEE"/>
    <m/>
    <m/>
    <s v="Y"/>
    <m/>
    <m/>
    <n v="0"/>
    <s v="N"/>
    <n v="0"/>
    <s v="(CZK - USD)"/>
    <s v="No"/>
    <n v="4.8437899999999999E-2"/>
    <n v="19717"/>
    <n v="1005199"/>
    <s v="2026-08-21T00:00"/>
    <s v="EOD"/>
    <m/>
    <s v="2026-08-22T00:00"/>
    <s v="FOD EOD"/>
    <s v="FO_EOD"/>
    <n v="85948"/>
    <m/>
    <n v="1388"/>
    <n v="314730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CZK"/>
    <m/>
  </r>
  <r>
    <s v="2026-08-21T00:00"/>
    <s v="IPAY"/>
    <s v="CAP"/>
    <s v="FEE"/>
    <s v="UPFN"/>
    <s v="OFF"/>
    <s v="2026-08-21T00:00"/>
    <n v="1"/>
    <n v="0"/>
    <n v="1"/>
    <m/>
    <n v="1735315"/>
    <s v="CZK"/>
    <x v="4"/>
    <n v="0"/>
    <n v="1734716"/>
    <m/>
    <m/>
    <n v="0"/>
    <x v="2"/>
    <n v="1734716"/>
    <n v="1"/>
    <m/>
    <s v="R"/>
    <n v="0"/>
    <n v="1553076851"/>
    <n v="4.8507191191094E-2"/>
    <n v="75335395.745919198"/>
    <s v="N"/>
    <m/>
    <m/>
    <s v="CL"/>
    <m/>
    <m/>
    <n v="0"/>
    <n v="0"/>
    <n v="0"/>
    <s v="CZK"/>
    <s v="N"/>
    <n v="0"/>
    <s v="Y"/>
    <m/>
    <n v="0"/>
    <n v="0"/>
    <m/>
    <s v="2026-08-23T00:00"/>
    <s v="FEE"/>
    <m/>
    <m/>
    <s v="Y"/>
    <m/>
    <m/>
    <n v="0"/>
    <s v="N"/>
    <n v="0"/>
    <s v="(CZK - USD)"/>
    <s v="No"/>
    <n v="4.8437899999999999E-2"/>
    <n v="19717"/>
    <n v="1005199"/>
    <s v="2026-08-21T00:00"/>
    <s v="EOD"/>
    <m/>
    <s v="2026-08-22T00:00"/>
    <s v="FOD EOD"/>
    <s v="FO_EOD"/>
    <n v="85948"/>
    <m/>
    <n v="1388"/>
    <n v="314729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CZK"/>
    <m/>
  </r>
  <r>
    <s v="2026-08-21T00:00"/>
    <s v="NOM"/>
    <s v="CAP"/>
    <s v="INIT"/>
    <m/>
    <s v="INT"/>
    <s v="2026-08-21T00:00"/>
    <n v="1"/>
    <n v="0"/>
    <n v="1"/>
    <m/>
    <n v="1734911"/>
    <s v="BYN"/>
    <x v="0"/>
    <n v="0"/>
    <n v="1734312"/>
    <s v="LIN ACT/360"/>
    <m/>
    <n v="0"/>
    <x v="0"/>
    <n v="1734312"/>
    <n v="2"/>
    <s v="Fixed"/>
    <s v="R"/>
    <n v="0"/>
    <n v="-52914.17"/>
    <n v="0.33426928733787897"/>
    <n v="-17687.581895975301"/>
    <s v="N"/>
    <m/>
    <m/>
    <s v="O"/>
    <m/>
    <m/>
    <n v="0"/>
    <n v="0"/>
    <n v="0"/>
    <s v="BYN"/>
    <s v="N"/>
    <n v="0"/>
    <s v="Y"/>
    <s v="BYN"/>
    <n v="1"/>
    <n v="1"/>
    <m/>
    <s v="2026-08-23T00:00"/>
    <s v="PS"/>
    <m/>
    <m/>
    <s v="Y"/>
    <m/>
    <m/>
    <n v="-52914.17"/>
    <s v="N"/>
    <n v="0"/>
    <m/>
    <s v="No"/>
    <n v="0.33274399999999998"/>
    <n v="19717"/>
    <n v="1005199"/>
    <s v="2026-08-21T00:00"/>
    <s v="EOD"/>
    <m/>
    <s v="2026-08-22T00:00"/>
    <s v="FOD EOD"/>
    <s v="FO_EOD"/>
    <n v="85948"/>
    <m/>
    <n v="1263"/>
    <n v="7269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BYN"/>
    <m/>
  </r>
  <r>
    <s v="2026-08-21T00:00"/>
    <s v="NOM"/>
    <s v="CAP"/>
    <s v="INIT"/>
    <m/>
    <s v="INT"/>
    <s v="2026-08-21T00:00"/>
    <n v="1"/>
    <n v="0"/>
    <n v="1"/>
    <m/>
    <n v="1734901"/>
    <s v="BIF"/>
    <x v="0"/>
    <n v="0"/>
    <n v="1734302"/>
    <s v="LIN ACT/360"/>
    <m/>
    <n v="0"/>
    <x v="0"/>
    <n v="1734302"/>
    <n v="2"/>
    <s v="Fixed"/>
    <s v="R"/>
    <n v="0"/>
    <n v="-29875000"/>
    <n v="3.3602150537599999E-4"/>
    <n v="-10038.642473107901"/>
    <s v="N"/>
    <m/>
    <m/>
    <s v="O"/>
    <m/>
    <m/>
    <n v="0"/>
    <n v="0"/>
    <n v="0"/>
    <s v="BIF"/>
    <s v="N"/>
    <n v="0"/>
    <s v="Y"/>
    <s v="BIF"/>
    <n v="1"/>
    <n v="1"/>
    <m/>
    <s v="2026-08-23T00:00"/>
    <s v="PS"/>
    <m/>
    <m/>
    <s v="Y"/>
    <m/>
    <m/>
    <n v="-29875000"/>
    <s v="N"/>
    <n v="0"/>
    <m/>
    <s v="No"/>
    <n v="3.3419999999999999E-4"/>
    <n v="19717"/>
    <n v="1005199"/>
    <s v="2026-08-21T00:00"/>
    <s v="EOD"/>
    <m/>
    <s v="2026-08-22T00:00"/>
    <s v="FOD EOD"/>
    <s v="FO_EOD"/>
    <n v="85948"/>
    <m/>
    <n v="1496"/>
    <n v="73157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IF"/>
    <m/>
  </r>
  <r>
    <s v="2026-08-21T00:00"/>
    <s v="IPAY"/>
    <s v="REV"/>
    <m/>
    <m/>
    <s v="ADD"/>
    <s v="2026-08-21T00:00"/>
    <n v="1"/>
    <n v="0"/>
    <n v="1"/>
    <m/>
    <n v="1737153"/>
    <s v="USD"/>
    <x v="8"/>
    <n v="0"/>
    <n v="1737148"/>
    <m/>
    <m/>
    <n v="0"/>
    <x v="2"/>
    <n v="1737148"/>
    <n v="1"/>
    <m/>
    <s v="R"/>
    <n v="0"/>
    <n v="649.26"/>
    <n v="1.17015"/>
    <n v="759.73158899999999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83282"/>
    <s v="MAT"/>
    <n v="0"/>
    <s v="2008-11-10T00:00"/>
    <n v="0"/>
    <n v="0"/>
    <s v="IFC_BORROWER"/>
    <m/>
    <s v="2008-11-17T00:00"/>
    <s v="B"/>
    <m/>
    <m/>
    <s v="2008-11-10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8027"/>
    <s v="USD"/>
    <x v="8"/>
    <n v="0"/>
    <n v="1738022"/>
    <m/>
    <m/>
    <n v="0"/>
    <x v="2"/>
    <n v="1738022"/>
    <n v="1"/>
    <m/>
    <s v="R"/>
    <n v="0"/>
    <n v="6673.18"/>
    <n v="1.17015"/>
    <n v="7808.6215769999999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72446"/>
    <s v="MAT"/>
    <n v="0"/>
    <s v="2023-11-03T00:00"/>
    <n v="0"/>
    <n v="0"/>
    <s v="IFC_BORROWER"/>
    <m/>
    <s v="2023-11-10T00:00"/>
    <s v="B"/>
    <m/>
    <m/>
    <s v="2023-11-03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469"/>
    <s v="USD"/>
    <x v="8"/>
    <n v="0"/>
    <n v="1734870"/>
    <m/>
    <m/>
    <n v="0"/>
    <x v="2"/>
    <n v="1734870"/>
    <n v="1"/>
    <m/>
    <s v="R"/>
    <n v="0"/>
    <n v="2963.75"/>
    <n v="1.17015"/>
    <n v="3468.0320624999999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96250"/>
    <s v="MAT"/>
    <n v="0"/>
    <s v="2006-11-10T00:00"/>
    <n v="0"/>
    <n v="0"/>
    <s v="IFC_BORROWER"/>
    <m/>
    <s v="2006-11-17T00:00"/>
    <s v="B"/>
    <m/>
    <m/>
    <s v="2006-11-10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1"/>
    <s v="IFC FR0014009P20"/>
    <n v="1732613"/>
    <s v="EUR"/>
    <x v="7"/>
    <n v="0"/>
    <n v="1732014"/>
    <s v="LIN ACT/360"/>
    <m/>
    <n v="2.21"/>
    <x v="4"/>
    <n v="1732014"/>
    <n v="2"/>
    <s v="Floating"/>
    <s v="R"/>
    <n v="31"/>
    <n v="32801.44444444"/>
    <n v="1.17015"/>
    <n v="38382.6102166614"/>
    <s v="N"/>
    <s v="2026-07-21T00:00"/>
    <s v="2026-08-21T00:00"/>
    <s v="O"/>
    <s v="2026-07-17T00:00"/>
    <m/>
    <n v="1.35"/>
    <n v="52300000"/>
    <n v="3.56"/>
    <s v="EUR"/>
    <s v="N"/>
    <n v="2.21"/>
    <s v="Y"/>
    <s v="EUR"/>
    <n v="1"/>
    <n v="1"/>
    <s v="2026-07-17T00:00"/>
    <s v="2026-08-23T00:00"/>
    <s v="INT"/>
    <s v="EUR EURIBOR 1M"/>
    <s v="EUR"/>
    <s v="N"/>
    <s v="2026-07-17T00:00"/>
    <m/>
    <n v="32801.444444000001"/>
    <s v="N"/>
    <n v="50"/>
    <m/>
    <s v="No"/>
    <n v="1.167762"/>
    <n v="19717"/>
    <n v="1005199"/>
    <s v="2026-08-21T00:00"/>
    <s v="EOD"/>
    <m/>
    <s v="2026-08-22T00:00"/>
    <s v="FOD EOD"/>
    <s v="FO_EOD"/>
    <n v="85948"/>
    <m/>
    <n v="0"/>
    <n v="101805"/>
    <s v="MAT"/>
    <n v="0"/>
    <s v="2026-08-21T00:00"/>
    <n v="0"/>
    <n v="3.56"/>
    <s v="BFCEGB"/>
    <s v="2026-07-16T00:00"/>
    <s v="2026-07-16T00:00"/>
    <s v="B"/>
    <s v="IFCWUS"/>
    <s v="EUR EURIBOR 1M"/>
    <s v="2026-07-13T00:00"/>
    <s v="2032-11-21T00:00"/>
    <s v="BOND"/>
    <s v="LIVE"/>
    <s v="LS00001V06"/>
    <s v="LAM_STRATEGIC"/>
    <s v="NA"/>
    <s v="FR0014009P20"/>
    <n v="13156"/>
    <s v="EUR"/>
    <n v="4215.8"/>
  </r>
  <r>
    <s v="2026-08-21T00:00"/>
    <s v="NOM"/>
    <s v="CAP"/>
    <s v="INIT"/>
    <m/>
    <s v="INT"/>
    <s v="2026-08-21T00:00"/>
    <n v="1"/>
    <n v="0"/>
    <n v="1"/>
    <m/>
    <n v="1734970"/>
    <s v="EUR"/>
    <x v="0"/>
    <n v="0"/>
    <n v="1734371"/>
    <s v="LIN ACT/360"/>
    <m/>
    <n v="0"/>
    <x v="0"/>
    <n v="1734371"/>
    <n v="2"/>
    <s v="Fixed"/>
    <s v="R"/>
    <n v="0"/>
    <n v="-42578.41"/>
    <n v="1.17015"/>
    <n v="-49823.126461499996"/>
    <s v="N"/>
    <m/>
    <m/>
    <s v="O"/>
    <m/>
    <m/>
    <n v="0"/>
    <n v="0"/>
    <n v="0"/>
    <s v="EUR"/>
    <s v="N"/>
    <n v="0"/>
    <s v="Y"/>
    <s v="EUR"/>
    <n v="1"/>
    <n v="1"/>
    <m/>
    <s v="2026-08-23T00:00"/>
    <s v="PS"/>
    <m/>
    <m/>
    <s v="Y"/>
    <m/>
    <m/>
    <n v="-42578.41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37703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UR"/>
    <m/>
  </r>
  <r>
    <s v="2026-08-21T00:00"/>
    <s v="IPAY"/>
    <s v="CAP"/>
    <s v="FEE"/>
    <s v="UPFN"/>
    <s v="OFF"/>
    <s v="2026-08-21T00:00"/>
    <n v="1"/>
    <n v="0"/>
    <n v="1"/>
    <m/>
    <n v="1735364"/>
    <s v="EUR"/>
    <x v="2"/>
    <n v="0"/>
    <n v="1734765"/>
    <m/>
    <m/>
    <n v="0"/>
    <x v="2"/>
    <n v="1734765"/>
    <n v="1"/>
    <m/>
    <s v="P"/>
    <n v="0"/>
    <n v="-1540"/>
    <n v="1.17015"/>
    <n v="-1802.0309999999999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492"/>
    <n v="65367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EUR"/>
    <m/>
  </r>
  <r>
    <s v="2026-08-21T00:00"/>
    <s v="IPAY"/>
    <s v="CAP"/>
    <s v="FEE"/>
    <s v="UPFN"/>
    <s v="OFF"/>
    <s v="2026-08-21T00:00"/>
    <n v="1"/>
    <n v="0"/>
    <n v="1"/>
    <m/>
    <n v="1735293"/>
    <s v="EUR"/>
    <x v="5"/>
    <n v="0"/>
    <n v="1734694"/>
    <m/>
    <m/>
    <n v="0"/>
    <x v="2"/>
    <n v="1734694"/>
    <n v="1"/>
    <m/>
    <s v="R"/>
    <n v="0"/>
    <n v="471676215.01999903"/>
    <n v="1.17015"/>
    <n v="551931923.00565302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390"/>
    <n v="65043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EUR"/>
    <m/>
  </r>
  <r>
    <s v="2026-08-21T00:00"/>
    <s v="IPAY"/>
    <s v="REV"/>
    <m/>
    <m/>
    <s v="ADD"/>
    <s v="2026-08-21T00:00"/>
    <n v="1"/>
    <n v="0"/>
    <n v="1"/>
    <m/>
    <n v="1737530"/>
    <s v="USD"/>
    <x v="8"/>
    <n v="0"/>
    <n v="1737525"/>
    <m/>
    <m/>
    <n v="0"/>
    <x v="2"/>
    <n v="1737525"/>
    <n v="1"/>
    <m/>
    <s v="R"/>
    <n v="0"/>
    <n v="822.5"/>
    <n v="1.17015"/>
    <n v="962.44837500000006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78704"/>
    <s v="MAT"/>
    <n v="0"/>
    <s v="2009-08-17T00:00"/>
    <n v="0"/>
    <n v="0"/>
    <s v="IFC_BORROWER"/>
    <m/>
    <s v="2009-08-24T00:00"/>
    <s v="B"/>
    <m/>
    <m/>
    <s v="2009-08-1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8114"/>
    <s v="EUR"/>
    <x v="8"/>
    <n v="0"/>
    <n v="1738109"/>
    <m/>
    <m/>
    <n v="0"/>
    <x v="2"/>
    <n v="1738109"/>
    <n v="1"/>
    <m/>
    <s v="R"/>
    <n v="0"/>
    <n v="11998.66"/>
    <n v="1.17015"/>
    <n v="14040.231999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650882"/>
    <s v="MAT"/>
    <n v="0"/>
    <s v="2020-02-18T00:00"/>
    <n v="0"/>
    <n v="0"/>
    <s v="IFC_BORROWER"/>
    <m/>
    <s v="2020-02-25T00:00"/>
    <s v="B"/>
    <m/>
    <m/>
    <s v="2020-02-18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6736"/>
    <s v="EUR"/>
    <x v="8"/>
    <n v="0"/>
    <n v="1736697"/>
    <m/>
    <m/>
    <n v="0"/>
    <x v="2"/>
    <n v="1736697"/>
    <n v="1"/>
    <m/>
    <s v="R"/>
    <n v="0"/>
    <n v="2053333.33"/>
    <n v="1.17015"/>
    <n v="2402707.9960995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653668"/>
    <s v="MAT"/>
    <n v="0"/>
    <s v="2024-07-23T00:00"/>
    <n v="0"/>
    <n v="0"/>
    <s v="IFC_BORROWER"/>
    <m/>
    <s v="2024-07-30T00:00"/>
    <s v="B"/>
    <m/>
    <m/>
    <s v="2024-07-23T00:00"/>
    <m/>
    <s v="SCF"/>
    <s v="LIVE"/>
    <m/>
    <s v="UNFUNDED"/>
    <m/>
    <m/>
    <m/>
    <s v="EUR"/>
    <m/>
  </r>
  <r>
    <s v="2026-08-21T00:00"/>
    <s v="NOM"/>
    <s v="CAP"/>
    <s v="INIT"/>
    <m/>
    <s v="INT"/>
    <s v="2026-08-21T00:00"/>
    <n v="1"/>
    <n v="0"/>
    <n v="1"/>
    <m/>
    <n v="1734969"/>
    <s v="EUR"/>
    <x v="0"/>
    <n v="0"/>
    <n v="1734370"/>
    <s v="LIN ACT/360"/>
    <m/>
    <n v="0"/>
    <x v="0"/>
    <n v="1734370"/>
    <n v="2"/>
    <s v="Fixed"/>
    <s v="R"/>
    <n v="0"/>
    <n v="-17925679.149999999"/>
    <n v="1.17015"/>
    <n v="-20975733.457372401"/>
    <s v="N"/>
    <m/>
    <m/>
    <s v="O"/>
    <m/>
    <m/>
    <n v="0"/>
    <n v="0"/>
    <n v="0"/>
    <s v="EUR"/>
    <s v="N"/>
    <n v="0"/>
    <s v="Y"/>
    <s v="EUR"/>
    <n v="1"/>
    <n v="1"/>
    <m/>
    <s v="2026-08-23T00:00"/>
    <s v="PS"/>
    <m/>
    <m/>
    <s v="Y"/>
    <m/>
    <m/>
    <n v="-17925679.149999999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37703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UR"/>
    <m/>
  </r>
  <r>
    <s v="2026-08-21T00:00"/>
    <s v="IPAY"/>
    <s v="CAP"/>
    <s v="FEE"/>
    <s v="UPFN"/>
    <s v="OFF"/>
    <s v="2026-08-21T00:00"/>
    <n v="1"/>
    <n v="0"/>
    <n v="1"/>
    <m/>
    <n v="1735336"/>
    <s v="EUR"/>
    <x v="1"/>
    <n v="0"/>
    <n v="1734737"/>
    <m/>
    <m/>
    <n v="0"/>
    <x v="2"/>
    <n v="1734737"/>
    <n v="1"/>
    <m/>
    <s v="R"/>
    <n v="0"/>
    <n v="41067453.149999999"/>
    <n v="1.17015"/>
    <n v="48055080.303472497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390"/>
    <n v="653791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EUR"/>
    <m/>
  </r>
  <r>
    <s v="2026-08-21T00:00"/>
    <s v="IPAY"/>
    <s v="CAP"/>
    <s v="FEE"/>
    <s v="UPFN"/>
    <s v="OFF"/>
    <s v="2026-08-21T00:00"/>
    <n v="1"/>
    <n v="0"/>
    <n v="1"/>
    <m/>
    <n v="1735308"/>
    <s v="EUR"/>
    <x v="9"/>
    <n v="0"/>
    <n v="1734709"/>
    <m/>
    <m/>
    <n v="0"/>
    <x v="2"/>
    <n v="1734709"/>
    <n v="1"/>
    <m/>
    <s v="R"/>
    <n v="0"/>
    <n v="203759282.09999901"/>
    <n v="1.17015"/>
    <n v="238428923.94931501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390"/>
    <n v="65349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EUR"/>
    <m/>
  </r>
  <r>
    <s v="2026-08-21T00:00"/>
    <s v="NOM"/>
    <s v="CAP"/>
    <m/>
    <m/>
    <s v="INT"/>
    <s v="2026-08-21T00:00"/>
    <n v="1"/>
    <n v="0"/>
    <n v="2"/>
    <m/>
    <n v="1734087"/>
    <s v="USD"/>
    <x v="10"/>
    <n v="0"/>
    <n v="1733488"/>
    <m/>
    <m/>
    <n v="0"/>
    <x v="5"/>
    <n v="1733488"/>
    <n v="2"/>
    <m/>
    <m/>
    <n v="0"/>
    <n v="132628.64000000001"/>
    <n v="1.17015"/>
    <n v="155195.40309599999"/>
    <s v="N"/>
    <m/>
    <m/>
    <s v="CL"/>
    <m/>
    <m/>
    <n v="0"/>
    <n v="0"/>
    <n v="0"/>
    <s v="EUR"/>
    <s v="N"/>
    <n v="0"/>
    <s v="Y"/>
    <m/>
    <n v="0"/>
    <n v="0"/>
    <m/>
    <s v="2026-08-23T00:00"/>
    <s v="PS"/>
    <m/>
    <m/>
    <s v="N"/>
    <m/>
    <m/>
    <n v="0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101936"/>
    <s v="MAT"/>
    <n v="2010"/>
    <s v="2026-08-21T00:00"/>
    <n v="0"/>
    <n v="0"/>
    <s v="BARCGB"/>
    <m/>
    <s v="2026-08-21T00:00"/>
    <s v="B"/>
    <m/>
    <m/>
    <s v="2026-08-20T00:00"/>
    <s v="2026-08-21T00:00"/>
    <s v="FXD"/>
    <s v="DEAD"/>
    <s v="F27_0233XX"/>
    <s v="MF_MOPS_CASH"/>
    <s v="NA"/>
    <m/>
    <m/>
    <s v="EUR"/>
    <m/>
  </r>
  <r>
    <s v="2026-08-21T00:00"/>
    <s v="IPAY"/>
    <s v="REV"/>
    <m/>
    <m/>
    <s v="ADD"/>
    <s v="2026-08-21T00:00"/>
    <n v="1"/>
    <n v="0"/>
    <n v="1"/>
    <m/>
    <n v="1737108"/>
    <s v="USD"/>
    <x v="8"/>
    <n v="0"/>
    <n v="1737103"/>
    <m/>
    <m/>
    <n v="0"/>
    <x v="2"/>
    <n v="1737103"/>
    <n v="1"/>
    <m/>
    <s v="R"/>
    <n v="0"/>
    <n v="1735.34"/>
    <n v="1.17015"/>
    <n v="2030.608101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87717"/>
    <s v="MAT"/>
    <n v="0"/>
    <s v="2009-05-05T00:00"/>
    <n v="0"/>
    <n v="0"/>
    <s v="IFC_BORROWER"/>
    <m/>
    <s v="2009-05-12T00:00"/>
    <s v="B"/>
    <m/>
    <m/>
    <s v="2009-05-05T00:00"/>
    <m/>
    <s v="SCF"/>
    <s v="LIVE"/>
    <m/>
    <s v="UNFUNDED"/>
    <m/>
    <m/>
    <m/>
    <s v="USD"/>
    <m/>
  </r>
  <r>
    <s v="2026-08-21T00:00"/>
    <s v="IPAY"/>
    <s v="CAP"/>
    <s v="FEE"/>
    <s v="UPFN"/>
    <s v="OFF"/>
    <s v="2026-08-21T00:00"/>
    <n v="1"/>
    <n v="0"/>
    <n v="1"/>
    <m/>
    <n v="1735305"/>
    <s v="EUR"/>
    <x v="3"/>
    <n v="0"/>
    <n v="1734706"/>
    <m/>
    <m/>
    <n v="0"/>
    <x v="2"/>
    <n v="1734706"/>
    <n v="1"/>
    <m/>
    <s v="P"/>
    <n v="0"/>
    <n v="-42433155.899999999"/>
    <n v="1.17015"/>
    <n v="-49653157.376384899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390"/>
    <n v="65374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EUR"/>
    <m/>
  </r>
  <r>
    <s v="2026-08-21T00:00"/>
    <s v="IPAY"/>
    <s v="CAP"/>
    <s v="FEE"/>
    <s v="UPFN"/>
    <s v="OFF"/>
    <s v="2026-08-21T00:00"/>
    <n v="1"/>
    <n v="0"/>
    <n v="1"/>
    <m/>
    <n v="1735363"/>
    <s v="EUR"/>
    <x v="11"/>
    <n v="0"/>
    <n v="1734764"/>
    <m/>
    <m/>
    <n v="0"/>
    <x v="2"/>
    <n v="1734764"/>
    <n v="1"/>
    <m/>
    <s v="R"/>
    <n v="0"/>
    <n v="9760.66"/>
    <n v="1.17015"/>
    <n v="11421.436299000001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492"/>
    <n v="65367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EUR"/>
    <m/>
  </r>
  <r>
    <s v="2026-08-21T00:00"/>
    <s v="IPAY"/>
    <s v="REV"/>
    <m/>
    <m/>
    <s v="ADD"/>
    <s v="2026-08-21T00:00"/>
    <n v="1"/>
    <n v="0"/>
    <n v="1"/>
    <m/>
    <n v="1736711"/>
    <s v="EUR"/>
    <x v="8"/>
    <n v="0"/>
    <n v="1736660"/>
    <m/>
    <m/>
    <n v="0"/>
    <x v="2"/>
    <n v="1736660"/>
    <n v="1"/>
    <m/>
    <s v="R"/>
    <n v="0"/>
    <n v="12493.96"/>
    <n v="1.17015"/>
    <n v="14619.8072939999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650537"/>
    <s v="MAT"/>
    <n v="0"/>
    <s v="2025-02-25T00:00"/>
    <n v="0"/>
    <n v="0"/>
    <s v="IFC_BORROWER"/>
    <m/>
    <s v="2025-03-04T00:00"/>
    <s v="B"/>
    <m/>
    <m/>
    <s v="2025-02-25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7379"/>
    <s v="USD"/>
    <x v="8"/>
    <n v="0"/>
    <n v="1737374"/>
    <m/>
    <m/>
    <n v="0"/>
    <x v="2"/>
    <n v="1737374"/>
    <n v="1"/>
    <m/>
    <s v="R"/>
    <n v="0"/>
    <n v="1777.77"/>
    <n v="1.17015"/>
    <n v="2080.2575655000001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80904"/>
    <s v="MAT"/>
    <n v="0"/>
    <s v="2010-02-16T00:00"/>
    <n v="0"/>
    <n v="0"/>
    <s v="IFC_BORROWER"/>
    <m/>
    <s v="2010-02-23T00:00"/>
    <s v="B"/>
    <m/>
    <m/>
    <s v="2010-02-16T00:00"/>
    <m/>
    <s v="SCF"/>
    <s v="LIVE"/>
    <m/>
    <s v="UNFUNDED"/>
    <m/>
    <m/>
    <m/>
    <s v="USD"/>
    <m/>
  </r>
  <r>
    <s v="2026-08-21T00:00"/>
    <s v="NOM"/>
    <s v="CAP"/>
    <s v="INIT"/>
    <m/>
    <s v="INT"/>
    <s v="2026-08-21T00:00"/>
    <n v="1"/>
    <n v="0"/>
    <n v="1"/>
    <m/>
    <n v="1734972"/>
    <s v="EUR"/>
    <x v="0"/>
    <n v="0"/>
    <n v="1734373"/>
    <s v="LIN ACT/360"/>
    <m/>
    <n v="0"/>
    <x v="0"/>
    <n v="1734373"/>
    <n v="2"/>
    <s v="Fixed"/>
    <s v="R"/>
    <n v="0"/>
    <n v="-10137.280000000001"/>
    <n v="1.17015"/>
    <n v="-11862.138192"/>
    <s v="N"/>
    <m/>
    <m/>
    <s v="O"/>
    <m/>
    <m/>
    <n v="0"/>
    <n v="0"/>
    <n v="0"/>
    <s v="EUR"/>
    <s v="N"/>
    <n v="0"/>
    <s v="Y"/>
    <s v="EUR"/>
    <n v="1"/>
    <n v="1"/>
    <m/>
    <s v="2026-08-23T00:00"/>
    <s v="PS"/>
    <m/>
    <m/>
    <s v="Y"/>
    <m/>
    <m/>
    <n v="-10137.280000000001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37703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UR"/>
    <m/>
  </r>
  <r>
    <s v="2026-08-21T00:00"/>
    <s v="IPAY"/>
    <s v="REV"/>
    <m/>
    <m/>
    <s v="ADD"/>
    <s v="2026-08-21T00:00"/>
    <n v="1"/>
    <n v="0"/>
    <n v="1"/>
    <m/>
    <n v="1737208"/>
    <s v="EUR"/>
    <x v="8"/>
    <n v="0"/>
    <n v="1737203"/>
    <m/>
    <m/>
    <n v="0"/>
    <x v="2"/>
    <n v="1737203"/>
    <n v="1"/>
    <m/>
    <s v="R"/>
    <n v="0"/>
    <n v="88021.96"/>
    <n v="1.17015"/>
    <n v="102998.896494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650957"/>
    <s v="MAT"/>
    <n v="0"/>
    <s v="2025-11-17T00:00"/>
    <n v="0"/>
    <n v="0"/>
    <s v="IFC_BORROWER"/>
    <m/>
    <s v="2025-11-24T00:00"/>
    <s v="B"/>
    <m/>
    <m/>
    <s v="2025-11-17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7722"/>
    <s v="EUR"/>
    <x v="8"/>
    <n v="0"/>
    <n v="1737717"/>
    <m/>
    <m/>
    <n v="0"/>
    <x v="2"/>
    <n v="1737717"/>
    <n v="1"/>
    <m/>
    <s v="R"/>
    <n v="0"/>
    <n v="6486"/>
    <n v="1.17015"/>
    <n v="7589.5928999999996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649985"/>
    <s v="MAT"/>
    <n v="0"/>
    <s v="2010-02-04T00:00"/>
    <n v="0"/>
    <n v="0"/>
    <s v="IFC_BORROWER"/>
    <m/>
    <s v="2010-02-11T00:00"/>
    <s v="B"/>
    <m/>
    <m/>
    <s v="2010-02-04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7873"/>
    <s v="USD"/>
    <x v="8"/>
    <n v="0"/>
    <n v="1737868"/>
    <m/>
    <m/>
    <n v="0"/>
    <x v="2"/>
    <n v="1737868"/>
    <n v="1"/>
    <m/>
    <s v="R"/>
    <n v="0"/>
    <n v="49202.69"/>
    <n v="1.17015"/>
    <n v="57574.527703500004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69505"/>
    <s v="MAT"/>
    <n v="0"/>
    <s v="2023-08-14T00:00"/>
    <n v="0"/>
    <n v="0"/>
    <s v="IFC_BORROWER"/>
    <m/>
    <s v="2023-08-21T00:00"/>
    <s v="B"/>
    <m/>
    <m/>
    <s v="2023-08-1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411"/>
    <s v="USD"/>
    <x v="8"/>
    <n v="0"/>
    <n v="1737406"/>
    <m/>
    <m/>
    <n v="0"/>
    <x v="2"/>
    <n v="1737406"/>
    <n v="1"/>
    <m/>
    <s v="R"/>
    <n v="0"/>
    <n v="-807.03"/>
    <n v="1.17015"/>
    <n v="-944.34615450000001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87294"/>
    <s v="MAT"/>
    <n v="0"/>
    <s v="2025-02-24T00:00"/>
    <n v="0"/>
    <n v="0"/>
    <s v="IFC_BORROWER"/>
    <m/>
    <s v="2025-03-03T00:00"/>
    <s v="B"/>
    <m/>
    <m/>
    <s v="2025-02-24T00:00"/>
    <m/>
    <s v="SCF"/>
    <s v="LIVE"/>
    <m/>
    <s v="UNFUNDED"/>
    <m/>
    <m/>
    <m/>
    <s v="USD"/>
    <m/>
  </r>
  <r>
    <s v="2026-08-21T00:00"/>
    <s v="NOM"/>
    <s v="CAP"/>
    <s v="INIT"/>
    <m/>
    <s v="INT"/>
    <s v="2026-08-21T00:00"/>
    <n v="1"/>
    <n v="0"/>
    <n v="1"/>
    <m/>
    <n v="1734968"/>
    <s v="EUR"/>
    <x v="0"/>
    <n v="0"/>
    <n v="1734369"/>
    <s v="LIN ACT/360"/>
    <m/>
    <n v="0"/>
    <x v="0"/>
    <n v="1734369"/>
    <n v="2"/>
    <s v="Fixed"/>
    <s v="R"/>
    <n v="0"/>
    <n v="-2912850.43"/>
    <n v="1.17015"/>
    <n v="-3408471.9306645002"/>
    <s v="N"/>
    <m/>
    <m/>
    <s v="O"/>
    <m/>
    <m/>
    <n v="0"/>
    <n v="0"/>
    <n v="0"/>
    <s v="EUR"/>
    <s v="N"/>
    <n v="0"/>
    <s v="Y"/>
    <s v="EUR"/>
    <n v="1"/>
    <n v="1"/>
    <m/>
    <s v="2026-08-23T00:00"/>
    <s v="PS"/>
    <m/>
    <m/>
    <s v="Y"/>
    <m/>
    <m/>
    <n v="-2912850.43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37703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UR"/>
    <m/>
  </r>
  <r>
    <s v="2026-08-21T00:00"/>
    <s v="IPAY"/>
    <s v="REV"/>
    <m/>
    <m/>
    <s v="ADD"/>
    <s v="2026-08-21T00:00"/>
    <n v="1"/>
    <n v="0"/>
    <n v="1"/>
    <m/>
    <n v="1737077"/>
    <s v="USD"/>
    <x v="8"/>
    <n v="0"/>
    <n v="1737072"/>
    <m/>
    <m/>
    <n v="0"/>
    <x v="2"/>
    <n v="1737072"/>
    <n v="1"/>
    <m/>
    <s v="R"/>
    <n v="0"/>
    <n v="341757.31"/>
    <n v="1.17015"/>
    <n v="399907.31629649998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1001313"/>
    <s v="MAT"/>
    <n v="0"/>
    <s v="2014-02-07T00:00"/>
    <n v="0"/>
    <n v="0"/>
    <s v="IFC_BORROWER"/>
    <m/>
    <s v="2014-02-14T00:00"/>
    <s v="B"/>
    <m/>
    <m/>
    <s v="2014-02-0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600"/>
    <s v="USD"/>
    <x v="8"/>
    <n v="0"/>
    <n v="1735011"/>
    <m/>
    <m/>
    <n v="0"/>
    <x v="2"/>
    <n v="1735011"/>
    <n v="1"/>
    <m/>
    <s v="R"/>
    <n v="0"/>
    <n v="750.92"/>
    <n v="1.17015"/>
    <n v="878.68903799999998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88282"/>
    <s v="MAT"/>
    <n v="0"/>
    <s v="2014-01-31T00:00"/>
    <n v="0"/>
    <n v="0"/>
    <s v="IFC_BORROWER"/>
    <m/>
    <s v="2014-02-07T00:00"/>
    <s v="B"/>
    <m/>
    <m/>
    <s v="2014-01-31T00:00"/>
    <m/>
    <s v="SCF"/>
    <s v="LIVE"/>
    <m/>
    <s v="UNFUNDED"/>
    <m/>
    <m/>
    <m/>
    <s v="USD"/>
    <m/>
  </r>
  <r>
    <s v="2026-08-21T00:00"/>
    <s v="NOM"/>
    <s v="CAP"/>
    <s v="INIT"/>
    <m/>
    <s v="INT"/>
    <s v="2026-08-21T00:00"/>
    <n v="1"/>
    <n v="0"/>
    <n v="1"/>
    <m/>
    <n v="1734971"/>
    <s v="EUR"/>
    <x v="0"/>
    <n v="0"/>
    <n v="1734372"/>
    <s v="LIN ACT/360"/>
    <m/>
    <n v="0"/>
    <x v="0"/>
    <n v="1734372"/>
    <n v="2"/>
    <s v="Fixed"/>
    <s v="R"/>
    <n v="0"/>
    <n v="-23285.360000000001"/>
    <n v="1.17015"/>
    <n v="-27247.364003999999"/>
    <s v="N"/>
    <m/>
    <m/>
    <s v="O"/>
    <m/>
    <m/>
    <n v="0"/>
    <n v="0"/>
    <n v="0"/>
    <s v="EUR"/>
    <s v="N"/>
    <n v="0"/>
    <s v="Y"/>
    <s v="EUR"/>
    <n v="1"/>
    <n v="1"/>
    <m/>
    <s v="2026-08-23T00:00"/>
    <s v="PS"/>
    <m/>
    <m/>
    <s v="Y"/>
    <m/>
    <m/>
    <n v="-23285.360000000001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37703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UR"/>
    <m/>
  </r>
  <r>
    <s v="2026-08-21T00:00"/>
    <s v="NOM"/>
    <s v="CAP"/>
    <s v="INIT"/>
    <m/>
    <s v="INT"/>
    <s v="2026-08-21T00:00"/>
    <n v="1"/>
    <n v="0"/>
    <n v="1"/>
    <m/>
    <n v="1734967"/>
    <s v="EUR"/>
    <x v="6"/>
    <n v="0"/>
    <n v="1734368"/>
    <s v="LIN ACT/360"/>
    <m/>
    <n v="0"/>
    <x v="0"/>
    <n v="1734368"/>
    <n v="2"/>
    <s v="Fixed"/>
    <s v="R"/>
    <n v="0"/>
    <n v="-2247499.35"/>
    <n v="1.17015"/>
    <n v="-2629911.3644025"/>
    <s v="N"/>
    <m/>
    <m/>
    <s v="O"/>
    <m/>
    <m/>
    <n v="0"/>
    <n v="0"/>
    <n v="0"/>
    <s v="EUR"/>
    <s v="N"/>
    <n v="0"/>
    <s v="Y"/>
    <s v="EUR"/>
    <n v="1"/>
    <n v="1"/>
    <m/>
    <s v="2026-08-23T00:00"/>
    <s v="PS"/>
    <m/>
    <m/>
    <s v="Y"/>
    <m/>
    <m/>
    <n v="-2247499.35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1286"/>
    <n v="37704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EUR"/>
    <m/>
  </r>
  <r>
    <s v="2026-08-21T00:00"/>
    <s v="STL"/>
    <s v="CAP"/>
    <m/>
    <m/>
    <s v="INT"/>
    <s v="2026-08-21T00:00"/>
    <n v="1"/>
    <n v="0"/>
    <n v="1"/>
    <m/>
    <n v="1736220"/>
    <s v="EUR"/>
    <x v="8"/>
    <n v="0"/>
    <n v="1735909"/>
    <m/>
    <m/>
    <n v="0"/>
    <x v="2"/>
    <n v="1735909"/>
    <n v="1"/>
    <m/>
    <s v="R"/>
    <n v="0"/>
    <n v="4313.3100000000004"/>
    <n v="1.17015"/>
    <n v="5047.2196965000003"/>
    <s v="N"/>
    <m/>
    <m/>
    <s v="O"/>
    <m/>
    <m/>
    <n v="0"/>
    <n v="0"/>
    <n v="0"/>
    <s v="EUR"/>
    <s v="N"/>
    <n v="0"/>
    <s v="Y"/>
    <m/>
    <n v="0"/>
    <n v="0"/>
    <m/>
    <s v="2026-08-23T00:00"/>
    <s v="OTH"/>
    <m/>
    <m/>
    <s v="Y"/>
    <m/>
    <m/>
    <n v="0"/>
    <s v="N"/>
    <n v="0"/>
    <m/>
    <s v="No"/>
    <n v="1.167762"/>
    <n v="19717"/>
    <n v="1005199"/>
    <s v="2026-08-21T00:00"/>
    <s v="EOD"/>
    <m/>
    <s v="2026-08-22T00:00"/>
    <s v="FOD EOD"/>
    <s v="FO_EOD"/>
    <n v="85948"/>
    <m/>
    <n v="0"/>
    <n v="650808"/>
    <s v="MAT"/>
    <n v="0"/>
    <s v="2026-08-14T00:00"/>
    <n v="0"/>
    <n v="0"/>
    <s v="IFC_BORROWER"/>
    <m/>
    <s v="2026-08-21T00:00"/>
    <s v="B"/>
    <m/>
    <m/>
    <s v="2026-08-14T00:00"/>
    <m/>
    <s v="SCF"/>
    <s v="LIVE"/>
    <m/>
    <s v="UNFUNDED"/>
    <m/>
    <m/>
    <m/>
    <s v="EUR"/>
    <m/>
  </r>
  <r>
    <s v="2026-08-21T00:00"/>
    <s v="IPAY"/>
    <s v="CAP"/>
    <s v="FEE"/>
    <s v="UPFN"/>
    <s v="OFF"/>
    <s v="2026-08-21T00:00"/>
    <n v="1"/>
    <n v="0"/>
    <n v="1"/>
    <m/>
    <n v="1735321"/>
    <s v="EUR"/>
    <x v="7"/>
    <n v="0"/>
    <n v="1734722"/>
    <m/>
    <m/>
    <n v="0"/>
    <x v="2"/>
    <n v="1734722"/>
    <n v="1"/>
    <m/>
    <s v="R"/>
    <n v="0"/>
    <n v="39580164.240000002"/>
    <n v="1.17015"/>
    <n v="46314729.185436003"/>
    <s v="N"/>
    <m/>
    <m/>
    <s v="CL"/>
    <m/>
    <m/>
    <n v="0"/>
    <n v="0"/>
    <n v="0"/>
    <s v="EUR"/>
    <s v="N"/>
    <n v="0"/>
    <s v="Y"/>
    <m/>
    <n v="0"/>
    <n v="0"/>
    <m/>
    <s v="2026-08-23T00:00"/>
    <s v="FEE"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1390"/>
    <n v="65026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EUR"/>
    <m/>
  </r>
  <r>
    <s v="2026-08-21T00:00"/>
    <s v="IPAY"/>
    <s v="REV"/>
    <m/>
    <m/>
    <s v="ADD"/>
    <s v="2026-08-21T00:00"/>
    <n v="1"/>
    <n v="0"/>
    <n v="1"/>
    <m/>
    <n v="1735731"/>
    <s v="USD"/>
    <x v="8"/>
    <n v="0"/>
    <n v="1735186"/>
    <m/>
    <m/>
    <n v="0"/>
    <x v="2"/>
    <n v="1735186"/>
    <n v="1"/>
    <m/>
    <s v="R"/>
    <n v="0"/>
    <n v="5556.25"/>
    <n v="1.17015"/>
    <n v="6501.6459375000004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987903"/>
    <s v="MAT"/>
    <n v="0"/>
    <s v="2009-02-20T00:00"/>
    <n v="0"/>
    <n v="0"/>
    <s v="IFC_BORROWER"/>
    <m/>
    <s v="2009-02-27T00:00"/>
    <s v="B"/>
    <m/>
    <m/>
    <s v="2009-02-20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796"/>
    <s v="EUR"/>
    <x v="8"/>
    <n v="0"/>
    <n v="1735277"/>
    <m/>
    <m/>
    <n v="0"/>
    <x v="2"/>
    <n v="1735277"/>
    <n v="1"/>
    <m/>
    <s v="R"/>
    <n v="0"/>
    <n v="2344.4699999999998"/>
    <n v="1.17015"/>
    <n v="2743.3815704999902"/>
    <s v="N"/>
    <m/>
    <m/>
    <s v="O"/>
    <m/>
    <m/>
    <n v="0"/>
    <n v="0"/>
    <n v="0"/>
    <s v="EUR"/>
    <s v="N"/>
    <n v="0"/>
    <s v="Y"/>
    <m/>
    <n v="0"/>
    <n v="0"/>
    <m/>
    <s v="2026-08-23T00:00"/>
    <m/>
    <m/>
    <m/>
    <s v="Y"/>
    <m/>
    <m/>
    <n v="0"/>
    <s v="N"/>
    <n v="0"/>
    <s v="EUR FX"/>
    <s v="No"/>
    <n v="1.167762"/>
    <n v="19717"/>
    <n v="1005199"/>
    <s v="2026-08-21T00:00"/>
    <s v="EOD"/>
    <m/>
    <s v="2026-08-22T00:00"/>
    <s v="FOD EOD"/>
    <s v="FO_EOD"/>
    <n v="85948"/>
    <m/>
    <n v="0"/>
    <n v="652445"/>
    <s v="MAT"/>
    <n v="0"/>
    <s v="2021-10-11T00:00"/>
    <n v="0"/>
    <n v="0"/>
    <s v="IFC_BORROWER"/>
    <m/>
    <s v="2021-10-18T00:00"/>
    <s v="B"/>
    <m/>
    <m/>
    <s v="2021-10-11T00:00"/>
    <m/>
    <s v="SCF"/>
    <s v="LIVE"/>
    <m/>
    <s v="UNFUNDED"/>
    <m/>
    <m/>
    <m/>
    <s v="EUR"/>
    <m/>
  </r>
  <r>
    <s v="2026-08-21T00:00"/>
    <s v="CPN"/>
    <s v="REV"/>
    <s v="VAR"/>
    <s v="FIX"/>
    <s v="INT"/>
    <s v="2026-08-21T00:00"/>
    <n v="1"/>
    <n v="0"/>
    <n v="1"/>
    <m/>
    <n v="1747068"/>
    <s v="MXN"/>
    <x v="12"/>
    <n v="0"/>
    <n v="1754715"/>
    <s v="LIN ACT/360"/>
    <m/>
    <n v="6.49"/>
    <x v="6"/>
    <n v="1754715"/>
    <n v="1"/>
    <s v="Floating"/>
    <s v="R"/>
    <n v="3"/>
    <n v="17761.397309970002"/>
    <n v="5.9174924034191001E-2"/>
    <n v="1051.0293365585501"/>
    <s v="Y"/>
    <s v="2026-08-21T00:00"/>
    <s v="2026-08-24T00:00"/>
    <s v="O"/>
    <s v="2026-08-07T00:00"/>
    <s v="2026-08-07T00:00"/>
    <n v="0.61199999999999999"/>
    <n v="30010809.309999999"/>
    <n v="7.1020000000000003"/>
    <s v="MXN"/>
    <s v="N"/>
    <n v="6.49"/>
    <s v="N"/>
    <s v="MXN"/>
    <n v="1"/>
    <n v="1"/>
    <s v="2026-08-10T00:00"/>
    <s v="2026-08-23T00:00"/>
    <s v="INT"/>
    <s v="MXN TIIEF CMP 1M LB10"/>
    <s v="MXN"/>
    <s v="N"/>
    <s v="2026-08-07T00:00"/>
    <m/>
    <n v="17761.3973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748197"/>
    <s v="MAT"/>
    <n v="0"/>
    <s v="2026-08-21T00:00"/>
    <n v="0"/>
    <n v="7.1020000000000003"/>
    <s v="POOL_LIQ_MXN"/>
    <s v="2026-08-25T00:00"/>
    <s v="2026-08-21T00:00"/>
    <s v="B"/>
    <m/>
    <m/>
    <s v="2026-08-21T00:00"/>
    <s v="2026-08-24T00:00"/>
    <s v="LN_BR"/>
    <s v="LIVE"/>
    <m/>
    <s v="LCY_POOLS"/>
    <s v="NA"/>
    <m/>
    <m/>
    <s v="MXN"/>
    <m/>
  </r>
  <r>
    <s v="2026-08-21T00:00"/>
    <s v="CPN"/>
    <s v="REV"/>
    <s v="FIX"/>
    <m/>
    <s v="INT"/>
    <s v="2026-08-21T00:00"/>
    <n v="1"/>
    <n v="0"/>
    <n v="1"/>
    <m/>
    <n v="1747064"/>
    <s v="MXN"/>
    <x v="12"/>
    <n v="0"/>
    <n v="1754711"/>
    <s v="LIN ACT/360"/>
    <m/>
    <n v="0"/>
    <x v="6"/>
    <n v="1754711"/>
    <n v="1"/>
    <s v="Fixed"/>
    <s v="R"/>
    <n v="3"/>
    <n v="407356.67542268999"/>
    <n v="5.9174924034191001E-2"/>
    <n v="24105.300322958199"/>
    <s v="Y"/>
    <s v="2026-08-21T00:00"/>
    <s v="2026-08-24T00:00"/>
    <s v="O"/>
    <m/>
    <m/>
    <n v="0"/>
    <n v="725640927.049999"/>
    <n v="6.7365000000000004"/>
    <s v="MXN"/>
    <s v="N"/>
    <n v="0"/>
    <s v="Y"/>
    <s v="MXN"/>
    <n v="1"/>
    <n v="1"/>
    <m/>
    <s v="2026-08-23T00:00"/>
    <s v="INT"/>
    <m/>
    <s v="MXN"/>
    <s v="N"/>
    <m/>
    <m/>
    <n v="407356.6754230000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167531"/>
    <s v="MAT"/>
    <n v="0"/>
    <s v="2026-08-21T00:00"/>
    <n v="0"/>
    <n v="6.7365000000000004"/>
    <s v="POOL_LIQ_MXN"/>
    <s v="2026-08-25T00:00"/>
    <s v="2026-08-21T00:00"/>
    <s v="B"/>
    <m/>
    <m/>
    <s v="2026-08-21T00:00"/>
    <s v="2026-08-24T00:00"/>
    <s v="LN_BR"/>
    <s v="LIVE"/>
    <m/>
    <s v="LCY_POOLS"/>
    <s v="NA"/>
    <m/>
    <m/>
    <s v="MXN"/>
    <m/>
  </r>
  <r>
    <s v="2026-08-21T00:00"/>
    <s v="NOM"/>
    <s v="CAP"/>
    <s v="INIT"/>
    <m/>
    <s v="INT"/>
    <s v="2026-08-21T00:00"/>
    <n v="1"/>
    <n v="0"/>
    <n v="1"/>
    <m/>
    <n v="1735047"/>
    <s v="MXN"/>
    <x v="0"/>
    <n v="0"/>
    <n v="1734448"/>
    <s v="LIN ACT/360"/>
    <m/>
    <n v="0"/>
    <x v="0"/>
    <n v="1734448"/>
    <n v="2"/>
    <s v="Fixed"/>
    <s v="R"/>
    <n v="0"/>
    <n v="-59144571.280000001"/>
    <n v="5.9174924034191001E-2"/>
    <n v="-3499875.5125287902"/>
    <s v="N"/>
    <m/>
    <m/>
    <s v="O"/>
    <m/>
    <m/>
    <n v="0"/>
    <n v="0"/>
    <n v="0"/>
    <s v="MXN"/>
    <s v="N"/>
    <n v="0"/>
    <s v="Y"/>
    <s v="MXN"/>
    <n v="1"/>
    <n v="1"/>
    <m/>
    <s v="2026-08-23T00:00"/>
    <s v="PS"/>
    <m/>
    <m/>
    <s v="Y"/>
    <m/>
    <m/>
    <n v="-59144571.28000000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1316"/>
    <n v="17255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XN"/>
    <m/>
  </r>
  <r>
    <s v="2026-08-21T00:00"/>
    <s v="CPN"/>
    <s v="REV"/>
    <s v="FIX"/>
    <m/>
    <s v="INT"/>
    <s v="2026-08-21T00:00"/>
    <n v="1"/>
    <n v="0"/>
    <n v="1"/>
    <m/>
    <n v="1735272"/>
    <s v="MXN"/>
    <x v="11"/>
    <n v="0"/>
    <n v="1734673"/>
    <s v="LIN ACT/360"/>
    <m/>
    <n v="0"/>
    <x v="6"/>
    <n v="1734673"/>
    <n v="2"/>
    <s v="Fixed"/>
    <s v="P"/>
    <n v="1"/>
    <n v="-5346.0351494899996"/>
    <n v="5.9174924034191001E-2"/>
    <n v="-316.35122385518503"/>
    <s v="N"/>
    <s v="2026-08-20T00:00"/>
    <s v="2026-08-21T00:00"/>
    <s v="O"/>
    <m/>
    <m/>
    <n v="0"/>
    <n v="-753357649.87"/>
    <n v="0.25546600000000003"/>
    <s v="MXN"/>
    <s v="N"/>
    <n v="0"/>
    <s v="Y"/>
    <s v="MXN"/>
    <n v="1"/>
    <n v="1"/>
    <m/>
    <s v="2026-08-23T00:00"/>
    <s v="INT"/>
    <m/>
    <s v="MXN"/>
    <s v="N"/>
    <m/>
    <m/>
    <n v="-5346.0351490000003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167537"/>
    <s v="MAT"/>
    <n v="0"/>
    <s v="2026-08-21T00:00"/>
    <n v="0"/>
    <n v="0.25546600000000003"/>
    <s v="POOL_ALM_MXN"/>
    <s v="2026-08-24T00:00"/>
    <s v="2026-08-20T00:00"/>
    <s v="S"/>
    <m/>
    <m/>
    <s v="2026-08-20T00:00"/>
    <s v="2026-08-21T00:00"/>
    <s v="LN_BR"/>
    <s v="LIVE"/>
    <m/>
    <s v="LCY_POOLS"/>
    <m/>
    <m/>
    <m/>
    <s v="MXN"/>
    <m/>
  </r>
  <r>
    <s v="2026-08-21T00:00"/>
    <s v="CPN"/>
    <s v="REV"/>
    <s v="VAR"/>
    <s v="FIX"/>
    <s v="INT"/>
    <s v="2026-08-21T00:00"/>
    <n v="1"/>
    <n v="0"/>
    <n v="1"/>
    <m/>
    <n v="1747068"/>
    <s v="MXN"/>
    <x v="11"/>
    <n v="0"/>
    <n v="1754715"/>
    <s v="LIN ACT/360"/>
    <m/>
    <n v="6.49"/>
    <x v="6"/>
    <n v="1754715"/>
    <n v="1"/>
    <s v="Floating"/>
    <s v="P"/>
    <n v="3"/>
    <n v="-17761.397309970002"/>
    <n v="5.9174924034191001E-2"/>
    <n v="-1051.0293365585501"/>
    <s v="Y"/>
    <s v="2026-08-21T00:00"/>
    <s v="2026-08-24T00:00"/>
    <s v="O"/>
    <s v="2026-08-07T00:00"/>
    <s v="2026-08-07T00:00"/>
    <n v="0.61199999999999999"/>
    <n v="-30010809.309999999"/>
    <n v="7.1020000000000003"/>
    <s v="MXN"/>
    <s v="N"/>
    <n v="6.49"/>
    <s v="N"/>
    <s v="MXN"/>
    <n v="1"/>
    <n v="1"/>
    <s v="2026-08-10T00:00"/>
    <s v="2026-08-23T00:00"/>
    <s v="INT"/>
    <s v="MXN TIIEF CMP 1M LB10"/>
    <s v="MXN"/>
    <s v="N"/>
    <s v="2026-08-07T00:00"/>
    <m/>
    <n v="-17761.3973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748195"/>
    <s v="MAT"/>
    <n v="0"/>
    <s v="2026-08-21T00:00"/>
    <n v="0"/>
    <n v="7.1020000000000003"/>
    <s v="POOL_ALM_MXN"/>
    <s v="2026-08-25T00:00"/>
    <s v="2026-08-21T00:00"/>
    <s v="S"/>
    <m/>
    <m/>
    <s v="2026-08-21T00:00"/>
    <s v="2026-08-24T00:00"/>
    <s v="LN_BR"/>
    <s v="LIVE"/>
    <m/>
    <s v="LCY_POOLS"/>
    <s v="NA"/>
    <m/>
    <m/>
    <s v="MXN"/>
    <m/>
  </r>
  <r>
    <s v="2026-08-21T00:00"/>
    <s v="CPN"/>
    <s v="REV"/>
    <s v="FIX"/>
    <m/>
    <s v="INT"/>
    <s v="2026-08-21T00:00"/>
    <n v="1"/>
    <n v="0"/>
    <n v="1"/>
    <m/>
    <n v="1747064"/>
    <s v="MXN"/>
    <x v="11"/>
    <n v="0"/>
    <n v="1754711"/>
    <s v="LIN ACT/360"/>
    <m/>
    <n v="0"/>
    <x v="6"/>
    <n v="1754711"/>
    <n v="1"/>
    <s v="Fixed"/>
    <s v="P"/>
    <n v="3"/>
    <n v="-407356.67542268999"/>
    <n v="5.9174924034191001E-2"/>
    <n v="-24105.300322958199"/>
    <s v="Y"/>
    <s v="2026-08-21T00:00"/>
    <s v="2026-08-24T00:00"/>
    <s v="O"/>
    <m/>
    <m/>
    <n v="0"/>
    <n v="-725640927.049999"/>
    <n v="6.7365000000000004"/>
    <s v="MXN"/>
    <s v="N"/>
    <n v="0"/>
    <s v="Y"/>
    <s v="MXN"/>
    <n v="1"/>
    <n v="1"/>
    <m/>
    <s v="2026-08-23T00:00"/>
    <s v="INT"/>
    <m/>
    <s v="MXN"/>
    <s v="N"/>
    <m/>
    <m/>
    <n v="-407356.6754230000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167532"/>
    <s v="MAT"/>
    <n v="0"/>
    <s v="2026-08-21T00:00"/>
    <n v="0"/>
    <n v="6.7365000000000004"/>
    <s v="POOL_ALM_MXN"/>
    <s v="2026-08-25T00:00"/>
    <s v="2026-08-21T00:00"/>
    <s v="S"/>
    <m/>
    <m/>
    <s v="2026-08-21T00:00"/>
    <s v="2026-08-24T00:00"/>
    <s v="LN_BR"/>
    <s v="LIVE"/>
    <m/>
    <s v="LCY_POOLS"/>
    <s v="NA"/>
    <m/>
    <m/>
    <s v="MXN"/>
    <m/>
  </r>
  <r>
    <s v="2026-08-21T00:00"/>
    <s v="IPAY"/>
    <s v="CAP"/>
    <s v="FEE"/>
    <s v="UPFN"/>
    <s v="OFF"/>
    <s v="2026-08-21T00:00"/>
    <n v="1"/>
    <n v="0"/>
    <n v="1"/>
    <m/>
    <n v="1735366"/>
    <s v="MXN"/>
    <x v="11"/>
    <n v="0"/>
    <n v="1734755"/>
    <m/>
    <m/>
    <n v="0"/>
    <x v="2"/>
    <n v="1734755"/>
    <n v="2"/>
    <m/>
    <s v="R"/>
    <n v="0"/>
    <n v="1036819.22"/>
    <n v="5.9174924034191001E-2"/>
    <n v="61353.698580689103"/>
    <s v="N"/>
    <m/>
    <m/>
    <s v="CL"/>
    <m/>
    <m/>
    <n v="0"/>
    <n v="0"/>
    <n v="0"/>
    <s v="MXN"/>
    <s v="N"/>
    <n v="0"/>
    <s v="Y"/>
    <m/>
    <n v="0"/>
    <n v="0"/>
    <m/>
    <s v="2026-08-23T00:00"/>
    <s v="FEE"/>
    <m/>
    <m/>
    <s v="Y"/>
    <m/>
    <m/>
    <n v="0"/>
    <s v="N"/>
    <n v="0"/>
    <s v="MXN FX"/>
    <s v="No"/>
    <n v="5.9123000000000002E-2"/>
    <n v="19717"/>
    <n v="1005199"/>
    <s v="2026-08-21T00:00"/>
    <s v="EOD"/>
    <m/>
    <s v="2026-08-22T00:00"/>
    <s v="FOD EOD"/>
    <s v="FO_EOD"/>
    <n v="85948"/>
    <m/>
    <n v="1418"/>
    <n v="167551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MXN"/>
    <m/>
  </r>
  <r>
    <s v="2026-08-21T00:00"/>
    <s v="CPN"/>
    <s v="REV"/>
    <s v="FIX"/>
    <m/>
    <s v="INT"/>
    <s v="2026-08-21T00:00"/>
    <n v="1"/>
    <n v="0"/>
    <n v="1"/>
    <m/>
    <n v="1735272"/>
    <s v="MXN"/>
    <x v="12"/>
    <n v="0"/>
    <n v="1734673"/>
    <s v="LIN ACT/360"/>
    <m/>
    <n v="0"/>
    <x v="6"/>
    <n v="1734673"/>
    <n v="2"/>
    <s v="Fixed"/>
    <s v="R"/>
    <n v="1"/>
    <n v="5346.0351494899996"/>
    <n v="5.9174924034191001E-2"/>
    <n v="316.35122385518503"/>
    <s v="N"/>
    <s v="2026-08-20T00:00"/>
    <s v="2026-08-21T00:00"/>
    <s v="O"/>
    <m/>
    <m/>
    <n v="0"/>
    <n v="753357649.87"/>
    <n v="0.25546600000000003"/>
    <s v="MXN"/>
    <s v="N"/>
    <n v="0"/>
    <s v="Y"/>
    <s v="MXN"/>
    <n v="1"/>
    <n v="1"/>
    <m/>
    <s v="2026-08-23T00:00"/>
    <s v="INT"/>
    <m/>
    <s v="MXN"/>
    <s v="N"/>
    <m/>
    <m/>
    <n v="5346.0351490000003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167536"/>
    <s v="MAT"/>
    <n v="0"/>
    <s v="2026-08-21T00:00"/>
    <n v="0"/>
    <n v="0.25546600000000003"/>
    <s v="POOL_LIQ_MXN"/>
    <s v="2026-08-24T00:00"/>
    <s v="2026-08-20T00:00"/>
    <s v="B"/>
    <m/>
    <m/>
    <s v="2026-08-20T00:00"/>
    <s v="2026-08-21T00:00"/>
    <s v="LN_BR"/>
    <s v="LIVE"/>
    <m/>
    <s v="LCY_POOLS"/>
    <m/>
    <m/>
    <m/>
    <s v="MXN"/>
    <m/>
  </r>
  <r>
    <s v="2026-08-21T00:00"/>
    <s v="CPN"/>
    <s v="REV"/>
    <s v="VAR"/>
    <s v="FIX"/>
    <s v="INT"/>
    <s v="2026-08-21T00:00"/>
    <n v="1"/>
    <n v="0"/>
    <n v="1"/>
    <m/>
    <n v="1735275"/>
    <s v="MXN"/>
    <x v="11"/>
    <n v="0"/>
    <n v="1734676"/>
    <s v="LIN ACT/360"/>
    <m/>
    <n v="6.49"/>
    <x v="6"/>
    <n v="1734676"/>
    <n v="2"/>
    <s v="Floating"/>
    <s v="P"/>
    <n v="1"/>
    <n v="-10809.31"/>
    <n v="5.9174924034191001E-2"/>
    <n v="-639.64009811202095"/>
    <s v="N"/>
    <s v="2026-08-20T00:00"/>
    <s v="2026-08-21T00:00"/>
    <s v="O"/>
    <s v="2026-08-06T00:00"/>
    <s v="2026-08-06T00:00"/>
    <n v="6.4811719999999999"/>
    <n v="-30000000"/>
    <n v="12.971171999999999"/>
    <s v="MXN"/>
    <s v="N"/>
    <n v="6.49"/>
    <s v="Y"/>
    <s v="MXN"/>
    <n v="1"/>
    <n v="1"/>
    <s v="2026-08-07T00:00"/>
    <s v="2026-08-23T00:00"/>
    <s v="INT"/>
    <s v="MXN TIIEF CMP 1M LB10"/>
    <s v="MXN"/>
    <s v="N"/>
    <s v="2026-08-06T00:00"/>
    <m/>
    <n v="-10809.3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748194"/>
    <s v="MAT"/>
    <n v="0"/>
    <s v="2026-08-21T00:00"/>
    <n v="0"/>
    <n v="12.971171999999999"/>
    <s v="POOL_ALM_MXN"/>
    <s v="2026-08-24T00:00"/>
    <s v="2026-08-20T00:00"/>
    <s v="S"/>
    <m/>
    <m/>
    <s v="2026-08-20T00:00"/>
    <s v="2026-08-21T00:00"/>
    <s v="LN_BR"/>
    <s v="LIVE"/>
    <m/>
    <s v="LCY_POOLS"/>
    <m/>
    <m/>
    <m/>
    <s v="MXN"/>
    <m/>
  </r>
  <r>
    <s v="2026-08-21T00:00"/>
    <s v="STL"/>
    <s v="CAP"/>
    <m/>
    <m/>
    <s v="INT"/>
    <s v="2026-08-21T00:00"/>
    <n v="1"/>
    <n v="0"/>
    <n v="1"/>
    <m/>
    <n v="1736921"/>
    <s v="MXN"/>
    <x v="8"/>
    <n v="0"/>
    <n v="1736916"/>
    <m/>
    <m/>
    <n v="0"/>
    <x v="2"/>
    <n v="1736916"/>
    <n v="1"/>
    <m/>
    <s v="R"/>
    <n v="0"/>
    <n v="38642643.68"/>
    <n v="5.9174924034191001E-2"/>
    <n v="2286675.5042443099"/>
    <s v="N"/>
    <m/>
    <m/>
    <s v="O"/>
    <m/>
    <m/>
    <n v="0"/>
    <n v="0"/>
    <n v="0"/>
    <s v="MXN"/>
    <s v="N"/>
    <n v="0"/>
    <s v="Y"/>
    <m/>
    <n v="0"/>
    <n v="0"/>
    <m/>
    <s v="2026-08-23T00:00"/>
    <s v="OTH"/>
    <m/>
    <m/>
    <s v="Y"/>
    <m/>
    <m/>
    <n v="0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167982"/>
    <s v="MAT"/>
    <n v="0"/>
    <s v="2026-08-14T00:00"/>
    <n v="0"/>
    <n v="0"/>
    <s v="IFC_BORROWER"/>
    <m/>
    <s v="2026-08-21T00:00"/>
    <s v="B"/>
    <m/>
    <m/>
    <s v="2026-08-14T00:00"/>
    <m/>
    <s v="SCF"/>
    <s v="LIVE"/>
    <m/>
    <s v="UNFUNDED"/>
    <m/>
    <m/>
    <m/>
    <s v="MXN"/>
    <m/>
  </r>
  <r>
    <s v="2026-08-21T00:00"/>
    <s v="IPAY"/>
    <s v="CAP"/>
    <s v="FEE"/>
    <s v="UPFN"/>
    <s v="OFF"/>
    <s v="2026-08-21T00:00"/>
    <n v="1"/>
    <n v="0"/>
    <n v="1"/>
    <m/>
    <n v="1735342"/>
    <s v="MXN"/>
    <x v="1"/>
    <n v="0"/>
    <n v="1734743"/>
    <m/>
    <m/>
    <n v="0"/>
    <x v="2"/>
    <n v="1734743"/>
    <n v="1"/>
    <m/>
    <s v="R"/>
    <n v="0"/>
    <n v="8878283.2100000009"/>
    <n v="5.9174924034191001E-2"/>
    <n v="525371.73450578295"/>
    <s v="N"/>
    <m/>
    <m/>
    <s v="CL"/>
    <m/>
    <m/>
    <n v="0"/>
    <n v="0"/>
    <n v="0"/>
    <s v="MXN"/>
    <s v="N"/>
    <n v="0"/>
    <s v="Y"/>
    <m/>
    <n v="0"/>
    <n v="0"/>
    <m/>
    <s v="2026-08-23T00:00"/>
    <s v="FEE"/>
    <m/>
    <m/>
    <s v="Y"/>
    <m/>
    <m/>
    <n v="0"/>
    <s v="N"/>
    <n v="0"/>
    <s v="MXN FX"/>
    <s v="No"/>
    <n v="5.9123000000000002E-2"/>
    <n v="19717"/>
    <n v="1005199"/>
    <s v="2026-08-21T00:00"/>
    <s v="EOD"/>
    <m/>
    <s v="2026-08-22T00:00"/>
    <s v="FOD EOD"/>
    <s v="FO_EOD"/>
    <n v="85948"/>
    <m/>
    <n v="1398"/>
    <n v="16753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MXN"/>
    <m/>
  </r>
  <r>
    <s v="2026-08-21T00:00"/>
    <s v="IPAY"/>
    <s v="REV"/>
    <m/>
    <m/>
    <s v="ADD"/>
    <s v="2026-08-21T00:00"/>
    <n v="1"/>
    <n v="0"/>
    <n v="1"/>
    <m/>
    <n v="1737360"/>
    <s v="USD"/>
    <x v="8"/>
    <n v="0"/>
    <n v="1737355"/>
    <m/>
    <m/>
    <n v="0"/>
    <x v="2"/>
    <n v="1737355"/>
    <n v="1"/>
    <m/>
    <s v="R"/>
    <n v="0"/>
    <n v="3675"/>
    <n v="5.9174924034191001E-2"/>
    <n v="217.46784582565101"/>
    <s v="N"/>
    <m/>
    <m/>
    <s v="O"/>
    <m/>
    <m/>
    <n v="0"/>
    <n v="0"/>
    <n v="0"/>
    <s v="MXN"/>
    <s v="N"/>
    <n v="0"/>
    <s v="Y"/>
    <m/>
    <n v="0"/>
    <n v="0"/>
    <m/>
    <s v="2026-08-23T00:00"/>
    <m/>
    <m/>
    <m/>
    <s v="Y"/>
    <m/>
    <m/>
    <n v="0"/>
    <s v="N"/>
    <n v="0"/>
    <s v="MXN FX"/>
    <s v="No"/>
    <n v="5.9123000000000002E-2"/>
    <n v="19717"/>
    <n v="1005199"/>
    <s v="2026-08-21T00:00"/>
    <s v="EOD"/>
    <m/>
    <s v="2026-08-22T00:00"/>
    <s v="FOD EOD"/>
    <s v="FO_EOD"/>
    <n v="85948"/>
    <m/>
    <n v="0"/>
    <n v="995805"/>
    <s v="MAT"/>
    <n v="0"/>
    <s v="2026-08-10T00:00"/>
    <n v="0"/>
    <n v="0"/>
    <s v="IFC_BORROWER"/>
    <m/>
    <s v="2026-08-17T00:00"/>
    <s v="B"/>
    <m/>
    <m/>
    <s v="2026-08-10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1"/>
    <m/>
    <n v="1735275"/>
    <s v="MXN"/>
    <x v="12"/>
    <n v="0"/>
    <n v="1734676"/>
    <s v="LIN ACT/360"/>
    <m/>
    <n v="6.49"/>
    <x v="6"/>
    <n v="1734676"/>
    <n v="2"/>
    <s v="Floating"/>
    <s v="R"/>
    <n v="1"/>
    <n v="10809.31"/>
    <n v="5.9174924034191001E-2"/>
    <n v="639.64009811202095"/>
    <s v="N"/>
    <s v="2026-08-20T00:00"/>
    <s v="2026-08-21T00:00"/>
    <s v="O"/>
    <s v="2026-08-06T00:00"/>
    <s v="2026-08-06T00:00"/>
    <n v="6.4811719999999999"/>
    <n v="30000000"/>
    <n v="12.971171999999999"/>
    <s v="MXN"/>
    <s v="N"/>
    <n v="6.49"/>
    <s v="Y"/>
    <s v="MXN"/>
    <n v="1"/>
    <n v="1"/>
    <s v="2026-08-07T00:00"/>
    <s v="2026-08-23T00:00"/>
    <s v="INT"/>
    <s v="MXN TIIEF CMP 1M LB10"/>
    <s v="MXN"/>
    <s v="N"/>
    <s v="2026-08-06T00:00"/>
    <m/>
    <n v="10809.31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0"/>
    <n v="748196"/>
    <s v="MAT"/>
    <n v="0"/>
    <s v="2026-08-21T00:00"/>
    <n v="0"/>
    <n v="12.971171999999999"/>
    <s v="POOL_LIQ_MXN"/>
    <s v="2026-08-24T00:00"/>
    <s v="2026-08-20T00:00"/>
    <s v="B"/>
    <m/>
    <m/>
    <s v="2026-08-20T00:00"/>
    <s v="2026-08-21T00:00"/>
    <s v="LN_BR"/>
    <s v="LIVE"/>
    <m/>
    <s v="LCY_POOLS"/>
    <m/>
    <m/>
    <m/>
    <s v="MXN"/>
    <m/>
  </r>
  <r>
    <s v="2026-08-21T00:00"/>
    <s v="NOM"/>
    <s v="CAP"/>
    <s v="INIT"/>
    <m/>
    <s v="INT"/>
    <s v="2026-08-21T00:00"/>
    <n v="1"/>
    <n v="0"/>
    <n v="1"/>
    <m/>
    <n v="1735050"/>
    <s v="MXN"/>
    <x v="0"/>
    <n v="0"/>
    <n v="1734451"/>
    <s v="LIN ACT/360"/>
    <m/>
    <n v="0"/>
    <x v="0"/>
    <n v="1734451"/>
    <n v="2"/>
    <s v="Fixed"/>
    <s v="R"/>
    <n v="0"/>
    <n v="-698.74"/>
    <n v="5.9174924034191001E-2"/>
    <n v="-41.3478864196506"/>
    <s v="N"/>
    <m/>
    <m/>
    <s v="O"/>
    <m/>
    <m/>
    <n v="0"/>
    <n v="0"/>
    <n v="0"/>
    <s v="MXN"/>
    <s v="N"/>
    <n v="0"/>
    <s v="Y"/>
    <s v="MXN"/>
    <n v="1"/>
    <n v="1"/>
    <m/>
    <s v="2026-08-23T00:00"/>
    <s v="PS"/>
    <m/>
    <m/>
    <s v="Y"/>
    <m/>
    <m/>
    <n v="-698.74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1316"/>
    <n v="17256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XN"/>
    <m/>
  </r>
  <r>
    <s v="2026-08-21T00:00"/>
    <s v="NOM"/>
    <s v="CAP"/>
    <s v="INIT"/>
    <m/>
    <s v="INT"/>
    <s v="2026-08-21T00:00"/>
    <n v="1"/>
    <n v="0"/>
    <n v="1"/>
    <m/>
    <n v="1735049"/>
    <s v="MXN"/>
    <x v="6"/>
    <n v="0"/>
    <n v="1734450"/>
    <s v="LIN ACT/360"/>
    <m/>
    <n v="0"/>
    <x v="0"/>
    <n v="1734450"/>
    <n v="2"/>
    <s v="Fixed"/>
    <s v="R"/>
    <n v="0"/>
    <n v="-1030049.22"/>
    <n v="5.9174924034191001E-2"/>
    <n v="-60953.0843449776"/>
    <s v="N"/>
    <m/>
    <m/>
    <s v="O"/>
    <m/>
    <m/>
    <n v="0"/>
    <n v="0"/>
    <n v="0"/>
    <s v="MXN"/>
    <s v="N"/>
    <n v="0"/>
    <s v="Y"/>
    <s v="MXN"/>
    <n v="1"/>
    <n v="1"/>
    <m/>
    <s v="2026-08-23T00:00"/>
    <s v="PS"/>
    <m/>
    <m/>
    <s v="Y"/>
    <m/>
    <m/>
    <n v="-1030049.22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1316"/>
    <n v="17255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XN"/>
    <m/>
  </r>
  <r>
    <s v="2026-08-21T00:00"/>
    <s v="NOM"/>
    <s v="CAP"/>
    <s v="INIT"/>
    <m/>
    <s v="INT"/>
    <s v="2026-08-21T00:00"/>
    <n v="1"/>
    <n v="0"/>
    <n v="1"/>
    <m/>
    <n v="1735051"/>
    <s v="MXN"/>
    <x v="0"/>
    <n v="0"/>
    <n v="1734452"/>
    <s v="LIN ACT/360"/>
    <m/>
    <n v="0"/>
    <x v="0"/>
    <n v="1734452"/>
    <n v="2"/>
    <s v="Fixed"/>
    <s v="R"/>
    <n v="0"/>
    <n v="-63124.800000000003"/>
    <n v="5.9174924034191001E-2"/>
    <n v="-3735.4052446735"/>
    <s v="N"/>
    <m/>
    <m/>
    <s v="O"/>
    <m/>
    <m/>
    <n v="0"/>
    <n v="0"/>
    <n v="0"/>
    <s v="MXN"/>
    <s v="N"/>
    <n v="0"/>
    <s v="Y"/>
    <s v="MXN"/>
    <n v="1"/>
    <n v="1"/>
    <m/>
    <s v="2026-08-23T00:00"/>
    <s v="PS"/>
    <m/>
    <m/>
    <s v="Y"/>
    <m/>
    <m/>
    <n v="-63124.800000000003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1316"/>
    <n v="17256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XN"/>
    <m/>
  </r>
  <r>
    <s v="2026-08-21T00:00"/>
    <s v="NOM"/>
    <s v="CAP"/>
    <s v="INIT"/>
    <m/>
    <s v="INT"/>
    <s v="2026-08-21T00:00"/>
    <n v="1"/>
    <n v="0"/>
    <n v="1"/>
    <m/>
    <n v="1735048"/>
    <s v="MXN"/>
    <x v="6"/>
    <n v="0"/>
    <n v="1734449"/>
    <s v="LIN ACT/360"/>
    <m/>
    <n v="0"/>
    <x v="0"/>
    <n v="1734449"/>
    <n v="2"/>
    <s v="Fixed"/>
    <s v="R"/>
    <n v="0"/>
    <n v="-4680782.07"/>
    <n v="5.9174924034191001E-2"/>
    <n v="-276984.92341285298"/>
    <s v="N"/>
    <m/>
    <m/>
    <s v="O"/>
    <m/>
    <m/>
    <n v="0"/>
    <n v="0"/>
    <n v="0"/>
    <s v="MXN"/>
    <s v="N"/>
    <n v="0"/>
    <s v="Y"/>
    <s v="MXN"/>
    <n v="1"/>
    <n v="1"/>
    <m/>
    <s v="2026-08-23T00:00"/>
    <s v="PS"/>
    <m/>
    <m/>
    <s v="Y"/>
    <m/>
    <m/>
    <n v="-4680782.07"/>
    <s v="N"/>
    <n v="0"/>
    <m/>
    <s v="No"/>
    <n v="5.9123000000000002E-2"/>
    <n v="19717"/>
    <n v="1005199"/>
    <s v="2026-08-21T00:00"/>
    <s v="EOD"/>
    <m/>
    <s v="2026-08-22T00:00"/>
    <s v="FOD EOD"/>
    <s v="FO_EOD"/>
    <n v="85948"/>
    <m/>
    <n v="1316"/>
    <n v="17255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XN"/>
    <m/>
  </r>
  <r>
    <s v="2026-08-21T00:00"/>
    <s v="NOM"/>
    <s v="CAP"/>
    <s v="INIT"/>
    <m/>
    <s v="INT"/>
    <s v="2026-08-21T00:00"/>
    <n v="1"/>
    <n v="0"/>
    <n v="1"/>
    <m/>
    <n v="1735089"/>
    <s v="PYG"/>
    <x v="0"/>
    <n v="0"/>
    <n v="1734490"/>
    <s v="LIN ACT/360"/>
    <m/>
    <n v="0"/>
    <x v="0"/>
    <n v="1734490"/>
    <n v="2"/>
    <s v="Fixed"/>
    <s v="R"/>
    <n v="0"/>
    <n v="-3511121"/>
    <n v="1.6599976262000001E-4"/>
    <n v="-582.84525253009701"/>
    <s v="N"/>
    <m/>
    <m/>
    <s v="O"/>
    <m/>
    <m/>
    <n v="0"/>
    <n v="0"/>
    <n v="0"/>
    <s v="PYG"/>
    <s v="N"/>
    <n v="0"/>
    <s v="Y"/>
    <s v="PYG"/>
    <n v="1"/>
    <n v="1"/>
    <m/>
    <s v="2026-08-23T00:00"/>
    <s v="PS"/>
    <m/>
    <m/>
    <s v="Y"/>
    <m/>
    <m/>
    <n v="-3511121"/>
    <s v="N"/>
    <n v="0"/>
    <m/>
    <s v="No"/>
    <n v="1.663E-4"/>
    <n v="19717"/>
    <n v="1005199"/>
    <s v="2026-08-21T00:00"/>
    <s v="EOD"/>
    <m/>
    <s v="2026-08-22T00:00"/>
    <s v="FOD EOD"/>
    <s v="FO_EOD"/>
    <n v="85948"/>
    <m/>
    <n v="1334"/>
    <n v="70983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YG"/>
    <m/>
  </r>
  <r>
    <s v="2026-08-21T00:00"/>
    <s v="NOM"/>
    <s v="CAP"/>
    <s v="INIT"/>
    <m/>
    <s v="INT"/>
    <s v="2026-08-21T00:00"/>
    <n v="1"/>
    <n v="0"/>
    <n v="1"/>
    <m/>
    <n v="1735010"/>
    <s v="JOD"/>
    <x v="0"/>
    <n v="0"/>
    <n v="1734411"/>
    <s v="LIN ACT/360"/>
    <m/>
    <n v="0"/>
    <x v="0"/>
    <n v="1734411"/>
    <n v="2"/>
    <s v="Fixed"/>
    <s v="R"/>
    <n v="0"/>
    <n v="-92279.37"/>
    <n v="1.4104372355430099"/>
    <n v="-130154.259520451"/>
    <s v="N"/>
    <m/>
    <m/>
    <s v="O"/>
    <m/>
    <m/>
    <n v="0"/>
    <n v="0"/>
    <n v="0"/>
    <s v="JOD"/>
    <s v="N"/>
    <n v="0"/>
    <s v="Y"/>
    <s v="JOD"/>
    <n v="1"/>
    <n v="1"/>
    <m/>
    <s v="2026-08-23T00:00"/>
    <s v="PS"/>
    <m/>
    <m/>
    <s v="Y"/>
    <m/>
    <m/>
    <n v="-92279.37"/>
    <s v="N"/>
    <n v="0"/>
    <m/>
    <s v="No"/>
    <n v="1.4106247999999999"/>
    <n v="19717"/>
    <n v="1005199"/>
    <s v="2026-08-21T00:00"/>
    <s v="EOD"/>
    <m/>
    <s v="2026-08-22T00:00"/>
    <s v="FOD EOD"/>
    <s v="FO_EOD"/>
    <n v="85948"/>
    <m/>
    <n v="1300"/>
    <n v="371972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JOD"/>
    <m/>
  </r>
  <r>
    <s v="2026-08-21T00:00"/>
    <s v="NOM"/>
    <s v="CAP"/>
    <s v="INIT"/>
    <m/>
    <s v="INT"/>
    <s v="2026-08-21T00:00"/>
    <n v="1"/>
    <n v="0"/>
    <n v="1"/>
    <m/>
    <n v="1735011"/>
    <s v="JOD"/>
    <x v="0"/>
    <n v="0"/>
    <n v="1734412"/>
    <s v="LIN ACT/360"/>
    <m/>
    <n v="0"/>
    <x v="0"/>
    <n v="1734412"/>
    <n v="2"/>
    <s v="Fixed"/>
    <s v="R"/>
    <n v="0"/>
    <n v="-73771.88"/>
    <n v="1.4104372355430099"/>
    <n v="-104050.60648801101"/>
    <s v="N"/>
    <m/>
    <m/>
    <s v="O"/>
    <m/>
    <m/>
    <n v="0"/>
    <n v="0"/>
    <n v="0"/>
    <s v="JOD"/>
    <s v="N"/>
    <n v="0"/>
    <s v="Y"/>
    <s v="JOD"/>
    <n v="1"/>
    <n v="1"/>
    <m/>
    <s v="2026-08-23T00:00"/>
    <s v="PS"/>
    <m/>
    <m/>
    <s v="Y"/>
    <m/>
    <m/>
    <n v="-73771.88"/>
    <s v="N"/>
    <n v="0"/>
    <m/>
    <s v="No"/>
    <n v="1.4106247999999999"/>
    <n v="19717"/>
    <n v="1005199"/>
    <s v="2026-08-21T00:00"/>
    <s v="EOD"/>
    <m/>
    <s v="2026-08-22T00:00"/>
    <s v="FOD EOD"/>
    <s v="FO_EOD"/>
    <n v="85948"/>
    <m/>
    <n v="1300"/>
    <n v="371970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JOD"/>
    <m/>
  </r>
  <r>
    <s v="2026-08-21T00:00"/>
    <s v="NOM"/>
    <s v="CAP"/>
    <s v="INIT"/>
    <m/>
    <s v="INT"/>
    <s v="2026-08-21T00:00"/>
    <n v="1"/>
    <n v="0"/>
    <n v="1"/>
    <m/>
    <n v="1735028"/>
    <s v="KZT"/>
    <x v="0"/>
    <n v="0"/>
    <n v="1734429"/>
    <s v="LIN ACT/360"/>
    <m/>
    <n v="0"/>
    <x v="0"/>
    <n v="1734429"/>
    <n v="2"/>
    <s v="Fixed"/>
    <s v="R"/>
    <n v="0"/>
    <n v="-561384776.48000002"/>
    <n v="2.1677162025949999E-3"/>
    <n v="-1216922.8758658599"/>
    <s v="N"/>
    <m/>
    <m/>
    <s v="O"/>
    <m/>
    <m/>
    <n v="0"/>
    <n v="0"/>
    <n v="0"/>
    <s v="KZT"/>
    <s v="N"/>
    <n v="0"/>
    <s v="Y"/>
    <s v="KZT"/>
    <n v="1"/>
    <n v="1"/>
    <m/>
    <s v="2026-08-23T00:00"/>
    <s v="PS"/>
    <m/>
    <m/>
    <s v="Y"/>
    <m/>
    <m/>
    <n v="-561384776.48000002"/>
    <s v="N"/>
    <n v="0"/>
    <m/>
    <s v="No"/>
    <n v="2.1832000000000002E-3"/>
    <n v="19717"/>
    <n v="1005199"/>
    <s v="2026-08-21T00:00"/>
    <s v="EOD"/>
    <m/>
    <s v="2026-08-22T00:00"/>
    <s v="FOD EOD"/>
    <s v="FO_EOD"/>
    <n v="85948"/>
    <m/>
    <n v="1309"/>
    <n v="2360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ZT"/>
    <m/>
  </r>
  <r>
    <s v="2026-08-21T00:00"/>
    <s v="NOM"/>
    <s v="CAP"/>
    <s v="INIT"/>
    <m/>
    <s v="INT"/>
    <s v="2026-08-21T00:00"/>
    <n v="1"/>
    <n v="0"/>
    <n v="1"/>
    <m/>
    <n v="1734909"/>
    <s v="BWP"/>
    <x v="0"/>
    <n v="0"/>
    <n v="1734310"/>
    <s v="LIN ACT/360"/>
    <m/>
    <n v="0"/>
    <x v="0"/>
    <n v="1734310"/>
    <n v="2"/>
    <s v="Fixed"/>
    <s v="R"/>
    <n v="0"/>
    <n v="-1187030.99"/>
    <n v="7.485E-2"/>
    <n v="-88849.269601499996"/>
    <s v="N"/>
    <m/>
    <m/>
    <s v="O"/>
    <m/>
    <m/>
    <n v="0"/>
    <n v="0"/>
    <n v="0"/>
    <s v="BWP"/>
    <s v="N"/>
    <n v="0"/>
    <s v="Y"/>
    <s v="BWP"/>
    <n v="1"/>
    <n v="1"/>
    <m/>
    <s v="2026-08-23T00:00"/>
    <s v="PS"/>
    <m/>
    <m/>
    <s v="Y"/>
    <m/>
    <m/>
    <n v="-1187030.99"/>
    <s v="N"/>
    <n v="0"/>
    <m/>
    <s v="No"/>
    <n v="7.4873700000000001E-2"/>
    <n v="19717"/>
    <n v="1005199"/>
    <s v="2026-08-21T00:00"/>
    <s v="EOD"/>
    <m/>
    <s v="2026-08-22T00:00"/>
    <s v="FOD EOD"/>
    <s v="FO_EOD"/>
    <n v="85948"/>
    <m/>
    <n v="1262"/>
    <n v="75386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WP"/>
    <m/>
  </r>
  <r>
    <s v="2026-08-21T00:00"/>
    <s v="NOM"/>
    <s v="CAP"/>
    <s v="INIT"/>
    <m/>
    <s v="INT"/>
    <s v="2026-08-21T00:00"/>
    <n v="1"/>
    <n v="0"/>
    <n v="1"/>
    <m/>
    <n v="1734910"/>
    <s v="BWP"/>
    <x v="0"/>
    <n v="0"/>
    <n v="1734311"/>
    <s v="LIN ACT/360"/>
    <m/>
    <n v="0"/>
    <x v="0"/>
    <n v="1734311"/>
    <n v="2"/>
    <s v="Fixed"/>
    <s v="R"/>
    <n v="0"/>
    <n v="-0.2"/>
    <n v="7.485E-2"/>
    <n v="-1.4970000000000001E-2"/>
    <s v="N"/>
    <m/>
    <m/>
    <s v="O"/>
    <m/>
    <m/>
    <n v="0"/>
    <n v="0"/>
    <n v="0"/>
    <s v="BWP"/>
    <s v="N"/>
    <n v="0"/>
    <s v="Y"/>
    <s v="BWP"/>
    <n v="1"/>
    <n v="1"/>
    <m/>
    <s v="2026-08-23T00:00"/>
    <s v="PS"/>
    <m/>
    <m/>
    <s v="Y"/>
    <m/>
    <m/>
    <n v="-0.2"/>
    <s v="N"/>
    <n v="0"/>
    <m/>
    <s v="No"/>
    <n v="7.4873700000000001E-2"/>
    <n v="19717"/>
    <n v="1005199"/>
    <s v="2026-08-21T00:00"/>
    <s v="EOD"/>
    <m/>
    <s v="2026-08-22T00:00"/>
    <s v="FOD EOD"/>
    <s v="FO_EOD"/>
    <n v="85948"/>
    <m/>
    <n v="1262"/>
    <n v="75386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WP"/>
    <m/>
  </r>
  <r>
    <s v="2026-08-21T00:00"/>
    <s v="NOM"/>
    <s v="CAP"/>
    <s v="INIT"/>
    <m/>
    <s v="INT"/>
    <s v="2026-08-21T00:00"/>
    <n v="1"/>
    <n v="0"/>
    <n v="1"/>
    <m/>
    <n v="1735100"/>
    <s v="RWF"/>
    <x v="0"/>
    <n v="0"/>
    <n v="1734501"/>
    <s v="LIN ACT/360"/>
    <m/>
    <n v="0"/>
    <x v="0"/>
    <n v="1734501"/>
    <n v="2"/>
    <s v="Fixed"/>
    <s v="R"/>
    <n v="0"/>
    <n v="-25938329"/>
    <n v="6.78656260604E-4"/>
    <n v="-17603.209365456201"/>
    <s v="N"/>
    <m/>
    <m/>
    <s v="O"/>
    <m/>
    <m/>
    <n v="0"/>
    <n v="0"/>
    <n v="0"/>
    <s v="RWF"/>
    <s v="N"/>
    <n v="0"/>
    <s v="Y"/>
    <s v="RWF"/>
    <n v="1"/>
    <n v="1"/>
    <m/>
    <s v="2026-08-23T00:00"/>
    <s v="PS"/>
    <m/>
    <m/>
    <s v="Y"/>
    <m/>
    <m/>
    <n v="-25938329"/>
    <s v="N"/>
    <n v="0"/>
    <m/>
    <s v="No"/>
    <n v="6.8070000000000001E-4"/>
    <n v="19717"/>
    <n v="1005199"/>
    <s v="2026-08-21T00:00"/>
    <s v="EOD"/>
    <m/>
    <s v="2026-08-22T00:00"/>
    <s v="FOD EOD"/>
    <s v="FO_EOD"/>
    <n v="85948"/>
    <m/>
    <n v="1342"/>
    <n v="16707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WF"/>
    <m/>
  </r>
  <r>
    <s v="2026-08-21T00:00"/>
    <s v="NOM"/>
    <s v="CAP"/>
    <s v="INIT"/>
    <m/>
    <s v="INT"/>
    <s v="2026-08-21T00:00"/>
    <n v="1"/>
    <n v="0"/>
    <n v="1"/>
    <m/>
    <n v="1735099"/>
    <s v="RWF"/>
    <x v="0"/>
    <n v="0"/>
    <n v="1734500"/>
    <s v="LIN ACT/360"/>
    <m/>
    <n v="0"/>
    <x v="0"/>
    <n v="1734500"/>
    <n v="2"/>
    <s v="Fixed"/>
    <s v="R"/>
    <n v="0"/>
    <n v="-525745201"/>
    <n v="6.78656260604E-4"/>
    <n v="-356800.272141158"/>
    <s v="N"/>
    <m/>
    <m/>
    <s v="O"/>
    <m/>
    <m/>
    <n v="0"/>
    <n v="0"/>
    <n v="0"/>
    <s v="RWF"/>
    <s v="N"/>
    <n v="0"/>
    <s v="Y"/>
    <s v="RWF"/>
    <n v="1"/>
    <n v="1"/>
    <m/>
    <s v="2026-08-23T00:00"/>
    <s v="PS"/>
    <m/>
    <m/>
    <s v="Y"/>
    <m/>
    <m/>
    <n v="-525745201"/>
    <s v="N"/>
    <n v="0"/>
    <m/>
    <s v="No"/>
    <n v="6.8070000000000001E-4"/>
    <n v="19717"/>
    <n v="1005199"/>
    <s v="2026-08-21T00:00"/>
    <s v="EOD"/>
    <m/>
    <s v="2026-08-22T00:00"/>
    <s v="FOD EOD"/>
    <s v="FO_EOD"/>
    <n v="85948"/>
    <m/>
    <n v="1342"/>
    <n v="16707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WF"/>
    <m/>
  </r>
  <r>
    <s v="2026-08-21T00:00"/>
    <s v="NOM"/>
    <s v="CAP"/>
    <s v="INIT"/>
    <m/>
    <s v="INT"/>
    <s v="2026-08-21T00:00"/>
    <n v="1"/>
    <n v="0"/>
    <n v="1"/>
    <m/>
    <n v="1735136"/>
    <s v="UGX"/>
    <x v="0"/>
    <n v="0"/>
    <n v="1734537"/>
    <s v="LIN ACT/360"/>
    <m/>
    <n v="0"/>
    <x v="0"/>
    <n v="1734537"/>
    <n v="2"/>
    <s v="Fixed"/>
    <s v="R"/>
    <n v="0"/>
    <n v="-425230107"/>
    <n v="2.6881720430100002E-4"/>
    <n v="-114309.168548355"/>
    <s v="N"/>
    <m/>
    <m/>
    <s v="O"/>
    <m/>
    <m/>
    <n v="0"/>
    <n v="0"/>
    <n v="0"/>
    <s v="UGX"/>
    <s v="N"/>
    <n v="0"/>
    <s v="Y"/>
    <s v="UGX"/>
    <n v="1"/>
    <n v="1"/>
    <m/>
    <s v="2026-08-23T00:00"/>
    <s v="PS"/>
    <m/>
    <m/>
    <s v="Y"/>
    <m/>
    <m/>
    <n v="-425230107"/>
    <s v="N"/>
    <n v="0"/>
    <m/>
    <s v="No"/>
    <n v="2.6889999999999998E-4"/>
    <n v="19717"/>
    <n v="1005199"/>
    <s v="2026-08-21T00:00"/>
    <s v="EOD"/>
    <m/>
    <s v="2026-08-22T00:00"/>
    <s v="FOD EOD"/>
    <s v="FO_EOD"/>
    <n v="85948"/>
    <m/>
    <n v="1363"/>
    <n v="72232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GX"/>
    <m/>
  </r>
  <r>
    <s v="2026-08-21T00:00"/>
    <s v="NOM"/>
    <s v="CAP"/>
    <s v="INIT"/>
    <m/>
    <s v="INT"/>
    <s v="2026-08-21T00:00"/>
    <n v="1"/>
    <n v="0"/>
    <n v="1"/>
    <m/>
    <n v="1735137"/>
    <s v="UGX"/>
    <x v="0"/>
    <n v="0"/>
    <n v="1734538"/>
    <s v="LIN ACT/360"/>
    <m/>
    <n v="0"/>
    <x v="0"/>
    <n v="1734538"/>
    <n v="2"/>
    <s v="Fixed"/>
    <s v="R"/>
    <n v="0"/>
    <n v="-1151033"/>
    <n v="2.6881720430100002E-4"/>
    <n v="-309.41747311819199"/>
    <s v="N"/>
    <m/>
    <m/>
    <s v="O"/>
    <m/>
    <m/>
    <n v="0"/>
    <n v="0"/>
    <n v="0"/>
    <s v="UGX"/>
    <s v="N"/>
    <n v="0"/>
    <s v="Y"/>
    <s v="UGX"/>
    <n v="1"/>
    <n v="1"/>
    <m/>
    <s v="2026-08-23T00:00"/>
    <s v="PS"/>
    <m/>
    <m/>
    <s v="Y"/>
    <m/>
    <m/>
    <n v="-1151033"/>
    <s v="N"/>
    <n v="0"/>
    <m/>
    <s v="No"/>
    <n v="2.6889999999999998E-4"/>
    <n v="19717"/>
    <n v="1005199"/>
    <s v="2026-08-21T00:00"/>
    <s v="EOD"/>
    <m/>
    <s v="2026-08-22T00:00"/>
    <s v="FOD EOD"/>
    <s v="FO_EOD"/>
    <n v="85948"/>
    <m/>
    <n v="1363"/>
    <n v="72233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GX"/>
    <m/>
  </r>
  <r>
    <s v="2026-08-21T00:00"/>
    <s v="NOM"/>
    <s v="CAP"/>
    <s v="INIT"/>
    <m/>
    <s v="INT"/>
    <s v="2026-08-21T00:00"/>
    <n v="1"/>
    <n v="0"/>
    <n v="1"/>
    <m/>
    <n v="1735184"/>
    <s v="XAF"/>
    <x v="0"/>
    <n v="0"/>
    <n v="1734585"/>
    <s v="LIN ACT/360"/>
    <m/>
    <n v="0"/>
    <x v="0"/>
    <n v="1734585"/>
    <n v="2"/>
    <s v="Fixed"/>
    <s v="R"/>
    <n v="0"/>
    <n v="-2348220536"/>
    <n v="1.7838821752010001E-3"/>
    <n v="-4188948.7576113301"/>
    <s v="N"/>
    <m/>
    <m/>
    <s v="O"/>
    <m/>
    <m/>
    <n v="0"/>
    <n v="0"/>
    <n v="0"/>
    <s v="XAF"/>
    <s v="N"/>
    <n v="0"/>
    <s v="Y"/>
    <s v="XAF"/>
    <n v="1"/>
    <n v="1"/>
    <m/>
    <s v="2026-08-23T00:00"/>
    <s v="PS"/>
    <m/>
    <m/>
    <s v="Y"/>
    <m/>
    <m/>
    <n v="-2348220536"/>
    <s v="N"/>
    <n v="0"/>
    <m/>
    <s v="No"/>
    <n v="1.7826000000000001E-3"/>
    <n v="19717"/>
    <n v="1005199"/>
    <s v="2026-08-21T00:00"/>
    <s v="EOD"/>
    <m/>
    <s v="2026-08-22T00:00"/>
    <s v="FOD EOD"/>
    <s v="FO_EOD"/>
    <n v="85948"/>
    <m/>
    <n v="1374"/>
    <n v="25408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XAF"/>
    <m/>
  </r>
  <r>
    <s v="2026-08-21T00:00"/>
    <s v="NOM"/>
    <s v="CAP"/>
    <s v="INIT"/>
    <m/>
    <s v="INT"/>
    <s v="2026-08-21T00:00"/>
    <n v="1"/>
    <n v="0"/>
    <n v="1"/>
    <m/>
    <n v="1735186"/>
    <s v="XAF"/>
    <x v="0"/>
    <n v="0"/>
    <n v="1734587"/>
    <s v="LIN ACT/360"/>
    <m/>
    <n v="0"/>
    <x v="0"/>
    <n v="1734587"/>
    <n v="2"/>
    <s v="Fixed"/>
    <s v="R"/>
    <n v="0"/>
    <n v="-2615180"/>
    <n v="1.7838821752010001E-3"/>
    <n v="-4665.1729869421497"/>
    <s v="N"/>
    <m/>
    <m/>
    <s v="O"/>
    <m/>
    <m/>
    <n v="0"/>
    <n v="0"/>
    <n v="0"/>
    <s v="XAF"/>
    <s v="N"/>
    <n v="0"/>
    <s v="Y"/>
    <s v="XAF"/>
    <n v="1"/>
    <n v="1"/>
    <m/>
    <s v="2026-08-23T00:00"/>
    <s v="PS"/>
    <m/>
    <m/>
    <s v="Y"/>
    <m/>
    <m/>
    <n v="-2615180"/>
    <s v="N"/>
    <n v="0"/>
    <m/>
    <s v="No"/>
    <n v="1.7826000000000001E-3"/>
    <n v="19717"/>
    <n v="1005199"/>
    <s v="2026-08-21T00:00"/>
    <s v="EOD"/>
    <m/>
    <s v="2026-08-22T00:00"/>
    <s v="FOD EOD"/>
    <s v="FO_EOD"/>
    <n v="85948"/>
    <m/>
    <n v="1374"/>
    <n v="25408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XAF"/>
    <m/>
  </r>
  <r>
    <s v="2026-08-21T00:00"/>
    <s v="NOM"/>
    <s v="CAP"/>
    <s v="INIT"/>
    <m/>
    <s v="INT"/>
    <s v="2026-08-21T00:00"/>
    <n v="1"/>
    <n v="0"/>
    <n v="1"/>
    <m/>
    <n v="1735185"/>
    <s v="XAF"/>
    <x v="0"/>
    <n v="0"/>
    <n v="1734586"/>
    <s v="LIN ACT/360"/>
    <m/>
    <n v="0"/>
    <x v="0"/>
    <n v="1734586"/>
    <n v="2"/>
    <s v="Fixed"/>
    <s v="R"/>
    <n v="0"/>
    <n v="-2712549"/>
    <n v="1.7838821752010001E-3"/>
    <n v="-4838.86781045929"/>
    <s v="N"/>
    <m/>
    <m/>
    <s v="O"/>
    <m/>
    <m/>
    <n v="0"/>
    <n v="0"/>
    <n v="0"/>
    <s v="XAF"/>
    <s v="N"/>
    <n v="0"/>
    <s v="Y"/>
    <s v="XAF"/>
    <n v="1"/>
    <n v="1"/>
    <m/>
    <s v="2026-08-23T00:00"/>
    <s v="PS"/>
    <m/>
    <m/>
    <s v="Y"/>
    <m/>
    <m/>
    <n v="-2712549"/>
    <s v="N"/>
    <n v="0"/>
    <m/>
    <s v="No"/>
    <n v="1.7826000000000001E-3"/>
    <n v="19717"/>
    <n v="1005199"/>
    <s v="2026-08-21T00:00"/>
    <s v="EOD"/>
    <m/>
    <s v="2026-08-22T00:00"/>
    <s v="FOD EOD"/>
    <s v="FO_EOD"/>
    <n v="85948"/>
    <m/>
    <n v="1374"/>
    <n v="25408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XAF"/>
    <m/>
  </r>
  <r>
    <s v="2026-08-21T00:00"/>
    <s v="CPN"/>
    <s v="REV"/>
    <s v="FIX"/>
    <m/>
    <s v="INT"/>
    <s v="2026-08-21T00:00"/>
    <n v="1"/>
    <n v="0"/>
    <n v="1"/>
    <m/>
    <n v="1747066"/>
    <s v="INR"/>
    <x v="13"/>
    <n v="0"/>
    <n v="1754713"/>
    <s v="LIN ACT/365"/>
    <m/>
    <n v="0"/>
    <x v="6"/>
    <n v="1754713"/>
    <n v="1"/>
    <s v="Fixed"/>
    <s v="P"/>
    <n v="3"/>
    <n v="-4198755.9452054799"/>
    <n v="1.0449320794148001E-2"/>
    <n v="-43874.147807788097"/>
    <s v="Y"/>
    <s v="2026-08-21T00:00"/>
    <s v="2026-08-24T00:00"/>
    <s v="O"/>
    <m/>
    <m/>
    <n v="0"/>
    <n v="-7992000000"/>
    <n v="6.3920000000000003"/>
    <s v="INR"/>
    <s v="N"/>
    <n v="0"/>
    <s v="Y"/>
    <s v="INR"/>
    <n v="1"/>
    <n v="1"/>
    <m/>
    <s v="2026-08-23T00:00"/>
    <s v="INT"/>
    <m/>
    <s v="INR"/>
    <s v="N"/>
    <m/>
    <m/>
    <n v="-4198755.9452050002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0"/>
    <n v="244541"/>
    <s v="MAT"/>
    <n v="0"/>
    <s v="2026-08-21T00:00"/>
    <n v="0"/>
    <n v="6.3920000000000003"/>
    <s v="POOL_ALM_INR"/>
    <s v="2026-08-25T00:00"/>
    <s v="2026-08-21T00:00"/>
    <s v="S"/>
    <m/>
    <m/>
    <s v="2026-08-21T00:00"/>
    <s v="2026-08-24T00:00"/>
    <s v="LN_BR"/>
    <s v="LIVE"/>
    <m/>
    <s v="LCY_POOLS"/>
    <s v="NA"/>
    <m/>
    <m/>
    <s v="INR"/>
    <m/>
  </r>
  <r>
    <s v="2026-08-21T00:00"/>
    <s v="CPN"/>
    <s v="REV"/>
    <s v="VAR"/>
    <s v="FIX"/>
    <s v="INT"/>
    <s v="2026-08-21T00:00"/>
    <n v="1"/>
    <n v="0"/>
    <n v="1"/>
    <s v="43960_0"/>
    <n v="1743045"/>
    <s v="INR"/>
    <x v="14"/>
    <n v="0"/>
    <n v="1747660"/>
    <s v="LIN ACT/ACT ISD"/>
    <m/>
    <n v="5.6"/>
    <x v="7"/>
    <n v="1747660"/>
    <n v="1"/>
    <s v="Floating"/>
    <s v="R"/>
    <n v="67"/>
    <n v="53111726.030000001"/>
    <n v="1.0449320794148001E-2"/>
    <n v="554981.46321836999"/>
    <s v="N"/>
    <s v="2026-06-15T00:00"/>
    <s v="2026-08-21T00:00"/>
    <s v="O"/>
    <s v="2026-06-12T00:00"/>
    <m/>
    <n v="2.2200000000000002"/>
    <n v="3700000000"/>
    <n v="7.82"/>
    <s v="INR"/>
    <s v="N"/>
    <n v="5.6"/>
    <s v="N"/>
    <s v="INR"/>
    <n v="1"/>
    <n v="1"/>
    <s v="2026-06-12T00:00"/>
    <s v="2026-08-23T00:00"/>
    <s v="INT"/>
    <s v="INR INBMS 6M"/>
    <s v="INR"/>
    <s v="N"/>
    <s v="2026-06-12T00:00"/>
    <m/>
    <n v="53111726.030000001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4544"/>
    <s v="MAT"/>
    <n v="0"/>
    <s v="2026-08-21T00:00"/>
    <n v="0"/>
    <n v="7.82"/>
    <s v="IFC_BORROWER"/>
    <s v="2026-06-08T00:00"/>
    <s v="2026-06-15T00:00"/>
    <s v="B"/>
    <m/>
    <m/>
    <s v="2026-06-08T00:00"/>
    <s v="2036-06-15T00:00"/>
    <s v="LN_BR"/>
    <s v="LIVE"/>
    <m/>
    <s v="SENIOR_LOANS"/>
    <m/>
    <m/>
    <m/>
    <s v="INR"/>
    <m/>
  </r>
  <r>
    <s v="2026-08-21T00:00"/>
    <s v="NOM"/>
    <s v="CAP"/>
    <s v="INIT"/>
    <m/>
    <s v="INT"/>
    <s v="2026-08-21T00:00"/>
    <n v="1"/>
    <n v="0"/>
    <n v="1"/>
    <m/>
    <n v="1734997"/>
    <s v="INR"/>
    <x v="6"/>
    <n v="0"/>
    <n v="1734398"/>
    <s v="LIN ACT/360"/>
    <m/>
    <n v="0"/>
    <x v="0"/>
    <n v="1734398"/>
    <n v="2"/>
    <s v="Fixed"/>
    <s v="R"/>
    <n v="0"/>
    <n v="-97816.35"/>
    <n v="1.0449320794148001E-2"/>
    <n v="-1022.11442006265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Y"/>
    <m/>
    <m/>
    <n v="-97816.35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4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CPN"/>
    <s v="REV"/>
    <s v="VAR"/>
    <s v="FIX"/>
    <s v="INT"/>
    <s v="2026-08-21T00:00"/>
    <n v="1"/>
    <n v="0"/>
    <n v="1"/>
    <s v="43960_0"/>
    <n v="1743047"/>
    <s v="INR"/>
    <x v="15"/>
    <n v="0"/>
    <n v="1747662"/>
    <s v="LIN ACT/ACT ISD"/>
    <m/>
    <n v="5.6"/>
    <x v="8"/>
    <n v="1747662"/>
    <n v="1"/>
    <s v="Floating"/>
    <s v="R"/>
    <n v="67"/>
    <n v="41769452.049999997"/>
    <n v="1.0449320794148001E-2"/>
    <n v="436462.40386623202"/>
    <s v="N"/>
    <s v="2026-06-15T00:00"/>
    <s v="2026-08-21T00:00"/>
    <s v="O"/>
    <s v="2026-06-12T00:00"/>
    <m/>
    <n v="0.55000000000000004"/>
    <n v="3700000000"/>
    <n v="6.15"/>
    <s v="INR"/>
    <s v="N"/>
    <n v="5.6"/>
    <s v="N"/>
    <s v="INR"/>
    <n v="1"/>
    <n v="1"/>
    <s v="2026-06-12T00:00"/>
    <s v="2026-08-23T00:00"/>
    <s v="INT"/>
    <s v="INR INBMS 6M"/>
    <s v="INR"/>
    <s v="Y"/>
    <s v="2026-06-12T00:00"/>
    <m/>
    <n v="41769452.049999997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0"/>
    <n v="4880"/>
    <s v="MAT"/>
    <n v="0"/>
    <s v="2026-08-21T00:00"/>
    <n v="0"/>
    <n v="6.15"/>
    <s v="SNR_LN_LCY"/>
    <s v="2026-06-08T00:00"/>
    <s v="2026-06-15T00:00"/>
    <s v="S"/>
    <m/>
    <m/>
    <s v="2026-06-08T00:00"/>
    <s v="2036-06-15T00:00"/>
    <s v="LN_BR"/>
    <s v="LIVE"/>
    <m/>
    <s v="ALM"/>
    <m/>
    <m/>
    <m/>
    <s v="INR"/>
    <m/>
  </r>
  <r>
    <s v="2026-08-21T00:00"/>
    <s v="NOM"/>
    <s v="CAP"/>
    <s v="INIT"/>
    <m/>
    <s v="INT"/>
    <s v="2026-08-21T00:00"/>
    <n v="1"/>
    <n v="0"/>
    <n v="1"/>
    <m/>
    <n v="1735003"/>
    <s v="INR"/>
    <x v="0"/>
    <n v="0"/>
    <n v="1734404"/>
    <s v="LIN ACT/360"/>
    <m/>
    <n v="0"/>
    <x v="0"/>
    <n v="1734404"/>
    <n v="2"/>
    <s v="Fixed"/>
    <s v="R"/>
    <n v="0"/>
    <n v="-9981253.0399999991"/>
    <n v="1.0449320794148001E-2"/>
    <n v="-104297.314942524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Y"/>
    <m/>
    <m/>
    <n v="-9981253.0399999991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5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NOM"/>
    <s v="CAP"/>
    <s v="INIT"/>
    <m/>
    <s v="INT"/>
    <s v="2026-08-21T00:00"/>
    <n v="1"/>
    <n v="0"/>
    <n v="1"/>
    <m/>
    <n v="1735006"/>
    <s v="INR"/>
    <x v="0"/>
    <n v="0"/>
    <n v="1734407"/>
    <s v="LIN ACT/360"/>
    <m/>
    <n v="0"/>
    <x v="0"/>
    <n v="1734407"/>
    <n v="2"/>
    <s v="Fixed"/>
    <s v="R"/>
    <n v="0"/>
    <n v="-2423298949.1300001"/>
    <n v="1.0449320794148001E-2"/>
    <n v="-25321828.0995811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Y"/>
    <m/>
    <m/>
    <n v="-2423298949.1300001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5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NOM"/>
    <s v="CAP"/>
    <s v="INIT"/>
    <m/>
    <s v="INT"/>
    <s v="2026-08-21T00:00"/>
    <n v="1"/>
    <n v="0"/>
    <n v="1"/>
    <m/>
    <n v="1735001"/>
    <s v="INR"/>
    <x v="0"/>
    <n v="0"/>
    <n v="1734402"/>
    <s v="LIN ACT/360"/>
    <m/>
    <n v="0"/>
    <x v="0"/>
    <n v="1734402"/>
    <n v="2"/>
    <s v="Fixed"/>
    <s v="R"/>
    <n v="0"/>
    <n v="-54133393.539999999"/>
    <n v="1.0449320794148001E-2"/>
    <n v="-565657.19477531896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Y"/>
    <m/>
    <m/>
    <n v="-54133393.539999999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5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NOM"/>
    <s v="CAP"/>
    <s v="INIT"/>
    <m/>
    <s v="INT"/>
    <s v="2026-08-21T00:00"/>
    <n v="1"/>
    <n v="0"/>
    <n v="1"/>
    <m/>
    <n v="1734999"/>
    <s v="INR"/>
    <x v="0"/>
    <n v="0"/>
    <n v="1734400"/>
    <s v="LIN ACT/360"/>
    <m/>
    <n v="0"/>
    <x v="0"/>
    <n v="1734400"/>
    <n v="2"/>
    <s v="Fixed"/>
    <s v="R"/>
    <n v="0"/>
    <n v="-4.5199999999999996"/>
    <n v="1.0449320794148001E-2"/>
    <n v="-4.7230929989548899E-2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Y"/>
    <m/>
    <m/>
    <n v="-4.5199999999999996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4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IPAY"/>
    <s v="CAP"/>
    <s v="FEE"/>
    <s v="UPFN"/>
    <s v="OFF"/>
    <s v="2026-08-21T00:00"/>
    <n v="1"/>
    <n v="0"/>
    <n v="1"/>
    <m/>
    <n v="1735356"/>
    <s v="INR"/>
    <x v="16"/>
    <n v="0"/>
    <n v="1734757"/>
    <m/>
    <m/>
    <n v="0"/>
    <x v="2"/>
    <n v="1734757"/>
    <n v="1"/>
    <m/>
    <s v="P"/>
    <n v="0"/>
    <n v="-1677066644"/>
    <n v="1.0449320794148001E-2"/>
    <n v="-17524207.356321201"/>
    <s v="N"/>
    <m/>
    <m/>
    <s v="CL"/>
    <m/>
    <m/>
    <n v="0"/>
    <n v="0"/>
    <n v="0"/>
    <s v="INR"/>
    <s v="N"/>
    <n v="0"/>
    <s v="Y"/>
    <m/>
    <n v="0"/>
    <n v="0"/>
    <m/>
    <s v="2026-08-23T00:00"/>
    <s v="FEE"/>
    <m/>
    <m/>
    <s v="Y"/>
    <m/>
    <m/>
    <n v="0"/>
    <s v="N"/>
    <n v="0"/>
    <s v="INR FX"/>
    <s v="No"/>
    <n v="1.0449999999999999E-2"/>
    <n v="19717"/>
    <n v="1005199"/>
    <s v="2026-08-21T00:00"/>
    <s v="EOD"/>
    <m/>
    <s v="2026-08-22T00:00"/>
    <s v="FOD EOD"/>
    <s v="FO_EOD"/>
    <n v="85948"/>
    <m/>
    <n v="1425"/>
    <n v="24487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EGACY_INR"/>
    <m/>
    <m/>
    <m/>
    <s v="INR"/>
    <m/>
  </r>
  <r>
    <s v="2026-08-21T00:00"/>
    <s v="CPN"/>
    <s v="REV"/>
    <s v="VAR"/>
    <s v="FIX"/>
    <s v="INT"/>
    <s v="2026-08-21T00:00"/>
    <n v="1"/>
    <n v="0"/>
    <n v="1"/>
    <s v="43960_0"/>
    <n v="1743047"/>
    <s v="INR"/>
    <x v="14"/>
    <n v="0"/>
    <n v="1747662"/>
    <s v="LIN ACT/ACT ISD"/>
    <m/>
    <n v="5.6"/>
    <x v="8"/>
    <n v="1747662"/>
    <n v="1"/>
    <s v="Floating"/>
    <s v="P"/>
    <n v="67"/>
    <n v="-41769452.049999997"/>
    <n v="1.0449320794148001E-2"/>
    <n v="-436462.40386623202"/>
    <s v="N"/>
    <s v="2026-06-15T00:00"/>
    <s v="2026-08-21T00:00"/>
    <s v="O"/>
    <s v="2026-06-12T00:00"/>
    <m/>
    <n v="0.55000000000000004"/>
    <n v="-3700000000"/>
    <n v="6.15"/>
    <s v="INR"/>
    <s v="N"/>
    <n v="5.6"/>
    <s v="N"/>
    <s v="INR"/>
    <n v="1"/>
    <n v="1"/>
    <s v="2026-06-12T00:00"/>
    <s v="2026-08-23T00:00"/>
    <s v="INT"/>
    <s v="INR INBMS 6M"/>
    <s v="INR"/>
    <s v="Y"/>
    <s v="2026-06-12T00:00"/>
    <m/>
    <n v="-41769452.049999997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0"/>
    <n v="4644"/>
    <s v="MAT"/>
    <n v="0"/>
    <s v="2026-08-21T00:00"/>
    <n v="0"/>
    <n v="6.15"/>
    <s v="ALM_LCY_B2BSW"/>
    <s v="2026-06-08T00:00"/>
    <s v="2026-06-15T00:00"/>
    <s v="B"/>
    <m/>
    <m/>
    <s v="2026-06-08T00:00"/>
    <s v="2036-06-15T00:00"/>
    <s v="LN_BR"/>
    <s v="LIVE"/>
    <m/>
    <s v="SENIOR_LOANS"/>
    <m/>
    <m/>
    <m/>
    <s v="INR"/>
    <m/>
  </r>
  <r>
    <s v="2026-08-21T00:00"/>
    <s v="NOM"/>
    <s v="CAP"/>
    <s v="INIT"/>
    <m/>
    <s v="INT"/>
    <s v="2026-08-21T00:00"/>
    <n v="1"/>
    <n v="0"/>
    <n v="1"/>
    <m/>
    <n v="1735004"/>
    <s v="INR"/>
    <x v="6"/>
    <n v="0"/>
    <n v="1734405"/>
    <s v="LIN ACT/360"/>
    <m/>
    <n v="0"/>
    <x v="0"/>
    <n v="1734405"/>
    <n v="2"/>
    <s v="Fixed"/>
    <s v="P"/>
    <n v="0"/>
    <n v="0.09"/>
    <n v="1.0449320794148001E-2"/>
    <n v="9.4043887147331998E-4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N"/>
    <m/>
    <m/>
    <n v="0.09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5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CPN"/>
    <s v="REV"/>
    <s v="FIX"/>
    <m/>
    <s v="INT"/>
    <s v="2026-08-21T00:00"/>
    <n v="1"/>
    <n v="0"/>
    <n v="1"/>
    <m/>
    <n v="1747066"/>
    <s v="INR"/>
    <x v="17"/>
    <n v="0"/>
    <n v="1754713"/>
    <s v="LIN ACT/365"/>
    <m/>
    <n v="0"/>
    <x v="6"/>
    <n v="1754713"/>
    <n v="1"/>
    <s v="Fixed"/>
    <s v="R"/>
    <n v="3"/>
    <n v="4198755.9452054799"/>
    <n v="1.0449320794148001E-2"/>
    <n v="43874.147807788097"/>
    <s v="Y"/>
    <s v="2026-08-21T00:00"/>
    <s v="2026-08-24T00:00"/>
    <s v="O"/>
    <m/>
    <m/>
    <n v="0"/>
    <n v="7992000000"/>
    <n v="6.3920000000000003"/>
    <s v="INR"/>
    <s v="N"/>
    <n v="0"/>
    <s v="Y"/>
    <s v="INR"/>
    <n v="1"/>
    <n v="1"/>
    <m/>
    <s v="2026-08-23T00:00"/>
    <s v="INT"/>
    <m/>
    <s v="INR"/>
    <s v="N"/>
    <m/>
    <m/>
    <n v="4198755.9452050002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0"/>
    <n v="244540"/>
    <s v="MAT"/>
    <n v="0"/>
    <s v="2026-08-21T00:00"/>
    <n v="0"/>
    <n v="6.3920000000000003"/>
    <s v="POOL_LIQ_INR"/>
    <s v="2026-08-25T00:00"/>
    <s v="2026-08-21T00:00"/>
    <s v="B"/>
    <m/>
    <m/>
    <s v="2026-08-21T00:00"/>
    <s v="2026-08-24T00:00"/>
    <s v="LN_BR"/>
    <s v="LIVE"/>
    <m/>
    <s v="LCY_POOLS"/>
    <s v="NA"/>
    <m/>
    <m/>
    <s v="INR"/>
    <m/>
  </r>
  <r>
    <s v="2026-08-21T00:00"/>
    <s v="CPN"/>
    <s v="REV"/>
    <s v="FIX"/>
    <m/>
    <s v="INT"/>
    <s v="2026-08-21T00:00"/>
    <n v="1"/>
    <n v="0"/>
    <n v="1"/>
    <m/>
    <n v="1735277"/>
    <s v="INR"/>
    <x v="17"/>
    <n v="0"/>
    <n v="1734678"/>
    <s v="LIN ACT/365"/>
    <m/>
    <n v="0"/>
    <x v="6"/>
    <n v="1734678"/>
    <n v="2"/>
    <s v="Fixed"/>
    <s v="R"/>
    <n v="1"/>
    <n v="5598341.2602739697"/>
    <n v="1.0449320794148001E-2"/>
    <n v="58498.863743717498"/>
    <s v="N"/>
    <s v="2026-08-20T00:00"/>
    <s v="2026-08-21T00:00"/>
    <s v="O"/>
    <m/>
    <m/>
    <n v="0"/>
    <n v="7992000000"/>
    <n v="25.568000000000001"/>
    <s v="INR"/>
    <s v="N"/>
    <n v="0"/>
    <s v="Y"/>
    <s v="INR"/>
    <n v="1"/>
    <n v="1"/>
    <m/>
    <s v="2026-08-23T00:00"/>
    <s v="INT"/>
    <m/>
    <s v="INR"/>
    <s v="N"/>
    <m/>
    <m/>
    <n v="5598341.2602740005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0"/>
    <n v="244593"/>
    <s v="MAT"/>
    <n v="0"/>
    <s v="2026-08-21T00:00"/>
    <n v="0"/>
    <n v="25.568000000000001"/>
    <s v="POOL_LIQ_INR"/>
    <s v="2026-08-24T00:00"/>
    <s v="2026-08-20T00:00"/>
    <s v="B"/>
    <m/>
    <m/>
    <s v="2026-08-20T00:00"/>
    <s v="2026-08-21T00:00"/>
    <s v="LN_BR"/>
    <s v="LIVE"/>
    <m/>
    <s v="LCY_POOLS"/>
    <m/>
    <m/>
    <m/>
    <s v="INR"/>
    <m/>
  </r>
  <r>
    <s v="2026-08-21T00:00"/>
    <s v="NOM"/>
    <s v="CAP"/>
    <s v="INIT"/>
    <m/>
    <s v="INT"/>
    <s v="2026-08-21T00:00"/>
    <n v="1"/>
    <n v="0"/>
    <n v="1"/>
    <m/>
    <n v="1735008"/>
    <s v="INR"/>
    <x v="6"/>
    <n v="0"/>
    <n v="1734409"/>
    <s v="LIN ACT/360"/>
    <m/>
    <n v="0"/>
    <x v="0"/>
    <n v="1734409"/>
    <n v="2"/>
    <s v="Fixed"/>
    <s v="R"/>
    <n v="0"/>
    <n v="-22785.79"/>
    <n v="1.0449320794148001E-2"/>
    <n v="-238.096029258089"/>
    <s v="N"/>
    <m/>
    <m/>
    <s v="O"/>
    <m/>
    <m/>
    <n v="0"/>
    <n v="0"/>
    <n v="0"/>
    <s v="INR"/>
    <s v="N"/>
    <n v="0"/>
    <s v="Y"/>
    <s v="INR"/>
    <n v="1"/>
    <n v="1"/>
    <m/>
    <s v="2026-08-23T00:00"/>
    <s v="PS"/>
    <m/>
    <m/>
    <s v="Y"/>
    <m/>
    <m/>
    <n v="-22785.79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1298"/>
    <n v="31475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NR"/>
    <m/>
  </r>
  <r>
    <s v="2026-08-21T00:00"/>
    <s v="CPN"/>
    <s v="REV"/>
    <s v="FIX"/>
    <m/>
    <s v="INT"/>
    <s v="2026-08-21T00:00"/>
    <n v="1"/>
    <n v="0"/>
    <n v="1"/>
    <m/>
    <n v="1735277"/>
    <s v="INR"/>
    <x v="13"/>
    <n v="0"/>
    <n v="1734678"/>
    <s v="LIN ACT/365"/>
    <m/>
    <n v="0"/>
    <x v="6"/>
    <n v="1734678"/>
    <n v="2"/>
    <s v="Fixed"/>
    <s v="P"/>
    <n v="1"/>
    <n v="-5598341.2602739697"/>
    <n v="1.0449320794148001E-2"/>
    <n v="-58498.863743717498"/>
    <s v="N"/>
    <s v="2026-08-20T00:00"/>
    <s v="2026-08-21T00:00"/>
    <s v="O"/>
    <m/>
    <m/>
    <n v="0"/>
    <n v="-7992000000"/>
    <n v="25.568000000000001"/>
    <s v="INR"/>
    <s v="N"/>
    <n v="0"/>
    <s v="Y"/>
    <s v="INR"/>
    <n v="1"/>
    <n v="1"/>
    <m/>
    <s v="2026-08-23T00:00"/>
    <s v="INT"/>
    <m/>
    <s v="INR"/>
    <s v="N"/>
    <m/>
    <m/>
    <n v="-5598341.2602740005"/>
    <s v="N"/>
    <n v="0"/>
    <m/>
    <s v="No"/>
    <n v="1.0449999999999999E-2"/>
    <n v="19717"/>
    <n v="1005199"/>
    <s v="2026-08-21T00:00"/>
    <s v="EOD"/>
    <m/>
    <s v="2026-08-22T00:00"/>
    <s v="FOD EOD"/>
    <s v="FO_EOD"/>
    <n v="85948"/>
    <m/>
    <n v="0"/>
    <n v="244594"/>
    <s v="MAT"/>
    <n v="0"/>
    <s v="2026-08-21T00:00"/>
    <n v="0"/>
    <n v="25.568000000000001"/>
    <s v="POOL_ALM_INR"/>
    <s v="2026-08-24T00:00"/>
    <s v="2026-08-20T00:00"/>
    <s v="S"/>
    <m/>
    <m/>
    <s v="2026-08-20T00:00"/>
    <s v="2026-08-21T00:00"/>
    <s v="LN_BR"/>
    <s v="LIVE"/>
    <m/>
    <s v="LCY_POOLS"/>
    <m/>
    <m/>
    <m/>
    <s v="INR"/>
    <m/>
  </r>
  <r>
    <s v="2026-08-21T00:00"/>
    <s v="NOM"/>
    <s v="CAP"/>
    <s v="INIT"/>
    <m/>
    <s v="INT"/>
    <s v="2026-08-21T00:00"/>
    <n v="1"/>
    <n v="0"/>
    <n v="1"/>
    <m/>
    <n v="1735104"/>
    <s v="SEK"/>
    <x v="6"/>
    <n v="0"/>
    <n v="1734505"/>
    <s v="LIN ACT/360"/>
    <m/>
    <n v="0"/>
    <x v="0"/>
    <n v="1734505"/>
    <n v="2"/>
    <s v="Fixed"/>
    <s v="R"/>
    <n v="0"/>
    <n v="-2858851.86"/>
    <n v="0.105657426924682"/>
    <n v="-302058.931486441"/>
    <s v="N"/>
    <m/>
    <m/>
    <s v="O"/>
    <m/>
    <m/>
    <n v="0"/>
    <n v="0"/>
    <n v="0"/>
    <s v="SEK"/>
    <s v="N"/>
    <n v="0"/>
    <s v="Y"/>
    <s v="SEK"/>
    <n v="1"/>
    <n v="1"/>
    <m/>
    <s v="2026-08-23T00:00"/>
    <s v="PS"/>
    <m/>
    <m/>
    <s v="Y"/>
    <m/>
    <m/>
    <n v="-2858851.86"/>
    <s v="N"/>
    <n v="0"/>
    <m/>
    <s v="No"/>
    <n v="0.1055618"/>
    <n v="19717"/>
    <n v="1005199"/>
    <s v="2026-08-21T00:00"/>
    <s v="EOD"/>
    <m/>
    <s v="2026-08-22T00:00"/>
    <s v="FOD EOD"/>
    <s v="FO_EOD"/>
    <n v="85948"/>
    <m/>
    <n v="1347"/>
    <n v="52940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EK"/>
    <m/>
  </r>
  <r>
    <s v="2026-08-21T00:00"/>
    <s v="NOM"/>
    <s v="CAP"/>
    <s v="INIT"/>
    <m/>
    <s v="INT"/>
    <s v="2026-08-21T00:00"/>
    <n v="1"/>
    <n v="0"/>
    <n v="1"/>
    <m/>
    <n v="1735106"/>
    <s v="SEK"/>
    <x v="0"/>
    <n v="0"/>
    <n v="1734507"/>
    <s v="LIN ACT/360"/>
    <m/>
    <n v="0"/>
    <x v="0"/>
    <n v="1734507"/>
    <n v="2"/>
    <s v="Fixed"/>
    <s v="R"/>
    <n v="0"/>
    <n v="-105216.09"/>
    <n v="0.105657426924682"/>
    <n v="-11116.8613404757"/>
    <s v="N"/>
    <m/>
    <m/>
    <s v="O"/>
    <m/>
    <m/>
    <n v="0"/>
    <n v="0"/>
    <n v="0"/>
    <s v="SEK"/>
    <s v="N"/>
    <n v="0"/>
    <s v="Y"/>
    <s v="SEK"/>
    <n v="1"/>
    <n v="1"/>
    <m/>
    <s v="2026-08-23T00:00"/>
    <s v="PS"/>
    <m/>
    <m/>
    <s v="Y"/>
    <m/>
    <m/>
    <n v="-105216.09"/>
    <s v="N"/>
    <n v="0"/>
    <m/>
    <s v="No"/>
    <n v="0.1055618"/>
    <n v="19717"/>
    <n v="1005199"/>
    <s v="2026-08-21T00:00"/>
    <s v="EOD"/>
    <m/>
    <s v="2026-08-22T00:00"/>
    <s v="FOD EOD"/>
    <s v="FO_EOD"/>
    <n v="85948"/>
    <m/>
    <n v="1347"/>
    <n v="52940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EK"/>
    <m/>
  </r>
  <r>
    <s v="2026-08-21T00:00"/>
    <s v="IPAY"/>
    <s v="CAP"/>
    <s v="FEE"/>
    <s v="UPFN"/>
    <s v="OFF"/>
    <s v="2026-08-21T00:00"/>
    <n v="1"/>
    <n v="0"/>
    <n v="1"/>
    <m/>
    <n v="1735298"/>
    <s v="SEK"/>
    <x v="5"/>
    <n v="0"/>
    <n v="1734699"/>
    <m/>
    <m/>
    <n v="0"/>
    <x v="2"/>
    <n v="1734699"/>
    <n v="1"/>
    <m/>
    <s v="R"/>
    <n v="0"/>
    <n v="558.51"/>
    <n v="0.105657426924682"/>
    <n v="59.010729511704099"/>
    <s v="N"/>
    <m/>
    <m/>
    <s v="CL"/>
    <m/>
    <m/>
    <n v="0"/>
    <n v="0"/>
    <n v="0"/>
    <s v="SEK"/>
    <s v="N"/>
    <n v="0"/>
    <s v="Y"/>
    <m/>
    <n v="0"/>
    <n v="0"/>
    <m/>
    <s v="2026-08-23T00:00"/>
    <s v="FEE"/>
    <m/>
    <m/>
    <s v="Y"/>
    <m/>
    <m/>
    <n v="0"/>
    <s v="N"/>
    <n v="0"/>
    <s v="SEK FX"/>
    <s v="No"/>
    <n v="0.1055618"/>
    <n v="19717"/>
    <n v="1005199"/>
    <s v="2026-08-21T00:00"/>
    <s v="EOD"/>
    <m/>
    <s v="2026-08-22T00:00"/>
    <s v="FOD EOD"/>
    <s v="FO_EOD"/>
    <n v="85948"/>
    <m/>
    <n v="1406"/>
    <n v="75448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SEK"/>
    <m/>
  </r>
  <r>
    <s v="2026-08-21T00:00"/>
    <s v="NOM"/>
    <s v="CAP"/>
    <s v="INIT"/>
    <m/>
    <s v="INT"/>
    <s v="2026-08-21T00:00"/>
    <n v="1"/>
    <n v="0"/>
    <n v="1"/>
    <m/>
    <n v="1735105"/>
    <s v="SEK"/>
    <x v="0"/>
    <n v="0"/>
    <n v="1734506"/>
    <s v="LIN ACT/360"/>
    <m/>
    <n v="0"/>
    <x v="0"/>
    <n v="1734506"/>
    <n v="2"/>
    <s v="Fixed"/>
    <s v="R"/>
    <n v="0"/>
    <n v="-512716.74"/>
    <n v="0.105657426924682"/>
    <n v="-54172.331489611097"/>
    <s v="N"/>
    <m/>
    <m/>
    <s v="O"/>
    <m/>
    <m/>
    <n v="0"/>
    <n v="0"/>
    <n v="0"/>
    <s v="SEK"/>
    <s v="N"/>
    <n v="0"/>
    <s v="Y"/>
    <s v="SEK"/>
    <n v="1"/>
    <n v="1"/>
    <m/>
    <s v="2026-08-23T00:00"/>
    <s v="PS"/>
    <m/>
    <m/>
    <s v="Y"/>
    <m/>
    <m/>
    <n v="-512716.74"/>
    <s v="N"/>
    <n v="0"/>
    <m/>
    <s v="No"/>
    <n v="0.1055618"/>
    <n v="19717"/>
    <n v="1005199"/>
    <s v="2026-08-21T00:00"/>
    <s v="EOD"/>
    <m/>
    <s v="2026-08-22T00:00"/>
    <s v="FOD EOD"/>
    <s v="FO_EOD"/>
    <n v="85948"/>
    <m/>
    <n v="1347"/>
    <n v="52940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EK"/>
    <m/>
  </r>
  <r>
    <s v="2026-08-21T00:00"/>
    <s v="IPAY"/>
    <s v="CAP"/>
    <s v="FEE"/>
    <s v="UPFN"/>
    <s v="OFF"/>
    <s v="2026-08-21T00:00"/>
    <n v="1"/>
    <n v="0"/>
    <n v="1"/>
    <m/>
    <n v="1735348"/>
    <s v="SEK"/>
    <x v="1"/>
    <n v="0"/>
    <n v="1734749"/>
    <m/>
    <m/>
    <n v="0"/>
    <x v="2"/>
    <n v="1734749"/>
    <n v="1"/>
    <m/>
    <s v="R"/>
    <n v="0"/>
    <n v="2899245.99"/>
    <n v="0.105657426924682"/>
    <n v="306326.87132510199"/>
    <s v="N"/>
    <m/>
    <m/>
    <s v="CL"/>
    <m/>
    <m/>
    <n v="0"/>
    <n v="0"/>
    <n v="0"/>
    <s v="SEK"/>
    <s v="N"/>
    <n v="0"/>
    <s v="Y"/>
    <m/>
    <n v="0"/>
    <n v="0"/>
    <m/>
    <s v="2026-08-23T00:00"/>
    <s v="FEE"/>
    <m/>
    <m/>
    <s v="Y"/>
    <m/>
    <m/>
    <n v="0"/>
    <s v="N"/>
    <n v="0"/>
    <s v="SEK FX"/>
    <s v="No"/>
    <n v="0.1055618"/>
    <n v="19717"/>
    <n v="1005199"/>
    <s v="2026-08-21T00:00"/>
    <s v="EOD"/>
    <m/>
    <s v="2026-08-22T00:00"/>
    <s v="FOD EOD"/>
    <s v="FO_EOD"/>
    <n v="85948"/>
    <m/>
    <n v="1406"/>
    <n v="75448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SEK"/>
    <m/>
  </r>
  <r>
    <s v="2026-08-21T00:00"/>
    <s v="NOM"/>
    <s v="CAP"/>
    <s v="INIT"/>
    <m/>
    <s v="INT"/>
    <s v="2026-08-21T00:00"/>
    <n v="1"/>
    <n v="0"/>
    <n v="1"/>
    <m/>
    <n v="1734956"/>
    <s v="DOP"/>
    <x v="0"/>
    <n v="0"/>
    <n v="1734357"/>
    <s v="LIN ACT/360"/>
    <m/>
    <n v="0"/>
    <x v="0"/>
    <n v="1734357"/>
    <n v="2"/>
    <s v="Fixed"/>
    <s v="R"/>
    <n v="0"/>
    <n v="-193149.03"/>
    <n v="1.7067759003243001E-2"/>
    <n v="-3296.6210957501498"/>
    <s v="N"/>
    <m/>
    <m/>
    <s v="O"/>
    <m/>
    <m/>
    <n v="0"/>
    <n v="0"/>
    <n v="0"/>
    <s v="DOP"/>
    <s v="N"/>
    <n v="0"/>
    <s v="Y"/>
    <s v="DOP"/>
    <n v="1"/>
    <n v="1"/>
    <m/>
    <s v="2026-08-23T00:00"/>
    <s v="PS"/>
    <m/>
    <m/>
    <s v="Y"/>
    <m/>
    <m/>
    <n v="-193149.03"/>
    <s v="N"/>
    <n v="0"/>
    <m/>
    <s v="No"/>
    <n v="1.6950099999999999E-2"/>
    <n v="19717"/>
    <n v="1005199"/>
    <s v="2026-08-21T00:00"/>
    <s v="EOD"/>
    <m/>
    <s v="2026-08-22T00:00"/>
    <s v="FOD EOD"/>
    <s v="FO_EOD"/>
    <n v="85948"/>
    <m/>
    <n v="1282"/>
    <n v="26745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DOP"/>
    <m/>
  </r>
  <r>
    <s v="2026-08-21T00:00"/>
    <s v="NOM"/>
    <s v="CAP"/>
    <s v="INIT"/>
    <m/>
    <s v="INT"/>
    <s v="2026-08-21T00:00"/>
    <n v="1"/>
    <n v="0"/>
    <n v="1"/>
    <m/>
    <n v="1734987"/>
    <s v="HKD"/>
    <x v="0"/>
    <n v="0"/>
    <n v="1734388"/>
    <s v="LIN ACT/360"/>
    <m/>
    <n v="0"/>
    <x v="0"/>
    <n v="1734388"/>
    <n v="2"/>
    <s v="Fixed"/>
    <s v="R"/>
    <n v="0"/>
    <n v="-2556157.5"/>
    <n v="0.12755671490436399"/>
    <n v="-326055.05347815098"/>
    <s v="N"/>
    <m/>
    <m/>
    <s v="O"/>
    <m/>
    <m/>
    <n v="0"/>
    <n v="0"/>
    <n v="0"/>
    <s v="HKD"/>
    <s v="N"/>
    <n v="0"/>
    <s v="Y"/>
    <s v="HKD"/>
    <n v="1"/>
    <n v="1"/>
    <m/>
    <s v="2026-08-23T00:00"/>
    <s v="PS"/>
    <m/>
    <m/>
    <s v="Y"/>
    <m/>
    <m/>
    <n v="-2556157.5"/>
    <s v="N"/>
    <n v="0"/>
    <m/>
    <s v="No"/>
    <n v="0.1275481"/>
    <n v="19717"/>
    <n v="1005199"/>
    <s v="2026-08-21T00:00"/>
    <s v="EOD"/>
    <m/>
    <s v="2026-08-22T00:00"/>
    <s v="FOD EOD"/>
    <s v="FO_EOD"/>
    <n v="85948"/>
    <m/>
    <n v="1293"/>
    <n v="76437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HKD"/>
    <m/>
  </r>
  <r>
    <s v="2026-08-21T00:00"/>
    <s v="NOM"/>
    <s v="CAP"/>
    <s v="INIT"/>
    <m/>
    <s v="INT"/>
    <s v="2026-08-21T00:00"/>
    <n v="1"/>
    <n v="0"/>
    <n v="1"/>
    <m/>
    <n v="1734985"/>
    <s v="HKD"/>
    <x v="0"/>
    <n v="0"/>
    <n v="1734386"/>
    <s v="LIN ACT/360"/>
    <m/>
    <n v="0"/>
    <x v="0"/>
    <n v="1734386"/>
    <n v="2"/>
    <s v="Fixed"/>
    <s v="R"/>
    <n v="0"/>
    <n v="-286956.25"/>
    <n v="0.12755671490436399"/>
    <n v="-36603.196571275301"/>
    <s v="N"/>
    <m/>
    <m/>
    <s v="O"/>
    <m/>
    <m/>
    <n v="0"/>
    <n v="0"/>
    <n v="0"/>
    <s v="HKD"/>
    <s v="N"/>
    <n v="0"/>
    <s v="Y"/>
    <s v="HKD"/>
    <n v="1"/>
    <n v="1"/>
    <m/>
    <s v="2026-08-23T00:00"/>
    <s v="PS"/>
    <m/>
    <m/>
    <s v="Y"/>
    <m/>
    <m/>
    <n v="-286956.25"/>
    <s v="N"/>
    <n v="0"/>
    <m/>
    <s v="No"/>
    <n v="0.1275481"/>
    <n v="19717"/>
    <n v="1005199"/>
    <s v="2026-08-21T00:00"/>
    <s v="EOD"/>
    <m/>
    <s v="2026-08-22T00:00"/>
    <s v="FOD EOD"/>
    <s v="FO_EOD"/>
    <n v="85948"/>
    <m/>
    <n v="1293"/>
    <n v="76437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HKD"/>
    <m/>
  </r>
  <r>
    <s v="2026-08-21T00:00"/>
    <s v="IPAY"/>
    <s v="CAP"/>
    <s v="FEE"/>
    <s v="UPFN"/>
    <s v="OFF"/>
    <s v="2026-08-21T00:00"/>
    <n v="1"/>
    <n v="0"/>
    <n v="1"/>
    <m/>
    <n v="1735338"/>
    <s v="HKD"/>
    <x v="1"/>
    <n v="0"/>
    <n v="1734739"/>
    <m/>
    <m/>
    <n v="0"/>
    <x v="2"/>
    <n v="1734739"/>
    <n v="1"/>
    <m/>
    <s v="R"/>
    <n v="0"/>
    <n v="200158.96"/>
    <n v="0.12755671490436399"/>
    <n v="25531.619396273902"/>
    <s v="N"/>
    <m/>
    <m/>
    <s v="CL"/>
    <m/>
    <m/>
    <n v="0"/>
    <n v="0"/>
    <n v="0"/>
    <s v="HKD"/>
    <s v="N"/>
    <n v="0"/>
    <s v="Y"/>
    <m/>
    <n v="0"/>
    <n v="0"/>
    <m/>
    <s v="2026-08-23T00:00"/>
    <s v="FEE"/>
    <m/>
    <m/>
    <s v="Y"/>
    <m/>
    <m/>
    <n v="0"/>
    <s v="N"/>
    <n v="0"/>
    <s v="HKD FX"/>
    <s v="No"/>
    <n v="0.1275481"/>
    <n v="19717"/>
    <n v="1005199"/>
    <s v="2026-08-21T00:00"/>
    <s v="EOD"/>
    <m/>
    <s v="2026-08-22T00:00"/>
    <s v="FOD EOD"/>
    <s v="FO_EOD"/>
    <n v="85948"/>
    <m/>
    <n v="1392"/>
    <n v="87137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HKD"/>
    <m/>
  </r>
  <r>
    <s v="2026-08-21T00:00"/>
    <s v="NOM"/>
    <s v="CAP"/>
    <s v="INIT"/>
    <m/>
    <s v="INT"/>
    <s v="2026-08-21T00:00"/>
    <n v="1"/>
    <n v="0"/>
    <n v="1"/>
    <m/>
    <n v="1734986"/>
    <s v="HKD"/>
    <x v="6"/>
    <n v="0"/>
    <n v="1734387"/>
    <s v="LIN ACT/360"/>
    <m/>
    <n v="0"/>
    <x v="0"/>
    <n v="1734387"/>
    <n v="2"/>
    <s v="Fixed"/>
    <s v="R"/>
    <n v="0"/>
    <n v="-4749.1499999999996"/>
    <n v="0.12755671490436399"/>
    <n v="-605.78597258805996"/>
    <s v="N"/>
    <m/>
    <m/>
    <s v="O"/>
    <m/>
    <m/>
    <n v="0"/>
    <n v="0"/>
    <n v="0"/>
    <s v="HKD"/>
    <s v="N"/>
    <n v="0"/>
    <s v="Y"/>
    <s v="HKD"/>
    <n v="1"/>
    <n v="1"/>
    <m/>
    <s v="2026-08-23T00:00"/>
    <s v="PS"/>
    <m/>
    <m/>
    <s v="Y"/>
    <m/>
    <m/>
    <n v="-4749.1499999999996"/>
    <s v="N"/>
    <n v="0"/>
    <m/>
    <s v="No"/>
    <n v="0.1275481"/>
    <n v="19717"/>
    <n v="1005199"/>
    <s v="2026-08-21T00:00"/>
    <s v="EOD"/>
    <m/>
    <s v="2026-08-22T00:00"/>
    <s v="FOD EOD"/>
    <s v="FO_EOD"/>
    <n v="85948"/>
    <m/>
    <n v="1293"/>
    <n v="76437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HKD"/>
    <m/>
  </r>
  <r>
    <s v="2026-08-21T00:00"/>
    <s v="IPAY"/>
    <s v="CAP"/>
    <s v="FEE"/>
    <s v="UPFN"/>
    <s v="OFF"/>
    <s v="2026-08-21T00:00"/>
    <n v="1"/>
    <n v="0"/>
    <n v="1"/>
    <m/>
    <n v="1735295"/>
    <s v="HKD"/>
    <x v="5"/>
    <n v="0"/>
    <n v="1734696"/>
    <m/>
    <m/>
    <n v="0"/>
    <x v="2"/>
    <n v="1734696"/>
    <n v="1"/>
    <m/>
    <s v="R"/>
    <n v="0"/>
    <n v="58997.9"/>
    <n v="0.12755671490436399"/>
    <n v="7525.57831025617"/>
    <s v="N"/>
    <m/>
    <m/>
    <s v="CL"/>
    <m/>
    <m/>
    <n v="0"/>
    <n v="0"/>
    <n v="0"/>
    <s v="HKD"/>
    <s v="N"/>
    <n v="0"/>
    <s v="Y"/>
    <m/>
    <n v="0"/>
    <n v="0"/>
    <m/>
    <s v="2026-08-23T00:00"/>
    <s v="FEE"/>
    <m/>
    <m/>
    <s v="Y"/>
    <m/>
    <m/>
    <n v="0"/>
    <s v="N"/>
    <n v="0"/>
    <s v="HKD FX"/>
    <s v="No"/>
    <n v="0.1275481"/>
    <n v="19717"/>
    <n v="1005199"/>
    <s v="2026-08-21T00:00"/>
    <s v="EOD"/>
    <m/>
    <s v="2026-08-22T00:00"/>
    <s v="FOD EOD"/>
    <s v="FO_EOD"/>
    <n v="85948"/>
    <m/>
    <n v="1392"/>
    <n v="87137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HKD"/>
    <m/>
  </r>
  <r>
    <s v="2026-08-21T00:00"/>
    <s v="NOM"/>
    <s v="CAP"/>
    <s v="INIT"/>
    <m/>
    <s v="INT"/>
    <s v="2026-08-21T00:00"/>
    <n v="1"/>
    <n v="0"/>
    <n v="1"/>
    <m/>
    <n v="1735041"/>
    <s v="MKD"/>
    <x v="0"/>
    <n v="0"/>
    <n v="1734442"/>
    <s v="LIN ACT/360"/>
    <m/>
    <n v="0"/>
    <x v="0"/>
    <n v="1734442"/>
    <n v="2"/>
    <s v="Fixed"/>
    <s v="R"/>
    <n v="0"/>
    <n v="-885"/>
    <n v="1.8995156235160002E-2"/>
    <n v="-16.810713268116601"/>
    <s v="N"/>
    <m/>
    <m/>
    <s v="O"/>
    <m/>
    <m/>
    <n v="0"/>
    <n v="0"/>
    <n v="0"/>
    <s v="MKD"/>
    <s v="N"/>
    <n v="0"/>
    <s v="Y"/>
    <s v="MKD"/>
    <n v="1"/>
    <n v="1"/>
    <m/>
    <s v="2026-08-23T00:00"/>
    <s v="PS"/>
    <m/>
    <m/>
    <s v="Y"/>
    <m/>
    <m/>
    <n v="-885"/>
    <s v="N"/>
    <n v="0"/>
    <m/>
    <s v="No"/>
    <n v="0.99959640000000005"/>
    <n v="19717"/>
    <n v="1005199"/>
    <s v="2026-08-21T00:00"/>
    <s v="EOD"/>
    <m/>
    <s v="2026-08-22T00:00"/>
    <s v="FOD EOD"/>
    <s v="FO_EOD"/>
    <n v="85948"/>
    <m/>
    <n v="0"/>
    <n v="88409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KD"/>
    <m/>
  </r>
  <r>
    <s v="2026-08-21T00:00"/>
    <s v="NOM"/>
    <s v="CAP"/>
    <s v="INIT"/>
    <m/>
    <s v="INT"/>
    <s v="2026-08-21T00:00"/>
    <n v="1"/>
    <n v="0"/>
    <n v="1"/>
    <m/>
    <n v="1735126"/>
    <s v="TTD"/>
    <x v="0"/>
    <n v="0"/>
    <n v="1734527"/>
    <s v="LIN ACT/360"/>
    <m/>
    <n v="0"/>
    <x v="0"/>
    <n v="1734527"/>
    <n v="2"/>
    <s v="Fixed"/>
    <s v="R"/>
    <n v="0"/>
    <n v="-2248.85"/>
    <n v="0.147427392009435"/>
    <n v="-331.54209052041699"/>
    <s v="N"/>
    <m/>
    <m/>
    <s v="O"/>
    <m/>
    <m/>
    <n v="0"/>
    <n v="0"/>
    <n v="0"/>
    <s v="TTD"/>
    <s v="N"/>
    <n v="0"/>
    <s v="Y"/>
    <s v="TTD"/>
    <n v="1"/>
    <n v="1"/>
    <m/>
    <s v="2026-08-23T00:00"/>
    <s v="PS"/>
    <m/>
    <m/>
    <s v="Y"/>
    <m/>
    <m/>
    <n v="-2248.85"/>
    <s v="N"/>
    <n v="0"/>
    <m/>
    <s v="No"/>
    <n v="0.14724200000000001"/>
    <n v="19717"/>
    <n v="1005199"/>
    <s v="2026-08-21T00:00"/>
    <s v="EOD"/>
    <m/>
    <s v="2026-08-22T00:00"/>
    <s v="FOD EOD"/>
    <s v="FO_EOD"/>
    <n v="85948"/>
    <m/>
    <n v="1359"/>
    <n v="75039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TD"/>
    <m/>
  </r>
  <r>
    <s v="2026-08-21T00:00"/>
    <s v="IPAY"/>
    <s v="CAP"/>
    <s v="FEE"/>
    <s v="UPFN"/>
    <s v="OFF"/>
    <s v="2026-08-21T00:00"/>
    <n v="1"/>
    <n v="0"/>
    <n v="1"/>
    <m/>
    <n v="1735339"/>
    <s v="ILS"/>
    <x v="1"/>
    <n v="0"/>
    <n v="1734740"/>
    <m/>
    <m/>
    <n v="0"/>
    <x v="2"/>
    <n v="1734740"/>
    <n v="1"/>
    <m/>
    <s v="R"/>
    <n v="0"/>
    <n v="23338.03"/>
    <n v="0.33445934646643699"/>
    <n v="7805.6222616141004"/>
    <s v="N"/>
    <m/>
    <m/>
    <s v="CL"/>
    <m/>
    <m/>
    <n v="0"/>
    <n v="0"/>
    <n v="0"/>
    <s v="ILS"/>
    <s v="N"/>
    <n v="0"/>
    <s v="Y"/>
    <m/>
    <n v="0"/>
    <n v="0"/>
    <m/>
    <s v="2026-08-23T00:00"/>
    <s v="FEE"/>
    <m/>
    <m/>
    <s v="Y"/>
    <m/>
    <m/>
    <n v="0"/>
    <s v="N"/>
    <n v="0"/>
    <s v="ILS FX"/>
    <s v="No"/>
    <n v="0.33478180000000002"/>
    <n v="19717"/>
    <n v="1005199"/>
    <s v="2026-08-21T00:00"/>
    <s v="EOD"/>
    <m/>
    <s v="2026-08-22T00:00"/>
    <s v="FOD EOD"/>
    <s v="FO_EOD"/>
    <n v="85948"/>
    <m/>
    <n v="1394"/>
    <n v="423691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ILS"/>
    <m/>
  </r>
  <r>
    <s v="2026-08-21T00:00"/>
    <s v="NOM"/>
    <s v="CAP"/>
    <s v="INIT"/>
    <m/>
    <s v="INT"/>
    <s v="2026-08-21T00:00"/>
    <n v="1"/>
    <n v="0"/>
    <n v="1"/>
    <m/>
    <n v="1734996"/>
    <s v="ILS"/>
    <x v="0"/>
    <n v="0"/>
    <n v="1734397"/>
    <s v="LIN ACT/360"/>
    <m/>
    <n v="0"/>
    <x v="0"/>
    <n v="1734397"/>
    <n v="2"/>
    <s v="Fixed"/>
    <s v="R"/>
    <n v="0"/>
    <n v="-4182497.51"/>
    <n v="0.33445934646643699"/>
    <n v="-1398875.3837921"/>
    <s v="N"/>
    <m/>
    <m/>
    <s v="O"/>
    <m/>
    <m/>
    <n v="0"/>
    <n v="0"/>
    <n v="0"/>
    <s v="ILS"/>
    <s v="N"/>
    <n v="0"/>
    <s v="Y"/>
    <s v="ILS"/>
    <n v="1"/>
    <n v="1"/>
    <m/>
    <s v="2026-08-23T00:00"/>
    <s v="PS"/>
    <m/>
    <m/>
    <s v="Y"/>
    <m/>
    <m/>
    <n v="-4182497.51"/>
    <s v="N"/>
    <n v="0"/>
    <m/>
    <s v="No"/>
    <n v="0.33478180000000002"/>
    <n v="19717"/>
    <n v="1005199"/>
    <s v="2026-08-21T00:00"/>
    <s v="EOD"/>
    <m/>
    <s v="2026-08-22T00:00"/>
    <s v="FOD EOD"/>
    <s v="FO_EOD"/>
    <n v="85948"/>
    <m/>
    <n v="1297"/>
    <n v="887803"/>
    <s v="MAT"/>
    <n v="0"/>
    <s v="2026-08-21T00:00"/>
    <n v="0"/>
    <n v="0"/>
    <s v="IFC-OPCASH"/>
    <s v="2026-08-21T00:00"/>
    <s v="2026-08-21T00:00"/>
    <s v="B"/>
    <m/>
    <m/>
    <s v="2026-08-21T00:00"/>
    <s v="2026-08-23T00:00"/>
    <s v="CD"/>
    <s v="LIVE"/>
    <m/>
    <s v="OPER_CASH1"/>
    <m/>
    <m/>
    <m/>
    <s v="ILS"/>
    <m/>
  </r>
  <r>
    <s v="2026-08-21T00:00"/>
    <s v="NOM"/>
    <s v="CAP"/>
    <s v="INIT"/>
    <m/>
    <s v="INT"/>
    <s v="2026-08-21T00:00"/>
    <n v="1"/>
    <n v="0"/>
    <n v="1"/>
    <m/>
    <n v="1734995"/>
    <s v="ILS"/>
    <x v="6"/>
    <n v="0"/>
    <n v="1734396"/>
    <s v="LIN ACT/360"/>
    <m/>
    <n v="0"/>
    <x v="0"/>
    <n v="1734396"/>
    <n v="2"/>
    <s v="Fixed"/>
    <s v="R"/>
    <n v="0"/>
    <n v="-23338.03"/>
    <n v="0.33445934646643699"/>
    <n v="-7805.6222616141004"/>
    <s v="N"/>
    <m/>
    <m/>
    <s v="O"/>
    <m/>
    <m/>
    <n v="0"/>
    <n v="0"/>
    <n v="0"/>
    <s v="ILS"/>
    <s v="N"/>
    <n v="0"/>
    <s v="Y"/>
    <s v="ILS"/>
    <n v="1"/>
    <n v="1"/>
    <m/>
    <s v="2026-08-23T00:00"/>
    <s v="PS"/>
    <m/>
    <m/>
    <s v="Y"/>
    <m/>
    <m/>
    <n v="-23338.03"/>
    <s v="N"/>
    <n v="0"/>
    <m/>
    <s v="No"/>
    <n v="0.33478180000000002"/>
    <n v="19717"/>
    <n v="1005199"/>
    <s v="2026-08-21T00:00"/>
    <s v="EOD"/>
    <m/>
    <s v="2026-08-22T00:00"/>
    <s v="FOD EOD"/>
    <s v="FO_EOD"/>
    <n v="85948"/>
    <m/>
    <n v="1297"/>
    <n v="887801"/>
    <s v="MAT"/>
    <n v="0"/>
    <s v="2026-08-21T00:00"/>
    <n v="0"/>
    <n v="0"/>
    <s v="IFC-OPCASH"/>
    <s v="2026-08-21T00:00"/>
    <s v="2026-08-21T00:00"/>
    <s v="B"/>
    <m/>
    <m/>
    <s v="2026-08-21T00:00"/>
    <s v="2026-08-23T00:00"/>
    <s v="CD"/>
    <s v="LIVE"/>
    <m/>
    <s v="OPER_CASH1"/>
    <m/>
    <m/>
    <m/>
    <s v="ILS"/>
    <m/>
  </r>
  <r>
    <s v="2026-08-21T00:00"/>
    <s v="NOM"/>
    <s v="CAP"/>
    <s v="INIT"/>
    <m/>
    <s v="INT"/>
    <s v="2026-08-21T00:00"/>
    <n v="1"/>
    <n v="0"/>
    <n v="1"/>
    <m/>
    <n v="1734982"/>
    <s v="GHS"/>
    <x v="0"/>
    <n v="0"/>
    <n v="1734383"/>
    <s v="LIN ACT/360"/>
    <m/>
    <n v="0"/>
    <x v="0"/>
    <n v="1734383"/>
    <n v="2"/>
    <s v="Fixed"/>
    <s v="R"/>
    <n v="0"/>
    <n v="-60000"/>
    <n v="8.9887640449438005E-2"/>
    <n v="-5393.2584269662802"/>
    <s v="N"/>
    <m/>
    <m/>
    <s v="O"/>
    <m/>
    <m/>
    <n v="0"/>
    <n v="0"/>
    <n v="0"/>
    <s v="GHS"/>
    <s v="N"/>
    <n v="0"/>
    <s v="Y"/>
    <s v="GHS"/>
    <n v="1"/>
    <n v="1"/>
    <m/>
    <s v="2026-08-23T00:00"/>
    <s v="PS"/>
    <m/>
    <m/>
    <s v="Y"/>
    <m/>
    <m/>
    <n v="-60000"/>
    <s v="N"/>
    <n v="0"/>
    <m/>
    <s v="No"/>
    <n v="8.9954199999999998E-2"/>
    <n v="19717"/>
    <n v="1005199"/>
    <s v="2026-08-21T00:00"/>
    <s v="EOD"/>
    <m/>
    <s v="2026-08-22T00:00"/>
    <s v="FOD EOD"/>
    <s v="FO_EOD"/>
    <n v="85948"/>
    <m/>
    <n v="1291"/>
    <n v="21731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HS"/>
    <m/>
  </r>
  <r>
    <s v="2026-08-21T00:00"/>
    <s v="NOM"/>
    <s v="CAP"/>
    <s v="INIT"/>
    <m/>
    <s v="INT"/>
    <s v="2026-08-21T00:00"/>
    <n v="1"/>
    <n v="0"/>
    <n v="1"/>
    <m/>
    <n v="1734981"/>
    <s v="GHS"/>
    <x v="0"/>
    <n v="0"/>
    <n v="1734382"/>
    <s v="LIN ACT/360"/>
    <m/>
    <n v="0"/>
    <x v="0"/>
    <n v="1734382"/>
    <n v="2"/>
    <s v="Fixed"/>
    <s v="R"/>
    <n v="0"/>
    <n v="-268942.98"/>
    <n v="8.9887640449438005E-2"/>
    <n v="-24174.649887640298"/>
    <s v="N"/>
    <m/>
    <m/>
    <s v="O"/>
    <m/>
    <m/>
    <n v="0"/>
    <n v="0"/>
    <n v="0"/>
    <s v="GHS"/>
    <s v="N"/>
    <n v="0"/>
    <s v="Y"/>
    <s v="GHS"/>
    <n v="1"/>
    <n v="1"/>
    <m/>
    <s v="2026-08-23T00:00"/>
    <s v="PS"/>
    <m/>
    <m/>
    <s v="Y"/>
    <m/>
    <m/>
    <n v="-268942.98"/>
    <s v="N"/>
    <n v="0"/>
    <m/>
    <s v="No"/>
    <n v="8.9954199999999998E-2"/>
    <n v="19717"/>
    <n v="1005199"/>
    <s v="2026-08-21T00:00"/>
    <s v="EOD"/>
    <m/>
    <s v="2026-08-22T00:00"/>
    <s v="FOD EOD"/>
    <s v="FO_EOD"/>
    <n v="85948"/>
    <m/>
    <n v="1291"/>
    <n v="21730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HS"/>
    <m/>
  </r>
  <r>
    <s v="2026-08-21T00:00"/>
    <s v="NOM"/>
    <s v="CAP"/>
    <s v="INIT"/>
    <m/>
    <s v="INT"/>
    <s v="2026-08-21T00:00"/>
    <n v="1"/>
    <n v="0"/>
    <n v="1"/>
    <m/>
    <n v="1734954"/>
    <s v="DKK"/>
    <x v="6"/>
    <n v="0"/>
    <n v="1734355"/>
    <s v="LIN ACT/360"/>
    <m/>
    <n v="0"/>
    <x v="0"/>
    <n v="1734355"/>
    <n v="2"/>
    <s v="Fixed"/>
    <s v="R"/>
    <n v="0"/>
    <n v="-805616.96"/>
    <n v="0.15653616768154299"/>
    <n v="-126108.191537654"/>
    <s v="N"/>
    <m/>
    <m/>
    <s v="O"/>
    <m/>
    <m/>
    <n v="0"/>
    <n v="0"/>
    <n v="0"/>
    <s v="DKK"/>
    <s v="N"/>
    <n v="0"/>
    <s v="Y"/>
    <s v="DKK"/>
    <n v="1"/>
    <n v="1"/>
    <m/>
    <s v="2026-08-23T00:00"/>
    <s v="PS"/>
    <m/>
    <m/>
    <s v="Y"/>
    <m/>
    <m/>
    <n v="-805616.96"/>
    <s v="N"/>
    <n v="0"/>
    <m/>
    <s v="No"/>
    <n v="0.15619810000000001"/>
    <n v="19717"/>
    <n v="1005199"/>
    <s v="2026-08-21T00:00"/>
    <s v="EOD"/>
    <m/>
    <s v="2026-08-22T00:00"/>
    <s v="FOD EOD"/>
    <s v="FO_EOD"/>
    <n v="85948"/>
    <m/>
    <n v="0"/>
    <n v="44600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DKK"/>
    <m/>
  </r>
  <r>
    <s v="2026-08-21T00:00"/>
    <s v="IPAY"/>
    <s v="CAP"/>
    <s v="FEE"/>
    <s v="UPFN"/>
    <s v="OFF"/>
    <s v="2026-08-21T00:00"/>
    <n v="1"/>
    <n v="0"/>
    <n v="1"/>
    <m/>
    <n v="1735335"/>
    <s v="DKK"/>
    <x v="1"/>
    <n v="0"/>
    <n v="1734736"/>
    <m/>
    <m/>
    <n v="0"/>
    <x v="2"/>
    <n v="1734736"/>
    <n v="1"/>
    <m/>
    <s v="R"/>
    <n v="0"/>
    <n v="1330833.1499999999"/>
    <n v="0.15653616768154299"/>
    <n v="208323.52112455599"/>
    <s v="N"/>
    <m/>
    <m/>
    <s v="CL"/>
    <m/>
    <m/>
    <n v="0"/>
    <n v="0"/>
    <n v="0"/>
    <s v="DKK"/>
    <s v="N"/>
    <n v="0"/>
    <s v="Y"/>
    <m/>
    <n v="0"/>
    <n v="0"/>
    <m/>
    <s v="2026-08-23T00:00"/>
    <s v="FEE"/>
    <m/>
    <m/>
    <s v="Y"/>
    <m/>
    <m/>
    <n v="0"/>
    <s v="N"/>
    <n v="0"/>
    <s v="DKK FX"/>
    <s v="No"/>
    <n v="0.15619810000000001"/>
    <n v="19717"/>
    <n v="1005199"/>
    <s v="2026-08-21T00:00"/>
    <s v="EOD"/>
    <m/>
    <s v="2026-08-22T00:00"/>
    <s v="FOD EOD"/>
    <s v="FO_EOD"/>
    <n v="85948"/>
    <m/>
    <n v="1389"/>
    <n v="26153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DKK"/>
    <m/>
  </r>
  <r>
    <s v="2026-08-21T00:00"/>
    <s v="IPAY"/>
    <s v="CAP"/>
    <s v="FEE"/>
    <s v="UPFN"/>
    <s v="OFF"/>
    <s v="2026-08-21T00:00"/>
    <n v="1"/>
    <n v="0"/>
    <n v="1"/>
    <m/>
    <n v="1735304"/>
    <s v="DKK"/>
    <x v="3"/>
    <n v="0"/>
    <n v="1734705"/>
    <m/>
    <m/>
    <n v="0"/>
    <x v="2"/>
    <n v="1734705"/>
    <n v="1"/>
    <m/>
    <s v="R"/>
    <n v="0"/>
    <n v="6460590511"/>
    <n v="0.15653616768154299"/>
    <n v="1011316079.55168"/>
    <s v="N"/>
    <m/>
    <m/>
    <s v="CL"/>
    <m/>
    <m/>
    <n v="0"/>
    <n v="0"/>
    <n v="0"/>
    <s v="DKK"/>
    <s v="N"/>
    <n v="0"/>
    <s v="Y"/>
    <m/>
    <n v="0"/>
    <n v="0"/>
    <m/>
    <s v="2026-08-23T00:00"/>
    <s v="FEE"/>
    <m/>
    <m/>
    <s v="Y"/>
    <m/>
    <m/>
    <n v="0"/>
    <s v="N"/>
    <n v="0"/>
    <s v="DKK FX"/>
    <s v="No"/>
    <n v="0.15619810000000001"/>
    <n v="19717"/>
    <n v="1005199"/>
    <s v="2026-08-21T00:00"/>
    <s v="EOD"/>
    <m/>
    <s v="2026-08-22T00:00"/>
    <s v="FOD EOD"/>
    <s v="FO_EOD"/>
    <n v="85948"/>
    <m/>
    <n v="1389"/>
    <n v="26153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DKK"/>
    <m/>
  </r>
  <r>
    <s v="2026-08-21T00:00"/>
    <s v="NOM"/>
    <s v="CAP"/>
    <s v="INIT"/>
    <m/>
    <s v="INT"/>
    <s v="2026-08-21T00:00"/>
    <n v="1"/>
    <n v="0"/>
    <n v="1"/>
    <m/>
    <n v="1734955"/>
    <s v="DKK"/>
    <x v="0"/>
    <n v="0"/>
    <n v="1734356"/>
    <s v="LIN ACT/360"/>
    <m/>
    <n v="0"/>
    <x v="0"/>
    <n v="1734356"/>
    <n v="2"/>
    <s v="Fixed"/>
    <s v="R"/>
    <n v="0"/>
    <n v="-18292.29"/>
    <n v="0.15653616768154299"/>
    <n v="-2863.4049747194099"/>
    <s v="N"/>
    <m/>
    <m/>
    <s v="O"/>
    <m/>
    <m/>
    <n v="0"/>
    <n v="0"/>
    <n v="0"/>
    <s v="DKK"/>
    <s v="N"/>
    <n v="0"/>
    <s v="Y"/>
    <s v="DKK"/>
    <n v="1"/>
    <n v="1"/>
    <m/>
    <s v="2026-08-23T00:00"/>
    <s v="PS"/>
    <m/>
    <m/>
    <s v="Y"/>
    <m/>
    <m/>
    <n v="-18292.29"/>
    <s v="N"/>
    <n v="0"/>
    <m/>
    <s v="No"/>
    <n v="0.15619810000000001"/>
    <n v="19717"/>
    <n v="1005199"/>
    <s v="2026-08-21T00:00"/>
    <s v="EOD"/>
    <m/>
    <s v="2026-08-22T00:00"/>
    <s v="FOD EOD"/>
    <s v="FO_EOD"/>
    <n v="85948"/>
    <m/>
    <n v="0"/>
    <n v="44600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DKK"/>
    <m/>
  </r>
  <r>
    <s v="2026-08-21T00:00"/>
    <s v="IPAY"/>
    <s v="CAP"/>
    <s v="FEE"/>
    <s v="UPFN"/>
    <s v="OFF"/>
    <s v="2026-08-21T00:00"/>
    <n v="1"/>
    <n v="0"/>
    <n v="1"/>
    <m/>
    <n v="1735292"/>
    <s v="DKK"/>
    <x v="5"/>
    <n v="0"/>
    <n v="1734693"/>
    <m/>
    <m/>
    <n v="0"/>
    <x v="2"/>
    <n v="1734693"/>
    <n v="1"/>
    <m/>
    <s v="R"/>
    <n v="0"/>
    <n v="422.2"/>
    <n v="0.15653616768154299"/>
    <n v="66.0895699951474"/>
    <s v="N"/>
    <m/>
    <m/>
    <s v="CL"/>
    <m/>
    <m/>
    <n v="0"/>
    <n v="0"/>
    <n v="0"/>
    <s v="DKK"/>
    <s v="N"/>
    <n v="0"/>
    <s v="Y"/>
    <m/>
    <n v="0"/>
    <n v="0"/>
    <m/>
    <s v="2026-08-23T00:00"/>
    <s v="FEE"/>
    <m/>
    <m/>
    <s v="Y"/>
    <m/>
    <m/>
    <n v="0"/>
    <s v="N"/>
    <n v="0"/>
    <s v="DKK FX"/>
    <s v="No"/>
    <n v="0.15619810000000001"/>
    <n v="19717"/>
    <n v="1005199"/>
    <s v="2026-08-21T00:00"/>
    <s v="EOD"/>
    <m/>
    <s v="2026-08-22T00:00"/>
    <s v="FOD EOD"/>
    <s v="FO_EOD"/>
    <n v="85948"/>
    <m/>
    <n v="1389"/>
    <n v="26153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DKK"/>
    <m/>
  </r>
  <r>
    <s v="2026-08-21T00:00"/>
    <s v="NOM"/>
    <s v="CAP"/>
    <s v="INIT"/>
    <m/>
    <s v="INT"/>
    <s v="2026-08-21T00:00"/>
    <n v="1"/>
    <n v="0"/>
    <n v="1"/>
    <m/>
    <n v="1735101"/>
    <s v="SAR"/>
    <x v="0"/>
    <n v="0"/>
    <n v="1734502"/>
    <s v="LIN ACT/360"/>
    <m/>
    <n v="0"/>
    <x v="0"/>
    <n v="1734502"/>
    <n v="2"/>
    <s v="Fixed"/>
    <s v="R"/>
    <n v="0"/>
    <n v="-486459.22"/>
    <n v="0.26633286281194202"/>
    <n v="-129560.076703864"/>
    <s v="N"/>
    <m/>
    <m/>
    <s v="O"/>
    <m/>
    <m/>
    <n v="0"/>
    <n v="0"/>
    <n v="0"/>
    <s v="SAR"/>
    <s v="N"/>
    <n v="0"/>
    <s v="Y"/>
    <s v="SAR"/>
    <n v="1"/>
    <n v="1"/>
    <m/>
    <s v="2026-08-23T00:00"/>
    <s v="PS"/>
    <m/>
    <m/>
    <s v="Y"/>
    <m/>
    <m/>
    <n v="-486459.22"/>
    <s v="N"/>
    <n v="0"/>
    <m/>
    <s v="No"/>
    <n v="0.2663451"/>
    <n v="19717"/>
    <n v="1005199"/>
    <s v="2026-08-21T00:00"/>
    <s v="EOD"/>
    <m/>
    <s v="2026-08-22T00:00"/>
    <s v="FOD EOD"/>
    <s v="FO_EOD"/>
    <n v="85948"/>
    <m/>
    <n v="1344"/>
    <n v="722080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SAR"/>
    <m/>
  </r>
  <r>
    <s v="2026-08-21T00:00"/>
    <s v="NOM"/>
    <s v="CAP"/>
    <s v="INIT"/>
    <m/>
    <s v="INT"/>
    <s v="2026-08-21T00:00"/>
    <n v="1"/>
    <n v="0"/>
    <n v="1"/>
    <m/>
    <n v="1735102"/>
    <s v="SAR"/>
    <x v="0"/>
    <n v="0"/>
    <n v="1734503"/>
    <s v="LIN ACT/360"/>
    <m/>
    <n v="0"/>
    <x v="0"/>
    <n v="1734503"/>
    <n v="2"/>
    <s v="Fixed"/>
    <s v="R"/>
    <n v="0"/>
    <n v="-1000.3"/>
    <n v="0.26633286281194202"/>
    <n v="-266.41276267078501"/>
    <s v="N"/>
    <m/>
    <m/>
    <s v="O"/>
    <m/>
    <m/>
    <n v="0"/>
    <n v="0"/>
    <n v="0"/>
    <s v="SAR"/>
    <s v="N"/>
    <n v="0"/>
    <s v="Y"/>
    <s v="SAR"/>
    <n v="1"/>
    <n v="1"/>
    <m/>
    <s v="2026-08-23T00:00"/>
    <s v="PS"/>
    <m/>
    <m/>
    <s v="Y"/>
    <m/>
    <m/>
    <n v="-1000.3"/>
    <s v="N"/>
    <n v="0"/>
    <m/>
    <s v="No"/>
    <n v="0.2663451"/>
    <n v="19717"/>
    <n v="1005199"/>
    <s v="2026-08-21T00:00"/>
    <s v="EOD"/>
    <m/>
    <s v="2026-08-22T00:00"/>
    <s v="FOD EOD"/>
    <s v="FO_EOD"/>
    <n v="85948"/>
    <m/>
    <n v="1344"/>
    <n v="722082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SAR"/>
    <m/>
  </r>
  <r>
    <s v="2026-08-21T00:00"/>
    <s v="NOM"/>
    <s v="CAP"/>
    <s v="INIT"/>
    <m/>
    <s v="INT"/>
    <s v="2026-08-21T00:00"/>
    <n v="1"/>
    <n v="0"/>
    <n v="1"/>
    <m/>
    <n v="1735017"/>
    <s v="KES"/>
    <x v="0"/>
    <n v="0"/>
    <n v="1734418"/>
    <s v="LIN ACT/360"/>
    <m/>
    <n v="0"/>
    <x v="0"/>
    <n v="1734418"/>
    <n v="2"/>
    <s v="Fixed"/>
    <s v="R"/>
    <n v="0"/>
    <n v="-909815.6"/>
    <n v="7.7220077220079997E-3"/>
    <n v="-7025.6030888033401"/>
    <s v="N"/>
    <m/>
    <m/>
    <s v="O"/>
    <m/>
    <m/>
    <n v="0"/>
    <n v="0"/>
    <n v="0"/>
    <s v="KES"/>
    <s v="N"/>
    <n v="0"/>
    <s v="Y"/>
    <s v="KES"/>
    <n v="1"/>
    <n v="1"/>
    <m/>
    <s v="2026-08-23T00:00"/>
    <s v="PS"/>
    <m/>
    <m/>
    <s v="Y"/>
    <m/>
    <m/>
    <n v="-909815.6"/>
    <s v="N"/>
    <n v="0"/>
    <m/>
    <s v="No"/>
    <n v="7.7346000000000003E-3"/>
    <n v="19717"/>
    <n v="1005199"/>
    <s v="2026-08-21T00:00"/>
    <s v="EOD"/>
    <m/>
    <s v="2026-08-22T00:00"/>
    <s v="FOD EOD"/>
    <s v="FO_EOD"/>
    <n v="85948"/>
    <m/>
    <n v="1304"/>
    <n v="73227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ES"/>
    <m/>
  </r>
  <r>
    <s v="2026-08-21T00:00"/>
    <s v="NOM"/>
    <s v="CAP"/>
    <s v="INIT"/>
    <m/>
    <s v="INT"/>
    <s v="2026-08-21T00:00"/>
    <n v="1"/>
    <n v="0"/>
    <n v="1"/>
    <m/>
    <n v="1735018"/>
    <s v="KES"/>
    <x v="0"/>
    <n v="0"/>
    <n v="1734419"/>
    <s v="LIN ACT/360"/>
    <m/>
    <n v="0"/>
    <x v="0"/>
    <n v="1734419"/>
    <n v="2"/>
    <s v="Fixed"/>
    <s v="R"/>
    <n v="0"/>
    <n v="-509457.62"/>
    <n v="7.7220077220079997E-3"/>
    <n v="-3934.0356756758101"/>
    <s v="N"/>
    <m/>
    <m/>
    <s v="O"/>
    <m/>
    <m/>
    <n v="0"/>
    <n v="0"/>
    <n v="0"/>
    <s v="KES"/>
    <s v="N"/>
    <n v="0"/>
    <s v="Y"/>
    <s v="KES"/>
    <n v="1"/>
    <n v="1"/>
    <m/>
    <s v="2026-08-23T00:00"/>
    <s v="PS"/>
    <m/>
    <m/>
    <s v="Y"/>
    <m/>
    <m/>
    <n v="-509457.62"/>
    <s v="N"/>
    <n v="0"/>
    <m/>
    <s v="No"/>
    <n v="7.7346000000000003E-3"/>
    <n v="19717"/>
    <n v="1005199"/>
    <s v="2026-08-21T00:00"/>
    <s v="EOD"/>
    <m/>
    <s v="2026-08-22T00:00"/>
    <s v="FOD EOD"/>
    <s v="FO_EOD"/>
    <n v="85948"/>
    <m/>
    <n v="1304"/>
    <n v="73228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ES"/>
    <m/>
  </r>
  <r>
    <s v="2026-08-21T00:00"/>
    <s v="NOM"/>
    <s v="CAP"/>
    <s v="INIT"/>
    <m/>
    <s v="INT"/>
    <s v="2026-08-21T00:00"/>
    <n v="1"/>
    <n v="0"/>
    <n v="1"/>
    <m/>
    <n v="1735019"/>
    <s v="KES"/>
    <x v="0"/>
    <n v="0"/>
    <n v="1734420"/>
    <s v="LIN ACT/360"/>
    <m/>
    <n v="0"/>
    <x v="0"/>
    <n v="1734420"/>
    <n v="2"/>
    <s v="Fixed"/>
    <s v="R"/>
    <n v="0"/>
    <n v="-30178367.079999998"/>
    <n v="7.7220077220079997E-3"/>
    <n v="-233037.58362935201"/>
    <s v="N"/>
    <m/>
    <m/>
    <s v="O"/>
    <m/>
    <m/>
    <n v="0"/>
    <n v="0"/>
    <n v="0"/>
    <s v="KES"/>
    <s v="N"/>
    <n v="0"/>
    <s v="Y"/>
    <s v="KES"/>
    <n v="1"/>
    <n v="1"/>
    <m/>
    <s v="2026-08-23T00:00"/>
    <s v="PS"/>
    <m/>
    <m/>
    <s v="Y"/>
    <m/>
    <m/>
    <n v="-30178367.079999998"/>
    <s v="N"/>
    <n v="0"/>
    <m/>
    <s v="No"/>
    <n v="7.7346000000000003E-3"/>
    <n v="19717"/>
    <n v="1005199"/>
    <s v="2026-08-21T00:00"/>
    <s v="EOD"/>
    <m/>
    <s v="2026-08-22T00:00"/>
    <s v="FOD EOD"/>
    <s v="FO_EOD"/>
    <n v="85948"/>
    <m/>
    <n v="1304"/>
    <n v="73228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ES"/>
    <m/>
  </r>
  <r>
    <s v="2026-08-21T00:00"/>
    <s v="NOM"/>
    <s v="CAP"/>
    <s v="INIT"/>
    <m/>
    <s v="INT"/>
    <s v="2026-08-21T00:00"/>
    <n v="1"/>
    <n v="0"/>
    <n v="1"/>
    <m/>
    <n v="1735182"/>
    <s v="VND"/>
    <x v="0"/>
    <n v="0"/>
    <n v="1734583"/>
    <s v="LIN ACT/360"/>
    <m/>
    <n v="0"/>
    <x v="0"/>
    <n v="1734583"/>
    <n v="2"/>
    <s v="Fixed"/>
    <s v="R"/>
    <n v="0"/>
    <n v="-1510160288"/>
    <n v="3.827824456E-5"/>
    <n v="-57806.284828864002"/>
    <s v="N"/>
    <m/>
    <m/>
    <s v="O"/>
    <m/>
    <m/>
    <n v="0"/>
    <n v="0"/>
    <n v="0"/>
    <s v="VND"/>
    <s v="N"/>
    <n v="0"/>
    <s v="Y"/>
    <s v="VND"/>
    <n v="1"/>
    <n v="1"/>
    <m/>
    <s v="2026-08-23T00:00"/>
    <s v="PS"/>
    <m/>
    <m/>
    <s v="Y"/>
    <m/>
    <m/>
    <n v="-1510160288"/>
    <s v="N"/>
    <n v="0"/>
    <m/>
    <s v="No"/>
    <n v="3.8300000000000003E-5"/>
    <n v="19717"/>
    <n v="1005199"/>
    <s v="2026-08-21T00:00"/>
    <s v="EOD"/>
    <m/>
    <s v="2026-08-22T00:00"/>
    <s v="FOD EOD"/>
    <s v="FO_EOD"/>
    <n v="85948"/>
    <m/>
    <n v="1373"/>
    <n v="176228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VND"/>
    <m/>
  </r>
  <r>
    <s v="2026-08-21T00:00"/>
    <s v="NOM"/>
    <s v="CAP"/>
    <s v="INIT"/>
    <m/>
    <s v="INT"/>
    <s v="2026-08-21T00:00"/>
    <n v="1"/>
    <n v="0"/>
    <n v="1"/>
    <m/>
    <n v="1735183"/>
    <s v="VND"/>
    <x v="0"/>
    <n v="0"/>
    <n v="1734584"/>
    <s v="LIN ACT/360"/>
    <m/>
    <n v="0"/>
    <x v="0"/>
    <n v="1734584"/>
    <n v="2"/>
    <s v="Fixed"/>
    <s v="R"/>
    <n v="0"/>
    <n v="-299023274"/>
    <n v="3.827824456E-5"/>
    <n v="-11446.0860113038"/>
    <s v="N"/>
    <m/>
    <m/>
    <s v="O"/>
    <m/>
    <m/>
    <n v="0"/>
    <n v="0"/>
    <n v="0"/>
    <s v="VND"/>
    <s v="N"/>
    <n v="0"/>
    <s v="Y"/>
    <s v="VND"/>
    <n v="1"/>
    <n v="1"/>
    <m/>
    <s v="2026-08-23T00:00"/>
    <s v="PS"/>
    <m/>
    <m/>
    <s v="Y"/>
    <m/>
    <m/>
    <n v="-299023274"/>
    <s v="N"/>
    <n v="0"/>
    <m/>
    <s v="No"/>
    <n v="3.8300000000000003E-5"/>
    <n v="19717"/>
    <n v="1005199"/>
    <s v="2026-08-21T00:00"/>
    <s v="EOD"/>
    <m/>
    <s v="2026-08-22T00:00"/>
    <s v="FOD EOD"/>
    <s v="FO_EOD"/>
    <n v="85948"/>
    <m/>
    <n v="1373"/>
    <n v="176230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VND"/>
    <m/>
  </r>
  <r>
    <s v="2026-08-21T00:00"/>
    <s v="NOM"/>
    <s v="CAP"/>
    <s v="INIT"/>
    <m/>
    <s v="INT"/>
    <s v="2026-08-21T00:00"/>
    <n v="1"/>
    <n v="0"/>
    <n v="1"/>
    <m/>
    <n v="1735197"/>
    <s v="ZMW"/>
    <x v="0"/>
    <n v="0"/>
    <n v="1734598"/>
    <s v="LIN ACT/360"/>
    <m/>
    <n v="0"/>
    <x v="0"/>
    <n v="1734598"/>
    <n v="2"/>
    <s v="Fixed"/>
    <s v="R"/>
    <n v="0"/>
    <n v="-7426052.9500000002"/>
    <n v="5.2700922266140003E-2"/>
    <n v="-391359.83926218899"/>
    <s v="N"/>
    <m/>
    <m/>
    <s v="O"/>
    <m/>
    <m/>
    <n v="0"/>
    <n v="0"/>
    <n v="0"/>
    <s v="ZMW"/>
    <s v="N"/>
    <n v="0"/>
    <s v="Y"/>
    <s v="ZMW"/>
    <n v="1"/>
    <n v="1"/>
    <m/>
    <s v="2026-08-23T00:00"/>
    <s v="PS"/>
    <m/>
    <m/>
    <s v="Y"/>
    <m/>
    <m/>
    <n v="-7426052.9500000002"/>
    <s v="N"/>
    <n v="0"/>
    <m/>
    <s v="No"/>
    <n v="5.2891899999999999E-2"/>
    <n v="19717"/>
    <n v="1005199"/>
    <s v="2026-08-21T00:00"/>
    <s v="EOD"/>
    <m/>
    <s v="2026-08-22T00:00"/>
    <s v="FOD EOD"/>
    <s v="FO_EOD"/>
    <n v="85948"/>
    <m/>
    <n v="1379"/>
    <n v="200516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ZMW"/>
    <m/>
  </r>
  <r>
    <s v="2026-08-21T00:00"/>
    <s v="NOM"/>
    <s v="CAP"/>
    <s v="INIT"/>
    <m/>
    <s v="INT"/>
    <s v="2026-08-21T00:00"/>
    <n v="1"/>
    <n v="0"/>
    <n v="1"/>
    <m/>
    <n v="1735031"/>
    <s v="LBP"/>
    <x v="0"/>
    <n v="0"/>
    <n v="1734432"/>
    <s v="LIN ACT/360"/>
    <m/>
    <n v="0"/>
    <x v="0"/>
    <n v="1734432"/>
    <n v="2"/>
    <s v="Fixed"/>
    <s v="R"/>
    <n v="0"/>
    <n v="-150753"/>
    <n v="1.116694584E-5"/>
    <n v="-1.68345058621752"/>
    <s v="N"/>
    <m/>
    <m/>
    <s v="O"/>
    <m/>
    <m/>
    <n v="0"/>
    <n v="0"/>
    <n v="0"/>
    <s v="LBP"/>
    <s v="N"/>
    <n v="0"/>
    <s v="Y"/>
    <s v="LBP"/>
    <n v="1"/>
    <n v="1"/>
    <m/>
    <s v="2026-08-23T00:00"/>
    <s v="PS"/>
    <m/>
    <m/>
    <s v="Y"/>
    <m/>
    <m/>
    <n v="-150753"/>
    <s v="N"/>
    <n v="0"/>
    <m/>
    <s v="No"/>
    <n v="0.90863190000000005"/>
    <n v="19717"/>
    <n v="1005199"/>
    <s v="2026-08-21T00:00"/>
    <s v="EOD"/>
    <m/>
    <s v="2026-08-22T00:00"/>
    <s v="FOD EOD"/>
    <s v="FO_EOD"/>
    <n v="85948"/>
    <m/>
    <n v="0"/>
    <n v="44002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LBP"/>
    <m/>
  </r>
  <r>
    <s v="2026-08-21T00:00"/>
    <s v="NOM"/>
    <s v="CAP"/>
    <s v="INIT"/>
    <m/>
    <s v="INT"/>
    <s v="2026-08-21T00:00"/>
    <n v="1"/>
    <n v="0"/>
    <n v="1"/>
    <m/>
    <n v="1735009"/>
    <s v="IQD"/>
    <x v="0"/>
    <n v="0"/>
    <n v="1734410"/>
    <s v="LIN ACT/360"/>
    <m/>
    <n v="0"/>
    <x v="0"/>
    <n v="1734410"/>
    <n v="2"/>
    <s v="Fixed"/>
    <s v="R"/>
    <n v="0"/>
    <n v="-135526.39000000001"/>
    <n v="7.6335877862600005E-4"/>
    <n v="-103.45525954199"/>
    <s v="N"/>
    <m/>
    <m/>
    <s v="O"/>
    <m/>
    <m/>
    <n v="0"/>
    <n v="0"/>
    <n v="0"/>
    <s v="IQD"/>
    <s v="N"/>
    <n v="0"/>
    <s v="Y"/>
    <s v="IQD"/>
    <n v="1"/>
    <n v="1"/>
    <m/>
    <s v="2026-08-23T00:00"/>
    <s v="PS"/>
    <m/>
    <m/>
    <s v="Y"/>
    <m/>
    <m/>
    <n v="-135526.39000000001"/>
    <s v="N"/>
    <n v="0"/>
    <m/>
    <s v="No"/>
    <n v="7.6300000000000001E-4"/>
    <n v="19717"/>
    <n v="1005199"/>
    <s v="2026-08-21T00:00"/>
    <s v="EOD"/>
    <m/>
    <s v="2026-08-22T00:00"/>
    <s v="FOD EOD"/>
    <s v="FO_EOD"/>
    <n v="85948"/>
    <m/>
    <n v="0"/>
    <n v="788161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IQD"/>
    <m/>
  </r>
  <r>
    <s v="2026-08-21T00:00"/>
    <s v="NOM"/>
    <s v="CAP"/>
    <s v="INIT"/>
    <m/>
    <s v="INT"/>
    <s v="2026-08-21T00:00"/>
    <n v="1"/>
    <n v="0"/>
    <n v="1"/>
    <m/>
    <n v="1735057"/>
    <s v="NAD"/>
    <x v="0"/>
    <n v="0"/>
    <n v="1734458"/>
    <s v="LIN ACT/360"/>
    <m/>
    <n v="0"/>
    <x v="0"/>
    <n v="1734458"/>
    <n v="2"/>
    <s v="Fixed"/>
    <s v="R"/>
    <n v="0"/>
    <n v="-3984982.25"/>
    <n v="6.2371359071913997E-2"/>
    <n v="-248548.758809953"/>
    <s v="N"/>
    <m/>
    <m/>
    <s v="O"/>
    <m/>
    <m/>
    <n v="0"/>
    <n v="0"/>
    <n v="0"/>
    <s v="NAD"/>
    <s v="N"/>
    <n v="0"/>
    <s v="Y"/>
    <s v="NAD"/>
    <n v="1"/>
    <n v="1"/>
    <m/>
    <s v="2026-08-23T00:00"/>
    <s v="PS"/>
    <m/>
    <m/>
    <s v="Y"/>
    <m/>
    <m/>
    <n v="-3984982.25"/>
    <s v="N"/>
    <n v="0"/>
    <m/>
    <s v="No"/>
    <n v="6.2428900000000002E-2"/>
    <n v="19717"/>
    <n v="1005199"/>
    <s v="2026-08-21T00:00"/>
    <s v="EOD"/>
    <m/>
    <s v="2026-08-22T00:00"/>
    <s v="FOD EOD"/>
    <s v="FO_EOD"/>
    <n v="85948"/>
    <m/>
    <n v="1320"/>
    <n v="72082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AD"/>
    <m/>
  </r>
  <r>
    <s v="2026-08-21T00:00"/>
    <s v="NOM"/>
    <s v="CAP"/>
    <s v="INIT"/>
    <m/>
    <s v="INT"/>
    <s v="2026-08-21T00:00"/>
    <n v="1"/>
    <n v="0"/>
    <n v="1"/>
    <m/>
    <n v="1735133"/>
    <s v="UAH"/>
    <x v="0"/>
    <n v="0"/>
    <n v="1734534"/>
    <s v="LIN ACT/360"/>
    <m/>
    <n v="0"/>
    <x v="0"/>
    <n v="1734534"/>
    <n v="2"/>
    <s v="Fixed"/>
    <s v="R"/>
    <n v="0"/>
    <n v="-10676749.1"/>
    <n v="2.2379450293562E-2"/>
    <n v="-238939.77578028201"/>
    <s v="N"/>
    <m/>
    <m/>
    <s v="O"/>
    <m/>
    <m/>
    <n v="0"/>
    <n v="0"/>
    <n v="0"/>
    <s v="UAH"/>
    <s v="N"/>
    <n v="0"/>
    <s v="Y"/>
    <s v="UAH"/>
    <n v="1"/>
    <n v="1"/>
    <m/>
    <s v="2026-08-23T00:00"/>
    <s v="PS"/>
    <m/>
    <m/>
    <s v="Y"/>
    <m/>
    <m/>
    <n v="-10676749.1"/>
    <s v="N"/>
    <n v="0"/>
    <m/>
    <s v="No"/>
    <n v="2.2375200000000001E-2"/>
    <n v="19717"/>
    <n v="1005199"/>
    <s v="2026-08-21T00:00"/>
    <s v="EOD"/>
    <m/>
    <s v="2026-08-22T00:00"/>
    <s v="FOD EOD"/>
    <s v="FO_EOD"/>
    <n v="85948"/>
    <m/>
    <n v="1362"/>
    <n v="181049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UAH"/>
    <m/>
  </r>
  <r>
    <s v="2026-08-21T00:00"/>
    <s v="NOM"/>
    <s v="CAP"/>
    <s v="INIT"/>
    <m/>
    <s v="INT"/>
    <s v="2026-08-21T00:00"/>
    <n v="1"/>
    <n v="0"/>
    <n v="1"/>
    <m/>
    <n v="1735131"/>
    <s v="UAH"/>
    <x v="0"/>
    <n v="0"/>
    <n v="1734532"/>
    <s v="LIN ACT/360"/>
    <m/>
    <n v="0"/>
    <x v="0"/>
    <n v="1734532"/>
    <n v="2"/>
    <s v="Fixed"/>
    <s v="R"/>
    <n v="0"/>
    <n v="-1219.8599999999999"/>
    <n v="2.2379450293562E-2"/>
    <n v="-27.299796235104498"/>
    <s v="N"/>
    <m/>
    <m/>
    <s v="O"/>
    <m/>
    <m/>
    <n v="0"/>
    <n v="0"/>
    <n v="0"/>
    <s v="UAH"/>
    <s v="N"/>
    <n v="0"/>
    <s v="Y"/>
    <s v="UAH"/>
    <n v="1"/>
    <n v="1"/>
    <m/>
    <s v="2026-08-23T00:00"/>
    <s v="PS"/>
    <m/>
    <m/>
    <s v="Y"/>
    <m/>
    <m/>
    <n v="-1219.8599999999999"/>
    <s v="N"/>
    <n v="0"/>
    <m/>
    <s v="No"/>
    <n v="2.2375200000000001E-2"/>
    <n v="19717"/>
    <n v="1005199"/>
    <s v="2026-08-21T00:00"/>
    <s v="EOD"/>
    <m/>
    <s v="2026-08-22T00:00"/>
    <s v="FOD EOD"/>
    <s v="FO_EOD"/>
    <n v="85948"/>
    <m/>
    <n v="1362"/>
    <n v="181045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UAH"/>
    <m/>
  </r>
  <r>
    <s v="2026-08-21T00:00"/>
    <s v="NOM"/>
    <s v="CAP"/>
    <s v="INIT"/>
    <m/>
    <s v="INT"/>
    <s v="2026-08-21T00:00"/>
    <n v="1"/>
    <n v="0"/>
    <n v="1"/>
    <m/>
    <n v="1735132"/>
    <s v="UAH"/>
    <x v="0"/>
    <n v="0"/>
    <n v="1734533"/>
    <s v="LIN ACT/360"/>
    <m/>
    <n v="0"/>
    <x v="0"/>
    <n v="1734533"/>
    <n v="2"/>
    <s v="Fixed"/>
    <s v="R"/>
    <n v="0"/>
    <n v="-553316.07999999996"/>
    <n v="2.2379450293562E-2"/>
    <n v="-12382.9097089885"/>
    <s v="N"/>
    <m/>
    <m/>
    <s v="O"/>
    <m/>
    <m/>
    <n v="0"/>
    <n v="0"/>
    <n v="0"/>
    <s v="UAH"/>
    <s v="N"/>
    <n v="0"/>
    <s v="Y"/>
    <s v="UAH"/>
    <n v="1"/>
    <n v="1"/>
    <m/>
    <s v="2026-08-23T00:00"/>
    <s v="PS"/>
    <m/>
    <m/>
    <s v="Y"/>
    <m/>
    <m/>
    <n v="-553316.07999999996"/>
    <s v="N"/>
    <n v="0"/>
    <m/>
    <s v="No"/>
    <n v="2.2375200000000001E-2"/>
    <n v="19717"/>
    <n v="1005199"/>
    <s v="2026-08-21T00:00"/>
    <s v="EOD"/>
    <m/>
    <s v="2026-08-22T00:00"/>
    <s v="FOD EOD"/>
    <s v="FO_EOD"/>
    <n v="85948"/>
    <m/>
    <n v="1362"/>
    <n v="181047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UAH"/>
    <m/>
  </r>
  <r>
    <s v="2026-08-21T00:00"/>
    <s v="NOM"/>
    <s v="CAP"/>
    <s v="INIT"/>
    <m/>
    <s v="INT"/>
    <s v="2026-08-21T00:00"/>
    <n v="1"/>
    <n v="0"/>
    <n v="1"/>
    <m/>
    <n v="1735092"/>
    <s v="RSD"/>
    <x v="0"/>
    <n v="0"/>
    <n v="1734493"/>
    <s v="LIN ACT/360"/>
    <m/>
    <n v="0"/>
    <x v="0"/>
    <n v="1734493"/>
    <n v="2"/>
    <s v="Fixed"/>
    <s v="R"/>
    <n v="0"/>
    <n v="-203684.77"/>
    <n v="9.9710838568149995E-3"/>
    <n v="-2030.95792202607"/>
    <s v="N"/>
    <m/>
    <m/>
    <s v="O"/>
    <m/>
    <m/>
    <n v="0"/>
    <n v="0"/>
    <n v="0"/>
    <s v="RSD"/>
    <s v="N"/>
    <n v="0"/>
    <s v="Y"/>
    <s v="RSD"/>
    <n v="1"/>
    <n v="1"/>
    <m/>
    <s v="2026-08-23T00:00"/>
    <s v="PS"/>
    <m/>
    <m/>
    <s v="Y"/>
    <m/>
    <m/>
    <n v="-203684.77"/>
    <s v="N"/>
    <n v="0"/>
    <m/>
    <s v="No"/>
    <n v="9.9523000000000007E-3"/>
    <n v="19717"/>
    <n v="1005199"/>
    <s v="2026-08-21T00:00"/>
    <s v="EOD"/>
    <m/>
    <s v="2026-08-22T00:00"/>
    <s v="FOD EOD"/>
    <s v="FO_EOD"/>
    <n v="85948"/>
    <m/>
    <n v="1337"/>
    <n v="25227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SD"/>
    <m/>
  </r>
  <r>
    <s v="2026-08-21T00:00"/>
    <s v="NOM"/>
    <s v="CAP"/>
    <s v="INIT"/>
    <m/>
    <s v="INT"/>
    <s v="2026-08-21T00:00"/>
    <n v="1"/>
    <n v="0"/>
    <n v="1"/>
    <m/>
    <n v="1735093"/>
    <s v="RSD"/>
    <x v="0"/>
    <n v="0"/>
    <n v="1734494"/>
    <s v="LIN ACT/360"/>
    <m/>
    <n v="0"/>
    <x v="0"/>
    <n v="1734494"/>
    <n v="2"/>
    <s v="Fixed"/>
    <s v="R"/>
    <n v="0"/>
    <n v="-3860840.68"/>
    <n v="9.9710838568149995E-3"/>
    <n v="-38496.766178082602"/>
    <s v="N"/>
    <m/>
    <m/>
    <s v="O"/>
    <m/>
    <m/>
    <n v="0"/>
    <n v="0"/>
    <n v="0"/>
    <s v="RSD"/>
    <s v="N"/>
    <n v="0"/>
    <s v="Y"/>
    <s v="RSD"/>
    <n v="1"/>
    <n v="1"/>
    <m/>
    <s v="2026-08-23T00:00"/>
    <s v="PS"/>
    <m/>
    <m/>
    <s v="Y"/>
    <m/>
    <m/>
    <n v="-3860840.68"/>
    <s v="N"/>
    <n v="0"/>
    <m/>
    <s v="No"/>
    <n v="9.9523000000000007E-3"/>
    <n v="19717"/>
    <n v="1005199"/>
    <s v="2026-08-21T00:00"/>
    <s v="EOD"/>
    <m/>
    <s v="2026-08-22T00:00"/>
    <s v="FOD EOD"/>
    <s v="FO_EOD"/>
    <n v="85948"/>
    <m/>
    <n v="1337"/>
    <n v="25227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SD"/>
    <m/>
  </r>
  <r>
    <s v="2026-08-21T00:00"/>
    <s v="NOM"/>
    <s v="CAP"/>
    <s v="INIT"/>
    <m/>
    <s v="INT"/>
    <s v="2026-08-21T00:00"/>
    <n v="1"/>
    <n v="0"/>
    <n v="1"/>
    <m/>
    <n v="1735061"/>
    <s v="NGN"/>
    <x v="0"/>
    <n v="0"/>
    <n v="1734462"/>
    <s v="LIN ACT/360"/>
    <m/>
    <n v="0"/>
    <x v="0"/>
    <n v="1734462"/>
    <n v="2"/>
    <s v="Fixed"/>
    <s v="R"/>
    <n v="0"/>
    <n v="-44548.57"/>
    <n v="7.4205995844500001E-4"/>
    <n v="-33.057710002984102"/>
    <s v="N"/>
    <m/>
    <m/>
    <s v="O"/>
    <m/>
    <m/>
    <n v="0"/>
    <n v="0"/>
    <n v="0"/>
    <s v="NGN"/>
    <s v="N"/>
    <n v="0"/>
    <s v="Y"/>
    <s v="NGN"/>
    <n v="1"/>
    <n v="1"/>
    <m/>
    <s v="2026-08-23T00:00"/>
    <s v="PS"/>
    <m/>
    <m/>
    <s v="Y"/>
    <m/>
    <m/>
    <n v="-44548.57"/>
    <s v="N"/>
    <n v="0"/>
    <m/>
    <s v="No"/>
    <n v="7.4339999999999996E-4"/>
    <n v="19717"/>
    <n v="1005199"/>
    <s v="2026-08-21T00:00"/>
    <s v="EOD"/>
    <m/>
    <s v="2026-08-22T00:00"/>
    <s v="FOD EOD"/>
    <s v="FO_EOD"/>
    <n v="85948"/>
    <m/>
    <n v="1321"/>
    <n v="36929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GN"/>
    <m/>
  </r>
  <r>
    <s v="2026-08-21T00:00"/>
    <s v="NOM"/>
    <s v="CAP"/>
    <s v="INIT"/>
    <m/>
    <s v="INT"/>
    <s v="2026-08-21T00:00"/>
    <n v="1"/>
    <n v="0"/>
    <n v="1"/>
    <m/>
    <n v="1735058"/>
    <s v="NGN"/>
    <x v="0"/>
    <n v="0"/>
    <n v="1734459"/>
    <s v="LIN ACT/360"/>
    <m/>
    <n v="0"/>
    <x v="0"/>
    <n v="1734459"/>
    <n v="2"/>
    <s v="Fixed"/>
    <s v="R"/>
    <n v="0"/>
    <n v="-538946979.00999904"/>
    <n v="7.4205995844500001E-4"/>
    <n v="-399930.97284821799"/>
    <s v="N"/>
    <m/>
    <m/>
    <s v="O"/>
    <m/>
    <m/>
    <n v="0"/>
    <n v="0"/>
    <n v="0"/>
    <s v="NGN"/>
    <s v="N"/>
    <n v="0"/>
    <s v="Y"/>
    <s v="NGN"/>
    <n v="1"/>
    <n v="1"/>
    <m/>
    <s v="2026-08-23T00:00"/>
    <s v="PS"/>
    <m/>
    <m/>
    <s v="Y"/>
    <m/>
    <m/>
    <n v="-538946979.00999999"/>
    <s v="N"/>
    <n v="0"/>
    <m/>
    <s v="No"/>
    <n v="7.4339999999999996E-4"/>
    <n v="19717"/>
    <n v="1005199"/>
    <s v="2026-08-21T00:00"/>
    <s v="EOD"/>
    <m/>
    <s v="2026-08-22T00:00"/>
    <s v="FOD EOD"/>
    <s v="FO_EOD"/>
    <n v="85948"/>
    <m/>
    <n v="1321"/>
    <n v="36929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GN"/>
    <m/>
  </r>
  <r>
    <s v="2026-08-21T00:00"/>
    <s v="NOM"/>
    <s v="CAP"/>
    <s v="INIT"/>
    <m/>
    <s v="INT"/>
    <s v="2026-08-21T00:00"/>
    <n v="1"/>
    <n v="0"/>
    <n v="1"/>
    <m/>
    <n v="1735119"/>
    <s v="TJS"/>
    <x v="0"/>
    <n v="0"/>
    <n v="1734520"/>
    <s v="LIN ACT/360"/>
    <m/>
    <n v="0"/>
    <x v="0"/>
    <n v="1734520"/>
    <n v="2"/>
    <s v="Fixed"/>
    <s v="R"/>
    <n v="0"/>
    <n v="-104188.44"/>
    <n v="0.10840108401084"/>
    <n v="-11294.139837398299"/>
    <s v="N"/>
    <m/>
    <m/>
    <s v="O"/>
    <m/>
    <m/>
    <n v="0"/>
    <n v="0"/>
    <n v="0"/>
    <s v="TJS"/>
    <s v="N"/>
    <n v="0"/>
    <s v="Y"/>
    <s v="TJS"/>
    <n v="1"/>
    <n v="1"/>
    <m/>
    <s v="2026-08-23T00:00"/>
    <s v="PS"/>
    <m/>
    <m/>
    <s v="Y"/>
    <m/>
    <m/>
    <n v="-104188.44"/>
    <s v="N"/>
    <n v="0"/>
    <m/>
    <s v="No"/>
    <n v="0.1084755"/>
    <n v="19717"/>
    <n v="1005199"/>
    <s v="2026-08-21T00:00"/>
    <s v="EOD"/>
    <m/>
    <s v="2026-08-22T00:00"/>
    <s v="FOD EOD"/>
    <s v="FO_EOD"/>
    <n v="85948"/>
    <m/>
    <n v="1354"/>
    <n v="11717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JS"/>
    <m/>
  </r>
  <r>
    <s v="2026-08-21T00:00"/>
    <s v="NOM"/>
    <s v="CAP"/>
    <s v="INIT"/>
    <m/>
    <s v="INT"/>
    <s v="2026-08-21T00:00"/>
    <n v="1"/>
    <n v="0"/>
    <n v="1"/>
    <m/>
    <n v="1734609"/>
    <s v="BDT"/>
    <x v="0"/>
    <n v="0"/>
    <n v="1734010"/>
    <s v="LIN ACT/360"/>
    <m/>
    <n v="0"/>
    <x v="0"/>
    <n v="1734010"/>
    <n v="2"/>
    <s v="Fixed"/>
    <s v="R"/>
    <n v="0"/>
    <n v="-18179223.969999999"/>
    <n v="8.1833060556459995E-3"/>
    <n v="-148766.15360064499"/>
    <s v="N"/>
    <m/>
    <m/>
    <s v="O"/>
    <m/>
    <m/>
    <n v="0"/>
    <n v="0"/>
    <n v="0"/>
    <s v="BDT"/>
    <s v="N"/>
    <n v="0"/>
    <s v="Y"/>
    <s v="BDT"/>
    <n v="1"/>
    <n v="1"/>
    <m/>
    <s v="2026-08-23T00:00"/>
    <s v="PS"/>
    <m/>
    <m/>
    <s v="Y"/>
    <m/>
    <m/>
    <n v="-18179223.969999999"/>
    <s v="N"/>
    <n v="0"/>
    <m/>
    <s v="No"/>
    <n v="8.1890000000000001E-3"/>
    <n v="19717"/>
    <n v="1005199"/>
    <s v="2026-08-21T00:00"/>
    <s v="EOD"/>
    <m/>
    <s v="2026-08-22T00:00"/>
    <s v="FOD EOD"/>
    <s v="FO_EOD"/>
    <n v="85948"/>
    <m/>
    <n v="1258"/>
    <n v="67239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BDT"/>
    <m/>
  </r>
  <r>
    <s v="2026-08-21T00:00"/>
    <s v="NOM"/>
    <s v="CAP"/>
    <s v="INIT"/>
    <m/>
    <s v="INT"/>
    <s v="2026-08-21T00:00"/>
    <n v="1"/>
    <n v="0"/>
    <n v="1"/>
    <m/>
    <n v="1734662"/>
    <s v="BDT"/>
    <x v="0"/>
    <n v="0"/>
    <n v="1734063"/>
    <s v="LIN ACT/360"/>
    <m/>
    <n v="0"/>
    <x v="0"/>
    <n v="1734063"/>
    <n v="2"/>
    <s v="Fixed"/>
    <s v="R"/>
    <n v="0"/>
    <n v="-2751000"/>
    <n v="8.1833060556459995E-3"/>
    <n v="-22512.2749590821"/>
    <s v="N"/>
    <m/>
    <m/>
    <s v="O"/>
    <m/>
    <m/>
    <n v="0"/>
    <n v="0"/>
    <n v="0"/>
    <s v="BDT"/>
    <s v="N"/>
    <n v="0"/>
    <s v="Y"/>
    <s v="BDT"/>
    <n v="1"/>
    <n v="1"/>
    <m/>
    <s v="2026-08-23T00:00"/>
    <s v="PS"/>
    <m/>
    <m/>
    <s v="Y"/>
    <m/>
    <m/>
    <n v="-2751000"/>
    <s v="N"/>
    <n v="0"/>
    <m/>
    <s v="No"/>
    <n v="8.1890000000000001E-3"/>
    <n v="19717"/>
    <n v="1005199"/>
    <s v="2026-08-21T00:00"/>
    <s v="EOD"/>
    <m/>
    <s v="2026-08-22T00:00"/>
    <s v="FOD EOD"/>
    <s v="FO_EOD"/>
    <n v="85948"/>
    <m/>
    <n v="1258"/>
    <n v="67241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BDT"/>
    <m/>
  </r>
  <r>
    <s v="2026-08-21T00:00"/>
    <s v="NOM"/>
    <s v="CAP"/>
    <s v="INIT"/>
    <m/>
    <s v="INT"/>
    <s v="2026-08-21T00:00"/>
    <n v="1"/>
    <n v="0"/>
    <n v="1"/>
    <m/>
    <n v="1734822"/>
    <s v="BDT"/>
    <x v="0"/>
    <n v="0"/>
    <n v="1734223"/>
    <s v="LIN ACT/360"/>
    <m/>
    <n v="0"/>
    <x v="0"/>
    <n v="1734223"/>
    <n v="2"/>
    <s v="Fixed"/>
    <s v="R"/>
    <n v="0"/>
    <n v="-1048.8599999999999"/>
    <n v="8.1833060556459995E-3"/>
    <n v="-8.5831423895248609"/>
    <s v="N"/>
    <m/>
    <m/>
    <s v="O"/>
    <m/>
    <m/>
    <n v="0"/>
    <n v="0"/>
    <n v="0"/>
    <s v="BDT"/>
    <s v="N"/>
    <n v="0"/>
    <s v="Y"/>
    <s v="BDT"/>
    <n v="1"/>
    <n v="1"/>
    <m/>
    <s v="2026-08-23T00:00"/>
    <s v="PS"/>
    <m/>
    <m/>
    <s v="Y"/>
    <m/>
    <m/>
    <n v="-1048.8599999999999"/>
    <s v="N"/>
    <n v="0"/>
    <m/>
    <s v="No"/>
    <n v="8.1890000000000001E-3"/>
    <n v="19717"/>
    <n v="1005199"/>
    <s v="2026-08-21T00:00"/>
    <s v="EOD"/>
    <m/>
    <s v="2026-08-22T00:00"/>
    <s v="FOD EOD"/>
    <s v="FO_EOD"/>
    <n v="85948"/>
    <m/>
    <n v="1258"/>
    <n v="67235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BDT"/>
    <m/>
  </r>
  <r>
    <s v="2026-08-21T00:00"/>
    <s v="NOM"/>
    <s v="CAP"/>
    <s v="INIT"/>
    <m/>
    <s v="INT"/>
    <s v="2026-08-21T00:00"/>
    <n v="1"/>
    <n v="0"/>
    <n v="1"/>
    <m/>
    <n v="1734771"/>
    <s v="BDT"/>
    <x v="0"/>
    <n v="0"/>
    <n v="1734172"/>
    <s v="LIN ACT/360"/>
    <m/>
    <n v="0"/>
    <x v="0"/>
    <n v="1734172"/>
    <n v="2"/>
    <s v="Fixed"/>
    <s v="R"/>
    <n v="0"/>
    <n v="-23145.84"/>
    <n v="8.1833060556459995E-3"/>
    <n v="-189.40949263501301"/>
    <s v="N"/>
    <m/>
    <m/>
    <s v="O"/>
    <m/>
    <m/>
    <n v="0"/>
    <n v="0"/>
    <n v="0"/>
    <s v="BDT"/>
    <s v="N"/>
    <n v="0"/>
    <s v="Y"/>
    <s v="BDT"/>
    <n v="1"/>
    <n v="1"/>
    <m/>
    <s v="2026-08-23T00:00"/>
    <s v="PS"/>
    <m/>
    <m/>
    <s v="Y"/>
    <m/>
    <m/>
    <n v="-23145.84"/>
    <s v="N"/>
    <n v="0"/>
    <m/>
    <s v="No"/>
    <n v="8.1890000000000001E-3"/>
    <n v="19717"/>
    <n v="1005199"/>
    <s v="2026-08-21T00:00"/>
    <s v="EOD"/>
    <m/>
    <s v="2026-08-22T00:00"/>
    <s v="FOD EOD"/>
    <s v="FO_EOD"/>
    <n v="85948"/>
    <m/>
    <n v="1258"/>
    <n v="67233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BDT"/>
    <m/>
  </r>
  <r>
    <s v="2026-08-21T00:00"/>
    <s v="NOM"/>
    <s v="CAP"/>
    <s v="INIT"/>
    <m/>
    <s v="INT"/>
    <s v="2026-08-21T00:00"/>
    <n v="1"/>
    <n v="0"/>
    <n v="1"/>
    <m/>
    <n v="1734869"/>
    <s v="BDT"/>
    <x v="6"/>
    <n v="0"/>
    <n v="1734270"/>
    <s v="LIN ACT/360"/>
    <m/>
    <n v="0"/>
    <x v="0"/>
    <n v="1734270"/>
    <n v="2"/>
    <s v="Fixed"/>
    <s v="R"/>
    <n v="0"/>
    <n v="-1.02"/>
    <n v="8.1833060556459995E-3"/>
    <n v="-8.3469721767589194E-3"/>
    <s v="N"/>
    <m/>
    <m/>
    <s v="O"/>
    <m/>
    <m/>
    <n v="0"/>
    <n v="0"/>
    <n v="0"/>
    <s v="BDT"/>
    <s v="N"/>
    <n v="0"/>
    <s v="Y"/>
    <s v="BDT"/>
    <n v="1"/>
    <n v="1"/>
    <m/>
    <s v="2026-08-23T00:00"/>
    <s v="PS"/>
    <m/>
    <m/>
    <s v="Y"/>
    <m/>
    <m/>
    <n v="-1.02"/>
    <s v="N"/>
    <n v="0"/>
    <m/>
    <s v="No"/>
    <n v="8.1890000000000001E-3"/>
    <n v="19717"/>
    <n v="1005199"/>
    <s v="2026-08-21T00:00"/>
    <s v="EOD"/>
    <m/>
    <s v="2026-08-22T00:00"/>
    <s v="FOD EOD"/>
    <s v="FO_EOD"/>
    <n v="85948"/>
    <m/>
    <n v="1258"/>
    <n v="67237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BDT"/>
    <m/>
  </r>
  <r>
    <s v="2026-08-21T00:00"/>
    <s v="NOM"/>
    <s v="CAP"/>
    <s v="INIT"/>
    <m/>
    <s v="INT"/>
    <s v="2026-08-21T00:00"/>
    <n v="1"/>
    <n v="0"/>
    <n v="1"/>
    <m/>
    <n v="1734960"/>
    <s v="EGP"/>
    <x v="0"/>
    <n v="0"/>
    <n v="1734361"/>
    <s v="LIN ACT/360"/>
    <m/>
    <n v="0"/>
    <x v="0"/>
    <n v="1734361"/>
    <n v="2"/>
    <s v="Fixed"/>
    <s v="R"/>
    <n v="0"/>
    <n v="-35753616.32"/>
    <n v="1.9657951641438999E-2"/>
    <n v="-702842.86062512395"/>
    <s v="N"/>
    <m/>
    <m/>
    <s v="O"/>
    <m/>
    <m/>
    <n v="0"/>
    <n v="0"/>
    <n v="0"/>
    <s v="EGP"/>
    <s v="N"/>
    <n v="0"/>
    <s v="Y"/>
    <s v="EGP"/>
    <n v="1"/>
    <n v="1"/>
    <m/>
    <s v="2026-08-23T00:00"/>
    <s v="PS"/>
    <m/>
    <m/>
    <s v="Y"/>
    <m/>
    <m/>
    <n v="-35753616.32"/>
    <s v="N"/>
    <n v="0"/>
    <m/>
    <s v="No"/>
    <n v="1.9686700000000001E-2"/>
    <n v="19717"/>
    <n v="1005199"/>
    <s v="2026-08-21T00:00"/>
    <s v="EOD"/>
    <m/>
    <s v="2026-08-22T00:00"/>
    <s v="FOD EOD"/>
    <s v="FO_EOD"/>
    <n v="85948"/>
    <m/>
    <n v="1283"/>
    <n v="67253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EGP"/>
    <m/>
  </r>
  <r>
    <s v="2026-08-21T00:00"/>
    <s v="NOM"/>
    <s v="CAP"/>
    <s v="INIT"/>
    <m/>
    <s v="INT"/>
    <s v="2026-08-21T00:00"/>
    <n v="1"/>
    <n v="0"/>
    <n v="1"/>
    <m/>
    <n v="1734957"/>
    <s v="EGP"/>
    <x v="0"/>
    <n v="0"/>
    <n v="1734358"/>
    <s v="LIN ACT/360"/>
    <m/>
    <n v="0"/>
    <x v="0"/>
    <n v="1734358"/>
    <n v="2"/>
    <s v="Fixed"/>
    <s v="R"/>
    <n v="0"/>
    <n v="-104273.65"/>
    <n v="1.9657951641438999E-2"/>
    <n v="-2049.80636917633"/>
    <s v="N"/>
    <m/>
    <m/>
    <s v="O"/>
    <m/>
    <m/>
    <n v="0"/>
    <n v="0"/>
    <n v="0"/>
    <s v="EGP"/>
    <s v="N"/>
    <n v="0"/>
    <s v="Y"/>
    <s v="EGP"/>
    <n v="1"/>
    <n v="1"/>
    <m/>
    <s v="2026-08-23T00:00"/>
    <s v="PS"/>
    <m/>
    <m/>
    <s v="Y"/>
    <m/>
    <m/>
    <n v="-104273.65"/>
    <s v="N"/>
    <n v="0"/>
    <m/>
    <s v="No"/>
    <n v="1.9686700000000001E-2"/>
    <n v="19717"/>
    <n v="1005199"/>
    <s v="2026-08-21T00:00"/>
    <s v="EOD"/>
    <m/>
    <s v="2026-08-22T00:00"/>
    <s v="FOD EOD"/>
    <s v="FO_EOD"/>
    <n v="85948"/>
    <m/>
    <n v="1283"/>
    <n v="67249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EGP"/>
    <m/>
  </r>
  <r>
    <s v="2026-08-21T00:00"/>
    <s v="NOM"/>
    <s v="CAP"/>
    <s v="INIT"/>
    <m/>
    <s v="INT"/>
    <s v="2026-08-21T00:00"/>
    <n v="1"/>
    <n v="0"/>
    <n v="1"/>
    <m/>
    <n v="1734958"/>
    <s v="EGP"/>
    <x v="0"/>
    <n v="0"/>
    <n v="1734359"/>
    <s v="LIN ACT/360"/>
    <m/>
    <n v="0"/>
    <x v="0"/>
    <n v="1734359"/>
    <n v="2"/>
    <s v="Fixed"/>
    <s v="R"/>
    <n v="0"/>
    <n v="-19320434.190000001"/>
    <n v="1.9657951641438999E-2"/>
    <n v="-379800.16099862399"/>
    <s v="N"/>
    <m/>
    <m/>
    <s v="O"/>
    <m/>
    <m/>
    <n v="0"/>
    <n v="0"/>
    <n v="0"/>
    <s v="EGP"/>
    <s v="N"/>
    <n v="0"/>
    <s v="Y"/>
    <s v="EGP"/>
    <n v="1"/>
    <n v="1"/>
    <m/>
    <s v="2026-08-23T00:00"/>
    <s v="PS"/>
    <m/>
    <m/>
    <s v="Y"/>
    <m/>
    <m/>
    <n v="-19320434.190000001"/>
    <s v="N"/>
    <n v="0"/>
    <m/>
    <s v="No"/>
    <n v="1.9686700000000001E-2"/>
    <n v="19717"/>
    <n v="1005199"/>
    <s v="2026-08-21T00:00"/>
    <s v="EOD"/>
    <m/>
    <s v="2026-08-22T00:00"/>
    <s v="FOD EOD"/>
    <s v="FO_EOD"/>
    <n v="85948"/>
    <m/>
    <n v="1283"/>
    <n v="67251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EGP"/>
    <m/>
  </r>
  <r>
    <s v="2026-08-21T00:00"/>
    <s v="NOM"/>
    <s v="CAP"/>
    <s v="INIT"/>
    <m/>
    <s v="INT"/>
    <s v="2026-08-21T00:00"/>
    <n v="1"/>
    <n v="0"/>
    <n v="1"/>
    <m/>
    <n v="1734983"/>
    <s v="GMD"/>
    <x v="0"/>
    <n v="0"/>
    <n v="1734384"/>
    <s v="LIN ACT/360"/>
    <m/>
    <n v="0"/>
    <x v="0"/>
    <n v="1734384"/>
    <n v="2"/>
    <s v="Fixed"/>
    <s v="R"/>
    <n v="0"/>
    <n v="-3612500"/>
    <n v="1.338688085676E-2"/>
    <n v="-48360.107095045503"/>
    <s v="N"/>
    <m/>
    <m/>
    <s v="O"/>
    <m/>
    <m/>
    <n v="0"/>
    <n v="0"/>
    <n v="0"/>
    <s v="GMD"/>
    <s v="N"/>
    <n v="0"/>
    <s v="Y"/>
    <s v="GMD"/>
    <n v="1"/>
    <n v="1"/>
    <m/>
    <s v="2026-08-23T00:00"/>
    <s v="PS"/>
    <m/>
    <m/>
    <s v="Y"/>
    <m/>
    <m/>
    <n v="-3612500"/>
    <s v="N"/>
    <n v="0"/>
    <m/>
    <s v="No"/>
    <n v="1.3381499999999999E-2"/>
    <n v="19717"/>
    <n v="1005199"/>
    <s v="2026-08-21T00:00"/>
    <s v="EOD"/>
    <m/>
    <s v="2026-08-22T00:00"/>
    <s v="FOD EOD"/>
    <s v="FO_EOD"/>
    <n v="85948"/>
    <m/>
    <n v="1490"/>
    <n v="87175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MD"/>
    <m/>
  </r>
  <r>
    <s v="2026-08-21T00:00"/>
    <s v="NOM"/>
    <s v="CAP"/>
    <s v="INIT"/>
    <m/>
    <s v="INT"/>
    <s v="2026-08-21T00:00"/>
    <n v="1"/>
    <n v="0"/>
    <n v="1"/>
    <m/>
    <n v="1735087"/>
    <s v="PLN"/>
    <x v="0"/>
    <n v="0"/>
    <n v="1734488"/>
    <s v="LIN ACT/360"/>
    <m/>
    <n v="0"/>
    <x v="0"/>
    <n v="1734488"/>
    <n v="2"/>
    <s v="Fixed"/>
    <s v="R"/>
    <n v="0"/>
    <n v="-1200"/>
    <n v="0.27143671453000701"/>
    <n v="-325.72405743600802"/>
    <s v="N"/>
    <m/>
    <m/>
    <s v="O"/>
    <m/>
    <m/>
    <n v="0"/>
    <n v="0"/>
    <n v="0"/>
    <s v="PLN"/>
    <s v="N"/>
    <n v="0"/>
    <s v="Y"/>
    <s v="PLN"/>
    <n v="1"/>
    <n v="1"/>
    <m/>
    <s v="2026-08-23T00:00"/>
    <s v="PS"/>
    <m/>
    <m/>
    <s v="Y"/>
    <m/>
    <m/>
    <n v="-1200"/>
    <s v="N"/>
    <n v="0"/>
    <m/>
    <s v="No"/>
    <n v="0.27072459999999998"/>
    <n v="19717"/>
    <n v="1005199"/>
    <s v="2026-08-21T00:00"/>
    <s v="EOD"/>
    <m/>
    <s v="2026-08-22T00:00"/>
    <s v="FOD EOD"/>
    <s v="FO_EOD"/>
    <n v="85948"/>
    <m/>
    <n v="1333"/>
    <n v="59766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LN"/>
    <m/>
  </r>
  <r>
    <s v="2026-08-21T00:00"/>
    <s v="NOM"/>
    <s v="CAP"/>
    <s v="INIT"/>
    <m/>
    <s v="INT"/>
    <s v="2026-08-21T00:00"/>
    <n v="1"/>
    <n v="0"/>
    <n v="1"/>
    <m/>
    <n v="1735085"/>
    <s v="PLN"/>
    <x v="0"/>
    <n v="0"/>
    <n v="1734486"/>
    <s v="LIN ACT/360"/>
    <m/>
    <n v="0"/>
    <x v="0"/>
    <n v="1734486"/>
    <n v="2"/>
    <s v="Fixed"/>
    <s v="R"/>
    <n v="0"/>
    <n v="-26887.26"/>
    <n v="0.27143671453000701"/>
    <n v="-7298.1895171140704"/>
    <s v="N"/>
    <m/>
    <m/>
    <s v="O"/>
    <m/>
    <m/>
    <n v="0"/>
    <n v="0"/>
    <n v="0"/>
    <s v="PLN"/>
    <s v="N"/>
    <n v="0"/>
    <s v="Y"/>
    <s v="PLN"/>
    <n v="1"/>
    <n v="1"/>
    <m/>
    <s v="2026-08-23T00:00"/>
    <s v="PS"/>
    <m/>
    <m/>
    <s v="Y"/>
    <m/>
    <m/>
    <n v="-26887.26"/>
    <s v="N"/>
    <n v="0"/>
    <m/>
    <s v="No"/>
    <n v="0.27072459999999998"/>
    <n v="19717"/>
    <n v="1005199"/>
    <s v="2026-08-21T00:00"/>
    <s v="EOD"/>
    <m/>
    <s v="2026-08-22T00:00"/>
    <s v="FOD EOD"/>
    <s v="FO_EOD"/>
    <n v="85948"/>
    <m/>
    <n v="1333"/>
    <n v="59765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LN"/>
    <m/>
  </r>
  <r>
    <s v="2026-08-21T00:00"/>
    <s v="IPAY"/>
    <s v="CAP"/>
    <s v="FEE"/>
    <s v="UPFN"/>
    <s v="OFF"/>
    <s v="2026-08-21T00:00"/>
    <n v="1"/>
    <n v="0"/>
    <n v="1"/>
    <m/>
    <n v="1735297"/>
    <s v="PLN"/>
    <x v="5"/>
    <n v="0"/>
    <n v="1734698"/>
    <m/>
    <m/>
    <n v="0"/>
    <x v="2"/>
    <n v="1734698"/>
    <n v="1"/>
    <m/>
    <s v="R"/>
    <n v="0"/>
    <n v="2.62"/>
    <n v="0.27143671453000701"/>
    <n v="0.71116419206861803"/>
    <s v="N"/>
    <m/>
    <m/>
    <s v="CL"/>
    <m/>
    <m/>
    <n v="0"/>
    <n v="0"/>
    <n v="0"/>
    <s v="PLN"/>
    <s v="N"/>
    <n v="0"/>
    <s v="Y"/>
    <m/>
    <n v="0"/>
    <n v="0"/>
    <m/>
    <s v="2026-08-23T00:00"/>
    <s v="FEE"/>
    <m/>
    <m/>
    <s v="Y"/>
    <m/>
    <m/>
    <n v="0"/>
    <s v="N"/>
    <n v="0"/>
    <s v="(PLN - USD)"/>
    <s v="No"/>
    <n v="0.27072459999999998"/>
    <n v="19717"/>
    <n v="1005199"/>
    <s v="2026-08-21T00:00"/>
    <s v="EOD"/>
    <m/>
    <s v="2026-08-22T00:00"/>
    <s v="FOD EOD"/>
    <s v="FO_EOD"/>
    <n v="85948"/>
    <m/>
    <n v="1404"/>
    <n v="14228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PLN"/>
    <m/>
  </r>
  <r>
    <s v="2026-08-21T00:00"/>
    <s v="NOM"/>
    <s v="CAP"/>
    <s v="INIT"/>
    <m/>
    <s v="INT"/>
    <s v="2026-08-21T00:00"/>
    <n v="1"/>
    <n v="0"/>
    <n v="1"/>
    <m/>
    <n v="1735086"/>
    <s v="PLN"/>
    <x v="0"/>
    <n v="0"/>
    <n v="1734487"/>
    <s v="LIN ACT/360"/>
    <m/>
    <n v="0"/>
    <x v="0"/>
    <n v="1734487"/>
    <n v="2"/>
    <s v="Fixed"/>
    <s v="R"/>
    <n v="0"/>
    <n v="-3738.57"/>
    <n v="0.27143671453000701"/>
    <n v="-1014.78515784044"/>
    <s v="N"/>
    <m/>
    <m/>
    <s v="O"/>
    <m/>
    <m/>
    <n v="0"/>
    <n v="0"/>
    <n v="0"/>
    <s v="PLN"/>
    <s v="N"/>
    <n v="0"/>
    <s v="Y"/>
    <s v="PLN"/>
    <n v="1"/>
    <n v="1"/>
    <m/>
    <s v="2026-08-23T00:00"/>
    <s v="PS"/>
    <m/>
    <m/>
    <s v="Y"/>
    <m/>
    <m/>
    <n v="-3738.57"/>
    <s v="N"/>
    <n v="0"/>
    <m/>
    <s v="No"/>
    <n v="0.27072459999999998"/>
    <n v="19717"/>
    <n v="1005199"/>
    <s v="2026-08-21T00:00"/>
    <s v="EOD"/>
    <m/>
    <s v="2026-08-22T00:00"/>
    <s v="FOD EOD"/>
    <s v="FO_EOD"/>
    <n v="85948"/>
    <m/>
    <n v="1333"/>
    <n v="59765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LN"/>
    <m/>
  </r>
  <r>
    <s v="2026-08-21T00:00"/>
    <s v="NOM"/>
    <s v="CAP"/>
    <s v="INIT"/>
    <m/>
    <s v="INT"/>
    <s v="2026-08-21T00:00"/>
    <n v="1"/>
    <n v="0"/>
    <n v="1"/>
    <m/>
    <n v="1735084"/>
    <s v="PLN"/>
    <x v="6"/>
    <n v="0"/>
    <n v="1734485"/>
    <s v="LIN ACT/360"/>
    <m/>
    <n v="0"/>
    <x v="0"/>
    <n v="1734485"/>
    <n v="2"/>
    <s v="Fixed"/>
    <s v="R"/>
    <n v="0"/>
    <n v="-1063743.1200000001"/>
    <n v="0.27143671453000701"/>
    <n v="-288738.93759669899"/>
    <s v="N"/>
    <m/>
    <m/>
    <s v="O"/>
    <m/>
    <m/>
    <n v="0"/>
    <n v="0"/>
    <n v="0"/>
    <s v="PLN"/>
    <s v="N"/>
    <n v="0"/>
    <s v="Y"/>
    <s v="PLN"/>
    <n v="1"/>
    <n v="1"/>
    <m/>
    <s v="2026-08-23T00:00"/>
    <s v="PS"/>
    <m/>
    <m/>
    <s v="Y"/>
    <m/>
    <m/>
    <n v="-1063743.1200000001"/>
    <s v="N"/>
    <n v="0"/>
    <m/>
    <s v="No"/>
    <n v="0.27072459999999998"/>
    <n v="19717"/>
    <n v="1005199"/>
    <s v="2026-08-21T00:00"/>
    <s v="EOD"/>
    <m/>
    <s v="2026-08-22T00:00"/>
    <s v="FOD EOD"/>
    <s v="FO_EOD"/>
    <n v="85948"/>
    <m/>
    <n v="1333"/>
    <n v="59765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LN"/>
    <m/>
  </r>
  <r>
    <s v="2026-08-21T00:00"/>
    <s v="NOM"/>
    <s v="CAP"/>
    <s v="INIT"/>
    <m/>
    <s v="INT"/>
    <s v="2026-08-21T00:00"/>
    <n v="1"/>
    <n v="0"/>
    <n v="1"/>
    <m/>
    <n v="1735088"/>
    <s v="PLN"/>
    <x v="0"/>
    <n v="0"/>
    <n v="1734489"/>
    <s v="LIN ACT/360"/>
    <m/>
    <n v="0"/>
    <x v="0"/>
    <n v="1734489"/>
    <n v="2"/>
    <s v="Fixed"/>
    <s v="R"/>
    <n v="0"/>
    <n v="-81130.47"/>
    <n v="0.27143671453000701"/>
    <n v="-22021.788225075299"/>
    <s v="N"/>
    <m/>
    <m/>
    <s v="O"/>
    <m/>
    <m/>
    <n v="0"/>
    <n v="0"/>
    <n v="0"/>
    <s v="PLN"/>
    <s v="N"/>
    <n v="0"/>
    <s v="Y"/>
    <s v="PLN"/>
    <n v="1"/>
    <n v="1"/>
    <m/>
    <s v="2026-08-23T00:00"/>
    <s v="PS"/>
    <m/>
    <m/>
    <s v="Y"/>
    <m/>
    <m/>
    <n v="-81130.47"/>
    <s v="N"/>
    <n v="0"/>
    <m/>
    <s v="No"/>
    <n v="0.27072459999999998"/>
    <n v="19717"/>
    <n v="1005199"/>
    <s v="2026-08-21T00:00"/>
    <s v="EOD"/>
    <m/>
    <s v="2026-08-22T00:00"/>
    <s v="FOD EOD"/>
    <s v="FO_EOD"/>
    <n v="85948"/>
    <m/>
    <n v="1333"/>
    <n v="59766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LN"/>
    <m/>
  </r>
  <r>
    <s v="2026-08-21T00:00"/>
    <s v="IPAY"/>
    <s v="CAP"/>
    <s v="FEE"/>
    <s v="UPFN"/>
    <s v="OFF"/>
    <s v="2026-08-21T00:00"/>
    <n v="1"/>
    <n v="0"/>
    <n v="1"/>
    <m/>
    <n v="1735347"/>
    <s v="PLN"/>
    <x v="1"/>
    <n v="0"/>
    <n v="1734748"/>
    <m/>
    <m/>
    <n v="0"/>
    <x v="2"/>
    <n v="1734748"/>
    <n v="1"/>
    <m/>
    <s v="R"/>
    <n v="0"/>
    <n v="792208.56"/>
    <n v="0.27143671453000701"/>
    <n v="215034.48874894701"/>
    <s v="N"/>
    <m/>
    <m/>
    <s v="CL"/>
    <m/>
    <m/>
    <n v="0"/>
    <n v="0"/>
    <n v="0"/>
    <s v="PLN"/>
    <s v="N"/>
    <n v="0"/>
    <s v="Y"/>
    <m/>
    <n v="0"/>
    <n v="0"/>
    <m/>
    <s v="2026-08-23T00:00"/>
    <s v="FEE"/>
    <m/>
    <m/>
    <s v="Y"/>
    <m/>
    <m/>
    <n v="0"/>
    <s v="N"/>
    <n v="0"/>
    <s v="(PLN - USD)"/>
    <s v="No"/>
    <n v="0.27072459999999998"/>
    <n v="19717"/>
    <n v="1005199"/>
    <s v="2026-08-21T00:00"/>
    <s v="EOD"/>
    <m/>
    <s v="2026-08-22T00:00"/>
    <s v="FOD EOD"/>
    <s v="FO_EOD"/>
    <n v="85948"/>
    <m/>
    <n v="1404"/>
    <n v="14228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PLN"/>
    <m/>
  </r>
  <r>
    <s v="2026-08-21T00:00"/>
    <s v="NOM"/>
    <s v="CAP"/>
    <s v="INIT"/>
    <m/>
    <s v="INT"/>
    <s v="2026-08-21T00:00"/>
    <n v="1"/>
    <n v="0"/>
    <n v="1"/>
    <m/>
    <n v="1735073"/>
    <s v="PEN"/>
    <x v="0"/>
    <n v="0"/>
    <n v="1734474"/>
    <s v="LIN ACT/360"/>
    <m/>
    <n v="0"/>
    <x v="0"/>
    <n v="1734474"/>
    <n v="2"/>
    <s v="Fixed"/>
    <s v="R"/>
    <n v="0"/>
    <n v="-2450.7800000000002"/>
    <n v="0.29827596492274699"/>
    <n v="-731.00876931336995"/>
    <s v="N"/>
    <m/>
    <m/>
    <s v="O"/>
    <m/>
    <m/>
    <n v="0"/>
    <n v="0"/>
    <n v="0"/>
    <s v="PEN"/>
    <s v="N"/>
    <n v="0"/>
    <s v="Y"/>
    <s v="PEN"/>
    <n v="1"/>
    <n v="1"/>
    <m/>
    <s v="2026-08-23T00:00"/>
    <s v="PS"/>
    <m/>
    <m/>
    <s v="Y"/>
    <m/>
    <m/>
    <n v="-2450.7800000000002"/>
    <s v="N"/>
    <n v="0"/>
    <m/>
    <s v="No"/>
    <n v="0.29818489999999997"/>
    <n v="19717"/>
    <n v="1005199"/>
    <s v="2026-08-21T00:00"/>
    <s v="EOD"/>
    <m/>
    <s v="2026-08-22T00:00"/>
    <s v="FOD EOD"/>
    <s v="FO_EOD"/>
    <n v="85948"/>
    <m/>
    <n v="1326"/>
    <n v="40653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EN"/>
    <m/>
  </r>
  <r>
    <s v="2026-08-21T00:00"/>
    <s v="NOM"/>
    <s v="CAP"/>
    <s v="INIT"/>
    <m/>
    <s v="INT"/>
    <s v="2026-08-21T00:00"/>
    <n v="1"/>
    <n v="0"/>
    <n v="1"/>
    <m/>
    <n v="1735072"/>
    <s v="PEN"/>
    <x v="0"/>
    <n v="0"/>
    <n v="1734473"/>
    <s v="LIN ACT/360"/>
    <m/>
    <n v="0"/>
    <x v="0"/>
    <n v="1734473"/>
    <n v="2"/>
    <s v="Fixed"/>
    <s v="R"/>
    <n v="0"/>
    <n v="-60707.83"/>
    <n v="0.29827596492274699"/>
    <n v="-18107.686571615999"/>
    <s v="N"/>
    <m/>
    <m/>
    <s v="O"/>
    <m/>
    <m/>
    <n v="0"/>
    <n v="0"/>
    <n v="0"/>
    <s v="PEN"/>
    <s v="N"/>
    <n v="0"/>
    <s v="Y"/>
    <s v="PEN"/>
    <n v="1"/>
    <n v="1"/>
    <m/>
    <s v="2026-08-23T00:00"/>
    <s v="PS"/>
    <m/>
    <m/>
    <s v="Y"/>
    <m/>
    <m/>
    <n v="-60707.83"/>
    <s v="N"/>
    <n v="0"/>
    <m/>
    <s v="No"/>
    <n v="0.29818489999999997"/>
    <n v="19717"/>
    <n v="1005199"/>
    <s v="2026-08-21T00:00"/>
    <s v="EOD"/>
    <m/>
    <s v="2026-08-22T00:00"/>
    <s v="FOD EOD"/>
    <s v="FO_EOD"/>
    <n v="85948"/>
    <m/>
    <n v="1326"/>
    <n v="40653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EN"/>
    <m/>
  </r>
  <r>
    <s v="2026-08-21T00:00"/>
    <s v="NOM"/>
    <s v="CAP"/>
    <s v="INIT"/>
    <m/>
    <s v="INT"/>
    <s v="2026-08-21T00:00"/>
    <n v="1"/>
    <n v="0"/>
    <n v="1"/>
    <m/>
    <n v="1735074"/>
    <s v="PGK"/>
    <x v="0"/>
    <n v="0"/>
    <n v="1734475"/>
    <s v="LIN ACT/360"/>
    <m/>
    <n v="0"/>
    <x v="0"/>
    <n v="1734475"/>
    <n v="2"/>
    <s v="Fixed"/>
    <s v="R"/>
    <n v="0"/>
    <n v="-4980"/>
    <n v="0.22589999999999999"/>
    <n v="-1124.982"/>
    <s v="N"/>
    <m/>
    <m/>
    <s v="O"/>
    <m/>
    <m/>
    <n v="0"/>
    <n v="0"/>
    <n v="0"/>
    <s v="PGK"/>
    <s v="N"/>
    <n v="0"/>
    <s v="Y"/>
    <s v="PGK"/>
    <n v="1"/>
    <n v="1"/>
    <m/>
    <s v="2026-08-23T00:00"/>
    <s v="PS"/>
    <m/>
    <m/>
    <s v="Y"/>
    <m/>
    <m/>
    <n v="-4980"/>
    <s v="N"/>
    <n v="0"/>
    <m/>
    <s v="No"/>
    <n v="0.22607089999999999"/>
    <n v="19717"/>
    <n v="1005199"/>
    <s v="2026-08-21T00:00"/>
    <s v="EOD"/>
    <m/>
    <s v="2026-08-22T00:00"/>
    <s v="FOD EOD"/>
    <s v="FO_EOD"/>
    <n v="85948"/>
    <m/>
    <n v="1328"/>
    <n v="75001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PGK"/>
    <m/>
  </r>
  <r>
    <s v="2026-08-21T00:00"/>
    <s v="CPN"/>
    <s v="REV"/>
    <s v="FIX"/>
    <s v="FIX"/>
    <s v="INT"/>
    <s v="2026-08-21T00:00"/>
    <n v="1"/>
    <n v="0"/>
    <n v="1"/>
    <s v="IFC KR310512GF87"/>
    <n v="1733520"/>
    <s v="KRW"/>
    <x v="4"/>
    <n v="0"/>
    <n v="1732921"/>
    <s v="LIN ACT/ACT ISM"/>
    <s v="KR_POLICY_SOE"/>
    <n v="0"/>
    <x v="4"/>
    <n v="1732921"/>
    <n v="2"/>
    <s v="Fixed"/>
    <s v="R"/>
    <n v="92"/>
    <n v="126000000"/>
    <n v="7.2224328765100004E-4"/>
    <n v="91002.654244025995"/>
    <s v="N"/>
    <s v="2026-05-21T00:00"/>
    <s v="2026-08-21T00:00"/>
    <s v="O"/>
    <m/>
    <m/>
    <n v="0"/>
    <n v="100000000"/>
    <n v="2.52"/>
    <s v="KRW"/>
    <s v="N"/>
    <n v="0"/>
    <s v="Y"/>
    <s v="KRW"/>
    <n v="1"/>
    <n v="1"/>
    <m/>
    <s v="2026-08-23T00:00"/>
    <s v="INT"/>
    <m/>
    <s v="KRW"/>
    <s v="N"/>
    <m/>
    <m/>
    <n v="126000000"/>
    <s v="N"/>
    <n v="3"/>
    <m/>
    <s v="No"/>
    <n v="7.2170000000000003E-4"/>
    <n v="19717"/>
    <n v="1005199"/>
    <s v="2026-08-21T00:00"/>
    <s v="EOD"/>
    <m/>
    <s v="2026-08-22T00:00"/>
    <s v="FOD EOD"/>
    <s v="FO_EOD"/>
    <n v="85948"/>
    <m/>
    <n v="0"/>
    <n v="65470"/>
    <s v="MAT"/>
    <n v="0"/>
    <s v="2026-08-21T00:00"/>
    <n v="0"/>
    <n v="2.52"/>
    <s v="HYSEKR"/>
    <s v="2025-09-18T00:00"/>
    <s v="2025-09-18T00:00"/>
    <s v="B"/>
    <s v="IFCWUS"/>
    <m/>
    <s v="2025-09-16T00:00"/>
    <s v="2027-02-21T00:00"/>
    <s v="BOND"/>
    <s v="LIVE"/>
    <s v="LS00001TB4"/>
    <s v="LAM_STRATEGIC"/>
    <s v="NA"/>
    <s v="KR310512GF87"/>
    <n v="12847"/>
    <s v="KRW"/>
    <n v="4108695.6521739098"/>
  </r>
  <r>
    <s v="2026-08-21T00:00"/>
    <s v="CPN"/>
    <s v="REV"/>
    <s v="FIX"/>
    <s v="FIX"/>
    <s v="INT"/>
    <s v="2026-08-21T00:00"/>
    <n v="1"/>
    <n v="0"/>
    <n v="1"/>
    <s v="IFC KR310512GF87"/>
    <n v="1733281"/>
    <s v="KRW"/>
    <x v="4"/>
    <n v="0"/>
    <n v="1732682"/>
    <s v="LIN ACT/ACT ISM"/>
    <s v="KR_POLICY_SOE"/>
    <n v="0"/>
    <x v="4"/>
    <n v="1732682"/>
    <n v="2"/>
    <s v="Fixed"/>
    <s v="R"/>
    <n v="92"/>
    <n v="63000000"/>
    <n v="7.2224328765100004E-4"/>
    <n v="45501.327122012997"/>
    <s v="N"/>
    <s v="2026-05-21T00:00"/>
    <s v="2026-08-21T00:00"/>
    <s v="O"/>
    <m/>
    <m/>
    <n v="0"/>
    <n v="100000000"/>
    <n v="2.52"/>
    <s v="KRW"/>
    <s v="N"/>
    <n v="0"/>
    <s v="Y"/>
    <s v="KRW"/>
    <n v="1"/>
    <n v="1"/>
    <m/>
    <s v="2026-08-23T00:00"/>
    <s v="INT"/>
    <m/>
    <s v="KRW"/>
    <s v="N"/>
    <m/>
    <m/>
    <n v="63000000"/>
    <s v="N"/>
    <n v="3"/>
    <m/>
    <s v="No"/>
    <n v="7.2170000000000003E-4"/>
    <n v="19717"/>
    <n v="1005199"/>
    <s v="2026-08-21T00:00"/>
    <s v="EOD"/>
    <m/>
    <s v="2026-08-22T00:00"/>
    <s v="FOD EOD"/>
    <s v="FO_EOD"/>
    <n v="85948"/>
    <m/>
    <n v="0"/>
    <n v="65460"/>
    <s v="MAT"/>
    <n v="0"/>
    <s v="2026-08-21T00:00"/>
    <n v="0"/>
    <n v="2.52"/>
    <s v="HYSEKR"/>
    <s v="2025-11-17T00:00"/>
    <s v="2025-11-17T00:00"/>
    <s v="B"/>
    <s v="IFCWUS"/>
    <m/>
    <s v="2025-11-13T00:00"/>
    <s v="2027-02-21T00:00"/>
    <s v="BOND"/>
    <s v="LIVE"/>
    <s v="LS00001TB4"/>
    <s v="LAM_STRATEGIC"/>
    <s v="NA"/>
    <s v="KR310512GF87"/>
    <n v="12847"/>
    <s v="KRW"/>
    <n v="2054347.82608696"/>
  </r>
  <r>
    <s v="2026-08-21T00:00"/>
    <s v="IPAY"/>
    <s v="CAP"/>
    <s v="FEE"/>
    <s v="UPFN"/>
    <s v="OFF"/>
    <s v="2026-08-21T00:00"/>
    <n v="1"/>
    <n v="0"/>
    <n v="1"/>
    <m/>
    <n v="1735341"/>
    <s v="KRW"/>
    <x v="1"/>
    <n v="0"/>
    <n v="1734742"/>
    <m/>
    <m/>
    <n v="0"/>
    <x v="2"/>
    <n v="1734742"/>
    <n v="1"/>
    <m/>
    <s v="R"/>
    <n v="0"/>
    <n v="10660316473"/>
    <n v="7.2224328765100004E-4"/>
    <n v="7699342.0168596301"/>
    <s v="N"/>
    <m/>
    <m/>
    <s v="CL"/>
    <m/>
    <m/>
    <n v="0"/>
    <n v="0"/>
    <n v="0"/>
    <s v="KRW"/>
    <s v="N"/>
    <n v="0"/>
    <s v="Y"/>
    <m/>
    <n v="0"/>
    <n v="0"/>
    <m/>
    <s v="2026-08-23T00:00"/>
    <s v="FEE"/>
    <m/>
    <m/>
    <s v="Y"/>
    <m/>
    <m/>
    <n v="0"/>
    <s v="N"/>
    <n v="0"/>
    <s v="KRW FX"/>
    <s v="No"/>
    <n v="7.2170000000000003E-4"/>
    <n v="19717"/>
    <n v="1005199"/>
    <s v="2026-08-21T00:00"/>
    <s v="EOD"/>
    <m/>
    <s v="2026-08-22T00:00"/>
    <s v="FOD EOD"/>
    <s v="FO_EOD"/>
    <n v="85948"/>
    <m/>
    <n v="1397"/>
    <n v="76674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KRW"/>
    <m/>
  </r>
  <r>
    <s v="2026-08-21T00:00"/>
    <s v="CPN"/>
    <s v="REV"/>
    <s v="FIX"/>
    <s v="FIX"/>
    <s v="INT"/>
    <s v="2026-08-21T00:00"/>
    <n v="1"/>
    <n v="0"/>
    <n v="1"/>
    <s v="IFC KR310512GF87"/>
    <n v="1733880"/>
    <s v="KRW"/>
    <x v="4"/>
    <n v="0"/>
    <n v="1733281"/>
    <s v="LIN ACT/ACT ISM"/>
    <s v="KR_POLICY_SOE"/>
    <n v="0"/>
    <x v="4"/>
    <n v="1733281"/>
    <n v="2"/>
    <s v="Fixed"/>
    <s v="R"/>
    <n v="92"/>
    <n v="63000000"/>
    <n v="7.2224328765100004E-4"/>
    <n v="45501.327122012997"/>
    <s v="N"/>
    <s v="2026-05-21T00:00"/>
    <s v="2026-08-21T00:00"/>
    <s v="O"/>
    <m/>
    <m/>
    <n v="0"/>
    <n v="100000000"/>
    <n v="2.52"/>
    <s v="KRW"/>
    <s v="N"/>
    <n v="0"/>
    <s v="Y"/>
    <s v="KRW"/>
    <n v="1"/>
    <n v="1"/>
    <m/>
    <s v="2026-08-23T00:00"/>
    <s v="INT"/>
    <m/>
    <s v="KRW"/>
    <s v="N"/>
    <m/>
    <m/>
    <n v="63000000"/>
    <s v="N"/>
    <n v="3"/>
    <m/>
    <s v="No"/>
    <n v="7.2170000000000003E-4"/>
    <n v="19717"/>
    <n v="1005199"/>
    <s v="2026-08-21T00:00"/>
    <s v="EOD"/>
    <m/>
    <s v="2026-08-22T00:00"/>
    <s v="FOD EOD"/>
    <s v="FO_EOD"/>
    <n v="85948"/>
    <m/>
    <n v="0"/>
    <n v="65480"/>
    <s v="MAT"/>
    <n v="0"/>
    <s v="2026-08-21T00:00"/>
    <n v="0"/>
    <n v="2.52"/>
    <s v="HYSEKR"/>
    <s v="2025-09-19T00:00"/>
    <s v="2025-09-19T00:00"/>
    <s v="B"/>
    <s v="IFCWUS"/>
    <m/>
    <s v="2025-09-17T00:00"/>
    <s v="2027-02-21T00:00"/>
    <s v="BOND"/>
    <s v="LIVE"/>
    <s v="LS00001TB4"/>
    <s v="LAM_STRATEGIC"/>
    <s v="NA"/>
    <s v="KR310512GF87"/>
    <n v="12847"/>
    <s v="KRW"/>
    <n v="2054347.82608696"/>
  </r>
  <r>
    <s v="2026-08-21T00:00"/>
    <s v="NOM"/>
    <s v="CAP"/>
    <m/>
    <m/>
    <s v="INT"/>
    <s v="2026-08-21T00:00"/>
    <n v="1"/>
    <n v="0"/>
    <n v="2"/>
    <s v="IFC KR310512GF87"/>
    <n v="1734427"/>
    <s v="USD"/>
    <x v="4"/>
    <n v="0"/>
    <n v="1733828"/>
    <m/>
    <s v="KR_POLICY_SOE"/>
    <n v="0"/>
    <x v="1"/>
    <n v="1733828"/>
    <n v="2"/>
    <m/>
    <m/>
    <n v="0"/>
    <n v="-818000000"/>
    <n v="7.2224328765100004E-4"/>
    <n v="-590795.00929851795"/>
    <s v="N"/>
    <m/>
    <m/>
    <s v="CL"/>
    <m/>
    <m/>
    <n v="0"/>
    <n v="0"/>
    <n v="0"/>
    <s v="KRW"/>
    <s v="N"/>
    <n v="0"/>
    <s v="Y"/>
    <m/>
    <n v="0"/>
    <n v="0"/>
    <m/>
    <s v="2026-08-23T00:00"/>
    <s v="PS"/>
    <m/>
    <m/>
    <s v="N"/>
    <m/>
    <m/>
    <n v="0"/>
    <s v="N"/>
    <n v="0"/>
    <m/>
    <s v="No"/>
    <n v="7.2170000000000003E-4"/>
    <n v="19717"/>
    <n v="1005199"/>
    <s v="2026-08-21T00:00"/>
    <s v="EOD"/>
    <m/>
    <s v="2026-08-22T00:00"/>
    <s v="FOD EOD"/>
    <s v="FO_EOD"/>
    <n v="85948"/>
    <m/>
    <n v="1397"/>
    <n v="724681"/>
    <s v="MAT"/>
    <n v="2662"/>
    <s v="2026-08-21T00:00"/>
    <n v="0"/>
    <n v="0"/>
    <s v="HSBCKR"/>
    <m/>
    <s v="2026-08-21T00:00"/>
    <s v="S"/>
    <m/>
    <m/>
    <s v="2026-01-08T00:00"/>
    <s v="2026-08-21T00:00"/>
    <s v="FXD"/>
    <s v="DEAD"/>
    <s v="FW26_753XX"/>
    <s v="LAM_STRATEGIC"/>
    <s v="NA"/>
    <m/>
    <m/>
    <s v="KRW"/>
    <m/>
  </r>
  <r>
    <s v="2026-08-21T00:00"/>
    <s v="IPAY"/>
    <s v="CAP"/>
    <s v="FEE"/>
    <s v="UPFN"/>
    <s v="OFF"/>
    <s v="2026-08-21T00:00"/>
    <n v="1"/>
    <n v="0"/>
    <n v="1"/>
    <m/>
    <n v="1735316"/>
    <s v="KRW"/>
    <x v="4"/>
    <n v="0"/>
    <n v="1734717"/>
    <m/>
    <m/>
    <n v="0"/>
    <x v="2"/>
    <n v="1734717"/>
    <n v="1"/>
    <m/>
    <s v="R"/>
    <n v="0"/>
    <n v="1944900000000"/>
    <n v="7.2224328765100004E-4"/>
    <n v="1404690970.1524301"/>
    <s v="N"/>
    <m/>
    <m/>
    <s v="CL"/>
    <m/>
    <m/>
    <n v="0"/>
    <n v="0"/>
    <n v="0"/>
    <s v="KRW"/>
    <s v="N"/>
    <n v="0"/>
    <s v="Y"/>
    <m/>
    <n v="0"/>
    <n v="0"/>
    <m/>
    <s v="2026-08-23T00:00"/>
    <s v="FEE"/>
    <m/>
    <m/>
    <s v="Y"/>
    <m/>
    <m/>
    <n v="0"/>
    <s v="N"/>
    <n v="0"/>
    <s v="KRW FX"/>
    <s v="No"/>
    <n v="7.2170000000000003E-4"/>
    <n v="19717"/>
    <n v="1005199"/>
    <s v="2026-08-21T00:00"/>
    <s v="EOD"/>
    <m/>
    <s v="2026-08-22T00:00"/>
    <s v="FOD EOD"/>
    <s v="FO_EOD"/>
    <n v="85948"/>
    <m/>
    <n v="1397"/>
    <n v="76674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KRW"/>
    <m/>
  </r>
  <r>
    <s v="2026-08-21T00:00"/>
    <s v="NOM"/>
    <s v="CAP"/>
    <s v="INIT"/>
    <m/>
    <s v="INT"/>
    <s v="2026-08-21T00:00"/>
    <n v="1"/>
    <n v="0"/>
    <n v="1"/>
    <m/>
    <n v="1735022"/>
    <s v="KRW"/>
    <x v="0"/>
    <n v="0"/>
    <n v="1734423"/>
    <s v="LIN ACT/360"/>
    <m/>
    <n v="0"/>
    <x v="0"/>
    <n v="1734423"/>
    <n v="2"/>
    <s v="Fixed"/>
    <s v="R"/>
    <n v="0"/>
    <n v="-33704445"/>
    <n v="7.2224328765100004E-4"/>
    <n v="-24342.8091652523"/>
    <s v="N"/>
    <m/>
    <m/>
    <s v="O"/>
    <m/>
    <m/>
    <n v="0"/>
    <n v="0"/>
    <n v="0"/>
    <s v="KRW"/>
    <s v="N"/>
    <n v="0"/>
    <s v="Y"/>
    <s v="KRW"/>
    <n v="1"/>
    <n v="1"/>
    <m/>
    <s v="2026-08-23T00:00"/>
    <s v="PS"/>
    <m/>
    <m/>
    <s v="Y"/>
    <m/>
    <m/>
    <n v="-33704445"/>
    <s v="N"/>
    <n v="0"/>
    <m/>
    <s v="No"/>
    <n v="7.2170000000000003E-4"/>
    <n v="19717"/>
    <n v="1005199"/>
    <s v="2026-08-21T00:00"/>
    <s v="EOD"/>
    <m/>
    <s v="2026-08-22T00:00"/>
    <s v="FOD EOD"/>
    <s v="FO_EOD"/>
    <n v="85948"/>
    <m/>
    <n v="1308"/>
    <n v="78444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RW"/>
    <m/>
  </r>
  <r>
    <s v="2026-08-21T00:00"/>
    <s v="NOM"/>
    <s v="CAP"/>
    <s v="INIT"/>
    <m/>
    <s v="INT"/>
    <s v="2026-08-21T00:00"/>
    <n v="1"/>
    <n v="0"/>
    <n v="1"/>
    <m/>
    <n v="1735023"/>
    <s v="KRW"/>
    <x v="6"/>
    <n v="0"/>
    <n v="1734424"/>
    <s v="LIN ACT/360"/>
    <m/>
    <n v="0"/>
    <x v="0"/>
    <n v="1734424"/>
    <n v="2"/>
    <s v="Fixed"/>
    <s v="R"/>
    <n v="0"/>
    <n v="-155884607"/>
    <n v="7.2224328765100004E-4"/>
    <n v="-112586.61105386401"/>
    <s v="N"/>
    <m/>
    <m/>
    <s v="O"/>
    <m/>
    <m/>
    <n v="0"/>
    <n v="0"/>
    <n v="0"/>
    <s v="KRW"/>
    <s v="N"/>
    <n v="0"/>
    <s v="Y"/>
    <s v="KRW"/>
    <n v="1"/>
    <n v="1"/>
    <m/>
    <s v="2026-08-23T00:00"/>
    <s v="PS"/>
    <m/>
    <m/>
    <s v="Y"/>
    <m/>
    <m/>
    <n v="-155884607"/>
    <s v="N"/>
    <n v="0"/>
    <m/>
    <s v="No"/>
    <n v="7.2170000000000003E-4"/>
    <n v="19717"/>
    <n v="1005199"/>
    <s v="2026-08-21T00:00"/>
    <s v="EOD"/>
    <m/>
    <s v="2026-08-22T00:00"/>
    <s v="FOD EOD"/>
    <s v="FO_EOD"/>
    <n v="85948"/>
    <m/>
    <n v="1308"/>
    <n v="78444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RW"/>
    <m/>
  </r>
  <r>
    <s v="2026-08-21T00:00"/>
    <s v="NOM"/>
    <s v="CAP"/>
    <s v="INIT"/>
    <m/>
    <s v="INT"/>
    <s v="2026-08-21T00:00"/>
    <n v="1"/>
    <n v="0"/>
    <n v="1"/>
    <m/>
    <n v="1735127"/>
    <s v="TZS"/>
    <x v="0"/>
    <n v="0"/>
    <n v="1734528"/>
    <s v="LIN ACT/360"/>
    <m/>
    <n v="0"/>
    <x v="0"/>
    <n v="1734528"/>
    <n v="2"/>
    <s v="Fixed"/>
    <s v="R"/>
    <n v="0"/>
    <n v="-0.5"/>
    <n v="3.7735849056599999E-4"/>
    <n v="-1.8867924528299999E-4"/>
    <s v="N"/>
    <m/>
    <m/>
    <s v="O"/>
    <m/>
    <m/>
    <n v="0"/>
    <n v="0"/>
    <n v="0"/>
    <s v="TZS"/>
    <s v="N"/>
    <n v="0"/>
    <s v="Y"/>
    <s v="TZS"/>
    <n v="1"/>
    <n v="1"/>
    <m/>
    <s v="2026-08-23T00:00"/>
    <s v="PS"/>
    <m/>
    <m/>
    <s v="Y"/>
    <m/>
    <m/>
    <n v="-0.5"/>
    <s v="N"/>
    <n v="0"/>
    <m/>
    <s v="No"/>
    <n v="3.7740000000000001E-4"/>
    <n v="19717"/>
    <n v="1005199"/>
    <s v="2026-08-21T00:00"/>
    <s v="EOD"/>
    <m/>
    <s v="2026-08-22T00:00"/>
    <s v="FOD EOD"/>
    <s v="FO_EOD"/>
    <n v="85948"/>
    <m/>
    <n v="1360"/>
    <n v="25156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ZS"/>
    <m/>
  </r>
  <r>
    <s v="2026-08-21T00:00"/>
    <s v="NOM"/>
    <s v="CAP"/>
    <s v="INIT"/>
    <m/>
    <s v="INT"/>
    <s v="2026-08-21T00:00"/>
    <n v="1"/>
    <n v="0"/>
    <n v="1"/>
    <m/>
    <n v="1735129"/>
    <s v="TZS"/>
    <x v="0"/>
    <n v="0"/>
    <n v="1734530"/>
    <s v="LIN ACT/360"/>
    <m/>
    <n v="0"/>
    <x v="0"/>
    <n v="1734530"/>
    <n v="2"/>
    <s v="Fixed"/>
    <s v="R"/>
    <n v="0"/>
    <n v="-30708473.07"/>
    <n v="3.7735849056599999E-4"/>
    <n v="-11588.103045281799"/>
    <s v="N"/>
    <m/>
    <m/>
    <s v="O"/>
    <m/>
    <m/>
    <n v="0"/>
    <n v="0"/>
    <n v="0"/>
    <s v="TZS"/>
    <s v="N"/>
    <n v="0"/>
    <s v="Y"/>
    <s v="TZS"/>
    <n v="1"/>
    <n v="1"/>
    <m/>
    <s v="2026-08-23T00:00"/>
    <s v="PS"/>
    <m/>
    <m/>
    <s v="Y"/>
    <m/>
    <m/>
    <n v="-30708473.07"/>
    <s v="N"/>
    <n v="0"/>
    <m/>
    <s v="No"/>
    <n v="3.7740000000000001E-4"/>
    <n v="19717"/>
    <n v="1005199"/>
    <s v="2026-08-21T00:00"/>
    <s v="EOD"/>
    <m/>
    <s v="2026-08-22T00:00"/>
    <s v="FOD EOD"/>
    <s v="FO_EOD"/>
    <n v="85948"/>
    <m/>
    <n v="1360"/>
    <n v="25156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ZS"/>
    <m/>
  </r>
  <r>
    <s v="2026-08-21T00:00"/>
    <s v="NOM"/>
    <s v="CAP"/>
    <s v="INIT"/>
    <m/>
    <s v="INT"/>
    <s v="2026-08-21T00:00"/>
    <n v="1"/>
    <n v="0"/>
    <n v="1"/>
    <m/>
    <n v="1735128"/>
    <s v="TZS"/>
    <x v="0"/>
    <n v="0"/>
    <n v="1734529"/>
    <s v="LIN ACT/360"/>
    <m/>
    <n v="0"/>
    <x v="0"/>
    <n v="1734529"/>
    <n v="2"/>
    <s v="Fixed"/>
    <s v="R"/>
    <n v="0"/>
    <n v="-46804.31"/>
    <n v="3.7735849056599999E-4"/>
    <n v="-17.662003773583098"/>
    <s v="N"/>
    <m/>
    <m/>
    <s v="O"/>
    <m/>
    <m/>
    <n v="0"/>
    <n v="0"/>
    <n v="0"/>
    <s v="TZS"/>
    <s v="N"/>
    <n v="0"/>
    <s v="Y"/>
    <s v="TZS"/>
    <n v="1"/>
    <n v="1"/>
    <m/>
    <s v="2026-08-23T00:00"/>
    <s v="PS"/>
    <m/>
    <m/>
    <s v="Y"/>
    <m/>
    <m/>
    <n v="-46804.31"/>
    <s v="N"/>
    <n v="0"/>
    <m/>
    <s v="No"/>
    <n v="3.7740000000000001E-4"/>
    <n v="19717"/>
    <n v="1005199"/>
    <s v="2026-08-21T00:00"/>
    <s v="EOD"/>
    <m/>
    <s v="2026-08-22T00:00"/>
    <s v="FOD EOD"/>
    <s v="FO_EOD"/>
    <n v="85948"/>
    <m/>
    <n v="1360"/>
    <n v="25156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ZS"/>
    <m/>
  </r>
  <r>
    <s v="2026-08-21T00:00"/>
    <s v="NOM"/>
    <s v="CAP"/>
    <s v="INIT"/>
    <m/>
    <s v="INT"/>
    <s v="2026-08-21T00:00"/>
    <n v="1"/>
    <n v="0"/>
    <n v="1"/>
    <m/>
    <n v="1734600"/>
    <s v="AUD"/>
    <x v="0"/>
    <n v="0"/>
    <n v="1734001"/>
    <s v="LIN ACT/360"/>
    <m/>
    <n v="0"/>
    <x v="0"/>
    <n v="1734001"/>
    <n v="2"/>
    <s v="Fixed"/>
    <s v="R"/>
    <n v="0"/>
    <n v="-107856.21"/>
    <n v="0.71599999999999997"/>
    <n v="-77225.046359999993"/>
    <s v="N"/>
    <m/>
    <m/>
    <s v="O"/>
    <m/>
    <m/>
    <n v="0"/>
    <n v="0"/>
    <n v="0"/>
    <s v="AUD"/>
    <s v="N"/>
    <n v="0"/>
    <s v="Y"/>
    <s v="AUD"/>
    <n v="1"/>
    <n v="1"/>
    <m/>
    <s v="2026-08-23T00:00"/>
    <s v="PS"/>
    <m/>
    <m/>
    <s v="Y"/>
    <m/>
    <m/>
    <n v="-107856.21"/>
    <s v="N"/>
    <n v="0"/>
    <m/>
    <s v="No"/>
    <n v="0.71733769999999997"/>
    <n v="19717"/>
    <n v="1005199"/>
    <s v="2026-08-21T00:00"/>
    <s v="EOD"/>
    <m/>
    <s v="2026-08-22T00:00"/>
    <s v="FOD EOD"/>
    <s v="FO_EOD"/>
    <n v="85948"/>
    <m/>
    <n v="1257"/>
    <n v="93465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AUD"/>
    <m/>
  </r>
  <r>
    <s v="2026-08-21T00:00"/>
    <s v="IPAY"/>
    <s v="CAP"/>
    <s v="FEE"/>
    <s v="UPFN"/>
    <s v="OFF"/>
    <s v="2026-08-21T00:00"/>
    <n v="1"/>
    <n v="0"/>
    <n v="1"/>
    <m/>
    <n v="1735302"/>
    <s v="AUD"/>
    <x v="3"/>
    <n v="0"/>
    <n v="1734703"/>
    <m/>
    <m/>
    <n v="0"/>
    <x v="2"/>
    <n v="1734703"/>
    <n v="1"/>
    <m/>
    <s v="R"/>
    <n v="0"/>
    <n v="3810232.0440000002"/>
    <n v="0.71599999999999997"/>
    <n v="2728126.1435039998"/>
    <s v="N"/>
    <m/>
    <m/>
    <s v="CL"/>
    <m/>
    <m/>
    <n v="0"/>
    <n v="0"/>
    <n v="0"/>
    <s v="AUD"/>
    <s v="N"/>
    <n v="0"/>
    <s v="Y"/>
    <m/>
    <n v="0"/>
    <n v="0"/>
    <m/>
    <s v="2026-08-23T00:00"/>
    <s v="FEE"/>
    <m/>
    <m/>
    <s v="Y"/>
    <m/>
    <m/>
    <n v="0"/>
    <s v="N"/>
    <n v="0"/>
    <s v="AUD FX"/>
    <s v="No"/>
    <n v="0.71733769999999997"/>
    <n v="19717"/>
    <n v="1005199"/>
    <s v="2026-08-21T00:00"/>
    <s v="EOD"/>
    <m/>
    <s v="2026-08-22T00:00"/>
    <s v="FOD EOD"/>
    <s v="FO_EOD"/>
    <n v="85948"/>
    <m/>
    <n v="1380"/>
    <n v="17391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AUD"/>
    <m/>
  </r>
  <r>
    <s v="2026-08-21T00:00"/>
    <s v="IPAY"/>
    <s v="CAP"/>
    <s v="FEE"/>
    <s v="UPFN"/>
    <s v="OFF"/>
    <s v="2026-08-21T00:00"/>
    <n v="1"/>
    <n v="0"/>
    <n v="1"/>
    <m/>
    <n v="1735311"/>
    <s v="AUD"/>
    <x v="4"/>
    <n v="0"/>
    <n v="1734712"/>
    <m/>
    <m/>
    <n v="0"/>
    <x v="2"/>
    <n v="1734712"/>
    <n v="1"/>
    <m/>
    <s v="R"/>
    <n v="0"/>
    <n v="37592230.93"/>
    <n v="0.71599999999999997"/>
    <n v="26916037.345879901"/>
    <s v="N"/>
    <m/>
    <m/>
    <s v="CL"/>
    <m/>
    <m/>
    <n v="0"/>
    <n v="0"/>
    <n v="0"/>
    <s v="AUD"/>
    <s v="N"/>
    <n v="0"/>
    <s v="Y"/>
    <m/>
    <n v="0"/>
    <n v="0"/>
    <m/>
    <s v="2026-08-23T00:00"/>
    <s v="FEE"/>
    <m/>
    <m/>
    <s v="Y"/>
    <m/>
    <m/>
    <n v="0"/>
    <s v="N"/>
    <n v="0"/>
    <s v="AUD FX"/>
    <s v="No"/>
    <n v="0.71733769999999997"/>
    <n v="19717"/>
    <n v="1005199"/>
    <s v="2026-08-21T00:00"/>
    <s v="EOD"/>
    <m/>
    <s v="2026-08-22T00:00"/>
    <s v="FOD EOD"/>
    <s v="FO_EOD"/>
    <n v="85948"/>
    <m/>
    <n v="1380"/>
    <n v="17389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AUD"/>
    <m/>
  </r>
  <r>
    <s v="2026-08-21T00:00"/>
    <s v="IPAY"/>
    <s v="CAP"/>
    <s v="FEE"/>
    <s v="UPFN"/>
    <s v="OFF"/>
    <s v="2026-08-21T00:00"/>
    <n v="1"/>
    <n v="0"/>
    <n v="1"/>
    <m/>
    <n v="1735326"/>
    <s v="AUD"/>
    <x v="1"/>
    <n v="0"/>
    <n v="1734727"/>
    <m/>
    <m/>
    <n v="0"/>
    <x v="2"/>
    <n v="1734727"/>
    <n v="1"/>
    <m/>
    <s v="R"/>
    <n v="0"/>
    <n v="1123436.5959999999"/>
    <n v="0.71599999999999997"/>
    <n v="804380.60273599904"/>
    <s v="N"/>
    <m/>
    <m/>
    <s v="CL"/>
    <m/>
    <m/>
    <n v="0"/>
    <n v="0"/>
    <n v="0"/>
    <s v="AUD"/>
    <s v="N"/>
    <n v="0"/>
    <s v="Y"/>
    <m/>
    <n v="0"/>
    <n v="0"/>
    <m/>
    <s v="2026-08-23T00:00"/>
    <s v="FEE"/>
    <m/>
    <m/>
    <s v="Y"/>
    <m/>
    <m/>
    <n v="0"/>
    <s v="N"/>
    <n v="0"/>
    <s v="AUD FX"/>
    <s v="No"/>
    <n v="0.71733769999999997"/>
    <n v="19717"/>
    <n v="1005199"/>
    <s v="2026-08-21T00:00"/>
    <s v="EOD"/>
    <m/>
    <s v="2026-08-22T00:00"/>
    <s v="FOD EOD"/>
    <s v="FO_EOD"/>
    <n v="85948"/>
    <m/>
    <n v="1380"/>
    <n v="17391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AUD"/>
    <m/>
  </r>
  <r>
    <s v="2026-08-21T00:00"/>
    <s v="IPAY"/>
    <s v="CAP"/>
    <s v="FEE"/>
    <s v="UPFN"/>
    <s v="OFF"/>
    <s v="2026-08-21T00:00"/>
    <n v="1"/>
    <n v="0"/>
    <n v="1"/>
    <m/>
    <n v="1735287"/>
    <s v="AUD"/>
    <x v="5"/>
    <n v="0"/>
    <n v="1734688"/>
    <m/>
    <m/>
    <n v="0"/>
    <x v="2"/>
    <n v="1734688"/>
    <n v="1"/>
    <m/>
    <s v="R"/>
    <n v="0"/>
    <n v="2164608049"/>
    <n v="0.71599999999999997"/>
    <n v="1549859363.0839901"/>
    <s v="N"/>
    <m/>
    <m/>
    <s v="CL"/>
    <m/>
    <m/>
    <n v="0"/>
    <n v="0"/>
    <n v="0"/>
    <s v="AUD"/>
    <s v="N"/>
    <n v="0"/>
    <s v="Y"/>
    <m/>
    <n v="0"/>
    <n v="0"/>
    <m/>
    <s v="2026-08-23T00:00"/>
    <s v="FEE"/>
    <m/>
    <m/>
    <s v="Y"/>
    <m/>
    <m/>
    <n v="0"/>
    <s v="N"/>
    <n v="0"/>
    <s v="AUD FX"/>
    <s v="No"/>
    <n v="0.71733769999999997"/>
    <n v="19717"/>
    <n v="1005199"/>
    <s v="2026-08-21T00:00"/>
    <s v="EOD"/>
    <m/>
    <s v="2026-08-22T00:00"/>
    <s v="FOD EOD"/>
    <s v="FO_EOD"/>
    <n v="85948"/>
    <m/>
    <n v="1380"/>
    <n v="17391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AUD"/>
    <m/>
  </r>
  <r>
    <s v="2026-08-21T00:00"/>
    <s v="IPAY"/>
    <s v="CAP"/>
    <s v="FEE"/>
    <s v="UPFN"/>
    <s v="OFF"/>
    <s v="2026-08-21T00:00"/>
    <n v="1"/>
    <n v="0"/>
    <n v="1"/>
    <m/>
    <n v="1735319"/>
    <s v="AUD"/>
    <x v="7"/>
    <n v="0"/>
    <n v="1734720"/>
    <m/>
    <m/>
    <n v="0"/>
    <x v="2"/>
    <n v="1734720"/>
    <n v="1"/>
    <m/>
    <s v="R"/>
    <n v="0"/>
    <n v="1789150465"/>
    <n v="0.71599999999999997"/>
    <n v="1281031732.9400001"/>
    <s v="N"/>
    <m/>
    <m/>
    <s v="CL"/>
    <m/>
    <m/>
    <n v="0"/>
    <n v="0"/>
    <n v="0"/>
    <s v="AUD"/>
    <s v="N"/>
    <n v="0"/>
    <s v="Y"/>
    <m/>
    <n v="0"/>
    <n v="0"/>
    <m/>
    <s v="2026-08-23T00:00"/>
    <s v="FEE"/>
    <m/>
    <m/>
    <s v="Y"/>
    <m/>
    <m/>
    <n v="0"/>
    <s v="N"/>
    <n v="0"/>
    <s v="AUD FX"/>
    <s v="No"/>
    <n v="0.71733769999999997"/>
    <n v="19717"/>
    <n v="1005199"/>
    <s v="2026-08-21T00:00"/>
    <s v="EOD"/>
    <m/>
    <s v="2026-08-22T00:00"/>
    <s v="FOD EOD"/>
    <s v="FO_EOD"/>
    <n v="85948"/>
    <m/>
    <n v="1380"/>
    <n v="17389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AUD"/>
    <m/>
  </r>
  <r>
    <s v="2026-08-21T00:00"/>
    <s v="NOM"/>
    <s v="CAP"/>
    <s v="INIT"/>
    <m/>
    <s v="INT"/>
    <s v="2026-08-21T00:00"/>
    <n v="1"/>
    <n v="0"/>
    <n v="1"/>
    <m/>
    <n v="1734599"/>
    <s v="AUD"/>
    <x v="6"/>
    <n v="0"/>
    <n v="1734000"/>
    <s v="LIN ACT/360"/>
    <m/>
    <n v="0"/>
    <x v="0"/>
    <n v="1734000"/>
    <n v="2"/>
    <s v="Fixed"/>
    <s v="R"/>
    <n v="0"/>
    <n v="-54146268.979999997"/>
    <n v="0.71599999999999997"/>
    <n v="-38768728.589679897"/>
    <s v="N"/>
    <m/>
    <m/>
    <s v="O"/>
    <m/>
    <m/>
    <n v="0"/>
    <n v="0"/>
    <n v="0"/>
    <s v="AUD"/>
    <s v="N"/>
    <n v="0"/>
    <s v="Y"/>
    <s v="AUD"/>
    <n v="1"/>
    <n v="1"/>
    <m/>
    <s v="2026-08-23T00:00"/>
    <s v="PS"/>
    <m/>
    <m/>
    <s v="Y"/>
    <m/>
    <m/>
    <n v="-54146268.979999997"/>
    <s v="N"/>
    <n v="0"/>
    <m/>
    <s v="No"/>
    <n v="0.71733769999999997"/>
    <n v="19717"/>
    <n v="1005199"/>
    <s v="2026-08-21T00:00"/>
    <s v="EOD"/>
    <m/>
    <s v="2026-08-22T00:00"/>
    <s v="FOD EOD"/>
    <s v="FO_EOD"/>
    <n v="85948"/>
    <m/>
    <n v="1257"/>
    <n v="93465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AUD"/>
    <m/>
  </r>
  <r>
    <s v="2026-08-21T00:00"/>
    <s v="NOM"/>
    <s v="CAP"/>
    <s v="INIT"/>
    <m/>
    <s v="INT"/>
    <s v="2026-08-21T00:00"/>
    <n v="1"/>
    <n v="0"/>
    <n v="1"/>
    <m/>
    <n v="1735120"/>
    <s v="TND"/>
    <x v="0"/>
    <n v="0"/>
    <n v="1734521"/>
    <s v="LIN ACT/360"/>
    <m/>
    <n v="0"/>
    <x v="0"/>
    <n v="1734521"/>
    <n v="2"/>
    <s v="Fixed"/>
    <s v="R"/>
    <n v="0"/>
    <n v="-36660.230000000003"/>
    <n v="0.34530386740331498"/>
    <n v="-12658.919198895001"/>
    <s v="N"/>
    <m/>
    <m/>
    <s v="O"/>
    <m/>
    <m/>
    <n v="0"/>
    <n v="0"/>
    <n v="0"/>
    <s v="TND"/>
    <s v="N"/>
    <n v="0"/>
    <s v="Y"/>
    <s v="TND"/>
    <n v="1"/>
    <n v="1"/>
    <m/>
    <s v="2026-08-23T00:00"/>
    <s v="PS"/>
    <m/>
    <m/>
    <s v="Y"/>
    <m/>
    <m/>
    <n v="-36660.230000000003"/>
    <s v="N"/>
    <n v="0"/>
    <m/>
    <s v="No"/>
    <n v="0.34639799999999998"/>
    <n v="19717"/>
    <n v="1005199"/>
    <s v="2026-08-21T00:00"/>
    <s v="EOD"/>
    <m/>
    <s v="2026-08-22T00:00"/>
    <s v="FOD EOD"/>
    <s v="FO_EOD"/>
    <n v="85948"/>
    <m/>
    <n v="1355"/>
    <n v="10253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ND"/>
    <m/>
  </r>
  <r>
    <s v="2026-08-21T00:00"/>
    <s v="NOM"/>
    <s v="CAP"/>
    <s v="INIT"/>
    <m/>
    <s v="INT"/>
    <s v="2026-08-21T00:00"/>
    <n v="1"/>
    <n v="0"/>
    <n v="1"/>
    <m/>
    <n v="1735121"/>
    <s v="TND"/>
    <x v="0"/>
    <n v="0"/>
    <n v="1734522"/>
    <s v="LIN ACT/360"/>
    <m/>
    <n v="0"/>
    <x v="0"/>
    <n v="1734522"/>
    <n v="2"/>
    <s v="Fixed"/>
    <s v="R"/>
    <n v="0"/>
    <n v="-21308.73"/>
    <n v="0.34530386740331498"/>
    <n v="-7357.9868784530399"/>
    <s v="N"/>
    <m/>
    <m/>
    <s v="O"/>
    <m/>
    <m/>
    <n v="0"/>
    <n v="0"/>
    <n v="0"/>
    <s v="TND"/>
    <s v="N"/>
    <n v="0"/>
    <s v="Y"/>
    <s v="TND"/>
    <n v="1"/>
    <n v="1"/>
    <m/>
    <s v="2026-08-23T00:00"/>
    <s v="PS"/>
    <m/>
    <m/>
    <s v="Y"/>
    <m/>
    <m/>
    <n v="-21308.73"/>
    <s v="N"/>
    <n v="0"/>
    <m/>
    <s v="No"/>
    <n v="0.34639799999999998"/>
    <n v="19717"/>
    <n v="1005199"/>
    <s v="2026-08-21T00:00"/>
    <s v="EOD"/>
    <m/>
    <s v="2026-08-22T00:00"/>
    <s v="FOD EOD"/>
    <s v="FO_EOD"/>
    <n v="85948"/>
    <m/>
    <n v="1355"/>
    <n v="10253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ND"/>
    <m/>
  </r>
  <r>
    <s v="2026-08-21T00:00"/>
    <s v="NOM"/>
    <s v="CAP"/>
    <s v="INIT"/>
    <m/>
    <s v="INT"/>
    <s v="2026-08-21T00:00"/>
    <n v="1"/>
    <n v="0"/>
    <n v="1"/>
    <m/>
    <n v="1735067"/>
    <s v="NOK"/>
    <x v="0"/>
    <n v="0"/>
    <n v="1734468"/>
    <s v="LIN ACT/360"/>
    <m/>
    <n v="0"/>
    <x v="0"/>
    <n v="1734468"/>
    <n v="2"/>
    <s v="Fixed"/>
    <s v="R"/>
    <n v="0"/>
    <n v="-3198.68"/>
    <n v="0.10774004481985899"/>
    <n v="-344.62592656438602"/>
    <s v="N"/>
    <m/>
    <m/>
    <s v="O"/>
    <m/>
    <m/>
    <n v="0"/>
    <n v="0"/>
    <n v="0"/>
    <s v="NOK"/>
    <s v="N"/>
    <n v="0"/>
    <s v="Y"/>
    <s v="NOK"/>
    <n v="1"/>
    <n v="1"/>
    <m/>
    <s v="2026-08-23T00:00"/>
    <s v="PS"/>
    <m/>
    <m/>
    <s v="Y"/>
    <m/>
    <m/>
    <n v="-3198.68"/>
    <s v="N"/>
    <n v="0"/>
    <m/>
    <s v="No"/>
    <n v="0.1075256"/>
    <n v="19717"/>
    <n v="1005199"/>
    <s v="2026-08-21T00:00"/>
    <s v="EOD"/>
    <m/>
    <s v="2026-08-22T00:00"/>
    <s v="FOD EOD"/>
    <s v="FO_EOD"/>
    <n v="85948"/>
    <m/>
    <n v="1323"/>
    <n v="66881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OK"/>
    <m/>
  </r>
  <r>
    <s v="2026-08-21T00:00"/>
    <s v="IPAY"/>
    <s v="CAP"/>
    <s v="FEE"/>
    <s v="UPFN"/>
    <s v="OFF"/>
    <s v="2026-08-21T00:00"/>
    <n v="1"/>
    <n v="0"/>
    <n v="1"/>
    <m/>
    <n v="1735344"/>
    <s v="NOK"/>
    <x v="1"/>
    <n v="0"/>
    <n v="1734745"/>
    <m/>
    <m/>
    <n v="0"/>
    <x v="2"/>
    <n v="1734745"/>
    <n v="1"/>
    <m/>
    <s v="R"/>
    <n v="0"/>
    <n v="89752.38"/>
    <n v="0.10774004481985899"/>
    <n v="9669.9254438890093"/>
    <s v="N"/>
    <m/>
    <m/>
    <s v="CL"/>
    <m/>
    <m/>
    <n v="0"/>
    <n v="0"/>
    <n v="0"/>
    <s v="NOK"/>
    <s v="N"/>
    <n v="0"/>
    <s v="Y"/>
    <m/>
    <n v="0"/>
    <n v="0"/>
    <m/>
    <s v="2026-08-23T00:00"/>
    <s v="FEE"/>
    <m/>
    <m/>
    <s v="Y"/>
    <m/>
    <m/>
    <n v="0"/>
    <s v="N"/>
    <n v="0"/>
    <s v="NOK FX"/>
    <s v="No"/>
    <n v="0.1075256"/>
    <n v="19717"/>
    <n v="1005199"/>
    <s v="2026-08-21T00:00"/>
    <s v="EOD"/>
    <m/>
    <s v="2026-08-22T00:00"/>
    <s v="FOD EOD"/>
    <s v="FO_EOD"/>
    <n v="85948"/>
    <m/>
    <n v="1401"/>
    <n v="93486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NOK"/>
    <m/>
  </r>
  <r>
    <s v="2026-08-21T00:00"/>
    <s v="NOM"/>
    <s v="CAP"/>
    <s v="INIT"/>
    <m/>
    <s v="INT"/>
    <s v="2026-08-21T00:00"/>
    <n v="1"/>
    <n v="0"/>
    <n v="1"/>
    <m/>
    <n v="1735064"/>
    <s v="NOK"/>
    <x v="6"/>
    <n v="0"/>
    <n v="1734465"/>
    <s v="LIN ACT/360"/>
    <m/>
    <n v="0"/>
    <x v="0"/>
    <n v="1734465"/>
    <n v="2"/>
    <s v="Fixed"/>
    <s v="R"/>
    <n v="0"/>
    <n v="-127130.46"/>
    <n v="0.10774004481985899"/>
    <n v="-13697.0414583692"/>
    <s v="N"/>
    <m/>
    <m/>
    <s v="O"/>
    <m/>
    <m/>
    <n v="0"/>
    <n v="0"/>
    <n v="0"/>
    <s v="NOK"/>
    <s v="N"/>
    <n v="0"/>
    <s v="Y"/>
    <s v="NOK"/>
    <n v="1"/>
    <n v="1"/>
    <m/>
    <s v="2026-08-23T00:00"/>
    <s v="PS"/>
    <m/>
    <m/>
    <s v="Y"/>
    <m/>
    <m/>
    <n v="-127130.46"/>
    <s v="N"/>
    <n v="0"/>
    <m/>
    <s v="No"/>
    <n v="0.1075256"/>
    <n v="19717"/>
    <n v="1005199"/>
    <s v="2026-08-21T00:00"/>
    <s v="EOD"/>
    <m/>
    <s v="2026-08-22T00:00"/>
    <s v="FOD EOD"/>
    <s v="FO_EOD"/>
    <n v="85948"/>
    <m/>
    <n v="1323"/>
    <n v="66881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OK"/>
    <m/>
  </r>
  <r>
    <s v="2026-08-21T00:00"/>
    <s v="NOM"/>
    <s v="CAP"/>
    <s v="INIT"/>
    <m/>
    <s v="INT"/>
    <s v="2026-08-21T00:00"/>
    <n v="1"/>
    <n v="0"/>
    <n v="1"/>
    <m/>
    <n v="1735066"/>
    <s v="NOK"/>
    <x v="0"/>
    <n v="0"/>
    <n v="1734467"/>
    <s v="LIN ACT/360"/>
    <m/>
    <n v="0"/>
    <x v="0"/>
    <n v="1734467"/>
    <n v="2"/>
    <s v="Fixed"/>
    <s v="R"/>
    <n v="0"/>
    <n v="-26720.61"/>
    <n v="0.10774004481985899"/>
    <n v="-2878.8797190139699"/>
    <s v="N"/>
    <m/>
    <m/>
    <s v="O"/>
    <m/>
    <m/>
    <n v="0"/>
    <n v="0"/>
    <n v="0"/>
    <s v="NOK"/>
    <s v="N"/>
    <n v="0"/>
    <s v="Y"/>
    <s v="NOK"/>
    <n v="1"/>
    <n v="1"/>
    <m/>
    <s v="2026-08-23T00:00"/>
    <s v="PS"/>
    <m/>
    <m/>
    <s v="Y"/>
    <m/>
    <m/>
    <n v="-26720.61"/>
    <s v="N"/>
    <n v="0"/>
    <m/>
    <s v="No"/>
    <n v="0.1075256"/>
    <n v="19717"/>
    <n v="1005199"/>
    <s v="2026-08-21T00:00"/>
    <s v="EOD"/>
    <m/>
    <s v="2026-08-22T00:00"/>
    <s v="FOD EOD"/>
    <s v="FO_EOD"/>
    <n v="85948"/>
    <m/>
    <n v="1323"/>
    <n v="66881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OK"/>
    <m/>
  </r>
  <r>
    <s v="2026-08-21T00:00"/>
    <s v="NOM"/>
    <s v="CAP"/>
    <s v="INIT"/>
    <m/>
    <s v="INT"/>
    <s v="2026-08-21T00:00"/>
    <n v="1"/>
    <n v="0"/>
    <n v="1"/>
    <m/>
    <n v="1735065"/>
    <s v="NOK"/>
    <x v="0"/>
    <n v="0"/>
    <n v="1734466"/>
    <s v="LIN ACT/360"/>
    <m/>
    <n v="0"/>
    <x v="0"/>
    <n v="1734466"/>
    <n v="2"/>
    <s v="Fixed"/>
    <s v="R"/>
    <n v="0"/>
    <n v="-5365.19"/>
    <n v="0.10774004481985899"/>
    <n v="-578.04581106705905"/>
    <s v="N"/>
    <m/>
    <m/>
    <s v="O"/>
    <m/>
    <m/>
    <n v="0"/>
    <n v="0"/>
    <n v="0"/>
    <s v="NOK"/>
    <s v="N"/>
    <n v="0"/>
    <s v="Y"/>
    <s v="NOK"/>
    <n v="1"/>
    <n v="1"/>
    <m/>
    <s v="2026-08-23T00:00"/>
    <s v="PS"/>
    <m/>
    <m/>
    <s v="Y"/>
    <m/>
    <m/>
    <n v="-5365.19"/>
    <s v="N"/>
    <n v="0"/>
    <m/>
    <s v="No"/>
    <n v="0.1075256"/>
    <n v="19717"/>
    <n v="1005199"/>
    <s v="2026-08-21T00:00"/>
    <s v="EOD"/>
    <m/>
    <s v="2026-08-22T00:00"/>
    <s v="FOD EOD"/>
    <s v="FO_EOD"/>
    <n v="85948"/>
    <m/>
    <n v="1323"/>
    <n v="66881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OK"/>
    <m/>
  </r>
  <r>
    <s v="2026-08-21T00:00"/>
    <s v="NOM"/>
    <s v="CAP"/>
    <s v="INIT"/>
    <m/>
    <s v="INT"/>
    <s v="2026-08-21T00:00"/>
    <n v="1"/>
    <n v="0"/>
    <n v="1"/>
    <m/>
    <n v="1735095"/>
    <s v="RUB"/>
    <x v="6"/>
    <n v="0"/>
    <n v="1734496"/>
    <s v="LIN ACT/360"/>
    <m/>
    <n v="0"/>
    <x v="0"/>
    <n v="1734496"/>
    <n v="2"/>
    <s v="Fixed"/>
    <s v="R"/>
    <n v="0"/>
    <n v="-992.11"/>
    <n v="1.1967448539971001E-2"/>
    <n v="-11.8730253709906"/>
    <s v="N"/>
    <m/>
    <m/>
    <s v="O"/>
    <m/>
    <m/>
    <n v="0"/>
    <n v="0"/>
    <n v="0"/>
    <s v="RUB"/>
    <s v="N"/>
    <n v="0"/>
    <s v="Y"/>
    <s v="RUB"/>
    <n v="1"/>
    <n v="1"/>
    <m/>
    <s v="2026-08-23T00:00"/>
    <s v="PS"/>
    <m/>
    <m/>
    <s v="Y"/>
    <m/>
    <m/>
    <n v="-992.11"/>
    <s v="N"/>
    <n v="0"/>
    <m/>
    <s v="No"/>
    <n v="1.21014E-2"/>
    <n v="19717"/>
    <n v="1005199"/>
    <s v="2026-08-21T00:00"/>
    <s v="EOD"/>
    <m/>
    <s v="2026-08-22T00:00"/>
    <s v="FOD EOD"/>
    <s v="FO_EOD"/>
    <n v="85948"/>
    <m/>
    <n v="1340"/>
    <n v="15153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UB"/>
    <m/>
  </r>
  <r>
    <s v="2026-08-21T00:00"/>
    <s v="NOM"/>
    <s v="CAP"/>
    <s v="INIT"/>
    <m/>
    <s v="INT"/>
    <s v="2026-08-21T00:00"/>
    <n v="1"/>
    <n v="0"/>
    <n v="1"/>
    <m/>
    <n v="1735097"/>
    <s v="RUB"/>
    <x v="0"/>
    <n v="0"/>
    <n v="1734498"/>
    <s v="LIN ACT/360"/>
    <m/>
    <n v="0"/>
    <x v="0"/>
    <n v="1734498"/>
    <n v="2"/>
    <s v="Fixed"/>
    <s v="R"/>
    <n v="0"/>
    <n v="-416858.34"/>
    <n v="1.1967448539971001E-2"/>
    <n v="-4988.7307324077301"/>
    <s v="N"/>
    <m/>
    <m/>
    <s v="O"/>
    <m/>
    <m/>
    <n v="0"/>
    <n v="0"/>
    <n v="0"/>
    <s v="RUB"/>
    <s v="N"/>
    <n v="0"/>
    <s v="Y"/>
    <s v="RUB"/>
    <n v="1"/>
    <n v="1"/>
    <m/>
    <s v="2026-08-23T00:00"/>
    <s v="PS"/>
    <m/>
    <m/>
    <s v="Y"/>
    <m/>
    <m/>
    <n v="-416858.34"/>
    <s v="N"/>
    <n v="0"/>
    <m/>
    <s v="No"/>
    <n v="1.21014E-2"/>
    <n v="19717"/>
    <n v="1005199"/>
    <s v="2026-08-21T00:00"/>
    <s v="EOD"/>
    <m/>
    <s v="2026-08-22T00:00"/>
    <s v="FOD EOD"/>
    <s v="FO_EOD"/>
    <n v="85948"/>
    <m/>
    <n v="1340"/>
    <n v="15153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UB"/>
    <m/>
  </r>
  <r>
    <s v="2026-08-21T00:00"/>
    <s v="NOM"/>
    <s v="CAP"/>
    <s v="INIT"/>
    <m/>
    <s v="INT"/>
    <s v="2026-08-21T00:00"/>
    <n v="1"/>
    <n v="0"/>
    <n v="1"/>
    <m/>
    <n v="1735096"/>
    <s v="RUB"/>
    <x v="0"/>
    <n v="0"/>
    <n v="1734497"/>
    <s v="LIN ACT/360"/>
    <m/>
    <n v="0"/>
    <x v="0"/>
    <n v="1734497"/>
    <n v="2"/>
    <s v="Fixed"/>
    <s v="R"/>
    <n v="0"/>
    <n v="-332.27"/>
    <n v="1.1967448539971001E-2"/>
    <n v="-3.9764241263761599"/>
    <s v="N"/>
    <m/>
    <m/>
    <s v="O"/>
    <m/>
    <m/>
    <n v="0"/>
    <n v="0"/>
    <n v="0"/>
    <s v="RUB"/>
    <s v="N"/>
    <n v="0"/>
    <s v="Y"/>
    <s v="RUB"/>
    <n v="1"/>
    <n v="1"/>
    <m/>
    <s v="2026-08-23T00:00"/>
    <s v="PS"/>
    <m/>
    <m/>
    <s v="Y"/>
    <m/>
    <m/>
    <n v="-332.27"/>
    <s v="N"/>
    <n v="0"/>
    <m/>
    <s v="No"/>
    <n v="1.21014E-2"/>
    <n v="19717"/>
    <n v="1005199"/>
    <s v="2026-08-21T00:00"/>
    <s v="EOD"/>
    <m/>
    <s v="2026-08-22T00:00"/>
    <s v="FOD EOD"/>
    <s v="FO_EOD"/>
    <n v="85948"/>
    <m/>
    <n v="1340"/>
    <n v="15153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UB"/>
    <m/>
  </r>
  <r>
    <s v="2026-08-21T00:00"/>
    <s v="IPAY"/>
    <s v="CAP"/>
    <s v="FEE"/>
    <s v="UPFN"/>
    <s v="OFF"/>
    <s v="2026-08-21T00:00"/>
    <n v="1"/>
    <n v="0"/>
    <n v="1"/>
    <m/>
    <n v="1735332"/>
    <s v="CNH"/>
    <x v="1"/>
    <n v="0"/>
    <n v="1734733"/>
    <m/>
    <m/>
    <n v="0"/>
    <x v="2"/>
    <n v="1734733"/>
    <n v="1"/>
    <m/>
    <s v="R"/>
    <n v="0"/>
    <n v="416.7"/>
    <n v="0.148797345455357"/>
    <n v="62.0038538512472"/>
    <s v="N"/>
    <m/>
    <m/>
    <s v="CL"/>
    <m/>
    <m/>
    <n v="0"/>
    <n v="0"/>
    <n v="0"/>
    <s v="CNH"/>
    <s v="N"/>
    <n v="0"/>
    <s v="Y"/>
    <m/>
    <n v="0"/>
    <n v="0"/>
    <m/>
    <s v="2026-08-23T00:00"/>
    <s v="FEE"/>
    <m/>
    <m/>
    <s v="Y"/>
    <m/>
    <m/>
    <n v="0"/>
    <s v="N"/>
    <n v="0"/>
    <s v="CNH FX"/>
    <s v="No"/>
    <n v="0.14874419999999999"/>
    <n v="19717"/>
    <n v="1005199"/>
    <s v="2026-08-21T00:00"/>
    <s v="EOD"/>
    <m/>
    <s v="2026-08-22T00:00"/>
    <s v="FOD EOD"/>
    <s v="FO_EOD"/>
    <n v="85948"/>
    <m/>
    <n v="1385"/>
    <n v="24163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NH"/>
    <m/>
  </r>
  <r>
    <s v="2026-08-21T00:00"/>
    <s v="NOM"/>
    <s v="CAP"/>
    <s v="INIT"/>
    <m/>
    <s v="INT"/>
    <s v="2026-08-21T00:00"/>
    <n v="1"/>
    <n v="0"/>
    <n v="1"/>
    <m/>
    <n v="1734932"/>
    <s v="CNY"/>
    <x v="6"/>
    <n v="0"/>
    <n v="1734333"/>
    <s v="LIN ACT/360"/>
    <m/>
    <n v="0"/>
    <x v="0"/>
    <n v="1734333"/>
    <n v="2"/>
    <s v="Fixed"/>
    <s v="R"/>
    <n v="0"/>
    <n v="-239411.47"/>
    <n v="0.148797345455357"/>
    <n v="-35623.791207564798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239411.47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6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9"/>
    <s v="CNY"/>
    <x v="0"/>
    <n v="0"/>
    <n v="1734340"/>
    <s v="LIN ACT/360"/>
    <m/>
    <n v="0"/>
    <x v="0"/>
    <n v="1734340"/>
    <n v="2"/>
    <s v="Fixed"/>
    <s v="R"/>
    <n v="0"/>
    <n v="-48454993.57"/>
    <n v="0.148797345455357"/>
    <n v="-7209974.4172723899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48454993.57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4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42"/>
    <s v="CNY"/>
    <x v="0"/>
    <n v="0"/>
    <n v="1734343"/>
    <s v="LIN ACT/360"/>
    <m/>
    <n v="0"/>
    <x v="0"/>
    <n v="1734343"/>
    <n v="2"/>
    <s v="Fixed"/>
    <s v="R"/>
    <n v="0"/>
    <n v="-8529870.4900000002"/>
    <n v="0.148797345455357"/>
    <n v="-1269222.08598998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8529870.4900000002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5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27"/>
    <s v="CNY"/>
    <x v="6"/>
    <n v="0"/>
    <n v="1734328"/>
    <s v="LIN ACT/360"/>
    <m/>
    <n v="0"/>
    <x v="0"/>
    <n v="1734328"/>
    <n v="2"/>
    <s v="Fixed"/>
    <s v="R"/>
    <n v="0"/>
    <n v="-134833.54"/>
    <n v="0.148797345455357"/>
    <n v="-20062.872830348599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134833.54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5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5"/>
    <s v="CNY"/>
    <x v="0"/>
    <n v="0"/>
    <n v="1734336"/>
    <s v="LIN ACT/360"/>
    <m/>
    <n v="0"/>
    <x v="0"/>
    <n v="1734336"/>
    <n v="2"/>
    <s v="Fixed"/>
    <s v="R"/>
    <n v="0"/>
    <n v="-586640095.38999903"/>
    <n v="0.148797345455357"/>
    <n v="-87290488.931709394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586640095.38999999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7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IPAY"/>
    <s v="CAP"/>
    <s v="FEE"/>
    <s v="UPFN"/>
    <s v="OFF"/>
    <s v="2026-08-21T00:00"/>
    <n v="1"/>
    <n v="0"/>
    <n v="1"/>
    <m/>
    <n v="1735331"/>
    <s v="CNY"/>
    <x v="1"/>
    <n v="0"/>
    <n v="1734732"/>
    <m/>
    <m/>
    <n v="0"/>
    <x v="2"/>
    <n v="1734732"/>
    <n v="1"/>
    <m/>
    <s v="R"/>
    <n v="0"/>
    <n v="810036.68"/>
    <n v="0.148797345455357"/>
    <n v="120531.30770547"/>
    <s v="N"/>
    <m/>
    <m/>
    <s v="CL"/>
    <m/>
    <m/>
    <n v="0"/>
    <n v="0"/>
    <n v="0"/>
    <s v="CNY"/>
    <s v="N"/>
    <n v="0"/>
    <s v="Y"/>
    <m/>
    <n v="0"/>
    <n v="0"/>
    <m/>
    <s v="2026-08-23T00:00"/>
    <s v="FEE"/>
    <m/>
    <m/>
    <s v="Y"/>
    <m/>
    <m/>
    <n v="0"/>
    <s v="N"/>
    <n v="0"/>
    <s v="CNY FX"/>
    <s v="No"/>
    <n v="0.14860300000000001"/>
    <n v="19717"/>
    <n v="1005199"/>
    <s v="2026-08-21T00:00"/>
    <s v="EOD"/>
    <m/>
    <s v="2026-08-22T00:00"/>
    <s v="FOD EOD"/>
    <s v="FO_EOD"/>
    <n v="85948"/>
    <m/>
    <n v="1273"/>
    <n v="368290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NY"/>
    <m/>
  </r>
  <r>
    <s v="2026-08-21T00:00"/>
    <s v="NOM"/>
    <s v="CAP"/>
    <s v="INIT"/>
    <m/>
    <s v="INT"/>
    <s v="2026-08-21T00:00"/>
    <n v="1"/>
    <n v="0"/>
    <n v="1"/>
    <m/>
    <n v="1734928"/>
    <s v="CNY"/>
    <x v="0"/>
    <n v="0"/>
    <n v="1734329"/>
    <s v="LIN ACT/360"/>
    <m/>
    <n v="0"/>
    <x v="0"/>
    <n v="1734329"/>
    <n v="2"/>
    <s v="Fixed"/>
    <s v="R"/>
    <n v="0"/>
    <n v="-514967.6"/>
    <n v="0.148797345455357"/>
    <n v="-76625.811875516098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514967.6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5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41"/>
    <s v="CNY"/>
    <x v="0"/>
    <n v="0"/>
    <n v="1734342"/>
    <s v="LIN ACT/360"/>
    <m/>
    <n v="0"/>
    <x v="0"/>
    <n v="1734342"/>
    <n v="2"/>
    <s v="Fixed"/>
    <s v="R"/>
    <n v="0"/>
    <n v="-134553.62"/>
    <n v="0.148797345455357"/>
    <n v="-20021.221477408799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134553.62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5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7"/>
    <s v="CNY"/>
    <x v="6"/>
    <n v="0"/>
    <n v="1734338"/>
    <s v="LIN ACT/360"/>
    <m/>
    <n v="0"/>
    <x v="0"/>
    <n v="1734338"/>
    <n v="2"/>
    <s v="Fixed"/>
    <s v="R"/>
    <n v="0"/>
    <n v="-61291.88"/>
    <n v="0.148797345455357"/>
    <n v="-9120.0690419682796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61291.88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4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IPAY"/>
    <s v="CAP"/>
    <s v="FEE"/>
    <s v="UPFN"/>
    <s v="OFF"/>
    <s v="2026-08-21T00:00"/>
    <n v="1"/>
    <n v="0"/>
    <n v="1"/>
    <m/>
    <n v="1735290"/>
    <s v="CNY"/>
    <x v="5"/>
    <n v="0"/>
    <n v="1734691"/>
    <m/>
    <m/>
    <n v="0"/>
    <x v="2"/>
    <n v="1734691"/>
    <n v="1"/>
    <m/>
    <s v="R"/>
    <n v="0"/>
    <n v="239411.47"/>
    <n v="0.148797345455357"/>
    <n v="35623.791207564798"/>
    <s v="N"/>
    <m/>
    <m/>
    <s v="CL"/>
    <m/>
    <m/>
    <n v="0"/>
    <n v="0"/>
    <n v="0"/>
    <s v="CNY"/>
    <s v="N"/>
    <n v="0"/>
    <s v="Y"/>
    <m/>
    <n v="0"/>
    <n v="0"/>
    <m/>
    <s v="2026-08-23T00:00"/>
    <s v="FEE"/>
    <m/>
    <m/>
    <s v="Y"/>
    <m/>
    <m/>
    <n v="0"/>
    <s v="N"/>
    <n v="0"/>
    <s v="CNY FX"/>
    <s v="No"/>
    <n v="0.14860300000000001"/>
    <n v="19717"/>
    <n v="1005199"/>
    <s v="2026-08-21T00:00"/>
    <s v="EOD"/>
    <m/>
    <s v="2026-08-22T00:00"/>
    <s v="FOD EOD"/>
    <s v="FO_EOD"/>
    <n v="85948"/>
    <m/>
    <n v="1273"/>
    <n v="368289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CNY"/>
    <m/>
  </r>
  <r>
    <s v="2026-08-21T00:00"/>
    <s v="NOM"/>
    <s v="CAP"/>
    <s v="INIT"/>
    <m/>
    <s v="INT"/>
    <s v="2026-08-21T00:00"/>
    <n v="1"/>
    <n v="0"/>
    <n v="1"/>
    <m/>
    <n v="1734940"/>
    <s v="CNY"/>
    <x v="0"/>
    <n v="0"/>
    <n v="1734341"/>
    <s v="LIN ACT/360"/>
    <m/>
    <n v="0"/>
    <x v="0"/>
    <n v="1734341"/>
    <n v="2"/>
    <s v="Fixed"/>
    <s v="R"/>
    <n v="0"/>
    <n v="-110877.36"/>
    <n v="0.148797345455357"/>
    <n v="-16498.2568390979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110877.36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5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1"/>
    <s v="CNY"/>
    <x v="6"/>
    <n v="0"/>
    <n v="1734332"/>
    <s v="LIN ACT/360"/>
    <m/>
    <n v="0"/>
    <x v="0"/>
    <n v="1734332"/>
    <n v="2"/>
    <s v="Fixed"/>
    <s v="R"/>
    <n v="0"/>
    <n v="-810036.68"/>
    <n v="0.148797345455357"/>
    <n v="-120531.30770547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810036.68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6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0"/>
    <s v="CNY"/>
    <x v="0"/>
    <n v="0"/>
    <n v="1734331"/>
    <s v="LIN ACT/360"/>
    <m/>
    <n v="0"/>
    <x v="0"/>
    <n v="1734331"/>
    <n v="2"/>
    <s v="Fixed"/>
    <s v="R"/>
    <n v="0"/>
    <n v="-2162592"/>
    <n v="0.148797345455357"/>
    <n v="-321787.94890299102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2162592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6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3"/>
    <s v="CNY"/>
    <x v="6"/>
    <n v="0"/>
    <n v="1734334"/>
    <s v="LIN ACT/360"/>
    <m/>
    <n v="0"/>
    <x v="0"/>
    <n v="1734334"/>
    <n v="2"/>
    <s v="Fixed"/>
    <s v="R"/>
    <n v="0"/>
    <n v="-3.8"/>
    <n v="0.148797345455357"/>
    <n v="-0.56542991273035603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3.8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6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8"/>
    <s v="CNY"/>
    <x v="0"/>
    <n v="0"/>
    <n v="1734339"/>
    <s v="LIN ACT/360"/>
    <m/>
    <n v="0"/>
    <x v="0"/>
    <n v="1734339"/>
    <n v="2"/>
    <s v="Fixed"/>
    <s v="R"/>
    <n v="0"/>
    <n v="-8310256.0999999996"/>
    <n v="0.148797345455357"/>
    <n v="-1236544.04773418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8310256.0999999996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4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36"/>
    <s v="CNY"/>
    <x v="0"/>
    <n v="0"/>
    <n v="1734337"/>
    <s v="LIN ACT/360"/>
    <m/>
    <n v="0"/>
    <x v="0"/>
    <n v="1734337"/>
    <n v="2"/>
    <s v="Fixed"/>
    <s v="R"/>
    <n v="0"/>
    <n v="-4834110.71"/>
    <n v="0.148797345455357"/>
    <n v="-719302.84128531103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4834110.71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4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29"/>
    <s v="CNY"/>
    <x v="0"/>
    <n v="0"/>
    <n v="1734330"/>
    <s v="LIN ACT/360"/>
    <m/>
    <n v="0"/>
    <x v="0"/>
    <n v="1734330"/>
    <n v="2"/>
    <s v="Fixed"/>
    <s v="R"/>
    <n v="0"/>
    <n v="-216421.12"/>
    <n v="0.148797345455357"/>
    <n v="-32202.888156475201"/>
    <s v="N"/>
    <m/>
    <m/>
    <s v="O"/>
    <m/>
    <m/>
    <n v="0"/>
    <n v="0"/>
    <n v="0"/>
    <s v="CNY"/>
    <s v="N"/>
    <n v="0"/>
    <s v="Y"/>
    <s v="CNY"/>
    <n v="1"/>
    <n v="1"/>
    <m/>
    <s v="2026-08-23T00:00"/>
    <s v="PS"/>
    <m/>
    <m/>
    <s v="Y"/>
    <m/>
    <m/>
    <n v="-216421.12"/>
    <s v="N"/>
    <n v="0"/>
    <m/>
    <s v="No"/>
    <n v="0.14860300000000001"/>
    <n v="19717"/>
    <n v="1005199"/>
    <s v="2026-08-21T00:00"/>
    <s v="EOD"/>
    <m/>
    <s v="2026-08-22T00:00"/>
    <s v="FOD EOD"/>
    <s v="FO_EOD"/>
    <n v="85948"/>
    <m/>
    <n v="1276"/>
    <n v="73226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NY"/>
    <m/>
  </r>
  <r>
    <s v="2026-08-21T00:00"/>
    <s v="NOM"/>
    <s v="CAP"/>
    <s v="INIT"/>
    <m/>
    <s v="INT"/>
    <s v="2026-08-21T00:00"/>
    <n v="1"/>
    <n v="0"/>
    <n v="1"/>
    <m/>
    <n v="1734949"/>
    <s v="COP"/>
    <x v="0"/>
    <n v="0"/>
    <n v="1734350"/>
    <s v="LIN ACT/360"/>
    <m/>
    <n v="0"/>
    <x v="0"/>
    <n v="1734350"/>
    <n v="2"/>
    <s v="Fixed"/>
    <s v="R"/>
    <n v="0"/>
    <n v="-641879.69999999995"/>
    <n v="3.2604248007500001E-4"/>
    <n v="-209.28004929779601"/>
    <s v="N"/>
    <m/>
    <m/>
    <s v="O"/>
    <m/>
    <m/>
    <n v="0"/>
    <n v="0"/>
    <n v="0"/>
    <s v="COP"/>
    <s v="N"/>
    <n v="0"/>
    <s v="Y"/>
    <s v="COP"/>
    <n v="1"/>
    <n v="1"/>
    <m/>
    <s v="2026-08-23T00:00"/>
    <s v="PS"/>
    <m/>
    <m/>
    <s v="Y"/>
    <m/>
    <m/>
    <n v="-641879.69999999995"/>
    <s v="N"/>
    <n v="0"/>
    <m/>
    <s v="No"/>
    <n v="3.2919999999999998E-4"/>
    <n v="19717"/>
    <n v="1005199"/>
    <s v="2026-08-21T00:00"/>
    <s v="EOD"/>
    <m/>
    <s v="2026-08-22T00:00"/>
    <s v="FOD EOD"/>
    <s v="FO_EOD"/>
    <n v="85948"/>
    <m/>
    <n v="1277"/>
    <n v="10218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OP"/>
    <m/>
  </r>
  <r>
    <s v="2026-08-21T00:00"/>
    <s v="NOM"/>
    <s v="CAP"/>
    <s v="INIT"/>
    <m/>
    <s v="INT"/>
    <s v="2026-08-21T00:00"/>
    <n v="1"/>
    <n v="0"/>
    <n v="1"/>
    <m/>
    <n v="1734944"/>
    <s v="COP"/>
    <x v="6"/>
    <n v="0"/>
    <n v="1734345"/>
    <s v="LIN ACT/360"/>
    <m/>
    <n v="0"/>
    <x v="0"/>
    <n v="1734345"/>
    <n v="2"/>
    <s v="Fixed"/>
    <s v="R"/>
    <n v="0"/>
    <n v="-568732280.48000002"/>
    <n v="3.2604248007500001E-4"/>
    <n v="-185430.883226409"/>
    <s v="N"/>
    <m/>
    <m/>
    <s v="O"/>
    <m/>
    <m/>
    <n v="0"/>
    <n v="0"/>
    <n v="0"/>
    <s v="COP"/>
    <s v="N"/>
    <n v="0"/>
    <s v="Y"/>
    <s v="COP"/>
    <n v="1"/>
    <n v="1"/>
    <m/>
    <s v="2026-08-23T00:00"/>
    <s v="PS"/>
    <m/>
    <m/>
    <s v="Y"/>
    <m/>
    <m/>
    <n v="-568732280.48000002"/>
    <s v="N"/>
    <n v="0"/>
    <m/>
    <s v="No"/>
    <n v="3.2919999999999998E-4"/>
    <n v="19717"/>
    <n v="1005199"/>
    <s v="2026-08-21T00:00"/>
    <s v="EOD"/>
    <m/>
    <s v="2026-08-22T00:00"/>
    <s v="FOD EOD"/>
    <s v="FO_EOD"/>
    <n v="85948"/>
    <m/>
    <n v="1277"/>
    <n v="10217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OP"/>
    <m/>
  </r>
  <r>
    <s v="2026-08-21T00:00"/>
    <s v="IPAY"/>
    <s v="CAP"/>
    <s v="FEE"/>
    <s v="UPFN"/>
    <s v="OFF"/>
    <s v="2026-08-21T00:00"/>
    <n v="1"/>
    <n v="0"/>
    <n v="1"/>
    <m/>
    <n v="1735353"/>
    <s v="COP"/>
    <x v="18"/>
    <n v="0"/>
    <n v="1734754"/>
    <m/>
    <m/>
    <n v="0"/>
    <x v="2"/>
    <n v="1734754"/>
    <n v="1"/>
    <m/>
    <s v="R"/>
    <n v="0"/>
    <n v="568732280.5"/>
    <n v="3.2604248007500001E-4"/>
    <n v="185430.88323293001"/>
    <s v="N"/>
    <m/>
    <m/>
    <s v="CL"/>
    <m/>
    <m/>
    <n v="0"/>
    <n v="0"/>
    <n v="0"/>
    <s v="COP"/>
    <s v="N"/>
    <n v="0"/>
    <s v="Y"/>
    <m/>
    <n v="0"/>
    <n v="0"/>
    <m/>
    <s v="2026-08-23T00:00"/>
    <s v="FEE"/>
    <m/>
    <m/>
    <s v="Y"/>
    <m/>
    <m/>
    <n v="0"/>
    <s v="N"/>
    <n v="0"/>
    <s v="COP FX"/>
    <s v="No"/>
    <n v="3.2919999999999998E-4"/>
    <n v="19717"/>
    <n v="1005199"/>
    <s v="2026-08-21T00:00"/>
    <s v="EOD"/>
    <m/>
    <s v="2026-08-22T00:00"/>
    <s v="FOD EOD"/>
    <s v="FO_EOD"/>
    <n v="85948"/>
    <m/>
    <n v="1415"/>
    <n v="72980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COP"/>
    <m/>
  </r>
  <r>
    <s v="2026-08-21T00:00"/>
    <s v="CPN"/>
    <s v="REV"/>
    <s v="VAR"/>
    <s v="FIX"/>
    <s v="INT"/>
    <s v="2026-08-21T00:00"/>
    <n v="1"/>
    <n v="0"/>
    <n v="1"/>
    <m/>
    <n v="1735274"/>
    <s v="COP"/>
    <x v="19"/>
    <n v="0"/>
    <n v="1734675"/>
    <s v="LIN ACT/360"/>
    <m/>
    <n v="11.19"/>
    <x v="6"/>
    <n v="1734675"/>
    <n v="2"/>
    <s v="Floating"/>
    <s v="R"/>
    <n v="1"/>
    <n v="8043361277.3784904"/>
    <n v="3.2604248007500001E-4"/>
    <n v="2622477.4590157"/>
    <s v="N"/>
    <s v="2026-08-20T00:00"/>
    <s v="2026-08-21T00:00"/>
    <s v="O"/>
    <s v="2026-08-20T00:00"/>
    <s v="2026-08-20T00:00"/>
    <n v="461.48388"/>
    <n v="612602088327"/>
    <n v="472.67388"/>
    <s v="COP"/>
    <s v="N"/>
    <n v="11.19"/>
    <s v="Y"/>
    <s v="COP"/>
    <n v="1"/>
    <n v="1"/>
    <s v="2026-08-21T00:00"/>
    <s v="2026-08-23T00:00"/>
    <s v="INT"/>
    <s v="COP OIBR CMP"/>
    <s v="COP"/>
    <s v="N"/>
    <s v="2026-08-20T00:00"/>
    <m/>
    <n v="8043361277.3784904"/>
    <s v="N"/>
    <n v="0"/>
    <m/>
    <s v="No"/>
    <n v="3.2919999999999998E-4"/>
    <n v="19717"/>
    <n v="1005199"/>
    <s v="2026-08-21T00:00"/>
    <s v="EOD"/>
    <m/>
    <s v="2026-08-22T00:00"/>
    <s v="FOD EOD"/>
    <s v="FO_EOD"/>
    <n v="85948"/>
    <m/>
    <n v="0"/>
    <n v="309480"/>
    <s v="MAT"/>
    <n v="0"/>
    <s v="2026-08-21T00:00"/>
    <n v="0"/>
    <n v="472.67388"/>
    <s v="POOL_LIQ_COP"/>
    <s v="2026-08-24T00:00"/>
    <s v="2026-08-20T00:00"/>
    <s v="B"/>
    <m/>
    <m/>
    <s v="2026-08-20T00:00"/>
    <s v="2026-08-21T00:00"/>
    <s v="LN_BR"/>
    <s v="LIVE"/>
    <m/>
    <s v="LCY_POOLS"/>
    <m/>
    <m/>
    <m/>
    <s v="COP"/>
    <m/>
  </r>
  <r>
    <s v="2026-08-21T00:00"/>
    <s v="CPN"/>
    <s v="REV"/>
    <s v="VAR"/>
    <s v="EST"/>
    <s v="INT"/>
    <s v="2026-08-21T00:00"/>
    <n v="1"/>
    <n v="0"/>
    <n v="1"/>
    <m/>
    <n v="1747065"/>
    <s v="COP"/>
    <x v="19"/>
    <n v="0"/>
    <n v="1754712"/>
    <s v="LIN ACT/360"/>
    <m/>
    <n v="11.188000000000001"/>
    <x v="6"/>
    <n v="1754712"/>
    <n v="1"/>
    <s v="Floating"/>
    <s v="R"/>
    <n v="3"/>
    <n v="668517901.950647"/>
    <n v="3.2604248007500001E-4"/>
    <n v="217965.23472652401"/>
    <s v="Y"/>
    <s v="2026-08-21T00:00"/>
    <s v="2026-08-24T00:00"/>
    <s v="O"/>
    <s v="2026-08-21T00:00"/>
    <s v="2026-08-21T00:00"/>
    <n v="1.7376"/>
    <n v="620645449604.5"/>
    <n v="12.925599999999999"/>
    <s v="COP"/>
    <s v="Y"/>
    <n v="11.188000000000001"/>
    <s v="N"/>
    <s v="COP"/>
    <n v="1"/>
    <n v="1"/>
    <s v="2026-08-24T00:00"/>
    <s v="2026-08-23T00:00"/>
    <s v="IPR"/>
    <s v="COP OIBR CMP"/>
    <s v="COP"/>
    <s v="N"/>
    <s v="2026-08-21T00:00"/>
    <m/>
    <n v="668517901.95064795"/>
    <s v="N"/>
    <n v="0"/>
    <s v="COP FX"/>
    <s v="No"/>
    <n v="3.2919999999999998E-4"/>
    <n v="19717"/>
    <n v="1005199"/>
    <s v="2026-08-21T00:00"/>
    <s v="EOD"/>
    <m/>
    <s v="2026-08-22T00:00"/>
    <s v="FOD EOD"/>
    <s v="FO_EOD"/>
    <n v="85948"/>
    <m/>
    <n v="0"/>
    <n v="309486"/>
    <s v="MAT"/>
    <n v="0"/>
    <s v="2026-08-21T00:00"/>
    <n v="0"/>
    <n v="12.925599999999999"/>
    <s v="POOL_LIQ_COP"/>
    <s v="2026-08-25T00:00"/>
    <s v="2026-08-21T00:00"/>
    <s v="B"/>
    <m/>
    <m/>
    <s v="2026-08-21T00:00"/>
    <s v="2026-08-24T00:00"/>
    <s v="LN_BR"/>
    <s v="LIVE"/>
    <m/>
    <s v="LCY_POOLS"/>
    <s v="NA"/>
    <m/>
    <m/>
    <s v="COP"/>
    <m/>
  </r>
  <r>
    <s v="2026-08-21T00:00"/>
    <s v="IPAY"/>
    <s v="CAP"/>
    <s v="FEE"/>
    <s v="UPFN"/>
    <s v="OFF"/>
    <s v="2026-08-21T00:00"/>
    <n v="1"/>
    <n v="0"/>
    <n v="1"/>
    <m/>
    <n v="1735333"/>
    <s v="COP"/>
    <x v="1"/>
    <n v="0"/>
    <n v="1734734"/>
    <m/>
    <m/>
    <n v="0"/>
    <x v="2"/>
    <n v="1734734"/>
    <n v="1"/>
    <m/>
    <s v="R"/>
    <n v="0"/>
    <n v="1739449600"/>
    <n v="3.2604248007500001E-4"/>
    <n v="567134.46154946601"/>
    <s v="N"/>
    <m/>
    <m/>
    <s v="CL"/>
    <m/>
    <m/>
    <n v="0"/>
    <n v="0"/>
    <n v="0"/>
    <s v="COP"/>
    <s v="N"/>
    <n v="0"/>
    <s v="Y"/>
    <m/>
    <n v="0"/>
    <n v="0"/>
    <m/>
    <s v="2026-08-23T00:00"/>
    <s v="FEE"/>
    <m/>
    <m/>
    <s v="Y"/>
    <m/>
    <m/>
    <n v="0"/>
    <s v="N"/>
    <n v="0"/>
    <s v="COP FX"/>
    <s v="No"/>
    <n v="3.2919999999999998E-4"/>
    <n v="19717"/>
    <n v="1005199"/>
    <s v="2026-08-21T00:00"/>
    <s v="EOD"/>
    <m/>
    <s v="2026-08-22T00:00"/>
    <s v="FOD EOD"/>
    <s v="FO_EOD"/>
    <n v="85948"/>
    <m/>
    <n v="1387"/>
    <n v="72980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OP"/>
    <m/>
  </r>
  <r>
    <s v="2026-08-21T00:00"/>
    <s v="NOM"/>
    <s v="CAP"/>
    <s v="INIT"/>
    <m/>
    <s v="INT"/>
    <s v="2026-08-21T00:00"/>
    <n v="1"/>
    <n v="0"/>
    <n v="1"/>
    <m/>
    <n v="1734948"/>
    <s v="COP"/>
    <x v="0"/>
    <n v="0"/>
    <n v="1734349"/>
    <s v="LIN ACT/360"/>
    <m/>
    <n v="0"/>
    <x v="0"/>
    <n v="1734349"/>
    <n v="2"/>
    <s v="Fixed"/>
    <s v="R"/>
    <n v="0"/>
    <n v="-35341705.299999997"/>
    <n v="3.2604248007500001E-4"/>
    <n v="-11522.897246091699"/>
    <s v="N"/>
    <m/>
    <m/>
    <s v="O"/>
    <m/>
    <m/>
    <n v="0"/>
    <n v="0"/>
    <n v="0"/>
    <s v="COP"/>
    <s v="N"/>
    <n v="0"/>
    <s v="Y"/>
    <s v="COP"/>
    <n v="1"/>
    <n v="1"/>
    <m/>
    <s v="2026-08-23T00:00"/>
    <s v="PS"/>
    <m/>
    <m/>
    <s v="Y"/>
    <m/>
    <m/>
    <n v="-35341705.299999997"/>
    <s v="N"/>
    <n v="0"/>
    <m/>
    <s v="No"/>
    <n v="3.2919999999999998E-4"/>
    <n v="19717"/>
    <n v="1005199"/>
    <s v="2026-08-21T00:00"/>
    <s v="EOD"/>
    <m/>
    <s v="2026-08-22T00:00"/>
    <s v="FOD EOD"/>
    <s v="FO_EOD"/>
    <n v="85948"/>
    <m/>
    <n v="1277"/>
    <n v="10218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OP"/>
    <m/>
  </r>
  <r>
    <s v="2026-08-21T00:00"/>
    <s v="CPN"/>
    <s v="REV"/>
    <s v="VAR"/>
    <s v="EST"/>
    <s v="INT"/>
    <s v="2026-08-21T00:00"/>
    <n v="1"/>
    <n v="0"/>
    <n v="1"/>
    <m/>
    <n v="1747065"/>
    <s v="COP"/>
    <x v="18"/>
    <n v="0"/>
    <n v="1754712"/>
    <s v="LIN ACT/360"/>
    <m/>
    <n v="11.188000000000001"/>
    <x v="6"/>
    <n v="1754712"/>
    <n v="1"/>
    <s v="Floating"/>
    <s v="P"/>
    <n v="3"/>
    <n v="-668517901.950647"/>
    <n v="3.2604248007500001E-4"/>
    <n v="-217965.23472652401"/>
    <s v="Y"/>
    <s v="2026-08-21T00:00"/>
    <s v="2026-08-24T00:00"/>
    <s v="O"/>
    <s v="2026-08-21T00:00"/>
    <s v="2026-08-21T00:00"/>
    <n v="1.7376"/>
    <n v="-620645449604.5"/>
    <n v="12.925599999999999"/>
    <s v="COP"/>
    <s v="Y"/>
    <n v="11.188000000000001"/>
    <s v="N"/>
    <s v="COP"/>
    <n v="1"/>
    <n v="1"/>
    <s v="2026-08-24T00:00"/>
    <s v="2026-08-23T00:00"/>
    <s v="IPR"/>
    <s v="COP OIBR CMP"/>
    <s v="COP"/>
    <s v="N"/>
    <s v="2026-08-21T00:00"/>
    <m/>
    <n v="-668517901.95064795"/>
    <s v="N"/>
    <n v="0"/>
    <s v="COP FX"/>
    <s v="No"/>
    <n v="3.2919999999999998E-4"/>
    <n v="19717"/>
    <n v="1005199"/>
    <s v="2026-08-21T00:00"/>
    <s v="EOD"/>
    <m/>
    <s v="2026-08-22T00:00"/>
    <s v="FOD EOD"/>
    <s v="FO_EOD"/>
    <n v="85948"/>
    <m/>
    <n v="0"/>
    <n v="309487"/>
    <s v="MAT"/>
    <n v="0"/>
    <s v="2026-08-21T00:00"/>
    <n v="0"/>
    <n v="12.925599999999999"/>
    <s v="POOL_ALM_COP"/>
    <s v="2026-08-25T00:00"/>
    <s v="2026-08-21T00:00"/>
    <s v="S"/>
    <m/>
    <m/>
    <s v="2026-08-21T00:00"/>
    <s v="2026-08-24T00:00"/>
    <s v="LN_BR"/>
    <s v="LIVE"/>
    <m/>
    <s v="LCY_POOLS"/>
    <s v="NA"/>
    <m/>
    <m/>
    <s v="COP"/>
    <m/>
  </r>
  <r>
    <s v="2026-08-21T00:00"/>
    <s v="CPN"/>
    <s v="REV"/>
    <s v="VAR"/>
    <s v="FIX"/>
    <s v="INT"/>
    <s v="2026-08-21T00:00"/>
    <n v="1"/>
    <n v="0"/>
    <n v="1"/>
    <m/>
    <n v="1735274"/>
    <s v="COP"/>
    <x v="18"/>
    <n v="0"/>
    <n v="1734675"/>
    <s v="LIN ACT/360"/>
    <m/>
    <n v="11.19"/>
    <x v="6"/>
    <n v="1734675"/>
    <n v="2"/>
    <s v="Floating"/>
    <s v="P"/>
    <n v="1"/>
    <n v="-8043361277.3784904"/>
    <n v="3.2604248007500001E-4"/>
    <n v="-2622477.4590157"/>
    <s v="N"/>
    <s v="2026-08-20T00:00"/>
    <s v="2026-08-21T00:00"/>
    <s v="O"/>
    <s v="2026-08-20T00:00"/>
    <s v="2026-08-20T00:00"/>
    <n v="461.48388"/>
    <n v="-612602088327"/>
    <n v="472.67388"/>
    <s v="COP"/>
    <s v="N"/>
    <n v="11.19"/>
    <s v="Y"/>
    <s v="COP"/>
    <n v="1"/>
    <n v="1"/>
    <s v="2026-08-21T00:00"/>
    <s v="2026-08-23T00:00"/>
    <s v="INT"/>
    <s v="COP OIBR CMP"/>
    <s v="COP"/>
    <s v="N"/>
    <s v="2026-08-20T00:00"/>
    <m/>
    <n v="-8043361277.3784904"/>
    <s v="N"/>
    <n v="0"/>
    <m/>
    <s v="No"/>
    <n v="3.2919999999999998E-4"/>
    <n v="19717"/>
    <n v="1005199"/>
    <s v="2026-08-21T00:00"/>
    <s v="EOD"/>
    <m/>
    <s v="2026-08-22T00:00"/>
    <s v="FOD EOD"/>
    <s v="FO_EOD"/>
    <n v="85948"/>
    <m/>
    <n v="0"/>
    <n v="309481"/>
    <s v="MAT"/>
    <n v="0"/>
    <s v="2026-08-21T00:00"/>
    <n v="0"/>
    <n v="472.67388"/>
    <s v="POOL_ALM_COP"/>
    <s v="2026-08-24T00:00"/>
    <s v="2026-08-20T00:00"/>
    <s v="S"/>
    <m/>
    <m/>
    <s v="2026-08-20T00:00"/>
    <s v="2026-08-21T00:00"/>
    <s v="LN_BR"/>
    <s v="LIVE"/>
    <m/>
    <s v="LCY_POOLS"/>
    <m/>
    <m/>
    <m/>
    <s v="COP"/>
    <m/>
  </r>
  <r>
    <s v="2026-08-21T00:00"/>
    <s v="NOM"/>
    <s v="CAP"/>
    <s v="INIT"/>
    <m/>
    <s v="INT"/>
    <s v="2026-08-21T00:00"/>
    <n v="1"/>
    <n v="0"/>
    <n v="1"/>
    <m/>
    <n v="1734943"/>
    <s v="COP"/>
    <x v="0"/>
    <n v="0"/>
    <n v="1734344"/>
    <s v="LIN ACT/360"/>
    <m/>
    <n v="0"/>
    <x v="0"/>
    <n v="1734344"/>
    <n v="2"/>
    <s v="Fixed"/>
    <s v="R"/>
    <n v="0"/>
    <n v="-475932641.02999902"/>
    <n v="3.2604248007500001E-4"/>
    <n v="-155174.25863006499"/>
    <s v="N"/>
    <m/>
    <m/>
    <s v="O"/>
    <m/>
    <m/>
    <n v="0"/>
    <n v="0"/>
    <n v="0"/>
    <s v="COP"/>
    <s v="N"/>
    <n v="0"/>
    <s v="Y"/>
    <s v="COP"/>
    <n v="1"/>
    <n v="1"/>
    <m/>
    <s v="2026-08-23T00:00"/>
    <s v="PS"/>
    <m/>
    <m/>
    <s v="Y"/>
    <m/>
    <m/>
    <n v="-475932641.02999997"/>
    <s v="N"/>
    <n v="0"/>
    <m/>
    <s v="No"/>
    <n v="3.2919999999999998E-4"/>
    <n v="19717"/>
    <n v="1005199"/>
    <s v="2026-08-21T00:00"/>
    <s v="EOD"/>
    <m/>
    <s v="2026-08-22T00:00"/>
    <s v="FOD EOD"/>
    <s v="FO_EOD"/>
    <n v="85948"/>
    <m/>
    <n v="1277"/>
    <n v="10217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OP"/>
    <m/>
  </r>
  <r>
    <s v="2026-08-21T00:00"/>
    <s v="NOM"/>
    <s v="CAP"/>
    <s v="INIT"/>
    <m/>
    <s v="INT"/>
    <s v="2026-08-21T00:00"/>
    <n v="1"/>
    <n v="0"/>
    <n v="1"/>
    <m/>
    <n v="1734984"/>
    <s v="GTQ"/>
    <x v="0"/>
    <n v="0"/>
    <n v="1734385"/>
    <s v="LIN ACT/360"/>
    <m/>
    <n v="0"/>
    <x v="0"/>
    <n v="1734385"/>
    <n v="2"/>
    <s v="Fixed"/>
    <s v="R"/>
    <n v="0"/>
    <n v="-34678.370000000003"/>
    <n v="0.131044424059756"/>
    <n v="-4544.4070239811199"/>
    <s v="N"/>
    <m/>
    <m/>
    <s v="O"/>
    <m/>
    <m/>
    <n v="0"/>
    <n v="0"/>
    <n v="0"/>
    <s v="GTQ"/>
    <s v="N"/>
    <n v="0"/>
    <s v="Y"/>
    <s v="GTQ"/>
    <n v="1"/>
    <n v="1"/>
    <m/>
    <s v="2026-08-23T00:00"/>
    <s v="PS"/>
    <m/>
    <m/>
    <s v="Y"/>
    <m/>
    <m/>
    <n v="-34678.370000000003"/>
    <s v="N"/>
    <n v="0"/>
    <m/>
    <s v="No"/>
    <n v="0.13106670000000001"/>
    <n v="19717"/>
    <n v="1005199"/>
    <s v="2026-08-21T00:00"/>
    <s v="EOD"/>
    <m/>
    <s v="2026-08-22T00:00"/>
    <s v="FOD EOD"/>
    <s v="FO_EOD"/>
    <n v="85948"/>
    <m/>
    <n v="1292"/>
    <n v="11376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TQ"/>
    <m/>
  </r>
  <r>
    <s v="2026-08-21T00:00"/>
    <s v="IPAY"/>
    <s v="CAP"/>
    <s v="FEE"/>
    <s v="UPFN"/>
    <s v="OFF"/>
    <s v="2026-08-21T00:00"/>
    <n v="1"/>
    <n v="0"/>
    <n v="1"/>
    <m/>
    <n v="1735322"/>
    <s v="GBP"/>
    <x v="7"/>
    <n v="0"/>
    <n v="1734723"/>
    <m/>
    <m/>
    <n v="0"/>
    <x v="2"/>
    <n v="1734723"/>
    <n v="1"/>
    <m/>
    <s v="R"/>
    <n v="0"/>
    <n v="321591665.80000001"/>
    <n v="1.3648499999999999"/>
    <n v="438924385.06712902"/>
    <s v="N"/>
    <m/>
    <m/>
    <s v="CL"/>
    <m/>
    <m/>
    <n v="0"/>
    <n v="0"/>
    <n v="0"/>
    <s v="GBP"/>
    <s v="N"/>
    <n v="0"/>
    <s v="Y"/>
    <m/>
    <n v="0"/>
    <n v="0"/>
    <m/>
    <s v="2026-08-23T00:00"/>
    <s v="FEE"/>
    <m/>
    <m/>
    <s v="Y"/>
    <m/>
    <m/>
    <n v="0"/>
    <s v="N"/>
    <n v="0"/>
    <s v="GBP FX RFR"/>
    <s v="No"/>
    <n v="1.3647535"/>
    <n v="19717"/>
    <n v="1005199"/>
    <s v="2026-08-21T00:00"/>
    <s v="EOD"/>
    <m/>
    <s v="2026-08-22T00:00"/>
    <s v="FOD EOD"/>
    <s v="FO_EOD"/>
    <n v="85948"/>
    <m/>
    <n v="1391"/>
    <n v="11934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GBP"/>
    <m/>
  </r>
  <r>
    <s v="2026-08-21T00:00"/>
    <s v="IPAY"/>
    <s v="CAP"/>
    <s v="FEE"/>
    <s v="UPFN"/>
    <s v="OFF"/>
    <s v="2026-08-21T00:00"/>
    <n v="1"/>
    <n v="0"/>
    <n v="1"/>
    <m/>
    <n v="1735337"/>
    <s v="GBP"/>
    <x v="1"/>
    <n v="0"/>
    <n v="1734738"/>
    <m/>
    <m/>
    <n v="0"/>
    <x v="2"/>
    <n v="1734738"/>
    <n v="1"/>
    <m/>
    <s v="R"/>
    <n v="0"/>
    <n v="316934971.60000002"/>
    <n v="1.3648499999999999"/>
    <n v="432568695.98825997"/>
    <s v="N"/>
    <m/>
    <m/>
    <s v="CL"/>
    <m/>
    <m/>
    <n v="0"/>
    <n v="0"/>
    <n v="0"/>
    <s v="GBP"/>
    <s v="N"/>
    <n v="0"/>
    <s v="Y"/>
    <m/>
    <n v="0"/>
    <n v="0"/>
    <m/>
    <s v="2026-08-23T00:00"/>
    <s v="FEE"/>
    <m/>
    <m/>
    <s v="Y"/>
    <m/>
    <m/>
    <n v="0"/>
    <s v="N"/>
    <n v="0"/>
    <s v="GBP FX RFR"/>
    <s v="No"/>
    <n v="1.3647535"/>
    <n v="19717"/>
    <n v="1005199"/>
    <s v="2026-08-21T00:00"/>
    <s v="EOD"/>
    <m/>
    <s v="2026-08-22T00:00"/>
    <s v="FOD EOD"/>
    <s v="FO_EOD"/>
    <n v="85948"/>
    <m/>
    <n v="1391"/>
    <n v="11934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GBP"/>
    <m/>
  </r>
  <r>
    <s v="2026-08-21T00:00"/>
    <s v="NOM"/>
    <s v="CAP"/>
    <s v="INIT"/>
    <m/>
    <s v="INT"/>
    <s v="2026-08-21T00:00"/>
    <n v="1"/>
    <n v="0"/>
    <n v="1"/>
    <m/>
    <n v="1734978"/>
    <s v="GBP"/>
    <x v="0"/>
    <n v="0"/>
    <n v="1734379"/>
    <s v="LIN ACT/360"/>
    <m/>
    <n v="0"/>
    <x v="0"/>
    <n v="1734379"/>
    <n v="2"/>
    <s v="Fixed"/>
    <s v="R"/>
    <n v="0"/>
    <n v="-11000.14"/>
    <n v="1.3648499999999999"/>
    <n v="-15013.5410789999"/>
    <s v="N"/>
    <m/>
    <m/>
    <s v="O"/>
    <m/>
    <m/>
    <n v="0"/>
    <n v="0"/>
    <n v="0"/>
    <s v="GBP"/>
    <s v="N"/>
    <n v="0"/>
    <s v="Y"/>
    <s v="GBP"/>
    <n v="1"/>
    <n v="1"/>
    <m/>
    <s v="2026-08-23T00:00"/>
    <s v="PS"/>
    <m/>
    <m/>
    <s v="Y"/>
    <m/>
    <m/>
    <n v="-11000.14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288"/>
    <n v="57101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BP"/>
    <m/>
  </r>
  <r>
    <s v="2026-08-21T00:00"/>
    <s v="NOM"/>
    <s v="CAP"/>
    <s v="RTRN"/>
    <s v="FIX"/>
    <s v="INT"/>
    <s v="2026-08-21T00:00"/>
    <n v="1"/>
    <n v="0"/>
    <n v="1"/>
    <s v="IFC XS3452782652"/>
    <n v="1733412"/>
    <s v="GBP"/>
    <x v="1"/>
    <n v="0"/>
    <n v="1732813"/>
    <s v="LIN ACT/365"/>
    <m/>
    <n v="0"/>
    <x v="4"/>
    <n v="1732813"/>
    <n v="2"/>
    <s v="Fixed"/>
    <s v="R"/>
    <n v="0"/>
    <n v="64000000"/>
    <n v="1.3648499999999999"/>
    <n v="87350400"/>
    <s v="N"/>
    <m/>
    <m/>
    <s v="CL"/>
    <m/>
    <m/>
    <n v="0"/>
    <n v="0"/>
    <n v="0"/>
    <s v="GBP"/>
    <s v="N"/>
    <n v="0"/>
    <s v="Y"/>
    <s v="GBP"/>
    <n v="1"/>
    <n v="1"/>
    <m/>
    <s v="2026-08-23T00:00"/>
    <s v="PS"/>
    <m/>
    <m/>
    <s v="N"/>
    <m/>
    <m/>
    <n v="64000000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391"/>
    <n v="781539"/>
    <s v="MAT"/>
    <n v="0"/>
    <s v="2026-08-21T00:00"/>
    <n v="0"/>
    <n v="0"/>
    <s v="UBSWLO"/>
    <s v="2026-07-22T00:00"/>
    <s v="2026-07-22T00:00"/>
    <s v="B"/>
    <s v="IFCWUS"/>
    <m/>
    <s v="2026-07-20T00:00"/>
    <s v="2026-08-21T00:00"/>
    <s v="BOND"/>
    <s v="DEAD"/>
    <s v="LS00001V0P"/>
    <s v="LAM_LIQUIDTY"/>
    <s v="NA"/>
    <s v="XS3452782652"/>
    <n v="13046"/>
    <s v="GBP"/>
    <n v="0"/>
  </r>
  <r>
    <s v="2026-08-21T00:00"/>
    <s v="IPAY"/>
    <s v="CAP"/>
    <s v="FEE"/>
    <s v="UPFN"/>
    <s v="OFF"/>
    <s v="2026-08-21T00:00"/>
    <n v="1"/>
    <n v="0"/>
    <n v="1"/>
    <m/>
    <n v="1735306"/>
    <s v="GBP"/>
    <x v="3"/>
    <n v="0"/>
    <n v="1734707"/>
    <m/>
    <m/>
    <n v="0"/>
    <x v="2"/>
    <n v="1734707"/>
    <n v="1"/>
    <m/>
    <s v="R"/>
    <n v="0"/>
    <n v="172944235.699999"/>
    <n v="1.3648499999999999"/>
    <n v="236042940.095144"/>
    <s v="N"/>
    <m/>
    <m/>
    <s v="CL"/>
    <m/>
    <m/>
    <n v="0"/>
    <n v="0"/>
    <n v="0"/>
    <s v="GBP"/>
    <s v="N"/>
    <n v="0"/>
    <s v="Y"/>
    <m/>
    <n v="0"/>
    <n v="0"/>
    <m/>
    <s v="2026-08-23T00:00"/>
    <s v="FEE"/>
    <m/>
    <m/>
    <s v="Y"/>
    <m/>
    <m/>
    <n v="0"/>
    <s v="N"/>
    <n v="0"/>
    <s v="GBP FX RFR"/>
    <s v="No"/>
    <n v="1.3647535"/>
    <n v="19717"/>
    <n v="1005199"/>
    <s v="2026-08-21T00:00"/>
    <s v="EOD"/>
    <m/>
    <s v="2026-08-22T00:00"/>
    <s v="FOD EOD"/>
    <s v="FO_EOD"/>
    <n v="85948"/>
    <m/>
    <n v="1391"/>
    <n v="11934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GBP"/>
    <m/>
  </r>
  <r>
    <s v="2026-08-21T00:00"/>
    <s v="IPAY"/>
    <s v="CAP"/>
    <s v="FEE"/>
    <s v="UPFN"/>
    <s v="OFF"/>
    <s v="2026-08-21T00:00"/>
    <n v="1"/>
    <n v="0"/>
    <n v="1"/>
    <m/>
    <n v="1735294"/>
    <s v="GBP"/>
    <x v="5"/>
    <n v="0"/>
    <n v="1734695"/>
    <m/>
    <m/>
    <n v="0"/>
    <x v="2"/>
    <n v="1734695"/>
    <n v="1"/>
    <m/>
    <s v="R"/>
    <n v="0"/>
    <n v="248.41"/>
    <n v="1.3648499999999999"/>
    <n v="339.04238849999899"/>
    <s v="N"/>
    <m/>
    <m/>
    <s v="CL"/>
    <m/>
    <m/>
    <n v="0"/>
    <n v="0"/>
    <n v="0"/>
    <s v="GBP"/>
    <s v="N"/>
    <n v="0"/>
    <s v="Y"/>
    <m/>
    <n v="0"/>
    <n v="0"/>
    <m/>
    <s v="2026-08-23T00:00"/>
    <s v="FEE"/>
    <m/>
    <m/>
    <s v="Y"/>
    <m/>
    <m/>
    <n v="0"/>
    <s v="N"/>
    <n v="0"/>
    <s v="GBP FX RFR"/>
    <s v="No"/>
    <n v="1.3647535"/>
    <n v="19717"/>
    <n v="1005199"/>
    <s v="2026-08-21T00:00"/>
    <s v="EOD"/>
    <m/>
    <s v="2026-08-22T00:00"/>
    <s v="FOD EOD"/>
    <s v="FO_EOD"/>
    <n v="85948"/>
    <m/>
    <n v="1391"/>
    <n v="11934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GBP"/>
    <m/>
  </r>
  <r>
    <s v="2026-08-21T00:00"/>
    <s v="NOM"/>
    <s v="CAP"/>
    <s v="INIT"/>
    <m/>
    <s v="INT"/>
    <s v="2026-08-21T00:00"/>
    <n v="1"/>
    <n v="0"/>
    <n v="1"/>
    <m/>
    <n v="1734976"/>
    <s v="GBP"/>
    <x v="0"/>
    <n v="0"/>
    <n v="1734377"/>
    <s v="LIN ACT/360"/>
    <m/>
    <n v="0"/>
    <x v="0"/>
    <n v="1734377"/>
    <n v="2"/>
    <s v="Fixed"/>
    <s v="R"/>
    <n v="0"/>
    <n v="-161205.51999999999"/>
    <n v="1.3648499999999999"/>
    <n v="-220021.35397199899"/>
    <s v="N"/>
    <m/>
    <m/>
    <s v="O"/>
    <m/>
    <m/>
    <n v="0"/>
    <n v="0"/>
    <n v="0"/>
    <s v="GBP"/>
    <s v="N"/>
    <n v="0"/>
    <s v="Y"/>
    <s v="GBP"/>
    <n v="1"/>
    <n v="1"/>
    <m/>
    <s v="2026-08-23T00:00"/>
    <s v="PS"/>
    <m/>
    <m/>
    <s v="Y"/>
    <m/>
    <m/>
    <n v="-161205.51999999999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288"/>
    <n v="57101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BP"/>
    <m/>
  </r>
  <r>
    <s v="2026-08-21T00:00"/>
    <s v="NOM"/>
    <s v="CAP"/>
    <m/>
    <m/>
    <s v="INT"/>
    <s v="2026-08-21T00:00"/>
    <n v="1"/>
    <n v="0"/>
    <n v="2"/>
    <s v="IFC XS3452782652"/>
    <n v="1734390"/>
    <s v="USD"/>
    <x v="1"/>
    <n v="0"/>
    <n v="1733791"/>
    <m/>
    <m/>
    <n v="0"/>
    <x v="1"/>
    <n v="1733791"/>
    <n v="2"/>
    <m/>
    <m/>
    <n v="0"/>
    <n v="-64000000"/>
    <n v="1.3648499999999999"/>
    <n v="-87350400"/>
    <s v="N"/>
    <m/>
    <m/>
    <s v="CL"/>
    <m/>
    <m/>
    <n v="0"/>
    <n v="0"/>
    <n v="0"/>
    <s v="GBP"/>
    <s v="N"/>
    <n v="0"/>
    <s v="Y"/>
    <m/>
    <n v="0"/>
    <n v="0"/>
    <m/>
    <s v="2026-08-23T00:00"/>
    <s v="PS"/>
    <m/>
    <m/>
    <s v="N"/>
    <m/>
    <m/>
    <n v="0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391"/>
    <n v="413282"/>
    <s v="MAT"/>
    <n v="3501"/>
    <s v="2026-08-21T00:00"/>
    <n v="0"/>
    <n v="0"/>
    <s v="WFBIUS"/>
    <m/>
    <s v="2026-08-21T00:00"/>
    <s v="S"/>
    <m/>
    <m/>
    <s v="2026-07-20T00:00"/>
    <s v="2026-08-21T00:00"/>
    <s v="FXD"/>
    <s v="DEAD"/>
    <s v="FW27_89XXX"/>
    <s v="LAM_LIQUIDTY"/>
    <s v="NA"/>
    <m/>
    <m/>
    <s v="GBP"/>
    <m/>
  </r>
  <r>
    <s v="2026-08-21T00:00"/>
    <s v="NOM"/>
    <s v="CAP"/>
    <m/>
    <m/>
    <s v="INT"/>
    <s v="2026-08-21T00:00"/>
    <n v="1"/>
    <n v="0"/>
    <n v="2"/>
    <m/>
    <n v="1734487"/>
    <s v="USD"/>
    <x v="1"/>
    <n v="0"/>
    <n v="1733888"/>
    <m/>
    <m/>
    <n v="0"/>
    <x v="1"/>
    <n v="1733888"/>
    <n v="2"/>
    <m/>
    <m/>
    <n v="0"/>
    <n v="-78273534.25"/>
    <n v="1.3648499999999999"/>
    <n v="-106831633.221112"/>
    <s v="N"/>
    <m/>
    <m/>
    <s v="CL"/>
    <m/>
    <m/>
    <n v="0"/>
    <n v="0"/>
    <n v="0"/>
    <s v="GBP"/>
    <s v="N"/>
    <n v="0"/>
    <s v="Y"/>
    <m/>
    <n v="0"/>
    <n v="0"/>
    <m/>
    <s v="2026-08-23T00:00"/>
    <s v="PS"/>
    <m/>
    <m/>
    <s v="N"/>
    <m/>
    <m/>
    <n v="0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391"/>
    <n v="413310"/>
    <s v="MAT"/>
    <n v="2831"/>
    <s v="2026-08-21T00:00"/>
    <n v="0"/>
    <n v="0"/>
    <s v="MIDLGB"/>
    <m/>
    <s v="2026-08-21T00:00"/>
    <s v="S"/>
    <m/>
    <m/>
    <s v="2026-07-16T00:00"/>
    <s v="2026-08-21T00:00"/>
    <s v="FXD"/>
    <s v="DEAD"/>
    <s v="FW27_80XXX"/>
    <s v="LAM_LIQUIDTY"/>
    <s v="NA"/>
    <m/>
    <m/>
    <s v="GBP"/>
    <m/>
  </r>
  <r>
    <s v="2026-08-21T00:00"/>
    <s v="NOM"/>
    <s v="CAP"/>
    <s v="INIT"/>
    <m/>
    <s v="INT"/>
    <s v="2026-08-21T00:00"/>
    <n v="1"/>
    <n v="0"/>
    <n v="1"/>
    <m/>
    <n v="1734974"/>
    <s v="GBP"/>
    <x v="0"/>
    <n v="0"/>
    <n v="1734375"/>
    <s v="LIN ACT/360"/>
    <m/>
    <n v="0"/>
    <x v="0"/>
    <n v="1734375"/>
    <n v="2"/>
    <s v="Fixed"/>
    <s v="R"/>
    <n v="0"/>
    <n v="-694746.3"/>
    <n v="1.3648499999999999"/>
    <n v="-948224.487555"/>
    <s v="N"/>
    <m/>
    <m/>
    <s v="O"/>
    <m/>
    <m/>
    <n v="0"/>
    <n v="0"/>
    <n v="0"/>
    <s v="GBP"/>
    <s v="N"/>
    <n v="0"/>
    <s v="Y"/>
    <s v="GBP"/>
    <n v="1"/>
    <n v="1"/>
    <m/>
    <s v="2026-08-23T00:00"/>
    <s v="PS"/>
    <m/>
    <m/>
    <s v="Y"/>
    <m/>
    <m/>
    <n v="-694746.3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288"/>
    <n v="57101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BP"/>
    <m/>
  </r>
  <r>
    <s v="2026-08-21T00:00"/>
    <s v="NOM"/>
    <s v="CAP"/>
    <s v="RTRN"/>
    <m/>
    <s v="INT"/>
    <s v="2026-08-21T00:00"/>
    <n v="1"/>
    <n v="0"/>
    <n v="1"/>
    <m/>
    <n v="1734885"/>
    <s v="GBP"/>
    <x v="1"/>
    <n v="0"/>
    <n v="1734286"/>
    <s v="LIN ACT/365"/>
    <m/>
    <n v="0"/>
    <x v="3"/>
    <n v="1734286"/>
    <n v="2"/>
    <s v="Fixed"/>
    <s v="R"/>
    <n v="0"/>
    <n v="78000000"/>
    <n v="1.3648499999999999"/>
    <n v="106458299.999999"/>
    <s v="N"/>
    <m/>
    <m/>
    <s v="CL"/>
    <m/>
    <m/>
    <n v="0"/>
    <n v="0"/>
    <n v="0"/>
    <s v="GBP"/>
    <s v="N"/>
    <n v="0"/>
    <s v="Y"/>
    <s v="GBP"/>
    <n v="1"/>
    <n v="1"/>
    <m/>
    <s v="2026-08-23T00:00"/>
    <s v="PS"/>
    <m/>
    <m/>
    <s v="N"/>
    <m/>
    <m/>
    <n v="78000000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391"/>
    <n v="406432"/>
    <s v="MAT"/>
    <n v="2194"/>
    <s v="2026-08-21T00:00"/>
    <n v="0"/>
    <n v="0"/>
    <s v="BSCHHK"/>
    <s v="2026-07-16T00:00"/>
    <s v="2026-07-20T00:00"/>
    <s v="B"/>
    <m/>
    <m/>
    <s v="2026-07-16T00:00"/>
    <s v="2026-08-21T00:00"/>
    <s v="LN_BR"/>
    <s v="DEAD"/>
    <s v="MM27_94XXX"/>
    <s v="LAM_LIQUIDTY"/>
    <s v="NA"/>
    <m/>
    <m/>
    <s v="GBP"/>
    <m/>
  </r>
  <r>
    <s v="2026-08-21T00:00"/>
    <s v="CPN"/>
    <s v="REV"/>
    <s v="FIX"/>
    <m/>
    <s v="INT"/>
    <s v="2026-08-21T00:00"/>
    <n v="1"/>
    <n v="0"/>
    <n v="1"/>
    <m/>
    <n v="1734885"/>
    <s v="GBP"/>
    <x v="1"/>
    <n v="0"/>
    <n v="1734286"/>
    <s v="LIN ACT/365"/>
    <m/>
    <n v="0"/>
    <x v="3"/>
    <n v="1734286"/>
    <n v="2"/>
    <s v="Fixed"/>
    <s v="R"/>
    <n v="32"/>
    <n v="273534.25"/>
    <n v="1.3648499999999999"/>
    <n v="373333.22111249901"/>
    <s v="N"/>
    <s v="2026-07-20T00:00"/>
    <s v="2026-08-21T00:00"/>
    <s v="CL"/>
    <m/>
    <m/>
    <n v="0"/>
    <n v="78000000"/>
    <n v="4"/>
    <s v="GBP"/>
    <s v="N"/>
    <n v="0"/>
    <s v="Y"/>
    <s v="GBP"/>
    <n v="1"/>
    <n v="1"/>
    <m/>
    <s v="2026-08-23T00:00"/>
    <s v="INT"/>
    <m/>
    <s v="GBP"/>
    <s v="N"/>
    <m/>
    <m/>
    <n v="273534.25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391"/>
    <n v="406430"/>
    <s v="MAT"/>
    <n v="2194"/>
    <s v="2026-08-21T00:00"/>
    <n v="0"/>
    <n v="4"/>
    <s v="BSCHHK"/>
    <s v="2026-07-16T00:00"/>
    <s v="2026-07-20T00:00"/>
    <s v="B"/>
    <m/>
    <m/>
    <s v="2026-07-16T00:00"/>
    <s v="2026-08-21T00:00"/>
    <s v="LN_BR"/>
    <s v="DEAD"/>
    <s v="MM27_94XXX"/>
    <s v="LAM_LIQUIDTY"/>
    <s v="NA"/>
    <m/>
    <m/>
    <s v="GBP"/>
    <m/>
  </r>
  <r>
    <s v="2026-08-21T00:00"/>
    <s v="NOM"/>
    <s v="CAP"/>
    <s v="INIT"/>
    <m/>
    <s v="INT"/>
    <s v="2026-08-21T00:00"/>
    <n v="1"/>
    <n v="0"/>
    <n v="1"/>
    <m/>
    <n v="1734975"/>
    <s v="GBP"/>
    <x v="6"/>
    <n v="0"/>
    <n v="1734376"/>
    <s v="LIN ACT/360"/>
    <m/>
    <n v="0"/>
    <x v="0"/>
    <n v="1734376"/>
    <n v="2"/>
    <s v="Fixed"/>
    <s v="P"/>
    <n v="0"/>
    <n v="19402559.73"/>
    <n v="1.3648499999999999"/>
    <n v="26481583.647490401"/>
    <s v="N"/>
    <m/>
    <m/>
    <s v="O"/>
    <m/>
    <m/>
    <n v="0"/>
    <n v="0"/>
    <n v="0"/>
    <s v="GBP"/>
    <s v="N"/>
    <n v="0"/>
    <s v="Y"/>
    <s v="GBP"/>
    <n v="1"/>
    <n v="1"/>
    <m/>
    <s v="2026-08-23T00:00"/>
    <s v="PS"/>
    <m/>
    <m/>
    <s v="N"/>
    <m/>
    <m/>
    <n v="19402559.73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288"/>
    <n v="57101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BP"/>
    <m/>
  </r>
  <r>
    <s v="2026-08-21T00:00"/>
    <s v="NOM"/>
    <s v="CAP"/>
    <s v="INIT"/>
    <m/>
    <s v="INT"/>
    <s v="2026-08-21T00:00"/>
    <n v="1"/>
    <n v="0"/>
    <n v="1"/>
    <m/>
    <n v="1734977"/>
    <s v="GBP"/>
    <x v="0"/>
    <n v="0"/>
    <n v="1734378"/>
    <s v="LIN ACT/360"/>
    <m/>
    <n v="0"/>
    <x v="0"/>
    <n v="1734378"/>
    <n v="2"/>
    <s v="Fixed"/>
    <s v="R"/>
    <n v="0"/>
    <n v="-8604.2999999999993"/>
    <n v="1.3648499999999999"/>
    <n v="-11743.5788549999"/>
    <s v="N"/>
    <m/>
    <m/>
    <s v="O"/>
    <m/>
    <m/>
    <n v="0"/>
    <n v="0"/>
    <n v="0"/>
    <s v="GBP"/>
    <s v="N"/>
    <n v="0"/>
    <s v="Y"/>
    <s v="GBP"/>
    <n v="1"/>
    <n v="1"/>
    <m/>
    <s v="2026-08-23T00:00"/>
    <s v="PS"/>
    <m/>
    <m/>
    <s v="Y"/>
    <m/>
    <m/>
    <n v="-8604.2999999999993"/>
    <s v="N"/>
    <n v="0"/>
    <m/>
    <s v="No"/>
    <n v="1.3647535"/>
    <n v="19717"/>
    <n v="1005199"/>
    <s v="2026-08-21T00:00"/>
    <s v="EOD"/>
    <m/>
    <s v="2026-08-22T00:00"/>
    <s v="FOD EOD"/>
    <s v="FO_EOD"/>
    <n v="85948"/>
    <m/>
    <n v="1288"/>
    <n v="57101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GBP"/>
    <m/>
  </r>
  <r>
    <s v="2026-08-21T00:00"/>
    <s v="NOM"/>
    <s v="CAP"/>
    <s v="INIT"/>
    <m/>
    <s v="INT"/>
    <s v="2026-08-21T00:00"/>
    <n v="1"/>
    <n v="0"/>
    <n v="1"/>
    <m/>
    <n v="1734973"/>
    <s v="FJD"/>
    <x v="0"/>
    <n v="0"/>
    <n v="1734374"/>
    <s v="LIN ACT/360"/>
    <m/>
    <n v="0"/>
    <x v="0"/>
    <n v="1734374"/>
    <n v="2"/>
    <s v="Fixed"/>
    <s v="R"/>
    <n v="0"/>
    <n v="-185202.14"/>
    <n v="0.45615"/>
    <n v="-84479.956160999995"/>
    <s v="N"/>
    <m/>
    <m/>
    <s v="O"/>
    <m/>
    <m/>
    <n v="0"/>
    <n v="0"/>
    <n v="0"/>
    <s v="FJD"/>
    <s v="N"/>
    <n v="0"/>
    <s v="Y"/>
    <s v="FJD"/>
    <n v="1"/>
    <n v="1"/>
    <m/>
    <s v="2026-08-23T00:00"/>
    <s v="PS"/>
    <m/>
    <m/>
    <s v="Y"/>
    <m/>
    <m/>
    <n v="-185202.14"/>
    <s v="N"/>
    <n v="0"/>
    <m/>
    <s v="No"/>
    <n v="0.45606580000000002"/>
    <n v="19717"/>
    <n v="1005199"/>
    <s v="2026-08-21T00:00"/>
    <s v="EOD"/>
    <m/>
    <s v="2026-08-22T00:00"/>
    <s v="FOD EOD"/>
    <s v="FO_EOD"/>
    <n v="85948"/>
    <m/>
    <n v="1287"/>
    <n v="25272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FJD"/>
    <m/>
  </r>
  <r>
    <s v="2026-08-21T00:00"/>
    <s v="NOM"/>
    <s v="CAP"/>
    <s v="INIT"/>
    <m/>
    <s v="INT"/>
    <s v="2026-08-21T00:00"/>
    <n v="1"/>
    <n v="0"/>
    <n v="1"/>
    <m/>
    <n v="1734908"/>
    <s v="BTN"/>
    <x v="0"/>
    <n v="0"/>
    <n v="1734309"/>
    <s v="LIN ACT/360"/>
    <m/>
    <n v="0"/>
    <x v="0"/>
    <n v="1734309"/>
    <n v="2"/>
    <s v="Fixed"/>
    <s v="R"/>
    <n v="0"/>
    <n v="-5010.75"/>
    <n v="1.044822902518E-2"/>
    <n v="-52.353463587920601"/>
    <s v="N"/>
    <m/>
    <m/>
    <s v="O"/>
    <m/>
    <m/>
    <n v="0"/>
    <n v="0"/>
    <n v="0"/>
    <s v="BTN"/>
    <s v="N"/>
    <n v="0"/>
    <s v="Y"/>
    <s v="BTN"/>
    <n v="1"/>
    <n v="1"/>
    <m/>
    <s v="2026-08-23T00:00"/>
    <s v="PS"/>
    <m/>
    <m/>
    <s v="Y"/>
    <m/>
    <m/>
    <n v="-5010.75"/>
    <s v="N"/>
    <n v="0"/>
    <m/>
    <s v="No"/>
    <n v="1.0453499999999999E-2"/>
    <n v="19717"/>
    <n v="1005199"/>
    <s v="2026-08-21T00:00"/>
    <s v="EOD"/>
    <m/>
    <s v="2026-08-22T00:00"/>
    <s v="FOD EOD"/>
    <s v="FO_EOD"/>
    <n v="85948"/>
    <m/>
    <n v="0"/>
    <n v="71658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TN"/>
    <m/>
  </r>
  <r>
    <s v="2026-08-21T00:00"/>
    <s v="NOM"/>
    <s v="CAP"/>
    <s v="INIT"/>
    <m/>
    <s v="INT"/>
    <s v="2026-08-21T00:00"/>
    <n v="1"/>
    <n v="0"/>
    <n v="1"/>
    <m/>
    <n v="1735188"/>
    <s v="XOF"/>
    <x v="0"/>
    <n v="0"/>
    <n v="1734589"/>
    <s v="LIN ACT/360"/>
    <m/>
    <n v="0"/>
    <x v="0"/>
    <n v="1734589"/>
    <n v="2"/>
    <s v="Fixed"/>
    <s v="R"/>
    <n v="0"/>
    <n v="-57683"/>
    <n v="1.7838821752010001E-3"/>
    <n v="-102.899675512119"/>
    <s v="N"/>
    <m/>
    <m/>
    <s v="O"/>
    <m/>
    <m/>
    <n v="0"/>
    <n v="0"/>
    <n v="0"/>
    <s v="XOF"/>
    <s v="N"/>
    <n v="0"/>
    <s v="Y"/>
    <s v="XOF"/>
    <n v="1"/>
    <n v="1"/>
    <m/>
    <s v="2026-08-23T00:00"/>
    <s v="PS"/>
    <m/>
    <m/>
    <s v="Y"/>
    <m/>
    <m/>
    <n v="-57683"/>
    <s v="N"/>
    <n v="0"/>
    <m/>
    <s v="No"/>
    <n v="1.7826000000000001E-3"/>
    <n v="19717"/>
    <n v="1005199"/>
    <s v="2026-08-21T00:00"/>
    <s v="EOD"/>
    <m/>
    <s v="2026-08-22T00:00"/>
    <s v="FOD EOD"/>
    <s v="FO_EOD"/>
    <n v="85948"/>
    <m/>
    <n v="1376"/>
    <n v="2024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XOF"/>
    <m/>
  </r>
  <r>
    <s v="2026-08-21T00:00"/>
    <s v="NOM"/>
    <s v="CAP"/>
    <s v="INIT"/>
    <m/>
    <s v="INT"/>
    <s v="2026-08-21T00:00"/>
    <n v="1"/>
    <n v="0"/>
    <n v="1"/>
    <m/>
    <n v="1735187"/>
    <s v="XOF"/>
    <x v="0"/>
    <n v="0"/>
    <n v="1734588"/>
    <s v="LIN ACT/360"/>
    <m/>
    <n v="0"/>
    <x v="0"/>
    <n v="1734588"/>
    <n v="2"/>
    <s v="Fixed"/>
    <s v="R"/>
    <n v="0"/>
    <n v="-349012210"/>
    <n v="1.7838821752010001E-3"/>
    <n v="-622596.66034650803"/>
    <s v="N"/>
    <m/>
    <m/>
    <s v="O"/>
    <m/>
    <m/>
    <n v="0"/>
    <n v="0"/>
    <n v="0"/>
    <s v="XOF"/>
    <s v="N"/>
    <n v="0"/>
    <s v="Y"/>
    <s v="XOF"/>
    <n v="1"/>
    <n v="1"/>
    <m/>
    <s v="2026-08-23T00:00"/>
    <s v="PS"/>
    <m/>
    <m/>
    <s v="Y"/>
    <m/>
    <m/>
    <n v="-349012210"/>
    <s v="N"/>
    <n v="0"/>
    <m/>
    <s v="No"/>
    <n v="1.7826000000000001E-3"/>
    <n v="19717"/>
    <n v="1005199"/>
    <s v="2026-08-21T00:00"/>
    <s v="EOD"/>
    <m/>
    <s v="2026-08-22T00:00"/>
    <s v="FOD EOD"/>
    <s v="FO_EOD"/>
    <n v="85948"/>
    <m/>
    <n v="1376"/>
    <n v="2024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XOF"/>
    <m/>
  </r>
  <r>
    <s v="2026-08-21T00:00"/>
    <s v="NOM"/>
    <s v="CAP"/>
    <s v="INIT"/>
    <m/>
    <s v="INT"/>
    <s v="2026-08-21T00:00"/>
    <n v="1"/>
    <n v="0"/>
    <n v="1"/>
    <m/>
    <n v="1735189"/>
    <s v="XOF"/>
    <x v="0"/>
    <n v="0"/>
    <n v="1734590"/>
    <s v="LIN ACT/360"/>
    <m/>
    <n v="0"/>
    <x v="0"/>
    <n v="1734590"/>
    <n v="2"/>
    <s v="Fixed"/>
    <s v="P"/>
    <n v="0"/>
    <n v="2019064250"/>
    <n v="1.7838821752010001E-3"/>
    <n v="3601772.72616057"/>
    <s v="N"/>
    <m/>
    <m/>
    <s v="O"/>
    <m/>
    <m/>
    <n v="0"/>
    <n v="0"/>
    <n v="0"/>
    <s v="XOF"/>
    <s v="N"/>
    <n v="0"/>
    <s v="Y"/>
    <s v="XOF"/>
    <n v="1"/>
    <n v="1"/>
    <m/>
    <s v="2026-08-23T00:00"/>
    <s v="PS"/>
    <m/>
    <m/>
    <s v="N"/>
    <m/>
    <m/>
    <n v="2019064250"/>
    <s v="N"/>
    <n v="0"/>
    <m/>
    <s v="No"/>
    <n v="1.7826000000000001E-3"/>
    <n v="19717"/>
    <n v="1005199"/>
    <s v="2026-08-21T00:00"/>
    <s v="EOD"/>
    <m/>
    <s v="2026-08-22T00:00"/>
    <s v="FOD EOD"/>
    <s v="FO_EOD"/>
    <n v="85948"/>
    <m/>
    <n v="1376"/>
    <n v="2024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XOF"/>
    <m/>
  </r>
  <r>
    <s v="2026-08-21T00:00"/>
    <s v="NOM"/>
    <s v="CAP"/>
    <s v="INIT"/>
    <m/>
    <s v="INT"/>
    <s v="2026-08-21T00:00"/>
    <n v="1"/>
    <n v="0"/>
    <n v="1"/>
    <m/>
    <n v="1735068"/>
    <s v="NPR"/>
    <x v="0"/>
    <n v="0"/>
    <n v="1734469"/>
    <s v="LIN ACT/360"/>
    <m/>
    <n v="0"/>
    <x v="0"/>
    <n v="1734469"/>
    <n v="2"/>
    <s v="Fixed"/>
    <s v="R"/>
    <n v="0"/>
    <n v="-14619"/>
    <n v="6.5303990073790003E-3"/>
    <n v="-95.467903088873598"/>
    <s v="N"/>
    <m/>
    <m/>
    <s v="O"/>
    <m/>
    <m/>
    <n v="0"/>
    <n v="0"/>
    <n v="0"/>
    <s v="NPR"/>
    <s v="N"/>
    <n v="0"/>
    <s v="Y"/>
    <s v="NPR"/>
    <n v="1"/>
    <n v="1"/>
    <m/>
    <s v="2026-08-23T00:00"/>
    <s v="PS"/>
    <m/>
    <m/>
    <s v="Y"/>
    <m/>
    <m/>
    <n v="-14619"/>
    <s v="N"/>
    <n v="0"/>
    <m/>
    <s v="No"/>
    <n v="6.5278000000000003E-3"/>
    <n v="19717"/>
    <n v="1005199"/>
    <s v="2026-08-21T00:00"/>
    <s v="EOD"/>
    <m/>
    <s v="2026-08-22T00:00"/>
    <s v="FOD EOD"/>
    <s v="FO_EOD"/>
    <n v="85948"/>
    <m/>
    <n v="1324"/>
    <n v="87162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NPR"/>
    <m/>
  </r>
  <r>
    <s v="2026-08-21T00:00"/>
    <s v="NOM"/>
    <s v="CAP"/>
    <s v="INIT"/>
    <m/>
    <s v="INT"/>
    <s v="2026-08-21T00:00"/>
    <n v="1"/>
    <n v="0"/>
    <n v="1"/>
    <m/>
    <n v="1734924"/>
    <s v="CLP"/>
    <x v="0"/>
    <n v="0"/>
    <n v="1734325"/>
    <s v="LIN ACT/360"/>
    <m/>
    <n v="0"/>
    <x v="0"/>
    <n v="1734325"/>
    <n v="2"/>
    <s v="Fixed"/>
    <s v="R"/>
    <n v="0"/>
    <n v="-283492501"/>
    <n v="1.083095052422E-3"/>
    <n v="-307049.32523183798"/>
    <s v="N"/>
    <m/>
    <m/>
    <s v="O"/>
    <m/>
    <m/>
    <n v="0"/>
    <n v="0"/>
    <n v="0"/>
    <s v="CLP"/>
    <s v="N"/>
    <n v="0"/>
    <s v="Y"/>
    <s v="CLP"/>
    <n v="1"/>
    <n v="1"/>
    <m/>
    <s v="2026-08-23T00:00"/>
    <s v="PS"/>
    <m/>
    <m/>
    <s v="Y"/>
    <m/>
    <m/>
    <n v="-283492501"/>
    <s v="N"/>
    <n v="0"/>
    <m/>
    <s v="No"/>
    <n v="1.0924000000000001E-3"/>
    <n v="19717"/>
    <n v="1005199"/>
    <s v="2026-08-21T00:00"/>
    <s v="EOD"/>
    <m/>
    <s v="2026-08-22T00:00"/>
    <s v="FOD EOD"/>
    <s v="FO_EOD"/>
    <n v="85948"/>
    <m/>
    <n v="1270"/>
    <n v="46232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LP"/>
    <m/>
  </r>
  <r>
    <s v="2026-08-21T00:00"/>
    <s v="NOM"/>
    <s v="CAP"/>
    <s v="INIT"/>
    <m/>
    <s v="INT"/>
    <s v="2026-08-21T00:00"/>
    <n v="1"/>
    <n v="0"/>
    <n v="1"/>
    <m/>
    <n v="1734925"/>
    <s v="CLP"/>
    <x v="0"/>
    <n v="0"/>
    <n v="1734326"/>
    <s v="LIN ACT/360"/>
    <m/>
    <n v="0"/>
    <x v="0"/>
    <n v="1734326"/>
    <n v="2"/>
    <s v="Fixed"/>
    <s v="R"/>
    <n v="0"/>
    <n v="-330198822"/>
    <n v="1.083095052422E-3"/>
    <n v="-357636.71042377199"/>
    <s v="N"/>
    <m/>
    <m/>
    <s v="O"/>
    <m/>
    <m/>
    <n v="0"/>
    <n v="0"/>
    <n v="0"/>
    <s v="CLP"/>
    <s v="N"/>
    <n v="0"/>
    <s v="Y"/>
    <s v="CLP"/>
    <n v="1"/>
    <n v="1"/>
    <m/>
    <s v="2026-08-23T00:00"/>
    <s v="PS"/>
    <m/>
    <m/>
    <s v="Y"/>
    <m/>
    <m/>
    <n v="-330198822"/>
    <s v="N"/>
    <n v="0"/>
    <m/>
    <s v="No"/>
    <n v="1.0924000000000001E-3"/>
    <n v="19717"/>
    <n v="1005199"/>
    <s v="2026-08-21T00:00"/>
    <s v="EOD"/>
    <m/>
    <s v="2026-08-22T00:00"/>
    <s v="FOD EOD"/>
    <s v="FO_EOD"/>
    <n v="85948"/>
    <m/>
    <n v="1270"/>
    <n v="46232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LP"/>
    <m/>
  </r>
  <r>
    <s v="2026-08-21T00:00"/>
    <s v="IPAY"/>
    <s v="CAP"/>
    <s v="FEE"/>
    <s v="UPFN"/>
    <s v="OFF"/>
    <s v="2026-08-21T00:00"/>
    <n v="1"/>
    <n v="0"/>
    <n v="1"/>
    <m/>
    <n v="1735330"/>
    <s v="CLP"/>
    <x v="1"/>
    <n v="0"/>
    <n v="1734731"/>
    <m/>
    <m/>
    <n v="0"/>
    <x v="2"/>
    <n v="1734731"/>
    <n v="1"/>
    <m/>
    <s v="R"/>
    <n v="0"/>
    <n v="606975000"/>
    <n v="1.083095052422E-3"/>
    <n v="657411.61944384302"/>
    <s v="N"/>
    <m/>
    <m/>
    <s v="CL"/>
    <m/>
    <m/>
    <n v="0"/>
    <n v="0"/>
    <n v="0"/>
    <s v="CLP"/>
    <s v="N"/>
    <n v="0"/>
    <s v="Y"/>
    <m/>
    <n v="0"/>
    <n v="0"/>
    <m/>
    <s v="2026-08-23T00:00"/>
    <s v="FEE"/>
    <m/>
    <m/>
    <s v="Y"/>
    <m/>
    <m/>
    <n v="0"/>
    <s v="N"/>
    <n v="0"/>
    <s v="CLP FX"/>
    <s v="No"/>
    <n v="1.0924000000000001E-3"/>
    <n v="19717"/>
    <n v="1005199"/>
    <s v="2026-08-21T00:00"/>
    <s v="EOD"/>
    <m/>
    <s v="2026-08-22T00:00"/>
    <s v="FOD EOD"/>
    <s v="FO_EOD"/>
    <n v="85948"/>
    <m/>
    <n v="1384"/>
    <n v="92805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LP"/>
    <m/>
  </r>
  <r>
    <s v="2026-08-21T00:00"/>
    <s v="NOM"/>
    <s v="CAP"/>
    <s v="INIT"/>
    <m/>
    <s v="INT"/>
    <s v="2026-08-21T00:00"/>
    <n v="1"/>
    <n v="0"/>
    <n v="1"/>
    <m/>
    <n v="1734923"/>
    <s v="CLP"/>
    <x v="0"/>
    <n v="0"/>
    <n v="1734324"/>
    <s v="LIN ACT/360"/>
    <m/>
    <n v="0"/>
    <x v="0"/>
    <n v="1734324"/>
    <n v="2"/>
    <s v="Fixed"/>
    <s v="R"/>
    <n v="0"/>
    <n v="-1283810916"/>
    <n v="1.083095052422E-3"/>
    <n v="-1390489.2513649501"/>
    <s v="N"/>
    <m/>
    <m/>
    <s v="O"/>
    <m/>
    <m/>
    <n v="0"/>
    <n v="0"/>
    <n v="0"/>
    <s v="CLP"/>
    <s v="N"/>
    <n v="0"/>
    <s v="Y"/>
    <s v="CLP"/>
    <n v="1"/>
    <n v="1"/>
    <m/>
    <s v="2026-08-23T00:00"/>
    <s v="PS"/>
    <m/>
    <m/>
    <s v="Y"/>
    <m/>
    <m/>
    <n v="-1283810916"/>
    <s v="N"/>
    <n v="0"/>
    <m/>
    <s v="No"/>
    <n v="1.0924000000000001E-3"/>
    <n v="19717"/>
    <n v="1005199"/>
    <s v="2026-08-21T00:00"/>
    <s v="EOD"/>
    <m/>
    <s v="2026-08-22T00:00"/>
    <s v="FOD EOD"/>
    <s v="FO_EOD"/>
    <n v="85948"/>
    <m/>
    <n v="1270"/>
    <n v="46232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LP"/>
    <m/>
  </r>
  <r>
    <s v="2026-08-21T00:00"/>
    <s v="IPAY"/>
    <s v="CAP"/>
    <s v="FEE"/>
    <s v="UPFN"/>
    <s v="OFF"/>
    <s v="2026-08-21T00:00"/>
    <n v="1"/>
    <n v="0"/>
    <n v="1"/>
    <m/>
    <n v="1735314"/>
    <s v="CLP"/>
    <x v="4"/>
    <n v="0"/>
    <n v="1734715"/>
    <m/>
    <m/>
    <n v="0"/>
    <x v="2"/>
    <n v="1734715"/>
    <n v="1"/>
    <m/>
    <s v="R"/>
    <n v="0"/>
    <n v="591793000000"/>
    <n v="1.083095052422E-3"/>
    <n v="640968070.35797203"/>
    <s v="N"/>
    <m/>
    <m/>
    <s v="CL"/>
    <m/>
    <m/>
    <n v="0"/>
    <n v="0"/>
    <n v="0"/>
    <s v="CLP"/>
    <s v="N"/>
    <n v="0"/>
    <s v="Y"/>
    <m/>
    <n v="0"/>
    <n v="0"/>
    <m/>
    <s v="2026-08-23T00:00"/>
    <s v="FEE"/>
    <m/>
    <m/>
    <s v="Y"/>
    <m/>
    <m/>
    <n v="0"/>
    <s v="N"/>
    <n v="0"/>
    <s v="CLP FX"/>
    <s v="No"/>
    <n v="1.0924000000000001E-3"/>
    <n v="19717"/>
    <n v="1005199"/>
    <s v="2026-08-21T00:00"/>
    <s v="EOD"/>
    <m/>
    <s v="2026-08-22T00:00"/>
    <s v="FOD EOD"/>
    <s v="FO_EOD"/>
    <n v="85948"/>
    <m/>
    <n v="1384"/>
    <n v="92804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CLP"/>
    <m/>
  </r>
  <r>
    <s v="2026-08-21T00:00"/>
    <s v="NOM"/>
    <s v="CAP"/>
    <s v="INIT"/>
    <m/>
    <s v="INT"/>
    <s v="2026-08-21T00:00"/>
    <n v="1"/>
    <n v="0"/>
    <n v="1"/>
    <m/>
    <n v="1734922"/>
    <s v="CLP"/>
    <x v="6"/>
    <n v="0"/>
    <n v="1734323"/>
    <s v="LIN ACT/360"/>
    <m/>
    <n v="0"/>
    <x v="0"/>
    <n v="1734323"/>
    <n v="2"/>
    <s v="Fixed"/>
    <s v="R"/>
    <n v="0"/>
    <n v="-74376270"/>
    <n v="1.083095052422E-3"/>
    <n v="-80556.570054602795"/>
    <s v="N"/>
    <m/>
    <m/>
    <s v="O"/>
    <m/>
    <m/>
    <n v="0"/>
    <n v="0"/>
    <n v="0"/>
    <s v="CLP"/>
    <s v="N"/>
    <n v="0"/>
    <s v="Y"/>
    <s v="CLP"/>
    <n v="1"/>
    <n v="1"/>
    <m/>
    <s v="2026-08-23T00:00"/>
    <s v="PS"/>
    <m/>
    <m/>
    <s v="Y"/>
    <m/>
    <m/>
    <n v="-74376270"/>
    <s v="N"/>
    <n v="0"/>
    <m/>
    <s v="No"/>
    <n v="1.0924000000000001E-3"/>
    <n v="19717"/>
    <n v="1005199"/>
    <s v="2026-08-21T00:00"/>
    <s v="EOD"/>
    <m/>
    <s v="2026-08-22T00:00"/>
    <s v="FOD EOD"/>
    <s v="FO_EOD"/>
    <n v="85948"/>
    <m/>
    <n v="1270"/>
    <n v="46231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LP"/>
    <m/>
  </r>
  <r>
    <s v="2026-08-21T00:00"/>
    <s v="NOM"/>
    <s v="CAP"/>
    <s v="INIT"/>
    <m/>
    <s v="INT"/>
    <s v="2026-08-21T00:00"/>
    <n v="1"/>
    <n v="0"/>
    <n v="1"/>
    <m/>
    <n v="1735113"/>
    <s v="THB"/>
    <x v="6"/>
    <n v="0"/>
    <n v="1734514"/>
    <s v="LIN ACT/360"/>
    <m/>
    <n v="0"/>
    <x v="0"/>
    <n v="1734514"/>
    <n v="2"/>
    <s v="Fixed"/>
    <s v="R"/>
    <n v="0"/>
    <n v="-2508710.42"/>
    <n v="3.0595074193054999E-2"/>
    <n v="-76754.181428790107"/>
    <s v="N"/>
    <m/>
    <m/>
    <s v="O"/>
    <m/>
    <m/>
    <n v="0"/>
    <n v="0"/>
    <n v="0"/>
    <s v="THB"/>
    <s v="N"/>
    <n v="0"/>
    <s v="Y"/>
    <s v="THB"/>
    <n v="1"/>
    <n v="1"/>
    <m/>
    <s v="2026-08-23T00:00"/>
    <s v="PS"/>
    <m/>
    <m/>
    <s v="Y"/>
    <m/>
    <m/>
    <n v="-2508710.42"/>
    <s v="N"/>
    <n v="0"/>
    <m/>
    <s v="No"/>
    <n v="3.0635300000000001E-2"/>
    <n v="19717"/>
    <n v="1005199"/>
    <s v="2026-08-21T00:00"/>
    <s v="EOD"/>
    <m/>
    <s v="2026-08-22T00:00"/>
    <s v="FOD EOD"/>
    <s v="FO_EOD"/>
    <n v="85948"/>
    <m/>
    <n v="1352"/>
    <n v="18282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HB"/>
    <m/>
  </r>
  <r>
    <s v="2026-08-21T00:00"/>
    <s v="NOM"/>
    <s v="CAP"/>
    <s v="INIT"/>
    <m/>
    <s v="INT"/>
    <s v="2026-08-21T00:00"/>
    <n v="1"/>
    <n v="0"/>
    <n v="1"/>
    <m/>
    <n v="1735114"/>
    <s v="THB"/>
    <x v="0"/>
    <n v="0"/>
    <n v="1734515"/>
    <s v="LIN ACT/360"/>
    <m/>
    <n v="0"/>
    <x v="0"/>
    <n v="1734515"/>
    <n v="2"/>
    <s v="Fixed"/>
    <s v="R"/>
    <n v="0"/>
    <n v="-32969026.420000002"/>
    <n v="3.0595074193054999E-2"/>
    <n v="-1008689.80939269"/>
    <s v="N"/>
    <m/>
    <m/>
    <s v="O"/>
    <m/>
    <m/>
    <n v="0"/>
    <n v="0"/>
    <n v="0"/>
    <s v="THB"/>
    <s v="N"/>
    <n v="0"/>
    <s v="Y"/>
    <s v="THB"/>
    <n v="1"/>
    <n v="1"/>
    <m/>
    <s v="2026-08-23T00:00"/>
    <s v="PS"/>
    <m/>
    <m/>
    <s v="Y"/>
    <m/>
    <m/>
    <n v="-32969026.420000002"/>
    <s v="N"/>
    <n v="0"/>
    <m/>
    <s v="No"/>
    <n v="3.0635300000000001E-2"/>
    <n v="19717"/>
    <n v="1005199"/>
    <s v="2026-08-21T00:00"/>
    <s v="EOD"/>
    <m/>
    <s v="2026-08-22T00:00"/>
    <s v="FOD EOD"/>
    <s v="FO_EOD"/>
    <n v="85948"/>
    <m/>
    <n v="1352"/>
    <n v="18282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HB"/>
    <m/>
  </r>
  <r>
    <s v="2026-08-21T00:00"/>
    <s v="IPAY"/>
    <s v="CAP"/>
    <s v="FEE"/>
    <s v="UPFN"/>
    <s v="OFF"/>
    <s v="2026-08-21T00:00"/>
    <n v="1"/>
    <n v="0"/>
    <n v="1"/>
    <m/>
    <n v="1735350"/>
    <s v="THB"/>
    <x v="1"/>
    <n v="0"/>
    <n v="1734751"/>
    <m/>
    <m/>
    <n v="0"/>
    <x v="2"/>
    <n v="1734751"/>
    <n v="1"/>
    <m/>
    <s v="R"/>
    <n v="0"/>
    <n v="2508710.42"/>
    <n v="3.0595074193054999E-2"/>
    <n v="76754.181428790107"/>
    <s v="N"/>
    <m/>
    <m/>
    <s v="CL"/>
    <m/>
    <m/>
    <n v="0"/>
    <n v="0"/>
    <n v="0"/>
    <s v="THB"/>
    <s v="N"/>
    <n v="0"/>
    <s v="Y"/>
    <m/>
    <n v="0"/>
    <n v="0"/>
    <m/>
    <s v="2026-08-23T00:00"/>
    <s v="FEE"/>
    <m/>
    <m/>
    <s v="Y"/>
    <m/>
    <m/>
    <n v="0"/>
    <s v="N"/>
    <n v="0"/>
    <s v="THB FX"/>
    <s v="No"/>
    <n v="3.0635300000000001E-2"/>
    <n v="19717"/>
    <n v="1005199"/>
    <s v="2026-08-21T00:00"/>
    <s v="EOD"/>
    <m/>
    <s v="2026-08-22T00:00"/>
    <s v="FOD EOD"/>
    <s v="FO_EOD"/>
    <n v="85948"/>
    <m/>
    <n v="1408"/>
    <n v="74802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THB"/>
    <m/>
  </r>
  <r>
    <s v="2026-08-21T00:00"/>
    <s v="NOM"/>
    <s v="CAP"/>
    <s v="INIT"/>
    <m/>
    <s v="INT"/>
    <s v="2026-08-21T00:00"/>
    <n v="1"/>
    <n v="0"/>
    <n v="1"/>
    <m/>
    <n v="1735112"/>
    <s v="THB"/>
    <x v="0"/>
    <n v="0"/>
    <n v="1734513"/>
    <s v="LIN ACT/360"/>
    <m/>
    <n v="0"/>
    <x v="0"/>
    <n v="1734513"/>
    <n v="2"/>
    <s v="Fixed"/>
    <s v="R"/>
    <n v="0"/>
    <n v="-1483111.76"/>
    <n v="3.0595074193054999E-2"/>
    <n v="-45375.914333792301"/>
    <s v="N"/>
    <m/>
    <m/>
    <s v="O"/>
    <m/>
    <m/>
    <n v="0"/>
    <n v="0"/>
    <n v="0"/>
    <s v="THB"/>
    <s v="N"/>
    <n v="0"/>
    <s v="Y"/>
    <s v="THB"/>
    <n v="1"/>
    <n v="1"/>
    <m/>
    <s v="2026-08-23T00:00"/>
    <s v="PS"/>
    <m/>
    <m/>
    <s v="Y"/>
    <m/>
    <m/>
    <n v="-1483111.76"/>
    <s v="N"/>
    <n v="0"/>
    <m/>
    <s v="No"/>
    <n v="3.0635300000000001E-2"/>
    <n v="19717"/>
    <n v="1005199"/>
    <s v="2026-08-21T00:00"/>
    <s v="EOD"/>
    <m/>
    <s v="2026-08-22T00:00"/>
    <s v="FOD EOD"/>
    <s v="FO_EOD"/>
    <n v="85948"/>
    <m/>
    <n v="1352"/>
    <n v="18282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HB"/>
    <m/>
  </r>
  <r>
    <s v="2026-08-21T00:00"/>
    <s v="NOM"/>
    <s v="CAP"/>
    <s v="INIT"/>
    <m/>
    <s v="INT"/>
    <s v="2026-08-21T00:00"/>
    <n v="1"/>
    <n v="0"/>
    <n v="1"/>
    <m/>
    <n v="1735116"/>
    <s v="THB"/>
    <x v="0"/>
    <n v="0"/>
    <n v="1734517"/>
    <s v="LIN ACT/360"/>
    <m/>
    <n v="0"/>
    <x v="0"/>
    <n v="1734517"/>
    <n v="2"/>
    <s v="Fixed"/>
    <s v="R"/>
    <n v="0"/>
    <n v="-2873.28"/>
    <n v="3.0595074193054999E-2"/>
    <n v="-87.908214777420994"/>
    <s v="N"/>
    <m/>
    <m/>
    <s v="O"/>
    <m/>
    <m/>
    <n v="0"/>
    <n v="0"/>
    <n v="0"/>
    <s v="THB"/>
    <s v="N"/>
    <n v="0"/>
    <s v="Y"/>
    <s v="THB"/>
    <n v="1"/>
    <n v="1"/>
    <m/>
    <s v="2026-08-23T00:00"/>
    <s v="PS"/>
    <m/>
    <m/>
    <s v="Y"/>
    <m/>
    <m/>
    <n v="-2873.28"/>
    <s v="N"/>
    <n v="0"/>
    <m/>
    <s v="No"/>
    <n v="3.0635300000000001E-2"/>
    <n v="19717"/>
    <n v="1005199"/>
    <s v="2026-08-21T00:00"/>
    <s v="EOD"/>
    <m/>
    <s v="2026-08-22T00:00"/>
    <s v="FOD EOD"/>
    <s v="FO_EOD"/>
    <n v="85948"/>
    <m/>
    <n v="1352"/>
    <n v="18282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THB"/>
    <m/>
  </r>
  <r>
    <s v="2026-08-21T00:00"/>
    <s v="NOM"/>
    <s v="CAP"/>
    <s v="INIT"/>
    <m/>
    <s v="INT"/>
    <s v="2026-08-21T00:00"/>
    <n v="1"/>
    <n v="0"/>
    <n v="1"/>
    <m/>
    <n v="1734571"/>
    <s v="AED"/>
    <x v="0"/>
    <n v="0"/>
    <n v="1733972"/>
    <s v="LIN ACT/360"/>
    <m/>
    <n v="0"/>
    <x v="0"/>
    <n v="1733972"/>
    <n v="2"/>
    <s v="Fixed"/>
    <s v="R"/>
    <n v="0"/>
    <n v="-14975598.630000001"/>
    <n v="0.27226812965408298"/>
    <n v="-4077378.2294403398"/>
    <s v="N"/>
    <m/>
    <m/>
    <s v="O"/>
    <m/>
    <m/>
    <n v="0"/>
    <n v="0"/>
    <n v="0"/>
    <s v="AED"/>
    <s v="N"/>
    <n v="0"/>
    <s v="Y"/>
    <s v="AED"/>
    <n v="1"/>
    <n v="1"/>
    <m/>
    <s v="2026-08-23T00:00"/>
    <s v="PS"/>
    <m/>
    <m/>
    <s v="Y"/>
    <m/>
    <m/>
    <n v="-14975598.630000001"/>
    <s v="N"/>
    <n v="0"/>
    <m/>
    <s v="No"/>
    <n v="0.2721768"/>
    <n v="19717"/>
    <n v="1005199"/>
    <s v="2026-08-21T00:00"/>
    <s v="EOD"/>
    <m/>
    <s v="2026-08-22T00:00"/>
    <s v="FOD EOD"/>
    <s v="FO_EOD"/>
    <n v="85948"/>
    <m/>
    <n v="1254"/>
    <n v="123094"/>
    <s v="MAT"/>
    <n v="0"/>
    <s v="2026-08-21T00:00"/>
    <n v="0"/>
    <n v="0"/>
    <s v="IFC-OPCASH"/>
    <s v="2026-08-21T00:00"/>
    <s v="2026-08-21T00:00"/>
    <s v="B"/>
    <m/>
    <m/>
    <s v="2026-08-21T00:00"/>
    <s v="2026-08-22T00:00"/>
    <s v="CD"/>
    <s v="LIVE"/>
    <m/>
    <s v="OPER_CASH1"/>
    <m/>
    <m/>
    <m/>
    <s v="AED"/>
    <m/>
  </r>
  <r>
    <s v="2026-08-21T00:00"/>
    <s v="NOM"/>
    <s v="CAP"/>
    <s v="INIT"/>
    <m/>
    <s v="INT"/>
    <s v="2026-08-21T00:00"/>
    <n v="1"/>
    <n v="0"/>
    <n v="1"/>
    <m/>
    <n v="1734913"/>
    <s v="CAD"/>
    <x v="0"/>
    <n v="0"/>
    <n v="1734314"/>
    <s v="LIN ACT/360"/>
    <m/>
    <n v="0"/>
    <x v="0"/>
    <n v="1734314"/>
    <n v="2"/>
    <s v="Fixed"/>
    <s v="R"/>
    <n v="0"/>
    <n v="-9849.8799999999992"/>
    <n v="0.72772259214787305"/>
    <n v="-7167.9802059454896"/>
    <s v="N"/>
    <m/>
    <m/>
    <s v="O"/>
    <m/>
    <m/>
    <n v="0"/>
    <n v="0"/>
    <n v="0"/>
    <s v="CAD"/>
    <s v="N"/>
    <n v="0"/>
    <s v="Y"/>
    <s v="CAD"/>
    <n v="1"/>
    <n v="1"/>
    <m/>
    <s v="2026-08-23T00:00"/>
    <s v="PS"/>
    <m/>
    <m/>
    <s v="Y"/>
    <m/>
    <m/>
    <n v="-9849.8799999999992"/>
    <s v="N"/>
    <n v="0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17437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AD"/>
    <m/>
  </r>
  <r>
    <s v="2026-08-21T00:00"/>
    <s v="NOM"/>
    <s v="CAP"/>
    <s v="INIT"/>
    <m/>
    <s v="INT"/>
    <s v="2026-08-21T00:00"/>
    <n v="1"/>
    <n v="0"/>
    <n v="1"/>
    <m/>
    <n v="1734914"/>
    <s v="CAD"/>
    <x v="0"/>
    <n v="0"/>
    <n v="1734315"/>
    <s v="LIN ACT/360"/>
    <m/>
    <n v="0"/>
    <x v="0"/>
    <n v="1734315"/>
    <n v="2"/>
    <s v="Fixed"/>
    <s v="R"/>
    <n v="0"/>
    <n v="-14230.76"/>
    <n v="0.72772259214787305"/>
    <n v="-10356.045555434201"/>
    <s v="N"/>
    <m/>
    <m/>
    <s v="O"/>
    <m/>
    <m/>
    <n v="0"/>
    <n v="0"/>
    <n v="0"/>
    <s v="CAD"/>
    <s v="N"/>
    <n v="0"/>
    <s v="Y"/>
    <s v="CAD"/>
    <n v="1"/>
    <n v="1"/>
    <m/>
    <s v="2026-08-23T00:00"/>
    <s v="PS"/>
    <m/>
    <m/>
    <s v="Y"/>
    <m/>
    <m/>
    <n v="-14230.76"/>
    <s v="N"/>
    <n v="0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17438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AD"/>
    <m/>
  </r>
  <r>
    <s v="2026-08-21T00:00"/>
    <s v="NOM"/>
    <s v="CAP"/>
    <s v="INIT"/>
    <m/>
    <s v="INT"/>
    <s v="2026-08-21T00:00"/>
    <n v="1"/>
    <n v="0"/>
    <n v="1"/>
    <m/>
    <n v="1734912"/>
    <s v="CAD"/>
    <x v="6"/>
    <n v="0"/>
    <n v="1734313"/>
    <s v="LIN ACT/360"/>
    <m/>
    <n v="0"/>
    <x v="0"/>
    <n v="1734313"/>
    <n v="2"/>
    <s v="Fixed"/>
    <s v="R"/>
    <n v="0"/>
    <n v="-2804362.16"/>
    <n v="0.72772259214787305"/>
    <n v="-2040797.7003965999"/>
    <s v="N"/>
    <m/>
    <m/>
    <s v="O"/>
    <m/>
    <m/>
    <n v="0"/>
    <n v="0"/>
    <n v="0"/>
    <s v="CAD"/>
    <s v="N"/>
    <n v="0"/>
    <s v="Y"/>
    <s v="CAD"/>
    <n v="1"/>
    <n v="1"/>
    <m/>
    <s v="2026-08-23T00:00"/>
    <s v="PS"/>
    <m/>
    <m/>
    <s v="Y"/>
    <m/>
    <m/>
    <n v="-2804362.16"/>
    <s v="N"/>
    <n v="0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17437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CAD"/>
    <m/>
  </r>
  <r>
    <s v="2026-08-21T00:00"/>
    <s v="NOM"/>
    <s v="CAP"/>
    <s v="RTRN"/>
    <s v="FIX"/>
    <s v="INT"/>
    <s v="2026-08-21T00:00"/>
    <n v="1"/>
    <n v="0"/>
    <n v="1"/>
    <s v="24_18XXXXX"/>
    <n v="1732631"/>
    <s v="CAD"/>
    <x v="20"/>
    <n v="0"/>
    <n v="1732032"/>
    <s v="LIN ACT/ACT ISM"/>
    <s v="TRANCHE 1"/>
    <n v="0"/>
    <x v="9"/>
    <n v="1732032"/>
    <n v="2"/>
    <s v="Fixed"/>
    <s v="P"/>
    <n v="0"/>
    <n v="-1000000000"/>
    <n v="0.72772259214787305"/>
    <n v="-727722592.14787304"/>
    <s v="N"/>
    <m/>
    <m/>
    <s v="CL"/>
    <m/>
    <m/>
    <n v="0"/>
    <n v="0"/>
    <n v="0"/>
    <s v="CAD"/>
    <s v="N"/>
    <n v="0"/>
    <s v="Y"/>
    <s v="CAD"/>
    <n v="1"/>
    <n v="1"/>
    <m/>
    <s v="2026-08-23T00:00"/>
    <s v="PS"/>
    <m/>
    <m/>
    <s v="N"/>
    <m/>
    <m/>
    <n v="-1000000000"/>
    <s v="N"/>
    <n v="0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274458"/>
    <s v="MAT"/>
    <n v="2371"/>
    <s v="2026-08-21T00:00"/>
    <n v="0"/>
    <n v="0"/>
    <s v="CITIGB"/>
    <s v="2023-08-21T00:00"/>
    <s v="2023-08-21T00:00"/>
    <s v="S"/>
    <s v="IFCWUS"/>
    <m/>
    <s v="2023-08-10T00:00"/>
    <s v="2026-08-21T00:00"/>
    <s v="BOND"/>
    <s v="DEAD"/>
    <s v="24_18XXXXX"/>
    <s v="CORE_FUNDING"/>
    <s v="PV"/>
    <s v="__IFC"/>
    <n v="12439"/>
    <s v="CAD"/>
    <n v="0"/>
  </r>
  <r>
    <s v="2026-08-21T00:00"/>
    <s v="CPN"/>
    <s v="REV"/>
    <s v="FIX"/>
    <s v="FIX"/>
    <s v="INT"/>
    <s v="2026-08-21T00:00"/>
    <n v="1"/>
    <n v="0"/>
    <n v="1"/>
    <s v="24_18XXXXX"/>
    <n v="1732631"/>
    <s v="CAD"/>
    <x v="20"/>
    <n v="0"/>
    <n v="1732032"/>
    <s v="LIN ACT/ACT ISM"/>
    <s v="TRANCHE 1"/>
    <n v="0"/>
    <x v="9"/>
    <n v="1732032"/>
    <n v="2"/>
    <s v="Fixed"/>
    <s v="P"/>
    <n v="181"/>
    <n v="-22500000"/>
    <n v="0.72772259214787305"/>
    <n v="-16373758.3233271"/>
    <s v="N"/>
    <s v="2026-02-21T00:00"/>
    <s v="2026-08-21T00:00"/>
    <s v="CL"/>
    <m/>
    <m/>
    <n v="0"/>
    <n v="10000"/>
    <n v="4.5"/>
    <s v="CAD"/>
    <s v="N"/>
    <n v="0"/>
    <s v="Y"/>
    <s v="CAD"/>
    <n v="1"/>
    <n v="1"/>
    <m/>
    <s v="2026-08-23T00:00"/>
    <s v="INT"/>
    <m/>
    <s v="CAD"/>
    <s v="N"/>
    <m/>
    <m/>
    <n v="-22500000"/>
    <s v="N"/>
    <n v="5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274457"/>
    <s v="MAT"/>
    <n v="2371"/>
    <s v="2026-08-21T00:00"/>
    <n v="0"/>
    <n v="4.5"/>
    <s v="CITIGB"/>
    <s v="2023-08-21T00:00"/>
    <s v="2023-08-21T00:00"/>
    <s v="S"/>
    <s v="IFCWUS"/>
    <m/>
    <s v="2023-08-10T00:00"/>
    <s v="2026-08-21T00:00"/>
    <s v="BOND"/>
    <s v="DEAD"/>
    <s v="24_18XXXXX"/>
    <s v="CORE_FUNDING"/>
    <s v="PV"/>
    <s v="__IFC"/>
    <n v="12439"/>
    <s v="CAD"/>
    <n v="0"/>
  </r>
  <r>
    <s v="2026-08-21T00:00"/>
    <s v="IPAY"/>
    <s v="CAP"/>
    <s v="FEE"/>
    <s v="UPFN"/>
    <s v="OFF"/>
    <s v="2026-08-21T00:00"/>
    <n v="1"/>
    <n v="0"/>
    <n v="1"/>
    <m/>
    <n v="1735328"/>
    <s v="CAD"/>
    <x v="1"/>
    <n v="0"/>
    <n v="1734729"/>
    <m/>
    <m/>
    <n v="0"/>
    <x v="2"/>
    <n v="1734729"/>
    <n v="1"/>
    <m/>
    <s v="R"/>
    <n v="0"/>
    <n v="2248153.52"/>
    <n v="0.72772259214787305"/>
    <n v="1636032.10712076"/>
    <s v="N"/>
    <m/>
    <m/>
    <s v="CL"/>
    <m/>
    <m/>
    <n v="0"/>
    <n v="0"/>
    <n v="0"/>
    <s v="CAD"/>
    <s v="N"/>
    <n v="0"/>
    <s v="Y"/>
    <m/>
    <n v="0"/>
    <n v="0"/>
    <m/>
    <s v="2026-08-23T00:00"/>
    <s v="FEE"/>
    <m/>
    <m/>
    <s v="Y"/>
    <m/>
    <m/>
    <n v="0"/>
    <s v="N"/>
    <n v="0"/>
    <s v="CAD FX"/>
    <s v="No"/>
    <n v="0.72615390000000002"/>
    <n v="19717"/>
    <n v="1005199"/>
    <s v="2026-08-21T00:00"/>
    <s v="EOD"/>
    <m/>
    <s v="2026-08-22T00:00"/>
    <s v="FOD EOD"/>
    <s v="FO_EOD"/>
    <n v="85948"/>
    <m/>
    <n v="1382"/>
    <n v="529710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CAD"/>
    <m/>
  </r>
  <r>
    <s v="2026-08-21T00:00"/>
    <s v="IPAY"/>
    <s v="CAP"/>
    <s v="FEE"/>
    <s v="UPFN"/>
    <s v="OFF"/>
    <s v="2026-08-21T00:00"/>
    <n v="1"/>
    <n v="0"/>
    <n v="1"/>
    <m/>
    <n v="1735288"/>
    <s v="CAD"/>
    <x v="5"/>
    <n v="0"/>
    <n v="1734689"/>
    <m/>
    <m/>
    <n v="0"/>
    <x v="2"/>
    <n v="1734689"/>
    <n v="1"/>
    <m/>
    <s v="R"/>
    <n v="0"/>
    <n v="510.32"/>
    <n v="0.72772259214787305"/>
    <n v="371.37139322490202"/>
    <s v="N"/>
    <m/>
    <m/>
    <s v="CL"/>
    <m/>
    <m/>
    <n v="0"/>
    <n v="0"/>
    <n v="0"/>
    <s v="CAD"/>
    <s v="N"/>
    <n v="0"/>
    <s v="Y"/>
    <m/>
    <n v="0"/>
    <n v="0"/>
    <m/>
    <s v="2026-08-23T00:00"/>
    <s v="FEE"/>
    <m/>
    <m/>
    <s v="Y"/>
    <m/>
    <m/>
    <n v="0"/>
    <s v="N"/>
    <n v="0"/>
    <s v="CAD FX"/>
    <s v="No"/>
    <n v="0.72615390000000002"/>
    <n v="19717"/>
    <n v="1005199"/>
    <s v="2026-08-21T00:00"/>
    <s v="EOD"/>
    <m/>
    <s v="2026-08-22T00:00"/>
    <s v="FOD EOD"/>
    <s v="FO_EOD"/>
    <n v="85948"/>
    <m/>
    <n v="1382"/>
    <n v="529709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CAD"/>
    <m/>
  </r>
  <r>
    <s v="2026-08-21T00:00"/>
    <s v="NOM"/>
    <s v="CAP"/>
    <s v="RTRN"/>
    <m/>
    <s v="INT"/>
    <s v="2026-08-21T00:00"/>
    <n v="1"/>
    <n v="0"/>
    <n v="1"/>
    <s v="24_18XXXXX"/>
    <n v="1731683"/>
    <s v="USD"/>
    <x v="20"/>
    <n v="0"/>
    <n v="1731064"/>
    <s v="LIN ACT/ACT ISM"/>
    <s v="TRANCHE 1"/>
    <n v="0"/>
    <x v="10"/>
    <n v="1731064"/>
    <n v="2"/>
    <s v="Fixed"/>
    <s v="R"/>
    <n v="0"/>
    <n v="250000000"/>
    <n v="0.72772259214787305"/>
    <n v="181930648.03696799"/>
    <s v="N"/>
    <m/>
    <m/>
    <s v="O"/>
    <m/>
    <m/>
    <n v="0"/>
    <n v="0"/>
    <n v="0"/>
    <s v="CAD"/>
    <s v="N"/>
    <n v="0"/>
    <s v="Y"/>
    <s v="CAD"/>
    <n v="1"/>
    <n v="1"/>
    <m/>
    <s v="2026-08-23T00:00"/>
    <s v="PS"/>
    <m/>
    <m/>
    <s v="N"/>
    <m/>
    <m/>
    <n v="250000000"/>
    <s v="N"/>
    <n v="0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274435"/>
    <s v="MAT"/>
    <n v="3595"/>
    <s v="2026-08-21T00:00"/>
    <n v="0"/>
    <n v="0"/>
    <s v="NOSCCA"/>
    <s v="2023-08-21T00:00"/>
    <s v="2023-08-21T00:00"/>
    <s v="B"/>
    <m/>
    <s v="CAD FX"/>
    <s v="2023-08-10T00:00"/>
    <s v="2026-08-21T00:00"/>
    <s v="CS"/>
    <s v="LIVE"/>
    <s v="24_18_S2XX"/>
    <s v="CORE_FUNDING"/>
    <s v="PV"/>
    <m/>
    <m/>
    <s v="CAD"/>
    <n v="0"/>
  </r>
  <r>
    <s v="2026-08-21T00:00"/>
    <s v="CPN"/>
    <s v="REV"/>
    <s v="FIX"/>
    <m/>
    <s v="INT"/>
    <s v="2026-08-21T00:00"/>
    <n v="1"/>
    <n v="0"/>
    <n v="1"/>
    <s v="24_18XXXXX"/>
    <n v="1731683"/>
    <s v="USD"/>
    <x v="20"/>
    <n v="0"/>
    <n v="1731064"/>
    <s v="LIN ACT/ACT ISM"/>
    <s v="TRANCHE 1"/>
    <n v="0"/>
    <x v="10"/>
    <n v="1731064"/>
    <n v="2"/>
    <s v="Fixed"/>
    <s v="R"/>
    <n v="181"/>
    <n v="5625000"/>
    <n v="0.72772259214787305"/>
    <n v="4093439.5808317801"/>
    <s v="N"/>
    <s v="2026-02-21T00:00"/>
    <s v="2026-08-21T00:00"/>
    <s v="O"/>
    <m/>
    <m/>
    <n v="0"/>
    <n v="250000000"/>
    <n v="4.5"/>
    <s v="CAD"/>
    <s v="N"/>
    <n v="0"/>
    <s v="Y"/>
    <s v="CAD"/>
    <n v="1"/>
    <n v="1"/>
    <m/>
    <s v="2026-08-23T00:00"/>
    <s v="INT"/>
    <m/>
    <s v="CAD"/>
    <s v="N"/>
    <m/>
    <m/>
    <n v="5625000"/>
    <s v="N"/>
    <n v="5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274433"/>
    <s v="MAT"/>
    <n v="3595"/>
    <s v="2026-08-21T00:00"/>
    <n v="0"/>
    <n v="4.5"/>
    <s v="NOSCCA"/>
    <s v="2023-08-21T00:00"/>
    <s v="2023-08-21T00:00"/>
    <s v="B"/>
    <m/>
    <s v="CAD FX"/>
    <s v="2023-08-10T00:00"/>
    <s v="2026-08-21T00:00"/>
    <s v="CS"/>
    <s v="LIVE"/>
    <s v="24_18_S2XX"/>
    <s v="CORE_FUNDING"/>
    <s v="PV"/>
    <m/>
    <m/>
    <s v="CAD"/>
    <n v="0"/>
  </r>
  <r>
    <s v="2026-08-21T00:00"/>
    <s v="NOM"/>
    <s v="CAP"/>
    <s v="RTRN"/>
    <m/>
    <s v="INT"/>
    <s v="2026-08-21T00:00"/>
    <n v="1"/>
    <n v="0"/>
    <n v="1"/>
    <s v="24_18XXXXX"/>
    <n v="1730061"/>
    <s v="USD"/>
    <x v="20"/>
    <n v="0"/>
    <n v="1729442"/>
    <s v="LIN ACT/ACT ISM"/>
    <s v="TRANCHE 1"/>
    <n v="0"/>
    <x v="10"/>
    <n v="1729442"/>
    <n v="2"/>
    <s v="Fixed"/>
    <s v="R"/>
    <n v="0"/>
    <n v="750000000"/>
    <n v="0.72772259214787305"/>
    <n v="545791944.11090398"/>
    <s v="N"/>
    <m/>
    <m/>
    <s v="O"/>
    <m/>
    <m/>
    <n v="0"/>
    <n v="0"/>
    <n v="0"/>
    <s v="CAD"/>
    <s v="N"/>
    <n v="0"/>
    <s v="Y"/>
    <s v="CAD"/>
    <n v="1"/>
    <n v="1"/>
    <m/>
    <s v="2026-08-23T00:00"/>
    <s v="PS"/>
    <m/>
    <m/>
    <s v="N"/>
    <m/>
    <m/>
    <n v="750000000"/>
    <s v="N"/>
    <n v="0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274353"/>
    <s v="MAT"/>
    <n v="3509"/>
    <s v="2026-08-21T00:00"/>
    <n v="0"/>
    <n v="0"/>
    <s v="BNDCCN"/>
    <s v="2023-08-21T00:00"/>
    <s v="2023-08-21T00:00"/>
    <s v="B"/>
    <m/>
    <s v="CAD FX"/>
    <s v="2023-08-10T00:00"/>
    <s v="2026-08-21T00:00"/>
    <s v="CS"/>
    <s v="LIVE"/>
    <s v="24_18_S1XX"/>
    <s v="CORE_FUNDING"/>
    <s v="PV"/>
    <m/>
    <m/>
    <s v="CAD"/>
    <n v="0"/>
  </r>
  <r>
    <s v="2026-08-21T00:00"/>
    <s v="IPAY"/>
    <s v="CAP"/>
    <s v="FEE"/>
    <s v="UPFN"/>
    <s v="OFF"/>
    <s v="2026-08-21T00:00"/>
    <n v="1"/>
    <n v="0"/>
    <n v="1"/>
    <m/>
    <n v="1735312"/>
    <s v="CAD"/>
    <x v="4"/>
    <n v="0"/>
    <n v="1734713"/>
    <m/>
    <m/>
    <n v="0"/>
    <x v="2"/>
    <n v="1734713"/>
    <n v="1"/>
    <m/>
    <s v="R"/>
    <n v="0"/>
    <n v="699043542"/>
    <n v="0.72772259214787305"/>
    <n v="508709778.40846997"/>
    <s v="N"/>
    <m/>
    <m/>
    <s v="CL"/>
    <m/>
    <m/>
    <n v="0"/>
    <n v="0"/>
    <n v="0"/>
    <s v="CAD"/>
    <s v="N"/>
    <n v="0"/>
    <s v="Y"/>
    <m/>
    <n v="0"/>
    <n v="0"/>
    <m/>
    <s v="2026-08-23T00:00"/>
    <s v="FEE"/>
    <m/>
    <m/>
    <s v="Y"/>
    <m/>
    <m/>
    <n v="0"/>
    <s v="N"/>
    <n v="0"/>
    <s v="CAD FX"/>
    <s v="No"/>
    <n v="0.72615390000000002"/>
    <n v="19717"/>
    <n v="1005199"/>
    <s v="2026-08-21T00:00"/>
    <s v="EOD"/>
    <m/>
    <s v="2026-08-22T00:00"/>
    <s v="FOD EOD"/>
    <s v="FO_EOD"/>
    <n v="85948"/>
    <m/>
    <n v="1382"/>
    <n v="529708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CAD"/>
    <m/>
  </r>
  <r>
    <s v="2026-08-21T00:00"/>
    <s v="CPN"/>
    <s v="REV"/>
    <s v="FIX"/>
    <m/>
    <s v="INT"/>
    <s v="2026-08-21T00:00"/>
    <n v="1"/>
    <n v="0"/>
    <n v="1"/>
    <s v="24_18XXXXX"/>
    <n v="1730061"/>
    <s v="USD"/>
    <x v="20"/>
    <n v="0"/>
    <n v="1729442"/>
    <s v="LIN ACT/ACT ISM"/>
    <s v="TRANCHE 1"/>
    <n v="0"/>
    <x v="10"/>
    <n v="1729442"/>
    <n v="2"/>
    <s v="Fixed"/>
    <s v="R"/>
    <n v="181"/>
    <n v="16875000"/>
    <n v="0.72772259214787305"/>
    <n v="12280318.7424953"/>
    <s v="N"/>
    <s v="2026-02-21T00:00"/>
    <s v="2026-08-21T00:00"/>
    <s v="O"/>
    <m/>
    <m/>
    <n v="0"/>
    <n v="750000000"/>
    <n v="4.5"/>
    <s v="CAD"/>
    <s v="N"/>
    <n v="0"/>
    <s v="Y"/>
    <s v="CAD"/>
    <n v="1"/>
    <n v="1"/>
    <m/>
    <s v="2026-08-23T00:00"/>
    <s v="INT"/>
    <m/>
    <s v="CAD"/>
    <s v="N"/>
    <m/>
    <m/>
    <n v="16875000"/>
    <s v="N"/>
    <n v="5"/>
    <m/>
    <s v="No"/>
    <n v="0.72615390000000002"/>
    <n v="19717"/>
    <n v="1005199"/>
    <s v="2026-08-21T00:00"/>
    <s v="EOD"/>
    <m/>
    <s v="2026-08-22T00:00"/>
    <s v="FOD EOD"/>
    <s v="FO_EOD"/>
    <n v="85948"/>
    <m/>
    <n v="1265"/>
    <n v="274351"/>
    <s v="MAT"/>
    <n v="3509"/>
    <s v="2026-08-21T00:00"/>
    <n v="0"/>
    <n v="4.5"/>
    <s v="BNDCCN"/>
    <s v="2023-08-21T00:00"/>
    <s v="2023-08-21T00:00"/>
    <s v="B"/>
    <m/>
    <s v="CAD FX"/>
    <s v="2023-08-10T00:00"/>
    <s v="2026-08-21T00:00"/>
    <s v="CS"/>
    <s v="LIVE"/>
    <s v="24_18_S1XX"/>
    <s v="CORE_FUNDING"/>
    <s v="PV"/>
    <m/>
    <m/>
    <s v="CAD"/>
    <n v="0"/>
  </r>
  <r>
    <s v="2026-08-21T00:00"/>
    <s v="NOM"/>
    <s v="CAP"/>
    <s v="INIT"/>
    <m/>
    <s v="INT"/>
    <s v="2026-08-21T00:00"/>
    <n v="1"/>
    <n v="0"/>
    <n v="1"/>
    <m/>
    <n v="1735071"/>
    <s v="OMR"/>
    <x v="0"/>
    <n v="0"/>
    <n v="1734472"/>
    <s v="LIN ACT/360"/>
    <m/>
    <n v="0"/>
    <x v="0"/>
    <n v="1734472"/>
    <n v="2"/>
    <s v="Fixed"/>
    <s v="R"/>
    <n v="0"/>
    <n v="-1712.52"/>
    <n v="2.5974700641575099"/>
    <n v="-4448.21943427102"/>
    <s v="N"/>
    <m/>
    <m/>
    <s v="O"/>
    <m/>
    <m/>
    <n v="0"/>
    <n v="0"/>
    <n v="0"/>
    <s v="OMR"/>
    <s v="N"/>
    <n v="0"/>
    <s v="Y"/>
    <s v="OMR"/>
    <n v="1"/>
    <n v="1"/>
    <m/>
    <s v="2026-08-23T00:00"/>
    <s v="PS"/>
    <m/>
    <m/>
    <s v="Y"/>
    <m/>
    <m/>
    <n v="-1712.52"/>
    <s v="N"/>
    <n v="0"/>
    <m/>
    <s v="No"/>
    <n v="2.5964216000000002"/>
    <n v="19717"/>
    <n v="1005199"/>
    <s v="2026-08-21T00:00"/>
    <s v="EOD"/>
    <m/>
    <s v="2026-08-22T00:00"/>
    <s v="FOD EOD"/>
    <s v="FO_EOD"/>
    <n v="85948"/>
    <m/>
    <n v="0"/>
    <n v="720698"/>
    <s v="MAT"/>
    <n v="0"/>
    <s v="2026-08-21T00:00"/>
    <n v="0"/>
    <n v="0"/>
    <s v="IFC-OPCASH"/>
    <s v="2026-08-23T00:00"/>
    <s v="2026-08-21T00:00"/>
    <s v="B"/>
    <m/>
    <m/>
    <s v="2026-08-21T00:00"/>
    <s v="2026-08-23T00:00"/>
    <s v="CD"/>
    <s v="LIVE"/>
    <m/>
    <s v="OPER_CASH1"/>
    <m/>
    <m/>
    <m/>
    <s v="OMR"/>
    <m/>
  </r>
  <r>
    <s v="2026-08-21T00:00"/>
    <s v="NOM"/>
    <s v="CAP"/>
    <s v="INIT"/>
    <m/>
    <s v="INT"/>
    <s v="2026-08-21T00:00"/>
    <n v="1"/>
    <n v="0"/>
    <n v="1"/>
    <m/>
    <n v="1735080"/>
    <s v="PHP"/>
    <x v="0"/>
    <n v="0"/>
    <n v="1734481"/>
    <s v="LIN ACT/360"/>
    <m/>
    <n v="0"/>
    <x v="0"/>
    <n v="1734481"/>
    <n v="2"/>
    <s v="Fixed"/>
    <s v="R"/>
    <n v="0"/>
    <n v="-26847.5"/>
    <n v="1.6213762241390001E-2"/>
    <n v="-435.298981775718"/>
    <s v="N"/>
    <m/>
    <m/>
    <s v="O"/>
    <m/>
    <m/>
    <n v="0"/>
    <n v="0"/>
    <n v="0"/>
    <s v="PHP"/>
    <s v="N"/>
    <n v="0"/>
    <s v="Y"/>
    <s v="PHP"/>
    <n v="1"/>
    <n v="1"/>
    <m/>
    <s v="2026-08-23T00:00"/>
    <s v="PS"/>
    <m/>
    <m/>
    <s v="Y"/>
    <m/>
    <m/>
    <n v="-26847.5"/>
    <s v="N"/>
    <n v="0"/>
    <m/>
    <s v="No"/>
    <n v="1.6217200000000001E-2"/>
    <n v="19717"/>
    <n v="1005199"/>
    <s v="2026-08-21T00:00"/>
    <s v="EOD"/>
    <m/>
    <s v="2026-08-22T00:00"/>
    <s v="FOD EOD"/>
    <s v="FO_EOD"/>
    <n v="85948"/>
    <m/>
    <n v="1329"/>
    <n v="172418"/>
    <s v="MAT"/>
    <n v="0"/>
    <s v="2026-08-21T00:00"/>
    <n v="0"/>
    <n v="0"/>
    <s v="IFC-OPCASH"/>
    <s v="2026-08-24T00:00"/>
    <s v="2026-08-21T00:00"/>
    <s v="B"/>
    <m/>
    <m/>
    <s v="2026-08-21T00:00"/>
    <s v="2026-08-24T00:00"/>
    <s v="CD"/>
    <s v="LIVE"/>
    <m/>
    <s v="OPER_CASH1"/>
    <m/>
    <m/>
    <m/>
    <s v="PHP"/>
    <m/>
  </r>
  <r>
    <s v="2026-08-21T00:00"/>
    <s v="NOM"/>
    <s v="CAP"/>
    <s v="INIT"/>
    <m/>
    <s v="INT"/>
    <s v="2026-08-21T00:00"/>
    <n v="1"/>
    <n v="0"/>
    <n v="1"/>
    <m/>
    <n v="1735076"/>
    <s v="PHP"/>
    <x v="0"/>
    <n v="0"/>
    <n v="1734477"/>
    <s v="LIN ACT/360"/>
    <m/>
    <n v="0"/>
    <x v="0"/>
    <n v="1734477"/>
    <n v="2"/>
    <s v="Fixed"/>
    <s v="R"/>
    <n v="0"/>
    <n v="-1715278.05"/>
    <n v="1.6213762241390001E-2"/>
    <n v="-27811.110480575"/>
    <s v="N"/>
    <m/>
    <m/>
    <s v="O"/>
    <m/>
    <m/>
    <n v="0"/>
    <n v="0"/>
    <n v="0"/>
    <s v="PHP"/>
    <s v="N"/>
    <n v="0"/>
    <s v="Y"/>
    <s v="PHP"/>
    <n v="1"/>
    <n v="1"/>
    <m/>
    <s v="2026-08-23T00:00"/>
    <s v="PS"/>
    <m/>
    <m/>
    <s v="Y"/>
    <m/>
    <m/>
    <n v="-1715278.05"/>
    <s v="N"/>
    <n v="0"/>
    <m/>
    <s v="No"/>
    <n v="1.6217200000000001E-2"/>
    <n v="19717"/>
    <n v="1005199"/>
    <s v="2026-08-21T00:00"/>
    <s v="EOD"/>
    <m/>
    <s v="2026-08-22T00:00"/>
    <s v="FOD EOD"/>
    <s v="FO_EOD"/>
    <n v="85948"/>
    <m/>
    <n v="1329"/>
    <n v="172414"/>
    <s v="MAT"/>
    <n v="0"/>
    <s v="2026-08-21T00:00"/>
    <n v="0"/>
    <n v="0"/>
    <s v="IFC-OPCASH"/>
    <s v="2026-08-24T00:00"/>
    <s v="2026-08-21T00:00"/>
    <s v="B"/>
    <m/>
    <m/>
    <s v="2026-08-21T00:00"/>
    <s v="2026-08-24T00:00"/>
    <s v="CD"/>
    <s v="LIVE"/>
    <m/>
    <s v="OPER_CASH1"/>
    <m/>
    <m/>
    <m/>
    <s v="PHP"/>
    <m/>
  </r>
  <r>
    <s v="2026-08-21T00:00"/>
    <s v="NOM"/>
    <s v="CAP"/>
    <s v="INIT"/>
    <m/>
    <s v="INT"/>
    <s v="2026-08-21T00:00"/>
    <n v="1"/>
    <n v="0"/>
    <n v="1"/>
    <m/>
    <n v="1735079"/>
    <s v="PHP"/>
    <x v="6"/>
    <n v="0"/>
    <n v="1734480"/>
    <s v="LIN ACT/360"/>
    <m/>
    <n v="0"/>
    <x v="0"/>
    <n v="1734480"/>
    <n v="2"/>
    <s v="Fixed"/>
    <s v="R"/>
    <n v="0"/>
    <n v="-38753.99"/>
    <n v="1.6213762241390001E-2"/>
    <n v="-628.34797976520497"/>
    <s v="N"/>
    <m/>
    <m/>
    <s v="O"/>
    <m/>
    <m/>
    <n v="0"/>
    <n v="0"/>
    <n v="0"/>
    <s v="PHP"/>
    <s v="N"/>
    <n v="0"/>
    <s v="Y"/>
    <s v="PHP"/>
    <n v="1"/>
    <n v="1"/>
    <m/>
    <s v="2026-08-23T00:00"/>
    <s v="PS"/>
    <m/>
    <m/>
    <s v="Y"/>
    <m/>
    <m/>
    <n v="-38753.99"/>
    <s v="N"/>
    <n v="0"/>
    <m/>
    <s v="No"/>
    <n v="1.6217200000000001E-2"/>
    <n v="19717"/>
    <n v="1005199"/>
    <s v="2026-08-21T00:00"/>
    <s v="EOD"/>
    <m/>
    <s v="2026-08-22T00:00"/>
    <s v="FOD EOD"/>
    <s v="FO_EOD"/>
    <n v="85948"/>
    <m/>
    <n v="1329"/>
    <n v="172416"/>
    <s v="MAT"/>
    <n v="0"/>
    <s v="2026-08-21T00:00"/>
    <n v="0"/>
    <n v="0"/>
    <s v="IFC-OPCASH"/>
    <s v="2026-08-24T00:00"/>
    <s v="2026-08-21T00:00"/>
    <s v="B"/>
    <m/>
    <m/>
    <s v="2026-08-21T00:00"/>
    <s v="2026-08-24T00:00"/>
    <s v="CD"/>
    <s v="LIVE"/>
    <m/>
    <s v="OPER_CASH1"/>
    <m/>
    <m/>
    <m/>
    <s v="PHP"/>
    <m/>
  </r>
  <r>
    <s v="2026-08-21T00:00"/>
    <s v="IPAY"/>
    <s v="CAP"/>
    <s v="FEE"/>
    <s v="UPFN"/>
    <s v="OFF"/>
    <s v="2026-08-21T00:00"/>
    <n v="1"/>
    <n v="0"/>
    <n v="1"/>
    <m/>
    <n v="1735346"/>
    <s v="PHP"/>
    <x v="1"/>
    <n v="0"/>
    <n v="1734747"/>
    <m/>
    <m/>
    <n v="0"/>
    <x v="2"/>
    <n v="1734747"/>
    <n v="1"/>
    <m/>
    <s v="R"/>
    <n v="0"/>
    <n v="39242.39"/>
    <n v="1.6213762241390001E-2"/>
    <n v="636.26678124390003"/>
    <s v="N"/>
    <m/>
    <m/>
    <s v="CL"/>
    <m/>
    <m/>
    <n v="0"/>
    <n v="0"/>
    <n v="0"/>
    <s v="PHP"/>
    <s v="N"/>
    <n v="0"/>
    <s v="Y"/>
    <m/>
    <n v="0"/>
    <n v="0"/>
    <m/>
    <s v="2026-08-23T00:00"/>
    <s v="FEE"/>
    <m/>
    <m/>
    <s v="Y"/>
    <m/>
    <m/>
    <n v="0"/>
    <s v="N"/>
    <n v="0"/>
    <s v="PHP FX"/>
    <s v="No"/>
    <n v="1.6217200000000001E-2"/>
    <n v="19717"/>
    <n v="1005199"/>
    <s v="2026-08-21T00:00"/>
    <s v="EOD"/>
    <m/>
    <s v="2026-08-22T00:00"/>
    <s v="FOD EOD"/>
    <s v="FO_EOD"/>
    <n v="85948"/>
    <m/>
    <n v="1403"/>
    <n v="17503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PHP"/>
    <m/>
  </r>
  <r>
    <s v="2026-08-21T00:00"/>
    <s v="NOM"/>
    <s v="CAP"/>
    <s v="INIT"/>
    <m/>
    <s v="INT"/>
    <s v="2026-08-21T00:00"/>
    <n v="1"/>
    <n v="0"/>
    <n v="1"/>
    <m/>
    <n v="1735021"/>
    <s v="KHR"/>
    <x v="0"/>
    <n v="0"/>
    <n v="1734422"/>
    <s v="LIN ACT/360"/>
    <m/>
    <n v="0"/>
    <x v="0"/>
    <n v="1734422"/>
    <n v="2"/>
    <s v="Fixed"/>
    <s v="R"/>
    <n v="0"/>
    <n v="-2645000"/>
    <n v="2.47739378174E-4"/>
    <n v="-655.27065527023001"/>
    <s v="N"/>
    <m/>
    <m/>
    <s v="O"/>
    <m/>
    <m/>
    <n v="0"/>
    <n v="0"/>
    <n v="0"/>
    <s v="KHR"/>
    <s v="N"/>
    <n v="0"/>
    <s v="Y"/>
    <s v="KHR"/>
    <n v="1"/>
    <n v="1"/>
    <m/>
    <s v="2026-08-23T00:00"/>
    <s v="PS"/>
    <m/>
    <m/>
    <s v="Y"/>
    <m/>
    <m/>
    <n v="-2645000"/>
    <s v="N"/>
    <n v="0"/>
    <m/>
    <s v="No"/>
    <n v="2.4709999999999999E-4"/>
    <n v="19717"/>
    <n v="1005199"/>
    <s v="2026-08-21T00:00"/>
    <s v="EOD"/>
    <m/>
    <s v="2026-08-22T00:00"/>
    <s v="FOD EOD"/>
    <s v="FO_EOD"/>
    <n v="85948"/>
    <m/>
    <n v="0"/>
    <n v="25483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KHR"/>
    <m/>
  </r>
  <r>
    <s v="2026-08-21T00:00"/>
    <s v="NOM"/>
    <s v="CAP"/>
    <s v="INIT"/>
    <m/>
    <s v="INT"/>
    <s v="2026-08-21T00:00"/>
    <n v="1"/>
    <n v="0"/>
    <n v="1"/>
    <m/>
    <n v="1734906"/>
    <s v="BRL"/>
    <x v="0"/>
    <n v="0"/>
    <n v="1734307"/>
    <s v="LIN ACT/360"/>
    <m/>
    <n v="0"/>
    <x v="0"/>
    <n v="1734307"/>
    <n v="2"/>
    <s v="Fixed"/>
    <s v="R"/>
    <n v="0"/>
    <n v="-390608.45"/>
    <n v="0.192476108902982"/>
    <n v="-75182.794560625"/>
    <s v="N"/>
    <m/>
    <m/>
    <s v="O"/>
    <m/>
    <m/>
    <n v="0"/>
    <n v="0"/>
    <n v="0"/>
    <s v="BRL"/>
    <s v="N"/>
    <n v="0"/>
    <s v="Y"/>
    <s v="BRL"/>
    <n v="1"/>
    <n v="1"/>
    <m/>
    <s v="2026-08-23T00:00"/>
    <s v="PS"/>
    <m/>
    <m/>
    <s v="Y"/>
    <m/>
    <m/>
    <n v="-390608.45"/>
    <s v="N"/>
    <n v="0"/>
    <m/>
    <s v="No"/>
    <n v="0.19463240000000001"/>
    <n v="19717"/>
    <n v="1005199"/>
    <s v="2026-08-21T00:00"/>
    <s v="EOD"/>
    <m/>
    <s v="2026-08-22T00:00"/>
    <s v="FOD EOD"/>
    <s v="FO_EOD"/>
    <n v="85948"/>
    <m/>
    <n v="1261"/>
    <n v="78213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RL"/>
    <m/>
  </r>
  <r>
    <s v="2026-08-21T00:00"/>
    <s v="NOM"/>
    <s v="CAP"/>
    <s v="INIT"/>
    <m/>
    <s v="INT"/>
    <s v="2026-08-21T00:00"/>
    <n v="1"/>
    <n v="0"/>
    <n v="1"/>
    <m/>
    <n v="1734905"/>
    <s v="BRL"/>
    <x v="0"/>
    <n v="0"/>
    <n v="1734306"/>
    <s v="LIN ACT/360"/>
    <m/>
    <n v="0"/>
    <x v="0"/>
    <n v="1734306"/>
    <n v="2"/>
    <s v="Fixed"/>
    <s v="R"/>
    <n v="0"/>
    <n v="-3761371.68"/>
    <n v="0.192476108902982"/>
    <n v="-723974.18510427198"/>
    <s v="N"/>
    <m/>
    <m/>
    <s v="O"/>
    <m/>
    <m/>
    <n v="0"/>
    <n v="0"/>
    <n v="0"/>
    <s v="BRL"/>
    <s v="N"/>
    <n v="0"/>
    <s v="Y"/>
    <s v="BRL"/>
    <n v="1"/>
    <n v="1"/>
    <m/>
    <s v="2026-08-23T00:00"/>
    <s v="PS"/>
    <m/>
    <m/>
    <s v="Y"/>
    <m/>
    <m/>
    <n v="-3761371.68"/>
    <s v="N"/>
    <n v="0"/>
    <m/>
    <s v="No"/>
    <n v="0.19463240000000001"/>
    <n v="19717"/>
    <n v="1005199"/>
    <s v="2026-08-21T00:00"/>
    <s v="EOD"/>
    <m/>
    <s v="2026-08-22T00:00"/>
    <s v="FOD EOD"/>
    <s v="FO_EOD"/>
    <n v="85948"/>
    <m/>
    <n v="1261"/>
    <n v="78213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RL"/>
    <m/>
  </r>
  <r>
    <s v="2026-08-21T00:00"/>
    <s v="CPN"/>
    <s v="REV"/>
    <s v="VAR"/>
    <s v="EST"/>
    <s v="INT"/>
    <s v="2026-08-21T00:00"/>
    <n v="1"/>
    <n v="0"/>
    <n v="1"/>
    <m/>
    <n v="1747062"/>
    <s v="BRL"/>
    <x v="21"/>
    <n v="0"/>
    <n v="1754709"/>
    <s v="YLD BUS/252 SPR"/>
    <m/>
    <n v="13.9"/>
    <x v="6"/>
    <n v="1754709"/>
    <n v="1"/>
    <s v="Floating"/>
    <s v="R"/>
    <n v="3"/>
    <n v="622120.63841974002"/>
    <n v="0.192476108902982"/>
    <n v="119743.35975127001"/>
    <s v="Y"/>
    <s v="2026-08-21T00:00"/>
    <s v="2026-08-24T00:00"/>
    <s v="O"/>
    <s v="2026-08-21T00:00"/>
    <s v="2026-08-21T00:00"/>
    <n v="-0.4995"/>
    <n v="1252449333.3699901"/>
    <n v="13.9"/>
    <s v="BRL"/>
    <s v="Y"/>
    <n v="0"/>
    <s v="N"/>
    <s v="BRL"/>
    <n v="1"/>
    <n v="1"/>
    <s v="2026-08-21T00:00"/>
    <s v="2026-08-23T00:00"/>
    <s v="IPR"/>
    <s v="BRL CDI CETIP CMP"/>
    <s v="BRL"/>
    <s v="N"/>
    <s v="2026-08-21T00:00"/>
    <m/>
    <n v="622120.63841999997"/>
    <s v="N"/>
    <n v="0"/>
    <s v="BRL FX"/>
    <s v="No"/>
    <n v="0.19463240000000001"/>
    <n v="19717"/>
    <n v="1005199"/>
    <s v="2026-08-21T00:00"/>
    <s v="EOD"/>
    <m/>
    <s v="2026-08-22T00:00"/>
    <s v="FOD EOD"/>
    <s v="FO_EOD"/>
    <n v="85948"/>
    <m/>
    <n v="0"/>
    <n v="440149"/>
    <s v="MAT"/>
    <n v="0"/>
    <s v="2026-08-21T00:00"/>
    <n v="0"/>
    <n v="13.331068999999999"/>
    <s v="POOL_LIQ_BRL"/>
    <s v="2026-08-21T00:00"/>
    <s v="2026-08-21T00:00"/>
    <s v="B"/>
    <m/>
    <m/>
    <s v="2026-08-21T00:00"/>
    <s v="2026-08-24T00:00"/>
    <s v="LN_BR"/>
    <s v="LIVE"/>
    <m/>
    <s v="LCY_POOLS"/>
    <s v="NA"/>
    <m/>
    <m/>
    <s v="BRL"/>
    <m/>
  </r>
  <r>
    <s v="2026-08-21T00:00"/>
    <s v="IPAY"/>
    <s v="CAP"/>
    <s v="FEE"/>
    <s v="UPFN"/>
    <s v="OFF"/>
    <s v="2026-08-21T00:00"/>
    <n v="1"/>
    <n v="0"/>
    <n v="1"/>
    <m/>
    <n v="1735327"/>
    <s v="BRL"/>
    <x v="1"/>
    <n v="0"/>
    <n v="1734728"/>
    <m/>
    <m/>
    <n v="0"/>
    <x v="2"/>
    <n v="1734728"/>
    <n v="1"/>
    <m/>
    <s v="R"/>
    <n v="0"/>
    <n v="0.28000000000000003"/>
    <n v="0.192476108902982"/>
    <n v="5.3893310492834898E-2"/>
    <s v="N"/>
    <m/>
    <m/>
    <s v="CL"/>
    <m/>
    <m/>
    <n v="0"/>
    <n v="0"/>
    <n v="0"/>
    <s v="BRL"/>
    <s v="N"/>
    <n v="0"/>
    <s v="Y"/>
    <m/>
    <n v="0"/>
    <n v="0"/>
    <m/>
    <s v="2026-08-23T00:00"/>
    <s v="FEE"/>
    <m/>
    <m/>
    <s v="Y"/>
    <m/>
    <m/>
    <n v="0"/>
    <s v="N"/>
    <n v="0"/>
    <s v="BRL FX"/>
    <s v="No"/>
    <n v="0.19463240000000001"/>
    <n v="19717"/>
    <n v="1005199"/>
    <s v="2026-08-21T00:00"/>
    <s v="EOD"/>
    <m/>
    <s v="2026-08-22T00:00"/>
    <s v="FOD EOD"/>
    <s v="FO_EOD"/>
    <n v="85948"/>
    <m/>
    <n v="1381"/>
    <n v="44040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BRL"/>
    <m/>
  </r>
  <r>
    <s v="2026-08-21T00:00"/>
    <s v="CPN"/>
    <s v="REV"/>
    <s v="VAR"/>
    <s v="FIX"/>
    <s v="INT"/>
    <s v="2026-08-21T00:00"/>
    <n v="1"/>
    <n v="0"/>
    <n v="1"/>
    <m/>
    <n v="1735285"/>
    <s v="BRL"/>
    <x v="21"/>
    <n v="0"/>
    <n v="1734686"/>
    <s v="YLD BUS/252 SPR"/>
    <m/>
    <n v="13.9"/>
    <x v="6"/>
    <n v="1734686"/>
    <n v="1"/>
    <s v="Floating"/>
    <s v="R"/>
    <n v="1"/>
    <n v="66693575.595147699"/>
    <n v="0.192476108902982"/>
    <n v="12836919.9193809"/>
    <s v="N"/>
    <s v="2026-08-20T00:00"/>
    <s v="2026-08-21T00:00"/>
    <s v="O"/>
    <s v="2026-08-20T00:00"/>
    <s v="2026-08-20T00:00"/>
    <n v="262.18"/>
    <n v="12654572230.8099"/>
    <n v="276.08"/>
    <s v="BRL"/>
    <s v="N"/>
    <n v="13.9"/>
    <s v="Y"/>
    <s v="BRL"/>
    <n v="1"/>
    <n v="1"/>
    <s v="2026-08-20T00:00"/>
    <s v="2026-08-23T00:00"/>
    <s v="INT"/>
    <s v="BRL CDI CETIP CMP"/>
    <s v="BRL"/>
    <s v="N"/>
    <s v="2026-08-20T00:00"/>
    <m/>
    <n v="66693575.595147997"/>
    <s v="N"/>
    <n v="0"/>
    <m/>
    <s v="No"/>
    <n v="0.19463240000000001"/>
    <n v="19717"/>
    <n v="1005199"/>
    <s v="2026-08-21T00:00"/>
    <s v="EOD"/>
    <m/>
    <s v="2026-08-22T00:00"/>
    <s v="FOD EOD"/>
    <s v="FO_EOD"/>
    <n v="85948"/>
    <m/>
    <n v="0"/>
    <n v="440147"/>
    <s v="MAT"/>
    <n v="0"/>
    <s v="2026-08-21T00:00"/>
    <n v="0"/>
    <n v="276.08"/>
    <s v="POOL_LIQ_BRL"/>
    <s v="2026-08-20T00:00"/>
    <s v="2026-08-20T00:00"/>
    <s v="B"/>
    <m/>
    <m/>
    <s v="2026-08-20T00:00"/>
    <s v="2026-08-21T00:00"/>
    <s v="LN_BR"/>
    <s v="LIVE"/>
    <m/>
    <s v="LCY_POOLS"/>
    <m/>
    <m/>
    <m/>
    <s v="BRL"/>
    <m/>
  </r>
  <r>
    <s v="2026-08-21T00:00"/>
    <s v="IPAY"/>
    <s v="CAP"/>
    <s v="FEE"/>
    <s v="UPFN"/>
    <s v="OFF"/>
    <s v="2026-08-21T00:00"/>
    <n v="1"/>
    <n v="0"/>
    <n v="1"/>
    <m/>
    <n v="1735352"/>
    <s v="BRL"/>
    <x v="22"/>
    <n v="0"/>
    <n v="1734753"/>
    <m/>
    <m/>
    <n v="0"/>
    <x v="2"/>
    <n v="1734753"/>
    <n v="1"/>
    <m/>
    <s v="R"/>
    <n v="0"/>
    <n v="1177732529"/>
    <n v="0.192476108902982"/>
    <n v="226685374.51038799"/>
    <s v="N"/>
    <m/>
    <m/>
    <s v="CL"/>
    <m/>
    <m/>
    <n v="0"/>
    <n v="0"/>
    <n v="0"/>
    <s v="BRL"/>
    <s v="N"/>
    <n v="0"/>
    <s v="Y"/>
    <m/>
    <n v="0"/>
    <n v="0"/>
    <m/>
    <s v="2026-08-23T00:00"/>
    <s v="FEE"/>
    <m/>
    <m/>
    <s v="Y"/>
    <m/>
    <m/>
    <n v="0"/>
    <s v="N"/>
    <n v="0"/>
    <s v="BRL FX"/>
    <s v="No"/>
    <n v="0.19463240000000001"/>
    <n v="19717"/>
    <n v="1005199"/>
    <s v="2026-08-21T00:00"/>
    <s v="EOD"/>
    <m/>
    <s v="2026-08-22T00:00"/>
    <s v="FOD EOD"/>
    <s v="FO_EOD"/>
    <n v="85948"/>
    <m/>
    <n v="1414"/>
    <n v="440401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BRL"/>
    <m/>
  </r>
  <r>
    <s v="2026-08-21T00:00"/>
    <s v="CPN"/>
    <s v="REV"/>
    <s v="VAR"/>
    <s v="FIX"/>
    <s v="INT"/>
    <s v="2026-08-21T00:00"/>
    <n v="1"/>
    <n v="0"/>
    <n v="1"/>
    <m/>
    <n v="1735285"/>
    <s v="BRL"/>
    <x v="22"/>
    <n v="0"/>
    <n v="1734686"/>
    <s v="YLD BUS/252 SPR"/>
    <m/>
    <n v="13.9"/>
    <x v="6"/>
    <n v="1734686"/>
    <n v="1"/>
    <s v="Floating"/>
    <s v="P"/>
    <n v="1"/>
    <n v="-66693575.595147699"/>
    <n v="0.192476108902982"/>
    <n v="-12836919.9193809"/>
    <s v="N"/>
    <s v="2026-08-20T00:00"/>
    <s v="2026-08-21T00:00"/>
    <s v="O"/>
    <s v="2026-08-20T00:00"/>
    <s v="2026-08-20T00:00"/>
    <n v="262.18"/>
    <n v="-12654572230.8099"/>
    <n v="276.08"/>
    <s v="BRL"/>
    <s v="N"/>
    <n v="13.9"/>
    <s v="Y"/>
    <s v="BRL"/>
    <n v="1"/>
    <n v="1"/>
    <s v="2026-08-20T00:00"/>
    <s v="2026-08-23T00:00"/>
    <s v="INT"/>
    <s v="BRL CDI CETIP CMP"/>
    <s v="BRL"/>
    <s v="N"/>
    <s v="2026-08-20T00:00"/>
    <m/>
    <n v="-66693575.595147997"/>
    <s v="N"/>
    <n v="0"/>
    <m/>
    <s v="No"/>
    <n v="0.19463240000000001"/>
    <n v="19717"/>
    <n v="1005199"/>
    <s v="2026-08-21T00:00"/>
    <s v="EOD"/>
    <m/>
    <s v="2026-08-22T00:00"/>
    <s v="FOD EOD"/>
    <s v="FO_EOD"/>
    <n v="85948"/>
    <m/>
    <n v="0"/>
    <n v="440146"/>
    <s v="MAT"/>
    <n v="0"/>
    <s v="2026-08-21T00:00"/>
    <n v="0"/>
    <n v="276.08"/>
    <s v="POOL_ALM_BRL"/>
    <s v="2026-08-20T00:00"/>
    <s v="2026-08-20T00:00"/>
    <s v="S"/>
    <m/>
    <m/>
    <s v="2026-08-20T00:00"/>
    <s v="2026-08-21T00:00"/>
    <s v="LN_BR"/>
    <s v="LIVE"/>
    <m/>
    <s v="LCY_POOLS"/>
    <m/>
    <m/>
    <m/>
    <s v="BRL"/>
    <m/>
  </r>
  <r>
    <s v="2026-08-21T00:00"/>
    <s v="NOM"/>
    <s v="CAP"/>
    <s v="INIT"/>
    <m/>
    <s v="INT"/>
    <s v="2026-08-21T00:00"/>
    <n v="1"/>
    <n v="0"/>
    <n v="1"/>
    <m/>
    <n v="1734902"/>
    <s v="BRL"/>
    <x v="6"/>
    <n v="0"/>
    <n v="1734303"/>
    <s v="LIN ACT/360"/>
    <m/>
    <n v="0"/>
    <x v="0"/>
    <n v="1734303"/>
    <n v="2"/>
    <s v="Fixed"/>
    <s v="R"/>
    <n v="0"/>
    <n v="-182765.53"/>
    <n v="0.192476108902982"/>
    <n v="-35177.9980559912"/>
    <s v="N"/>
    <m/>
    <m/>
    <s v="O"/>
    <m/>
    <m/>
    <n v="0"/>
    <n v="0"/>
    <n v="0"/>
    <s v="BRL"/>
    <s v="N"/>
    <n v="0"/>
    <s v="Y"/>
    <s v="BRL"/>
    <n v="1"/>
    <n v="1"/>
    <m/>
    <s v="2026-08-23T00:00"/>
    <s v="PS"/>
    <m/>
    <m/>
    <s v="Y"/>
    <m/>
    <m/>
    <n v="-182765.53"/>
    <s v="N"/>
    <n v="0"/>
    <m/>
    <s v="No"/>
    <n v="0.19463240000000001"/>
    <n v="19717"/>
    <n v="1005199"/>
    <s v="2026-08-21T00:00"/>
    <s v="EOD"/>
    <m/>
    <s v="2026-08-22T00:00"/>
    <s v="FOD EOD"/>
    <s v="FO_EOD"/>
    <n v="85948"/>
    <m/>
    <n v="1261"/>
    <n v="78213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RL"/>
    <m/>
  </r>
  <r>
    <s v="2026-08-21T00:00"/>
    <s v="CPN"/>
    <s v="REV"/>
    <s v="VAR"/>
    <s v="EST"/>
    <s v="INT"/>
    <s v="2026-08-21T00:00"/>
    <n v="1"/>
    <n v="0"/>
    <n v="1"/>
    <m/>
    <n v="1747062"/>
    <s v="BRL"/>
    <x v="22"/>
    <n v="0"/>
    <n v="1754709"/>
    <s v="YLD BUS/252 SPR"/>
    <m/>
    <n v="13.9"/>
    <x v="6"/>
    <n v="1754709"/>
    <n v="1"/>
    <s v="Floating"/>
    <s v="P"/>
    <n v="3"/>
    <n v="-622120.63841974002"/>
    <n v="0.192476108902982"/>
    <n v="-119743.35975127001"/>
    <s v="Y"/>
    <s v="2026-08-21T00:00"/>
    <s v="2026-08-24T00:00"/>
    <s v="O"/>
    <s v="2026-08-21T00:00"/>
    <s v="2026-08-21T00:00"/>
    <n v="-0.4995"/>
    <n v="-1252449333.3699901"/>
    <n v="13.9"/>
    <s v="BRL"/>
    <s v="Y"/>
    <n v="0"/>
    <s v="N"/>
    <s v="BRL"/>
    <n v="1"/>
    <n v="1"/>
    <s v="2026-08-21T00:00"/>
    <s v="2026-08-23T00:00"/>
    <s v="IPR"/>
    <s v="BRL CDI CETIP CMP"/>
    <s v="BRL"/>
    <s v="N"/>
    <s v="2026-08-21T00:00"/>
    <m/>
    <n v="-622120.63841999997"/>
    <s v="N"/>
    <n v="0"/>
    <s v="BRL FX"/>
    <s v="No"/>
    <n v="0.19463240000000001"/>
    <n v="19717"/>
    <n v="1005199"/>
    <s v="2026-08-21T00:00"/>
    <s v="EOD"/>
    <m/>
    <s v="2026-08-22T00:00"/>
    <s v="FOD EOD"/>
    <s v="FO_EOD"/>
    <n v="85948"/>
    <m/>
    <n v="0"/>
    <n v="440148"/>
    <s v="MAT"/>
    <n v="0"/>
    <s v="2026-08-21T00:00"/>
    <n v="0"/>
    <n v="13.331068999999999"/>
    <s v="POOL_ALM_BRL"/>
    <s v="2026-08-21T00:00"/>
    <s v="2026-08-21T00:00"/>
    <s v="S"/>
    <m/>
    <m/>
    <s v="2026-08-21T00:00"/>
    <s v="2026-08-24T00:00"/>
    <s v="LN_BR"/>
    <s v="LIVE"/>
    <m/>
    <s v="LCY_POOLS"/>
    <s v="NA"/>
    <m/>
    <m/>
    <s v="BRL"/>
    <m/>
  </r>
  <r>
    <s v="2026-08-21T00:00"/>
    <s v="NOM"/>
    <s v="CAP"/>
    <s v="INIT"/>
    <m/>
    <s v="INT"/>
    <s v="2026-08-21T00:00"/>
    <n v="1"/>
    <n v="0"/>
    <n v="1"/>
    <m/>
    <n v="1734907"/>
    <s v="BRL"/>
    <x v="0"/>
    <n v="0"/>
    <n v="1734308"/>
    <s v="LIN ACT/360"/>
    <m/>
    <n v="0"/>
    <x v="0"/>
    <n v="1734308"/>
    <n v="2"/>
    <s v="Fixed"/>
    <s v="R"/>
    <n v="0"/>
    <n v="-149123.09"/>
    <n v="0.192476108902982"/>
    <n v="-28702.632110789102"/>
    <s v="N"/>
    <m/>
    <m/>
    <s v="O"/>
    <m/>
    <m/>
    <n v="0"/>
    <n v="0"/>
    <n v="0"/>
    <s v="BRL"/>
    <s v="N"/>
    <n v="0"/>
    <s v="Y"/>
    <s v="BRL"/>
    <n v="1"/>
    <n v="1"/>
    <m/>
    <s v="2026-08-23T00:00"/>
    <s v="PS"/>
    <m/>
    <m/>
    <s v="Y"/>
    <m/>
    <m/>
    <n v="-149123.09"/>
    <s v="N"/>
    <n v="0"/>
    <m/>
    <s v="No"/>
    <n v="0.19463240000000001"/>
    <n v="19717"/>
    <n v="1005199"/>
    <s v="2026-08-21T00:00"/>
    <s v="EOD"/>
    <m/>
    <s v="2026-08-22T00:00"/>
    <s v="FOD EOD"/>
    <s v="FO_EOD"/>
    <n v="85948"/>
    <m/>
    <n v="1261"/>
    <n v="78213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BRL"/>
    <m/>
  </r>
  <r>
    <s v="2026-08-21T00:00"/>
    <s v="IPAY"/>
    <s v="REV"/>
    <m/>
    <m/>
    <s v="ADD"/>
    <s v="2026-08-21T00:00"/>
    <n v="1"/>
    <n v="0"/>
    <n v="1"/>
    <m/>
    <n v="1735576"/>
    <s v="RON"/>
    <x v="8"/>
    <n v="0"/>
    <n v="1734985"/>
    <m/>
    <m/>
    <n v="0"/>
    <x v="2"/>
    <n v="1734985"/>
    <n v="1"/>
    <m/>
    <s v="R"/>
    <n v="0"/>
    <n v="6323224.71"/>
    <n v="0.222573393576532"/>
    <n v="1407381.58205168"/>
    <s v="N"/>
    <m/>
    <m/>
    <s v="O"/>
    <m/>
    <m/>
    <n v="0"/>
    <n v="0"/>
    <n v="0"/>
    <s v="RON"/>
    <s v="N"/>
    <n v="0"/>
    <s v="Y"/>
    <m/>
    <n v="0"/>
    <n v="0"/>
    <m/>
    <s v="2026-08-23T00:00"/>
    <m/>
    <m/>
    <m/>
    <s v="Y"/>
    <m/>
    <m/>
    <n v="0"/>
    <s v="N"/>
    <n v="0"/>
    <s v="(RON - USD)"/>
    <s v="No"/>
    <n v="0.2223752"/>
    <n v="19717"/>
    <n v="1005199"/>
    <s v="2026-08-21T00:00"/>
    <s v="EOD"/>
    <m/>
    <s v="2026-08-22T00:00"/>
    <s v="FOD EOD"/>
    <s v="FO_EOD"/>
    <n v="85948"/>
    <m/>
    <n v="0"/>
    <n v="311772"/>
    <s v="MAT"/>
    <n v="0"/>
    <s v="2026-02-17T00:00"/>
    <n v="0"/>
    <n v="0"/>
    <s v="IFC_BORROWER"/>
    <m/>
    <s v="2026-02-24T00:00"/>
    <s v="B"/>
    <m/>
    <m/>
    <s v="2026-02-17T00:00"/>
    <m/>
    <s v="SCF"/>
    <s v="LIVE"/>
    <m/>
    <s v="UNFUNDED"/>
    <m/>
    <m/>
    <m/>
    <s v="RON"/>
    <m/>
  </r>
  <r>
    <s v="2026-08-21T00:00"/>
    <s v="NOM"/>
    <s v="CAP"/>
    <s v="INIT"/>
    <m/>
    <s v="INT"/>
    <s v="2026-08-21T00:00"/>
    <n v="1"/>
    <n v="0"/>
    <n v="1"/>
    <m/>
    <n v="1735091"/>
    <s v="RON"/>
    <x v="0"/>
    <n v="0"/>
    <n v="1734492"/>
    <s v="LIN ACT/360"/>
    <m/>
    <n v="0"/>
    <x v="0"/>
    <n v="1734492"/>
    <n v="2"/>
    <s v="Fixed"/>
    <s v="R"/>
    <n v="0"/>
    <n v="-4093007.48"/>
    <n v="0.222573393576532"/>
    <n v="-910994.56475772895"/>
    <s v="N"/>
    <m/>
    <m/>
    <s v="O"/>
    <m/>
    <m/>
    <n v="0"/>
    <n v="0"/>
    <n v="0"/>
    <s v="RON"/>
    <s v="N"/>
    <n v="0"/>
    <s v="Y"/>
    <s v="RON"/>
    <n v="1"/>
    <n v="1"/>
    <m/>
    <s v="2026-08-23T00:00"/>
    <s v="PS"/>
    <m/>
    <m/>
    <s v="Y"/>
    <m/>
    <m/>
    <n v="-4093007.48"/>
    <s v="N"/>
    <n v="0"/>
    <m/>
    <s v="No"/>
    <n v="0.2223752"/>
    <n v="19717"/>
    <n v="1005199"/>
    <s v="2026-08-21T00:00"/>
    <s v="EOD"/>
    <m/>
    <s v="2026-08-22T00:00"/>
    <s v="FOD EOD"/>
    <s v="FO_EOD"/>
    <n v="85948"/>
    <m/>
    <n v="1336"/>
    <n v="89710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ON"/>
    <m/>
  </r>
  <r>
    <s v="2026-08-21T00:00"/>
    <s v="NOM"/>
    <s v="CAP"/>
    <s v="INIT"/>
    <m/>
    <s v="INT"/>
    <s v="2026-08-21T00:00"/>
    <n v="1"/>
    <n v="0"/>
    <n v="1"/>
    <m/>
    <n v="1735090"/>
    <s v="RON"/>
    <x v="0"/>
    <n v="0"/>
    <n v="1734491"/>
    <s v="LIN ACT/360"/>
    <m/>
    <n v="0"/>
    <x v="0"/>
    <n v="1734491"/>
    <n v="2"/>
    <s v="Fixed"/>
    <s v="R"/>
    <n v="0"/>
    <n v="-109546.13"/>
    <n v="0.222573393576532"/>
    <n v="-24382.053907275898"/>
    <s v="N"/>
    <m/>
    <m/>
    <s v="O"/>
    <m/>
    <m/>
    <n v="0"/>
    <n v="0"/>
    <n v="0"/>
    <s v="RON"/>
    <s v="N"/>
    <n v="0"/>
    <s v="Y"/>
    <s v="RON"/>
    <n v="1"/>
    <n v="1"/>
    <m/>
    <s v="2026-08-23T00:00"/>
    <s v="PS"/>
    <m/>
    <m/>
    <s v="Y"/>
    <m/>
    <m/>
    <n v="-109546.13"/>
    <s v="N"/>
    <n v="0"/>
    <m/>
    <s v="No"/>
    <n v="0.2223752"/>
    <n v="19717"/>
    <n v="1005199"/>
    <s v="2026-08-21T00:00"/>
    <s v="EOD"/>
    <m/>
    <s v="2026-08-22T00:00"/>
    <s v="FOD EOD"/>
    <s v="FO_EOD"/>
    <n v="85948"/>
    <m/>
    <n v="1336"/>
    <n v="89710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RON"/>
    <m/>
  </r>
  <r>
    <s v="2026-08-21T00:00"/>
    <s v="NOM"/>
    <s v="CAP"/>
    <s v="INIT"/>
    <m/>
    <s v="INT"/>
    <s v="2026-08-21T00:00"/>
    <n v="1"/>
    <n v="0"/>
    <n v="1"/>
    <m/>
    <n v="1734994"/>
    <s v="IDR"/>
    <x v="0"/>
    <n v="0"/>
    <n v="1734395"/>
    <s v="LIN ACT/360"/>
    <m/>
    <n v="0"/>
    <x v="0"/>
    <n v="1734395"/>
    <n v="2"/>
    <s v="Fixed"/>
    <s v="R"/>
    <n v="0"/>
    <n v="-33188609636.09"/>
    <n v="5.6529112493000003E-5"/>
    <n v="-1876122.6476047901"/>
    <s v="N"/>
    <m/>
    <m/>
    <s v="O"/>
    <m/>
    <m/>
    <n v="0"/>
    <n v="0"/>
    <n v="0"/>
    <s v="IDR"/>
    <s v="N"/>
    <n v="0"/>
    <s v="Y"/>
    <s v="IDR"/>
    <n v="1"/>
    <n v="1"/>
    <m/>
    <s v="2026-08-23T00:00"/>
    <s v="PS"/>
    <m/>
    <m/>
    <s v="Y"/>
    <m/>
    <m/>
    <n v="-33188609636.09"/>
    <s v="N"/>
    <n v="0"/>
    <m/>
    <s v="No"/>
    <n v="5.6499999999999998E-5"/>
    <n v="19717"/>
    <n v="1005199"/>
    <s v="2026-08-21T00:00"/>
    <s v="EOD"/>
    <m/>
    <s v="2026-08-22T00:00"/>
    <s v="FOD EOD"/>
    <s v="FO_EOD"/>
    <n v="85948"/>
    <m/>
    <n v="1296"/>
    <n v="26745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IDR"/>
    <m/>
  </r>
  <r>
    <s v="2026-08-21T00:00"/>
    <s v="NOM"/>
    <s v="CAP"/>
    <s v="INIT"/>
    <m/>
    <s v="INT"/>
    <s v="2026-08-21T00:00"/>
    <n v="1"/>
    <n v="0"/>
    <n v="1"/>
    <m/>
    <n v="1735012"/>
    <s v="JPY"/>
    <x v="0"/>
    <n v="0"/>
    <n v="1734413"/>
    <s v="LIN ACT/360"/>
    <m/>
    <n v="0"/>
    <x v="0"/>
    <n v="1734413"/>
    <n v="2"/>
    <s v="Fixed"/>
    <s v="R"/>
    <n v="0"/>
    <n v="-1132935"/>
    <n v="6.3009987082950003E-3"/>
    <n v="-7138.6219715821899"/>
    <s v="N"/>
    <m/>
    <m/>
    <s v="O"/>
    <m/>
    <m/>
    <n v="0"/>
    <n v="0"/>
    <n v="0"/>
    <s v="JPY"/>
    <s v="N"/>
    <n v="0"/>
    <s v="Y"/>
    <s v="JPY"/>
    <n v="1"/>
    <n v="1"/>
    <m/>
    <s v="2026-08-23T00:00"/>
    <s v="PS"/>
    <m/>
    <m/>
    <s v="Y"/>
    <m/>
    <m/>
    <n v="-1132935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02"/>
    <n v="88506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JPY"/>
    <m/>
  </r>
  <r>
    <s v="2026-08-21T00:00"/>
    <s v="NOM"/>
    <s v="CAP"/>
    <s v="INIT"/>
    <m/>
    <s v="INT"/>
    <s v="2026-08-21T00:00"/>
    <n v="1"/>
    <n v="0"/>
    <n v="1"/>
    <m/>
    <n v="1735015"/>
    <s v="JPY"/>
    <x v="0"/>
    <n v="0"/>
    <n v="1734416"/>
    <s v="LIN ACT/360"/>
    <m/>
    <n v="0"/>
    <x v="0"/>
    <n v="1734416"/>
    <n v="2"/>
    <s v="Fixed"/>
    <s v="R"/>
    <n v="0"/>
    <n v="-442803579"/>
    <n v="6.3009987082950003E-3"/>
    <n v="-2790104.7793073999"/>
    <s v="N"/>
    <m/>
    <m/>
    <s v="O"/>
    <m/>
    <m/>
    <n v="0"/>
    <n v="0"/>
    <n v="0"/>
    <s v="JPY"/>
    <s v="N"/>
    <n v="0"/>
    <s v="Y"/>
    <s v="JPY"/>
    <n v="1"/>
    <n v="1"/>
    <m/>
    <s v="2026-08-23T00:00"/>
    <s v="PS"/>
    <m/>
    <m/>
    <s v="Y"/>
    <m/>
    <m/>
    <n v="-442803579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02"/>
    <n v="88507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JPY"/>
    <m/>
  </r>
  <r>
    <s v="2026-08-21T00:00"/>
    <s v="NOM"/>
    <s v="CAP"/>
    <s v="INIT"/>
    <m/>
    <s v="INT"/>
    <s v="2026-08-21T00:00"/>
    <n v="1"/>
    <n v="0"/>
    <n v="1"/>
    <m/>
    <n v="1735016"/>
    <s v="JPY"/>
    <x v="0"/>
    <n v="0"/>
    <n v="1734417"/>
    <s v="LIN ACT/360"/>
    <m/>
    <n v="0"/>
    <x v="0"/>
    <n v="1734417"/>
    <n v="2"/>
    <s v="Fixed"/>
    <s v="R"/>
    <n v="0"/>
    <n v="-6882440"/>
    <n v="6.3009987082950003E-3"/>
    <n v="-43366.245549917803"/>
    <s v="N"/>
    <m/>
    <m/>
    <s v="O"/>
    <m/>
    <m/>
    <n v="0"/>
    <n v="0"/>
    <n v="0"/>
    <s v="JPY"/>
    <s v="N"/>
    <n v="0"/>
    <s v="Y"/>
    <s v="JPY"/>
    <n v="1"/>
    <n v="1"/>
    <m/>
    <s v="2026-08-23T00:00"/>
    <s v="PS"/>
    <m/>
    <m/>
    <s v="Y"/>
    <m/>
    <m/>
    <n v="-6882440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02"/>
    <n v="88507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JPY"/>
    <m/>
  </r>
  <r>
    <s v="2026-08-21T00:00"/>
    <s v="NOM"/>
    <s v="CAP"/>
    <m/>
    <m/>
    <s v="INT"/>
    <s v="2026-08-21T00:00"/>
    <n v="1"/>
    <n v="0"/>
    <n v="2"/>
    <m/>
    <n v="1734160"/>
    <s v="USD"/>
    <x v="1"/>
    <n v="0"/>
    <n v="1733561"/>
    <m/>
    <m/>
    <n v="0"/>
    <x v="1"/>
    <n v="1733561"/>
    <n v="2"/>
    <m/>
    <m/>
    <n v="0"/>
    <n v="-2001740000"/>
    <n v="6.3009987082950003E-3"/>
    <n v="-12612961.1543424"/>
    <s v="N"/>
    <m/>
    <m/>
    <s v="CL"/>
    <m/>
    <m/>
    <n v="0"/>
    <n v="0"/>
    <n v="0"/>
    <s v="JPY"/>
    <s v="N"/>
    <n v="0"/>
    <s v="Y"/>
    <m/>
    <n v="0"/>
    <n v="0"/>
    <m/>
    <s v="2026-08-23T00:00"/>
    <s v="PS"/>
    <m/>
    <m/>
    <s v="N"/>
    <m/>
    <m/>
    <n v="0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96"/>
    <n v="931260"/>
    <s v="MAT"/>
    <n v="3489"/>
    <s v="2026-08-21T00:00"/>
    <n v="0"/>
    <n v="0"/>
    <s v="SCBLUS"/>
    <m/>
    <s v="2026-08-21T00:00"/>
    <s v="S"/>
    <m/>
    <m/>
    <s v="2026-07-21T00:00"/>
    <s v="2026-08-21T00:00"/>
    <s v="FXD"/>
    <s v="DEAD"/>
    <s v="FW27_93XXX"/>
    <s v="LAM_LIQUIDTY"/>
    <s v="NA"/>
    <m/>
    <m/>
    <s v="JPY"/>
    <m/>
  </r>
  <r>
    <s v="2026-08-21T00:00"/>
    <s v="NOM"/>
    <s v="CAP"/>
    <s v="RTRN"/>
    <m/>
    <s v="INT"/>
    <s v="2026-08-21T00:00"/>
    <n v="1"/>
    <n v="0"/>
    <n v="1"/>
    <m/>
    <n v="1734877"/>
    <s v="JPY"/>
    <x v="1"/>
    <n v="0"/>
    <n v="1734278"/>
    <s v="LIN ACT/360"/>
    <m/>
    <n v="0"/>
    <x v="3"/>
    <n v="1734278"/>
    <n v="2"/>
    <s v="Fixed"/>
    <s v="R"/>
    <n v="0"/>
    <n v="2000000000"/>
    <n v="6.3009987082950003E-3"/>
    <n v="12601997.41659"/>
    <s v="N"/>
    <m/>
    <m/>
    <s v="CL"/>
    <m/>
    <m/>
    <n v="0"/>
    <n v="0"/>
    <n v="0"/>
    <s v="JPY"/>
    <s v="N"/>
    <n v="0"/>
    <s v="Y"/>
    <s v="JPY"/>
    <n v="1"/>
    <n v="1"/>
    <m/>
    <s v="2026-08-23T00:00"/>
    <s v="PS"/>
    <m/>
    <m/>
    <s v="N"/>
    <m/>
    <m/>
    <n v="2000000000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96"/>
    <n v="871542"/>
    <s v="MAT"/>
    <n v="3280"/>
    <s v="2026-08-21T00:00"/>
    <n v="0"/>
    <n v="0"/>
    <s v="STBCSG"/>
    <s v="2026-07-21T00:00"/>
    <s v="2026-07-23T00:00"/>
    <s v="B"/>
    <m/>
    <m/>
    <s v="2026-07-21T00:00"/>
    <s v="2026-08-21T00:00"/>
    <s v="LN_BR"/>
    <s v="DEAD"/>
    <s v="MM27_105XX"/>
    <s v="LAM_LIQUIDTY"/>
    <s v="NA"/>
    <m/>
    <m/>
    <s v="JPY"/>
    <m/>
  </r>
  <r>
    <s v="2026-08-21T00:00"/>
    <s v="IPAY"/>
    <s v="CAP"/>
    <s v="FEE"/>
    <s v="UPFN"/>
    <s v="OFF"/>
    <s v="2026-08-21T00:00"/>
    <n v="1"/>
    <n v="0"/>
    <n v="1"/>
    <m/>
    <n v="1735309"/>
    <s v="JPY"/>
    <x v="9"/>
    <n v="0"/>
    <n v="1734710"/>
    <m/>
    <m/>
    <n v="0"/>
    <x v="2"/>
    <n v="1734710"/>
    <n v="1"/>
    <m/>
    <s v="R"/>
    <n v="0"/>
    <n v="77194393538"/>
    <n v="6.3009987082950003E-3"/>
    <n v="486401773.97055298"/>
    <s v="N"/>
    <m/>
    <m/>
    <s v="CL"/>
    <m/>
    <m/>
    <n v="0"/>
    <n v="0"/>
    <n v="0"/>
    <s v="JPY"/>
    <s v="N"/>
    <n v="0"/>
    <s v="Y"/>
    <m/>
    <n v="0"/>
    <n v="0"/>
    <m/>
    <s v="2026-08-23T00:00"/>
    <s v="FEE"/>
    <m/>
    <m/>
    <s v="Y"/>
    <m/>
    <m/>
    <n v="0"/>
    <s v="N"/>
    <n v="0"/>
    <s v="JPY FX RFR"/>
    <s v="No"/>
    <n v="6.2871000000000003E-3"/>
    <n v="19717"/>
    <n v="1005199"/>
    <s v="2026-08-21T00:00"/>
    <s v="EOD"/>
    <m/>
    <s v="2026-08-22T00:00"/>
    <s v="FOD EOD"/>
    <s v="FO_EOD"/>
    <n v="85948"/>
    <m/>
    <n v="1396"/>
    <n v="36908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JPY"/>
    <m/>
  </r>
  <r>
    <s v="2026-08-21T00:00"/>
    <s v="CPN"/>
    <s v="REV"/>
    <s v="FIX"/>
    <m/>
    <s v="INT"/>
    <s v="2026-08-21T00:00"/>
    <n v="1"/>
    <n v="0"/>
    <n v="1"/>
    <m/>
    <n v="1734877"/>
    <s v="JPY"/>
    <x v="1"/>
    <n v="0"/>
    <n v="1734278"/>
    <s v="LIN ACT/360"/>
    <m/>
    <n v="0"/>
    <x v="3"/>
    <n v="1734278"/>
    <n v="2"/>
    <s v="Fixed"/>
    <s v="R"/>
    <n v="29"/>
    <n v="1740000"/>
    <n v="6.3009987082950003E-3"/>
    <n v="10963.737752433301"/>
    <s v="N"/>
    <s v="2026-07-23T00:00"/>
    <s v="2026-08-21T00:00"/>
    <s v="CL"/>
    <m/>
    <m/>
    <n v="0"/>
    <n v="2000000000"/>
    <n v="1.08"/>
    <s v="JPY"/>
    <s v="N"/>
    <n v="0"/>
    <s v="Y"/>
    <s v="JPY"/>
    <n v="1"/>
    <n v="1"/>
    <m/>
    <s v="2026-08-23T00:00"/>
    <s v="INT"/>
    <m/>
    <s v="JPY"/>
    <s v="N"/>
    <m/>
    <m/>
    <n v="1740000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96"/>
    <n v="871540"/>
    <s v="MAT"/>
    <n v="3280"/>
    <s v="2026-08-21T00:00"/>
    <n v="0"/>
    <n v="1.08"/>
    <s v="STBCSG"/>
    <s v="2026-07-21T00:00"/>
    <s v="2026-07-23T00:00"/>
    <s v="B"/>
    <m/>
    <m/>
    <s v="2026-07-21T00:00"/>
    <s v="2026-08-21T00:00"/>
    <s v="LN_BR"/>
    <s v="DEAD"/>
    <s v="MM27_105XX"/>
    <s v="LAM_LIQUIDTY"/>
    <s v="NA"/>
    <m/>
    <m/>
    <s v="JPY"/>
    <m/>
  </r>
  <r>
    <s v="2026-08-21T00:00"/>
    <s v="IPAY"/>
    <s v="CAP"/>
    <s v="FEE"/>
    <s v="UPFN"/>
    <s v="OFF"/>
    <s v="2026-08-21T00:00"/>
    <n v="1"/>
    <n v="0"/>
    <n v="1"/>
    <m/>
    <n v="1735296"/>
    <s v="JPY"/>
    <x v="5"/>
    <n v="0"/>
    <n v="1734697"/>
    <m/>
    <m/>
    <n v="0"/>
    <x v="2"/>
    <n v="1734697"/>
    <n v="1"/>
    <m/>
    <s v="R"/>
    <n v="0"/>
    <n v="160286134831.67001"/>
    <n v="6.3009987082950003E-3"/>
    <n v="1009962728.53195"/>
    <s v="N"/>
    <m/>
    <m/>
    <s v="CL"/>
    <m/>
    <m/>
    <n v="0"/>
    <n v="0"/>
    <n v="0"/>
    <s v="JPY"/>
    <s v="N"/>
    <n v="0"/>
    <s v="Y"/>
    <m/>
    <n v="0"/>
    <n v="0"/>
    <m/>
    <s v="2026-08-23T00:00"/>
    <s v="FEE"/>
    <m/>
    <m/>
    <s v="Y"/>
    <m/>
    <m/>
    <n v="0"/>
    <s v="N"/>
    <n v="0"/>
    <s v="JPY FX RFR"/>
    <s v="No"/>
    <n v="6.2871000000000003E-3"/>
    <n v="19717"/>
    <n v="1005199"/>
    <s v="2026-08-21T00:00"/>
    <s v="EOD"/>
    <m/>
    <s v="2026-08-22T00:00"/>
    <s v="FOD EOD"/>
    <s v="FO_EOD"/>
    <n v="85948"/>
    <m/>
    <n v="1396"/>
    <n v="36908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JPY"/>
    <m/>
  </r>
  <r>
    <s v="2026-08-21T00:00"/>
    <s v="IPAY"/>
    <s v="CAP"/>
    <s v="FEE"/>
    <s v="UPFN"/>
    <s v="OFF"/>
    <s v="2026-08-21T00:00"/>
    <n v="1"/>
    <n v="0"/>
    <n v="1"/>
    <m/>
    <n v="1735340"/>
    <s v="JPY"/>
    <x v="1"/>
    <n v="0"/>
    <n v="1734741"/>
    <m/>
    <m/>
    <n v="0"/>
    <x v="2"/>
    <n v="1734741"/>
    <n v="1"/>
    <m/>
    <s v="R"/>
    <n v="0"/>
    <n v="65520567328"/>
    <n v="6.3009987082950003E-3"/>
    <n v="412845010.100483"/>
    <s v="N"/>
    <m/>
    <m/>
    <s v="CL"/>
    <m/>
    <m/>
    <n v="0"/>
    <n v="0"/>
    <n v="0"/>
    <s v="JPY"/>
    <s v="N"/>
    <n v="0"/>
    <s v="Y"/>
    <m/>
    <n v="0"/>
    <n v="0"/>
    <m/>
    <s v="2026-08-23T00:00"/>
    <s v="FEE"/>
    <m/>
    <m/>
    <s v="Y"/>
    <m/>
    <m/>
    <n v="0"/>
    <s v="N"/>
    <n v="0"/>
    <s v="JPY FX RFR"/>
    <s v="No"/>
    <n v="6.2871000000000003E-3"/>
    <n v="19717"/>
    <n v="1005199"/>
    <s v="2026-08-21T00:00"/>
    <s v="EOD"/>
    <m/>
    <s v="2026-08-22T00:00"/>
    <s v="FOD EOD"/>
    <s v="FO_EOD"/>
    <n v="85948"/>
    <m/>
    <n v="1396"/>
    <n v="36908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JPY"/>
    <m/>
  </r>
  <r>
    <s v="2026-08-21T00:00"/>
    <s v="NOM"/>
    <s v="CAP"/>
    <s v="INIT"/>
    <m/>
    <s v="INT"/>
    <s v="2026-08-21T00:00"/>
    <n v="1"/>
    <n v="0"/>
    <n v="1"/>
    <m/>
    <n v="1735014"/>
    <s v="JPY"/>
    <x v="6"/>
    <n v="0"/>
    <n v="1734415"/>
    <s v="LIN ACT/360"/>
    <m/>
    <n v="0"/>
    <x v="0"/>
    <n v="1734415"/>
    <n v="2"/>
    <s v="Fixed"/>
    <s v="R"/>
    <n v="0"/>
    <n v="-97678320"/>
    <n v="6.3009987082950003E-3"/>
    <n v="-615470.96814842499"/>
    <s v="N"/>
    <m/>
    <m/>
    <s v="O"/>
    <m/>
    <m/>
    <n v="0"/>
    <n v="0"/>
    <n v="0"/>
    <s v="JPY"/>
    <s v="N"/>
    <n v="0"/>
    <s v="Y"/>
    <s v="JPY"/>
    <n v="1"/>
    <n v="1"/>
    <m/>
    <s v="2026-08-23T00:00"/>
    <s v="PS"/>
    <m/>
    <m/>
    <s v="Y"/>
    <m/>
    <m/>
    <n v="-97678320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02"/>
    <n v="88506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JPY"/>
    <m/>
  </r>
  <r>
    <s v="2026-08-21T00:00"/>
    <s v="NOM"/>
    <s v="CAP"/>
    <s v="INIT"/>
    <m/>
    <s v="INT"/>
    <s v="2026-08-21T00:00"/>
    <n v="1"/>
    <n v="0"/>
    <n v="1"/>
    <m/>
    <n v="1735013"/>
    <s v="JPY"/>
    <x v="0"/>
    <n v="0"/>
    <n v="1734414"/>
    <s v="LIN ACT/360"/>
    <m/>
    <n v="0"/>
    <x v="0"/>
    <n v="1734414"/>
    <n v="2"/>
    <s v="Fixed"/>
    <s v="R"/>
    <n v="0"/>
    <n v="-208197736"/>
    <n v="6.3009987082950003E-3"/>
    <n v="-1311853.6656059399"/>
    <s v="N"/>
    <m/>
    <m/>
    <s v="O"/>
    <m/>
    <m/>
    <n v="0"/>
    <n v="0"/>
    <n v="0"/>
    <s v="JPY"/>
    <s v="N"/>
    <n v="0"/>
    <s v="Y"/>
    <s v="JPY"/>
    <n v="1"/>
    <n v="1"/>
    <m/>
    <s v="2026-08-23T00:00"/>
    <s v="PS"/>
    <m/>
    <m/>
    <s v="Y"/>
    <m/>
    <m/>
    <n v="-208197736"/>
    <s v="N"/>
    <n v="0"/>
    <m/>
    <s v="No"/>
    <n v="6.2871000000000003E-3"/>
    <n v="19717"/>
    <n v="1005199"/>
    <s v="2026-08-21T00:00"/>
    <s v="EOD"/>
    <m/>
    <s v="2026-08-22T00:00"/>
    <s v="FOD EOD"/>
    <s v="FO_EOD"/>
    <n v="85948"/>
    <m/>
    <n v="1302"/>
    <n v="88506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JPY"/>
    <m/>
  </r>
  <r>
    <s v="2026-08-21T00:00"/>
    <s v="NOM"/>
    <s v="CAP"/>
    <s v="INIT"/>
    <m/>
    <s v="INT"/>
    <s v="2026-08-21T00:00"/>
    <n v="1"/>
    <n v="0"/>
    <n v="1"/>
    <m/>
    <n v="1734594"/>
    <s v="ARS"/>
    <x v="0"/>
    <n v="0"/>
    <n v="1733995"/>
    <s v="LIN ACT/360"/>
    <m/>
    <n v="0"/>
    <x v="0"/>
    <n v="1733995"/>
    <n v="2"/>
    <s v="Fixed"/>
    <s v="R"/>
    <n v="0"/>
    <n v="-2522212245.3499899"/>
    <n v="6.6789113374499999E-4"/>
    <n v="-1684563.1960923299"/>
    <s v="N"/>
    <m/>
    <m/>
    <s v="O"/>
    <m/>
    <m/>
    <n v="0"/>
    <n v="0"/>
    <n v="0"/>
    <s v="ARS"/>
    <s v="N"/>
    <n v="0"/>
    <s v="Y"/>
    <s v="ARS"/>
    <n v="1"/>
    <n v="1"/>
    <m/>
    <s v="2026-08-23T00:00"/>
    <s v="PS"/>
    <m/>
    <m/>
    <s v="Y"/>
    <m/>
    <m/>
    <n v="-2522212245.3499999"/>
    <s v="N"/>
    <n v="0"/>
    <m/>
    <s v="No"/>
    <n v="6.6890000000000005E-4"/>
    <n v="19717"/>
    <n v="1005199"/>
    <s v="2026-08-21T00:00"/>
    <s v="EOD"/>
    <m/>
    <s v="2026-08-22T00:00"/>
    <s v="FOD EOD"/>
    <s v="FO_EOD"/>
    <n v="85948"/>
    <m/>
    <n v="1256"/>
    <n v="59696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ARS"/>
    <m/>
  </r>
  <r>
    <s v="2026-08-21T00:00"/>
    <s v="NOM"/>
    <s v="CAP"/>
    <s v="INIT"/>
    <m/>
    <s v="INT"/>
    <s v="2026-08-21T00:00"/>
    <n v="1"/>
    <n v="0"/>
    <n v="1"/>
    <m/>
    <n v="1734575"/>
    <s v="ARS"/>
    <x v="0"/>
    <n v="0"/>
    <n v="1733976"/>
    <s v="LIN ACT/360"/>
    <m/>
    <n v="0"/>
    <x v="0"/>
    <n v="1733976"/>
    <n v="2"/>
    <s v="Fixed"/>
    <s v="R"/>
    <n v="0"/>
    <n v="-71901.899999999994"/>
    <n v="6.6789113374499999E-4"/>
    <n v="-48.0226415094196"/>
    <s v="N"/>
    <m/>
    <m/>
    <s v="O"/>
    <m/>
    <m/>
    <n v="0"/>
    <n v="0"/>
    <n v="0"/>
    <s v="ARS"/>
    <s v="N"/>
    <n v="0"/>
    <s v="Y"/>
    <s v="ARS"/>
    <n v="1"/>
    <n v="1"/>
    <m/>
    <s v="2026-08-23T00:00"/>
    <s v="PS"/>
    <m/>
    <m/>
    <s v="Y"/>
    <m/>
    <m/>
    <n v="-71901.899999999994"/>
    <s v="N"/>
    <n v="0"/>
    <m/>
    <s v="No"/>
    <n v="6.6890000000000005E-4"/>
    <n v="19717"/>
    <n v="1005199"/>
    <s v="2026-08-21T00:00"/>
    <s v="EOD"/>
    <m/>
    <s v="2026-08-22T00:00"/>
    <s v="FOD EOD"/>
    <s v="FO_EOD"/>
    <n v="85948"/>
    <m/>
    <n v="1256"/>
    <n v="596963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ARS"/>
    <m/>
  </r>
  <r>
    <s v="2026-08-21T00:00"/>
    <s v="NOM"/>
    <s v="CAP"/>
    <m/>
    <m/>
    <s v="INT"/>
    <s v="2026-08-21T00:00"/>
    <n v="1"/>
    <n v="0"/>
    <n v="1"/>
    <m/>
    <n v="1734330"/>
    <s v="USD"/>
    <x v="1"/>
    <n v="0"/>
    <n v="1733731"/>
    <m/>
    <m/>
    <n v="0"/>
    <x v="1"/>
    <n v="1733731"/>
    <n v="2"/>
    <m/>
    <m/>
    <n v="0"/>
    <n v="191985956.639999"/>
    <n v="1"/>
    <n v="191985956.63999999"/>
    <s v="N"/>
    <m/>
    <m/>
    <s v="CL"/>
    <m/>
    <m/>
    <n v="0"/>
    <n v="0"/>
    <n v="0"/>
    <s v="USD"/>
    <s v="N"/>
    <n v="0"/>
    <s v="Y"/>
    <m/>
    <n v="0"/>
    <n v="0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763299"/>
    <s v="MAT"/>
    <n v="3272"/>
    <s v="2026-08-21T00:00"/>
    <n v="0"/>
    <n v="0"/>
    <s v="SSBTUS"/>
    <m/>
    <s v="2026-08-21T00:00"/>
    <s v="S"/>
    <m/>
    <m/>
    <s v="2026-07-21T00:00"/>
    <s v="2026-08-21T00:00"/>
    <s v="FXD"/>
    <s v="DEAD"/>
    <s v="FW27_95XXX"/>
    <s v="LAM_LIQUIDTY"/>
    <s v="NA"/>
    <m/>
    <m/>
    <s v="CHF"/>
    <m/>
  </r>
  <r>
    <s v="2026-08-21T00:00"/>
    <s v="NOM"/>
    <s v="CAP"/>
    <s v="RTRN"/>
    <s v="FIX"/>
    <s v="INT"/>
    <s v="2026-08-21T00:00"/>
    <n v="1"/>
    <n v="0"/>
    <n v="1"/>
    <s v="IFC US43813QAB59"/>
    <n v="1732563"/>
    <s v="USD"/>
    <x v="23"/>
    <n v="0"/>
    <n v="1731964"/>
    <s v="LIN 30/360"/>
    <s v="USD_CARRY"/>
    <n v="0"/>
    <x v="4"/>
    <n v="1731964"/>
    <n v="2"/>
    <s v="Fixed"/>
    <s v="R"/>
    <n v="31"/>
    <n v="4645448.1720000096"/>
    <n v="1"/>
    <n v="4645448.1720000096"/>
    <s v="N"/>
    <s v="2026-08-21T00:00"/>
    <s v="2026-09-21T00:00"/>
    <s v="O"/>
    <m/>
    <m/>
    <n v="0"/>
    <n v="285700046.81483901"/>
    <n v="0"/>
    <s v="USD"/>
    <s v="N"/>
    <n v="0.51943574199999998"/>
    <s v="Y"/>
    <s v="USD"/>
    <n v="1"/>
    <n v="1"/>
    <m/>
    <s v="2026-08-23T00:00"/>
    <s v="PS"/>
    <s v="US43813QAB59"/>
    <s v="USD"/>
    <s v="N"/>
    <s v="2026-08-21T00:00"/>
    <m/>
    <n v="4645448.1720000003"/>
    <s v="N"/>
    <n v="12"/>
    <m/>
    <s v="No"/>
    <n v="1"/>
    <n v="19717"/>
    <n v="1005199"/>
    <s v="2026-08-21T00:00"/>
    <s v="EOD"/>
    <m/>
    <s v="2026-08-22T00:00"/>
    <s v="FOD EOD"/>
    <s v="FO_EOD"/>
    <n v="85948"/>
    <m/>
    <n v="1411"/>
    <n v="237734"/>
    <s v="MAT"/>
    <n v="0"/>
    <s v="2026-08-21T00:00"/>
    <n v="0"/>
    <n v="0"/>
    <s v="BARCCI"/>
    <s v="2025-08-12T00:00"/>
    <s v="2025-08-12T00:00"/>
    <s v="B"/>
    <s v="IFCWUS"/>
    <m/>
    <s v="2025-08-05T00:00"/>
    <s v="2028-03-21T00:00"/>
    <s v="BOND"/>
    <s v="LIVE"/>
    <s v="LS00001T7G"/>
    <s v="LAM_STRATEGIC"/>
    <s v="NA"/>
    <s v="US43813QAB59"/>
    <n v="13245"/>
    <s v="USD"/>
    <n v="16323.26819235"/>
  </r>
  <r>
    <s v="2026-08-21T00:00"/>
    <s v="NOM"/>
    <s v="CAP"/>
    <s v="RTRN"/>
    <m/>
    <s v="INT"/>
    <s v="2026-08-21T00:00"/>
    <n v="1"/>
    <n v="0"/>
    <n v="1"/>
    <m/>
    <n v="1734678"/>
    <s v="USD"/>
    <x v="1"/>
    <n v="0"/>
    <n v="1734079"/>
    <s v="LIN ACT/360"/>
    <m/>
    <n v="0"/>
    <x v="3"/>
    <n v="1734079"/>
    <n v="2"/>
    <s v="Fixed"/>
    <s v="R"/>
    <n v="0"/>
    <n v="150000000"/>
    <n v="1"/>
    <n v="150000000"/>
    <s v="N"/>
    <m/>
    <m/>
    <s v="CL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50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122489"/>
    <s v="MAT"/>
    <n v="2990"/>
    <s v="2026-08-21T00:00"/>
    <n v="0"/>
    <n v="0"/>
    <s v="OCBCSG"/>
    <s v="2026-07-21T00:00"/>
    <s v="2026-07-22T00:00"/>
    <s v="B"/>
    <m/>
    <m/>
    <s v="2026-07-21T00:00"/>
    <s v="2026-08-21T00:00"/>
    <s v="LN_BR"/>
    <s v="DEAD"/>
    <s v="MM27_109XX"/>
    <s v="LAM_LIQUIDTY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4668"/>
    <s v="USD"/>
    <x v="24"/>
    <n v="0"/>
    <n v="1734069"/>
    <s v="LIN ACT/360"/>
    <m/>
    <n v="0"/>
    <x v="11"/>
    <n v="1734069"/>
    <n v="4"/>
    <s v="Floating"/>
    <s v="P"/>
    <n v="0"/>
    <n v="-3700000"/>
    <n v="1"/>
    <n v="-3700000"/>
    <s v="N"/>
    <m/>
    <m/>
    <s v="OA"/>
    <m/>
    <m/>
    <n v="0"/>
    <n v="9300000"/>
    <n v="0"/>
    <s v="USD"/>
    <s v="N"/>
    <n v="0"/>
    <s v="Y"/>
    <s v="USD"/>
    <n v="1"/>
    <n v="1"/>
    <s v="2026-08-24T00:00"/>
    <s v="2026-08-23T00:00"/>
    <s v="PS"/>
    <m/>
    <s v="USD"/>
    <s v="Y"/>
    <m/>
    <m/>
    <n v="-37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324"/>
    <s v="MAT"/>
    <n v="2126"/>
    <s v="2026-08-21T00:00"/>
    <n v="0"/>
    <n v="0"/>
    <s v="BNPAFR"/>
    <s v="2026-01-02T00:00"/>
    <s v="2026-08-01T00:00"/>
    <s v="B"/>
    <m/>
    <m/>
    <s v="2026-01-01T00:00"/>
    <s v="2026-08-24T00:00"/>
    <s v="LB"/>
    <s v="MKT_OP"/>
    <s v="BNPAFR6XXX"/>
    <s v="COLLATERAL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7"/>
    <s v="USD"/>
    <x v="25"/>
    <n v="0"/>
    <n v="1754724"/>
    <s v="LIN ACT/360"/>
    <m/>
    <n v="3.63"/>
    <x v="6"/>
    <n v="1754724"/>
    <n v="1"/>
    <s v="Floating"/>
    <s v="R"/>
    <n v="3"/>
    <n v="474711.27077890001"/>
    <n v="1"/>
    <n v="474711.27077890001"/>
    <s v="Y"/>
    <s v="2026-08-21T00:00"/>
    <s v="2026-08-24T00:00"/>
    <s v="O"/>
    <s v="2026-08-21T00:00"/>
    <s v="2026-08-21T00:00"/>
    <n v="0.32"/>
    <n v="1442160822.6199901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474711.27077900001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2"/>
    <s v="MAT"/>
    <n v="0"/>
    <s v="2026-08-21T00:00"/>
    <n v="0"/>
    <n v="3.95"/>
    <s v="POOL_ALM_BRL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3"/>
    <s v="USD"/>
    <x v="25"/>
    <n v="0"/>
    <n v="1754720"/>
    <s v="LIN ACT/360"/>
    <m/>
    <n v="3.63"/>
    <x v="6"/>
    <n v="1754720"/>
    <n v="1"/>
    <s v="Floating"/>
    <s v="R"/>
    <n v="3"/>
    <n v="116.51967408"/>
    <n v="1"/>
    <n v="116.51967408"/>
    <s v="Y"/>
    <s v="2026-08-21T00:00"/>
    <s v="2026-08-24T00:00"/>
    <s v="O"/>
    <s v="2026-08-21T00:00"/>
    <s v="2026-08-21T00:00"/>
    <n v="0.32"/>
    <n v="353983.82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116.5196739999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13"/>
    <s v="MAT"/>
    <n v="0"/>
    <s v="2026-08-21T00:00"/>
    <n v="0"/>
    <n v="3.95"/>
    <s v="ALM_LCY_B2BBO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69"/>
    <s v="USD"/>
    <x v="17"/>
    <n v="0"/>
    <n v="1754716"/>
    <s v="LIN ACT/360"/>
    <m/>
    <n v="3.63"/>
    <x v="6"/>
    <n v="1754716"/>
    <n v="1"/>
    <s v="Floating"/>
    <s v="P"/>
    <n v="3"/>
    <n v="-27861.68184628"/>
    <n v="1"/>
    <n v="-27861.68184628"/>
    <s v="Y"/>
    <s v="2026-08-21T00:00"/>
    <s v="2026-08-24T00:00"/>
    <s v="O"/>
    <s v="2026-08-21T00:00"/>
    <s v="2026-08-21T00:00"/>
    <n v="0.32"/>
    <n v="-84643084.090000004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27861.68184599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6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CY_POOLS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68"/>
    <s v="USD"/>
    <x v="26"/>
    <n v="0"/>
    <n v="1734769"/>
    <s v="LIN ACT/360"/>
    <m/>
    <n v="3.63"/>
    <x v="6"/>
    <n v="1734769"/>
    <n v="1"/>
    <s v="Floating"/>
    <s v="P"/>
    <n v="3"/>
    <n v="-373586.80973123002"/>
    <n v="1"/>
    <n v="-373586.80973123002"/>
    <s v="Y"/>
    <s v="2026-08-21T00:00"/>
    <s v="2026-08-24T00:00"/>
    <s v="O"/>
    <s v="2026-08-21T00:00"/>
    <s v="2026-08-21T00:00"/>
    <n v="0.32"/>
    <n v="-1134947270.06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373586.8097309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08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COLLATERAL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61"/>
    <s v="USD"/>
    <x v="16"/>
    <n v="0"/>
    <n v="1734762"/>
    <m/>
    <m/>
    <n v="0"/>
    <x v="2"/>
    <n v="1734762"/>
    <n v="1"/>
    <m/>
    <s v="R"/>
    <n v="0"/>
    <n v="812.29"/>
    <n v="1"/>
    <n v="812.2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370"/>
    <n v="100087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EGACY_INR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47078"/>
    <s v="USD"/>
    <x v="25"/>
    <n v="0"/>
    <n v="1754725"/>
    <s v="LIN ACT/360"/>
    <m/>
    <n v="3.63"/>
    <x v="6"/>
    <n v="1754725"/>
    <n v="1"/>
    <s v="Floating"/>
    <s v="R"/>
    <n v="3"/>
    <n v="6048.4960357099999"/>
    <n v="1"/>
    <n v="6048.4960357099999"/>
    <s v="Y"/>
    <s v="2026-08-21T00:00"/>
    <s v="2026-08-24T00:00"/>
    <s v="O"/>
    <s v="2026-08-21T00:00"/>
    <s v="2026-08-21T00:00"/>
    <n v="0.32"/>
    <n v="18375177.829999998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6048.4960359999995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8"/>
    <s v="MAT"/>
    <n v="0"/>
    <s v="2026-08-21T00:00"/>
    <n v="0"/>
    <n v="3.95"/>
    <s v="ALM_LCY_BLND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2"/>
    <s v="USD"/>
    <x v="27"/>
    <n v="0"/>
    <n v="1754719"/>
    <s v="LIN ACT/360"/>
    <m/>
    <n v="3.63"/>
    <x v="6"/>
    <n v="1754719"/>
    <n v="1"/>
    <s v="Floating"/>
    <s v="P"/>
    <n v="3"/>
    <n v="-45327.800444109998"/>
    <n v="1"/>
    <n v="-45327.800444109998"/>
    <s v="Y"/>
    <s v="2026-08-21T00:00"/>
    <s v="2026-08-24T00:00"/>
    <s v="O"/>
    <s v="2026-08-21T00:00"/>
    <s v="2026-08-21T00:00"/>
    <n v="0.32"/>
    <n v="-137704710.21000001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45327.800444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9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ALM"/>
    <s v="NA"/>
    <m/>
    <m/>
    <s v="USD"/>
    <m/>
  </r>
  <r>
    <s v="2026-08-21T00:00"/>
    <s v="IPAY"/>
    <s v="REV"/>
    <m/>
    <m/>
    <s v="ADD"/>
    <s v="2026-08-21T00:00"/>
    <n v="1"/>
    <n v="0"/>
    <n v="1"/>
    <m/>
    <n v="1738068"/>
    <s v="USD"/>
    <x v="8"/>
    <n v="0"/>
    <n v="1738063"/>
    <m/>
    <m/>
    <n v="0"/>
    <x v="2"/>
    <n v="1738063"/>
    <n v="1"/>
    <m/>
    <s v="R"/>
    <n v="0"/>
    <n v="36931.64"/>
    <n v="1"/>
    <n v="36931.6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7371"/>
    <s v="MAT"/>
    <n v="0"/>
    <s v="2009-08-19T00:00"/>
    <n v="0"/>
    <n v="0"/>
    <s v="IFC_BORROWER"/>
    <m/>
    <s v="2009-08-26T00:00"/>
    <s v="B"/>
    <m/>
    <m/>
    <s v="2009-08-19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821"/>
    <s v="USD"/>
    <x v="28"/>
    <n v="0"/>
    <n v="1735310"/>
    <m/>
    <m/>
    <n v="0"/>
    <x v="2"/>
    <n v="1735310"/>
    <n v="1"/>
    <m/>
    <s v="R"/>
    <n v="0"/>
    <n v="10000"/>
    <n v="1"/>
    <n v="10000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4740"/>
    <s v="MAT"/>
    <n v="0"/>
    <s v="2018-07-13T00:00"/>
    <n v="0"/>
    <n v="0"/>
    <s v="IFC_BORROWER"/>
    <m/>
    <s v="2018-07-20T00:00"/>
    <s v="B"/>
    <m/>
    <m/>
    <s v="2018-07-13T00:00"/>
    <m/>
    <s v="SCF"/>
    <s v="LIVE"/>
    <m/>
    <s v="SENIOR_LOANS"/>
    <m/>
    <m/>
    <m/>
    <s v="USD"/>
    <m/>
  </r>
  <r>
    <s v="2026-08-21T00:00"/>
    <s v="IPAY"/>
    <s v="REV"/>
    <m/>
    <m/>
    <s v="ADD"/>
    <s v="2026-08-21T00:00"/>
    <n v="1"/>
    <n v="0"/>
    <n v="1"/>
    <m/>
    <n v="1735456"/>
    <s v="USD"/>
    <x v="29"/>
    <n v="0"/>
    <n v="1734857"/>
    <m/>
    <m/>
    <n v="0"/>
    <x v="2"/>
    <n v="1734857"/>
    <n v="1"/>
    <m/>
    <s v="R"/>
    <n v="0"/>
    <n v="14950.98"/>
    <n v="1"/>
    <n v="14950.9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9998"/>
    <s v="MAT"/>
    <n v="0"/>
    <s v="2013-06-07T00:00"/>
    <n v="0"/>
    <n v="0"/>
    <s v="IFC_BORROWER"/>
    <m/>
    <s v="2013-06-14T00:00"/>
    <s v="B"/>
    <m/>
    <m/>
    <s v="2013-06-07T00:00"/>
    <m/>
    <s v="SCF"/>
    <s v="LIVE"/>
    <m/>
    <s v="SENIOR_LOANS"/>
    <m/>
    <m/>
    <m/>
    <s v="USD"/>
    <m/>
  </r>
  <r>
    <s v="2026-08-21T00:00"/>
    <s v="IPAY"/>
    <s v="REV"/>
    <m/>
    <m/>
    <s v="ADD"/>
    <s v="2026-08-21T00:00"/>
    <n v="1"/>
    <n v="0"/>
    <n v="1"/>
    <m/>
    <n v="1738027"/>
    <s v="USD"/>
    <x v="8"/>
    <n v="0"/>
    <n v="1738022"/>
    <m/>
    <m/>
    <n v="0"/>
    <x v="2"/>
    <n v="1738022"/>
    <n v="1"/>
    <m/>
    <s v="R"/>
    <n v="0"/>
    <n v="1466.89"/>
    <n v="1"/>
    <n v="1466.89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2447"/>
    <s v="MAT"/>
    <n v="0"/>
    <s v="2023-11-03T00:00"/>
    <n v="0"/>
    <n v="0"/>
    <s v="IFC_BORROWER"/>
    <m/>
    <s v="2023-11-10T00:00"/>
    <s v="B"/>
    <m/>
    <m/>
    <s v="2023-11-03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101"/>
    <s v="USD"/>
    <x v="8"/>
    <n v="0"/>
    <n v="1737096"/>
    <m/>
    <m/>
    <n v="0"/>
    <x v="2"/>
    <n v="1737096"/>
    <n v="1"/>
    <m/>
    <s v="R"/>
    <n v="0"/>
    <n v="29712.28"/>
    <n v="1"/>
    <n v="29712.2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7449"/>
    <s v="MAT"/>
    <n v="0"/>
    <s v="2025-02-19T00:00"/>
    <n v="0"/>
    <n v="0"/>
    <s v="IFC_BORROWER"/>
    <m/>
    <s v="2025-02-26T00:00"/>
    <s v="B"/>
    <m/>
    <m/>
    <s v="2025-02-19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736"/>
    <s v="USD"/>
    <x v="8"/>
    <n v="0"/>
    <n v="1737731"/>
    <m/>
    <m/>
    <n v="0"/>
    <x v="2"/>
    <n v="1737731"/>
    <n v="1"/>
    <m/>
    <s v="R"/>
    <n v="0"/>
    <n v="262095.28"/>
    <n v="1"/>
    <n v="262095.2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8114"/>
    <s v="MAT"/>
    <n v="0"/>
    <s v="2014-07-31T00:00"/>
    <n v="0"/>
    <n v="0"/>
    <s v="IFC_BORROWER"/>
    <m/>
    <s v="2014-08-07T00:00"/>
    <s v="B"/>
    <m/>
    <m/>
    <s v="2014-07-31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253"/>
    <s v="USD"/>
    <x v="8"/>
    <n v="0"/>
    <n v="1737248"/>
    <m/>
    <m/>
    <n v="0"/>
    <x v="2"/>
    <n v="1737248"/>
    <n v="1"/>
    <m/>
    <s v="R"/>
    <n v="0"/>
    <n v="91118.720000000001"/>
    <n v="1"/>
    <n v="91118.720000000001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1000514"/>
    <s v="MAT"/>
    <n v="0"/>
    <s v="2014-11-17T00:00"/>
    <n v="0"/>
    <n v="0"/>
    <s v="IFC_BORROWER"/>
    <m/>
    <s v="2014-11-24T00:00"/>
    <s v="B"/>
    <m/>
    <m/>
    <s v="2014-11-1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153"/>
    <s v="USD"/>
    <x v="8"/>
    <n v="0"/>
    <n v="1737148"/>
    <m/>
    <m/>
    <n v="0"/>
    <x v="2"/>
    <n v="1737148"/>
    <n v="1"/>
    <m/>
    <s v="R"/>
    <n v="0"/>
    <n v="28654.46"/>
    <n v="1"/>
    <n v="28654.4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3283"/>
    <s v="MAT"/>
    <n v="0"/>
    <s v="2008-11-10T00:00"/>
    <n v="0"/>
    <n v="0"/>
    <s v="IFC_BORROWER"/>
    <m/>
    <s v="2008-11-17T00:00"/>
    <s v="B"/>
    <m/>
    <m/>
    <s v="2008-11-10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469"/>
    <s v="USD"/>
    <x v="8"/>
    <n v="0"/>
    <n v="1734870"/>
    <m/>
    <m/>
    <n v="0"/>
    <x v="2"/>
    <n v="1734870"/>
    <n v="1"/>
    <m/>
    <s v="R"/>
    <n v="0"/>
    <n v="18965.669999999998"/>
    <n v="1"/>
    <n v="18965.66999999999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6251"/>
    <s v="MAT"/>
    <n v="0"/>
    <s v="2006-11-10T00:00"/>
    <n v="0"/>
    <n v="0"/>
    <s v="IFC_BORROWER"/>
    <m/>
    <s v="2006-11-17T00:00"/>
    <s v="B"/>
    <m/>
    <m/>
    <s v="2006-11-10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2"/>
    <s v="IFC KR310507AFB4"/>
    <n v="1729422"/>
    <s v="USD"/>
    <x v="4"/>
    <n v="0"/>
    <n v="1728803"/>
    <s v="LIN ACT/360"/>
    <s v="KR_POLICY_SOE"/>
    <n v="3.7180499999999999"/>
    <x v="12"/>
    <n v="1728803"/>
    <n v="2"/>
    <s v="Floating"/>
    <s v="R"/>
    <n v="271"/>
    <n v="2211103.67916667"/>
    <n v="1"/>
    <n v="2211103.67916667"/>
    <s v="N"/>
    <s v="2025-11-21T00:00"/>
    <s v="2026-08-19T00:00"/>
    <s v="CL"/>
    <s v="2025-11-21T00:00"/>
    <s v="2026-08-18T00:00"/>
    <n v="0"/>
    <n v="79000000"/>
    <n v="3.7180499999999999"/>
    <s v="USD"/>
    <s v="N"/>
    <n v="3.7180499999999999"/>
    <s v="Y"/>
    <s v="USD"/>
    <n v="1"/>
    <n v="1"/>
    <s v="2026-08-19T00:00"/>
    <s v="2026-08-23T00:00"/>
    <s v="INT"/>
    <s v="USD SOFR CMP 1Y N5"/>
    <s v="USD"/>
    <s v="N"/>
    <s v="2026-08-18T00:00"/>
    <m/>
    <n v="2211103.679167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925112"/>
    <s v="MAT"/>
    <n v="3525"/>
    <s v="2026-08-21T00:00"/>
    <n v="0"/>
    <n v="3.7180499999999999"/>
    <s v="FUNBUS"/>
    <s v="2025-11-21T00:00"/>
    <s v="2025-11-21T00:00"/>
    <s v="B"/>
    <m/>
    <m/>
    <s v="2025-11-19T00:00"/>
    <s v="2026-08-19T00:00"/>
    <s v="IRS"/>
    <s v="DEAD"/>
    <n v="296325011"/>
    <s v="LAM_STRATEGIC"/>
    <s v="NA"/>
    <m/>
    <m/>
    <s v="USD"/>
    <n v="0"/>
  </r>
  <r>
    <s v="2026-08-21T00:00"/>
    <s v="CPN"/>
    <s v="REV"/>
    <s v="VAR"/>
    <s v="FIX"/>
    <s v="INT"/>
    <s v="2026-08-21T00:00"/>
    <n v="1"/>
    <n v="0"/>
    <n v="1"/>
    <s v="49670_0"/>
    <n v="1729721"/>
    <s v="USD"/>
    <x v="30"/>
    <n v="0"/>
    <n v="1729102"/>
    <s v="LIN ACT/360"/>
    <m/>
    <n v="3.6410999999999998"/>
    <x v="12"/>
    <n v="1729102"/>
    <n v="2"/>
    <s v="Floating"/>
    <s v="P"/>
    <n v="92"/>
    <n v="-968653.97"/>
    <n v="1"/>
    <n v="-968653.97"/>
    <s v="N"/>
    <s v="2026-05-21T00:00"/>
    <s v="2026-08-21T00:00"/>
    <s v="O"/>
    <s v="2026-05-19T00:00"/>
    <m/>
    <n v="0"/>
    <n v="-104100000"/>
    <n v="3.6410999999999998"/>
    <s v="USD"/>
    <s v="N"/>
    <n v="3.6410999999999998"/>
    <s v="Y"/>
    <s v="USD"/>
    <n v="1"/>
    <n v="1"/>
    <s v="2026-05-19T00:00"/>
    <s v="2026-08-23T00:00"/>
    <s v="INT"/>
    <s v="USD CME TERM SOFR 3M"/>
    <s v="USD"/>
    <s v="Y"/>
    <s v="2026-05-19T00:00"/>
    <m/>
    <n v="-968653.97"/>
    <s v="N"/>
    <n v="11"/>
    <m/>
    <s v="No"/>
    <n v="1"/>
    <n v="19717"/>
    <n v="1005199"/>
    <s v="2026-08-21T00:00"/>
    <s v="EOD"/>
    <m/>
    <s v="2026-08-22T00:00"/>
    <s v="FOD EOD"/>
    <s v="FO_EOD"/>
    <n v="85948"/>
    <m/>
    <n v="1370"/>
    <n v="76761"/>
    <s v="MAT"/>
    <n v="3312"/>
    <s v="2026-08-21T00:00"/>
    <n v="0"/>
    <n v="3.6410999999999998"/>
    <s v="TDOMGB"/>
    <s v="2023-10-20T00:00"/>
    <s v="2023-10-20T00:00"/>
    <s v="S"/>
    <m/>
    <s v="USD SOFR"/>
    <s v="2023-10-18T00:00"/>
    <s v="2028-08-21T00:00"/>
    <s v="IRS"/>
    <s v="LIVE"/>
    <s v="S24_825XXX"/>
    <s v="ALM"/>
    <s v="PV"/>
    <m/>
    <m/>
    <s v="USD"/>
    <n v="-40850.42177778"/>
  </r>
  <r>
    <s v="2026-08-21T00:00"/>
    <s v="CPN"/>
    <s v="REV"/>
    <s v="VAR"/>
    <s v="FIX"/>
    <s v="INT"/>
    <s v="2026-08-21T00:00"/>
    <n v="1"/>
    <n v="0"/>
    <n v="2"/>
    <s v="IFC XS2761174247"/>
    <n v="1729291"/>
    <s v="USD"/>
    <x v="3"/>
    <n v="0"/>
    <n v="1728672"/>
    <s v="LIN ACT/ACT ISM"/>
    <s v="EUR_CARRY"/>
    <n v="3.63489"/>
    <x v="10"/>
    <n v="1728672"/>
    <n v="2"/>
    <s v="Floating"/>
    <s v="R"/>
    <n v="92"/>
    <n v="888869.35"/>
    <n v="1"/>
    <n v="888869.35"/>
    <s v="N"/>
    <s v="2026-05-19T00:00"/>
    <s v="2026-08-19T00:00"/>
    <s v="CL"/>
    <s v="2026-05-19T00:00"/>
    <s v="2026-08-18T00:00"/>
    <n v="0.40200000000000002"/>
    <n v="86160000"/>
    <n v="4.0368899999999996"/>
    <s v="USD"/>
    <s v="N"/>
    <n v="3.63489"/>
    <s v="Y"/>
    <s v="USD"/>
    <n v="1"/>
    <n v="1"/>
    <s v="2026-08-19T00:00"/>
    <s v="2026-08-23T00:00"/>
    <s v="INT"/>
    <s v="USD SOFR CMP 3M N5"/>
    <s v="USD"/>
    <s v="N"/>
    <s v="2026-08-18T00:00"/>
    <m/>
    <n v="888869.35"/>
    <s v="N"/>
    <n v="4"/>
    <m/>
    <s v="No"/>
    <n v="1"/>
    <n v="19717"/>
    <n v="1005199"/>
    <s v="2026-08-21T00:00"/>
    <s v="EOD"/>
    <m/>
    <s v="2026-08-22T00:00"/>
    <s v="FOD EOD"/>
    <s v="FO_EOD"/>
    <n v="85948"/>
    <m/>
    <n v="1411"/>
    <n v="717092"/>
    <s v="MAT"/>
    <n v="2224"/>
    <s v="2026-08-21T00:00"/>
    <n v="0"/>
    <n v="4.0368899999999996"/>
    <s v="BSUIFR"/>
    <s v="2025-06-25T00:00"/>
    <s v="2025-06-25T00:00"/>
    <s v="B"/>
    <m/>
    <m/>
    <s v="2025-06-23T00:00"/>
    <s v="2026-08-19T00:00"/>
    <s v="CS"/>
    <s v="DEAD"/>
    <n v="281648261"/>
    <s v="LAM_STRATEGIC"/>
    <s v="NA"/>
    <m/>
    <m/>
    <s v="USD"/>
    <n v="0"/>
  </r>
  <r>
    <s v="2026-08-21T00:00"/>
    <s v="CPN"/>
    <s v="REV"/>
    <s v="VAR"/>
    <s v="FIX"/>
    <s v="INT"/>
    <s v="2026-08-21T00:00"/>
    <n v="1"/>
    <n v="0"/>
    <n v="1"/>
    <m/>
    <n v="1743585"/>
    <s v="USD"/>
    <x v="28"/>
    <n v="0"/>
    <n v="1748712"/>
    <s v="LIN ACT/360"/>
    <m/>
    <n v="3.74614"/>
    <x v="8"/>
    <n v="1748712"/>
    <n v="1"/>
    <s v="Floating"/>
    <s v="P"/>
    <n v="146"/>
    <n v="-33501.83"/>
    <n v="1"/>
    <n v="-33501.83"/>
    <s v="N"/>
    <s v="2026-03-28T00:00"/>
    <s v="2026-08-21T00:00"/>
    <s v="O"/>
    <s v="2026-03-26T00:00"/>
    <m/>
    <n v="0.42825999999999997"/>
    <n v="-1978901.3"/>
    <n v="4.1744000000000003"/>
    <s v="USD"/>
    <s v="N"/>
    <n v="3.74614"/>
    <s v="N"/>
    <s v="USD"/>
    <n v="1"/>
    <n v="1"/>
    <s v="2026-03-26T00:00"/>
    <s v="2026-08-23T00:00"/>
    <s v="INT"/>
    <s v="USD CME TERM SOFR 6M"/>
    <s v="USD"/>
    <s v="Y"/>
    <s v="2026-03-26T00:00"/>
    <m/>
    <n v="-33501.8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824038"/>
    <s v="MAT"/>
    <n v="0"/>
    <s v="2026-08-21T00:00"/>
    <n v="0"/>
    <n v="4.1744000000000003"/>
    <s v="ALM_USD_SW"/>
    <s v="2026-03-21T00:00"/>
    <s v="2026-03-28T00:00"/>
    <s v="B"/>
    <m/>
    <m/>
    <s v="2026-03-21T00:00"/>
    <s v="2036-03-28T00:00"/>
    <s v="LN_BR"/>
    <s v="LIVE"/>
    <m/>
    <s v="SENIOR_LOANS"/>
    <m/>
    <m/>
    <m/>
    <s v="USD"/>
    <m/>
  </r>
  <r>
    <s v="2026-08-21T00:00"/>
    <s v="CPN"/>
    <s v="REV"/>
    <s v="VAR"/>
    <s v="FIX"/>
    <s v="INT"/>
    <s v="2026-08-21T00:00"/>
    <n v="1"/>
    <n v="0"/>
    <n v="1"/>
    <s v="IFC US43813QAB59"/>
    <n v="1732563"/>
    <s v="USD"/>
    <x v="23"/>
    <n v="0"/>
    <n v="1731964"/>
    <s v="LIN 30/360"/>
    <s v="USD_CARRY"/>
    <n v="0"/>
    <x v="4"/>
    <n v="1731964"/>
    <n v="2"/>
    <s v="Fixed"/>
    <s v="R"/>
    <n v="31"/>
    <n v="114159.965688"/>
    <n v="1"/>
    <n v="114159.965688"/>
    <s v="N"/>
    <s v="2026-07-21T00:00"/>
    <s v="2026-08-21T00:00"/>
    <s v="O"/>
    <m/>
    <m/>
    <n v="0"/>
    <n v="333016517.25120002"/>
    <n v="4.1900000000000004"/>
    <s v="USD"/>
    <s v="N"/>
    <n v="0.60546255999999998"/>
    <s v="Y"/>
    <s v="USD"/>
    <n v="1"/>
    <n v="1"/>
    <m/>
    <s v="2026-08-23T00:00"/>
    <s v="INT"/>
    <s v="US43813QAB59"/>
    <s v="USD"/>
    <s v="N"/>
    <s v="2026-07-21T00:00"/>
    <m/>
    <n v="114159.965688"/>
    <s v="N"/>
    <n v="11"/>
    <m/>
    <s v="No"/>
    <n v="1"/>
    <n v="19717"/>
    <n v="1005199"/>
    <s v="2026-08-21T00:00"/>
    <s v="EOD"/>
    <m/>
    <s v="2026-08-22T00:00"/>
    <s v="FOD EOD"/>
    <s v="FO_EOD"/>
    <n v="85948"/>
    <m/>
    <n v="0"/>
    <n v="237733"/>
    <s v="MAT"/>
    <n v="0"/>
    <s v="2026-08-21T00:00"/>
    <n v="0"/>
    <n v="4.1900000000000004"/>
    <s v="BARCCI"/>
    <s v="2025-08-12T00:00"/>
    <s v="2025-08-12T00:00"/>
    <s v="B"/>
    <s v="IFCWUS"/>
    <m/>
    <s v="2025-08-05T00:00"/>
    <s v="2028-03-21T00:00"/>
    <s v="BOND"/>
    <s v="LIVE"/>
    <s v="LS00001T7G"/>
    <s v="LAM_STRATEGIC"/>
    <s v="NA"/>
    <s v="US43813QAB59"/>
    <n v="13245"/>
    <s v="USD"/>
    <n v="16323.26819235"/>
  </r>
  <r>
    <s v="2026-08-21T00:00"/>
    <s v="NOM"/>
    <s v="CAP"/>
    <s v="INIT"/>
    <m/>
    <s v="INT"/>
    <s v="2026-08-21T00:00"/>
    <n v="1"/>
    <n v="0"/>
    <n v="1"/>
    <m/>
    <n v="1743304"/>
    <s v="USD"/>
    <x v="29"/>
    <n v="0"/>
    <n v="1748163"/>
    <s v="LIN ACT/360"/>
    <m/>
    <n v="0"/>
    <x v="8"/>
    <n v="1748163"/>
    <n v="1"/>
    <s v="Fixed"/>
    <s v="P"/>
    <n v="0"/>
    <n v="158717.20000000001"/>
    <n v="1"/>
    <n v="158717.20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58717.20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251"/>
    <s v="MAT"/>
    <n v="0"/>
    <s v="2026-08-21T00:00"/>
    <n v="0"/>
    <n v="0"/>
    <s v="ALM_HEDGES"/>
    <s v="2026-06-17T00:00"/>
    <s v="2026-08-21T00:00"/>
    <s v="B"/>
    <m/>
    <m/>
    <s v="2026-06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2028"/>
    <s v="USD"/>
    <x v="29"/>
    <n v="0"/>
    <n v="1745681"/>
    <s v="LIN ACT/360"/>
    <m/>
    <n v="0"/>
    <x v="8"/>
    <n v="1745681"/>
    <n v="1"/>
    <s v="Fixed"/>
    <s v="P"/>
    <n v="0"/>
    <n v="30792.85"/>
    <n v="1"/>
    <n v="30792.8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30792.8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957"/>
    <s v="MAT"/>
    <n v="0"/>
    <s v="2026-08-21T00:00"/>
    <n v="0"/>
    <n v="0"/>
    <s v="ALM_HEDGES"/>
    <s v="2026-07-17T00:00"/>
    <s v="2026-08-21T00:00"/>
    <s v="B"/>
    <m/>
    <m/>
    <s v="2026-07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271"/>
    <s v="USD"/>
    <x v="27"/>
    <n v="0"/>
    <n v="1744198"/>
    <s v="LIN ACT/360"/>
    <m/>
    <n v="0"/>
    <x v="8"/>
    <n v="1744198"/>
    <n v="1"/>
    <s v="Fixed"/>
    <s v="R"/>
    <n v="0"/>
    <n v="-1555.53"/>
    <n v="1"/>
    <n v="-1555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555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024"/>
    <s v="MAT"/>
    <n v="0"/>
    <s v="2026-08-21T00:00"/>
    <n v="0"/>
    <n v="0"/>
    <s v="STFIN_USD"/>
    <s v="2026-07-06T00:00"/>
    <s v="2026-08-21T00:00"/>
    <s v="S"/>
    <m/>
    <m/>
    <s v="2026-07-06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32"/>
    <s v="USD"/>
    <x v="27"/>
    <n v="0"/>
    <n v="1740033"/>
    <s v="LIN ACT/360"/>
    <m/>
    <n v="0"/>
    <x v="8"/>
    <n v="1740033"/>
    <n v="1"/>
    <s v="Fixed"/>
    <s v="R"/>
    <n v="0"/>
    <n v="-159802.73000000001"/>
    <n v="1"/>
    <n v="-159802.73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59802.73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1779"/>
    <s v="MAT"/>
    <n v="0"/>
    <s v="2026-08-21T00:00"/>
    <n v="0"/>
    <n v="0"/>
    <s v="STFIN_USD"/>
    <s v="2026-06-16T00:00"/>
    <s v="2026-08-21T00:00"/>
    <s v="S"/>
    <m/>
    <m/>
    <s v="2026-06-16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8393"/>
    <s v="USD"/>
    <x v="27"/>
    <n v="0"/>
    <n v="1738638"/>
    <s v="LIN ACT/360"/>
    <m/>
    <n v="0"/>
    <x v="8"/>
    <n v="1738638"/>
    <n v="1"/>
    <s v="Fixed"/>
    <s v="R"/>
    <n v="0"/>
    <n v="-10311431.890000001"/>
    <n v="1"/>
    <n v="-10311431.89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0311431.89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396"/>
    <s v="MAT"/>
    <n v="0"/>
    <s v="2026-08-21T00:00"/>
    <n v="0"/>
    <n v="0"/>
    <s v="STFIN_USD"/>
    <s v="2026-06-24T00:00"/>
    <s v="2026-08-21T00:00"/>
    <s v="S"/>
    <m/>
    <m/>
    <s v="2026-06-24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8392"/>
    <s v="USD"/>
    <x v="29"/>
    <n v="0"/>
    <n v="1738637"/>
    <s v="LIN ACT/360"/>
    <m/>
    <n v="0"/>
    <x v="7"/>
    <n v="1738637"/>
    <n v="1"/>
    <s v="Fixed"/>
    <s v="R"/>
    <n v="0"/>
    <n v="-10311431.890000001"/>
    <n v="1"/>
    <n v="-10311431.89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311431.89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351"/>
    <s v="MAT"/>
    <n v="0"/>
    <s v="2026-08-21T00:00"/>
    <n v="0"/>
    <n v="0"/>
    <s v="IFC_BORROWER"/>
    <s v="2026-06-24T00:00"/>
    <s v="2026-08-21T00:00"/>
    <s v="B"/>
    <m/>
    <m/>
    <s v="2026-06-24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s v="IFC KR310507AFB4"/>
    <n v="1729422"/>
    <s v="USD"/>
    <x v="4"/>
    <n v="0"/>
    <n v="1728803"/>
    <s v="LIN ACT/360"/>
    <s v="KR_POLICY_SOE"/>
    <n v="0"/>
    <x v="12"/>
    <n v="1728803"/>
    <n v="2"/>
    <s v="Fixed"/>
    <s v="P"/>
    <n v="271"/>
    <n v="-2188475.5555555602"/>
    <n v="1"/>
    <n v="-2188475.5555555602"/>
    <s v="N"/>
    <s v="2025-11-21T00:00"/>
    <s v="2026-08-19T00:00"/>
    <s v="CL"/>
    <m/>
    <m/>
    <n v="0"/>
    <n v="-79000000"/>
    <n v="3.68"/>
    <s v="USD"/>
    <s v="N"/>
    <n v="0"/>
    <s v="Y"/>
    <s v="USD"/>
    <n v="1"/>
    <n v="1"/>
    <m/>
    <s v="2026-08-23T00:00"/>
    <s v="INT"/>
    <m/>
    <s v="USD"/>
    <s v="Y"/>
    <m/>
    <m/>
    <n v="-2188475.55555600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925111"/>
    <s v="MAT"/>
    <n v="3525"/>
    <s v="2026-08-21T00:00"/>
    <n v="0"/>
    <n v="3.68"/>
    <s v="FUNBUS"/>
    <s v="2025-11-21T00:00"/>
    <s v="2025-11-21T00:00"/>
    <s v="S"/>
    <m/>
    <m/>
    <s v="2025-11-19T00:00"/>
    <s v="2026-08-19T00:00"/>
    <s v="IRS"/>
    <s v="DEAD"/>
    <n v="296325011"/>
    <s v="LAM_STRATEGIC"/>
    <s v="NA"/>
    <m/>
    <m/>
    <s v="USD"/>
    <n v="0"/>
  </r>
  <r>
    <s v="2026-08-21T00:00"/>
    <s v="CPN"/>
    <s v="REV"/>
    <s v="FIX"/>
    <m/>
    <s v="INT"/>
    <s v="2026-08-21T00:00"/>
    <n v="1"/>
    <n v="0"/>
    <n v="1"/>
    <m/>
    <n v="1746095"/>
    <s v="USD"/>
    <x v="31"/>
    <n v="0"/>
    <n v="1753300"/>
    <s v="LIN ACT/360"/>
    <m/>
    <n v="0"/>
    <x v="8"/>
    <n v="1753300"/>
    <n v="1"/>
    <s v="Fixed"/>
    <s v="R"/>
    <n v="18"/>
    <n v="8.5399999999999991"/>
    <n v="1"/>
    <n v="8.5399999999999991"/>
    <s v="N"/>
    <s v="2026-08-03T00:00"/>
    <s v="2026-08-21T00:00"/>
    <s v="O"/>
    <m/>
    <m/>
    <n v="0"/>
    <n v="51729"/>
    <n v="0.33"/>
    <s v="USD"/>
    <s v="N"/>
    <n v="0"/>
    <s v="Y"/>
    <s v="USD"/>
    <n v="1"/>
    <n v="1"/>
    <m/>
    <s v="2026-08-23T00:00"/>
    <s v="INT"/>
    <m/>
    <s v="USD"/>
    <s v="Y"/>
    <m/>
    <m/>
    <n v="8.53999999999999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345908"/>
    <s v="MAT"/>
    <n v="0"/>
    <s v="2026-08-21T00:00"/>
    <n v="0"/>
    <n v="0.33018199999999998"/>
    <s v="NW_QELOAN"/>
    <s v="2026-07-27T00:00"/>
    <s v="2026-08-03T00:00"/>
    <s v="S"/>
    <m/>
    <m/>
    <s v="2026-07-27T00:00"/>
    <s v="2027-06-02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41656"/>
    <s v="USD"/>
    <x v="29"/>
    <n v="0"/>
    <n v="1744951"/>
    <s v="LIN ACT/360"/>
    <m/>
    <n v="0"/>
    <x v="7"/>
    <n v="1744951"/>
    <n v="1"/>
    <s v="Fixed"/>
    <s v="R"/>
    <n v="0"/>
    <n v="-701.06"/>
    <n v="1"/>
    <n v="-701.0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01.0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647"/>
    <s v="MAT"/>
    <n v="0"/>
    <s v="2026-08-21T00:00"/>
    <n v="0"/>
    <n v="0"/>
    <s v="IFC_BORROWER"/>
    <s v="2026-05-29T00:00"/>
    <s v="2026-08-21T00:00"/>
    <s v="B"/>
    <m/>
    <m/>
    <s v="2026-05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715"/>
    <s v="USD"/>
    <x v="29"/>
    <n v="0"/>
    <n v="1745068"/>
    <s v="LIN ACT/360"/>
    <m/>
    <n v="0"/>
    <x v="7"/>
    <n v="1745068"/>
    <n v="1"/>
    <s v="Fixed"/>
    <s v="R"/>
    <n v="0"/>
    <n v="-954.83"/>
    <n v="1"/>
    <n v="-954.8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954.8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555"/>
    <s v="MAT"/>
    <n v="0"/>
    <s v="2026-08-21T00:00"/>
    <n v="0"/>
    <n v="0"/>
    <s v="IFC_BORROWER"/>
    <s v="2026-06-09T00:00"/>
    <s v="2026-08-21T00:00"/>
    <s v="B"/>
    <m/>
    <m/>
    <s v="2026-06-0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88"/>
    <s v="USD"/>
    <x v="29"/>
    <n v="0"/>
    <n v="1739951"/>
    <s v="LIN ACT/360"/>
    <m/>
    <n v="0"/>
    <x v="8"/>
    <n v="1739951"/>
    <n v="1"/>
    <s v="Fixed"/>
    <s v="P"/>
    <n v="0"/>
    <n v="48823.42"/>
    <n v="1"/>
    <n v="48823.4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48823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51"/>
    <s v="MAT"/>
    <n v="0"/>
    <s v="2026-08-21T00:00"/>
    <n v="0"/>
    <n v="0"/>
    <s v="ALM_HEDGES"/>
    <s v="2026-06-02T00:00"/>
    <s v="2026-08-21T00:00"/>
    <s v="B"/>
    <m/>
    <m/>
    <s v="2026-06-0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56"/>
    <s v="USD"/>
    <x v="0"/>
    <n v="0"/>
    <n v="1734557"/>
    <s v="LIN ACT/360"/>
    <m/>
    <n v="0"/>
    <x v="0"/>
    <n v="1734557"/>
    <n v="2"/>
    <s v="Fixed"/>
    <s v="R"/>
    <n v="0"/>
    <n v="-127607.85"/>
    <n v="1"/>
    <n v="-127607.8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27607.8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5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s v="49670_0"/>
    <n v="1744233"/>
    <s v="USD"/>
    <x v="28"/>
    <n v="0"/>
    <n v="1749974"/>
    <s v="LIN ACT/360"/>
    <m/>
    <n v="0"/>
    <x v="8"/>
    <n v="1749974"/>
    <n v="1"/>
    <s v="Floating"/>
    <s v="P"/>
    <n v="0"/>
    <n v="5800000"/>
    <n v="1"/>
    <n v="580000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58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44793"/>
    <s v="MAT"/>
    <n v="0"/>
    <s v="2026-08-21T00:00"/>
    <n v="0"/>
    <n v="0"/>
    <s v="ALM_HEDGES"/>
    <s v="2026-08-14T00:00"/>
    <s v="2026-08-21T00:00"/>
    <s v="B"/>
    <m/>
    <m/>
    <s v="2026-08-1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3309"/>
    <s v="USD"/>
    <x v="29"/>
    <n v="0"/>
    <n v="1748170"/>
    <s v="LIN ACT/360"/>
    <m/>
    <n v="0"/>
    <x v="7"/>
    <n v="1748170"/>
    <n v="1"/>
    <s v="Fixed"/>
    <s v="R"/>
    <n v="0"/>
    <n v="-1396.34"/>
    <n v="1"/>
    <n v="-1396.34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396.3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423"/>
    <s v="MAT"/>
    <n v="0"/>
    <s v="2026-08-21T00:00"/>
    <n v="0"/>
    <n v="0"/>
    <s v="IFC_BORROWER"/>
    <s v="2026-06-17T00:00"/>
    <s v="2026-08-21T00:00"/>
    <s v="B"/>
    <m/>
    <m/>
    <s v="2026-06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71"/>
    <s v="USD"/>
    <x v="27"/>
    <n v="0"/>
    <n v="1744584"/>
    <s v="LIN ACT/360"/>
    <m/>
    <n v="0"/>
    <x v="8"/>
    <n v="1744584"/>
    <n v="1"/>
    <s v="Fixed"/>
    <s v="R"/>
    <n v="0"/>
    <n v="-1274560.32"/>
    <n v="1"/>
    <n v="-1274560.3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274560.3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766"/>
    <s v="MAT"/>
    <n v="0"/>
    <s v="2026-08-21T00:00"/>
    <n v="0"/>
    <n v="0"/>
    <s v="STFIN_USD"/>
    <s v="2026-05-14T00:00"/>
    <s v="2026-08-21T00:00"/>
    <s v="S"/>
    <m/>
    <m/>
    <s v="2026-05-14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395"/>
    <s v="USD"/>
    <x v="29"/>
    <n v="0"/>
    <n v="1744440"/>
    <s v="LIN ACT/360"/>
    <m/>
    <n v="0"/>
    <x v="7"/>
    <n v="1744440"/>
    <n v="1"/>
    <s v="Fixed"/>
    <s v="R"/>
    <n v="0"/>
    <n v="-8247.9599999999991"/>
    <n v="1"/>
    <n v="-8247.959999999999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8247.95999999999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917"/>
    <s v="MAT"/>
    <n v="0"/>
    <s v="2026-08-21T00:00"/>
    <n v="0"/>
    <n v="0"/>
    <s v="IFC_BORROWER"/>
    <s v="2026-05-13T00:00"/>
    <s v="2026-08-21T00:00"/>
    <s v="B"/>
    <m/>
    <m/>
    <s v="2026-05-1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64"/>
    <s v="USD"/>
    <x v="6"/>
    <n v="0"/>
    <n v="1734565"/>
    <s v="LIN ACT/360"/>
    <m/>
    <n v="0"/>
    <x v="0"/>
    <n v="1734565"/>
    <n v="2"/>
    <s v="Fixed"/>
    <s v="R"/>
    <n v="0"/>
    <n v="-1207015.8700000001"/>
    <n v="1"/>
    <n v="-1207015.87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207015.87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7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3036"/>
    <s v="USD"/>
    <x v="27"/>
    <n v="0"/>
    <n v="1747640"/>
    <s v="LIN ACT/360"/>
    <m/>
    <n v="0"/>
    <x v="8"/>
    <n v="1747640"/>
    <n v="1"/>
    <s v="Fixed"/>
    <s v="R"/>
    <n v="0"/>
    <n v="-83621.53"/>
    <n v="1"/>
    <n v="-83621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83621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980"/>
    <s v="MAT"/>
    <n v="0"/>
    <s v="2026-08-21T00:00"/>
    <n v="0"/>
    <n v="0"/>
    <s v="STFIN_USD"/>
    <s v="2026-07-03T00:00"/>
    <s v="2026-08-21T00:00"/>
    <s v="S"/>
    <m/>
    <m/>
    <s v="2026-07-03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576"/>
    <s v="USD"/>
    <x v="27"/>
    <n v="0"/>
    <n v="1744791"/>
    <s v="LIN ACT/360"/>
    <m/>
    <n v="0"/>
    <x v="8"/>
    <n v="1744791"/>
    <n v="1"/>
    <s v="Fixed"/>
    <s v="R"/>
    <n v="0"/>
    <n v="-526754.18000000005"/>
    <n v="1"/>
    <n v="-526754.1800000000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526754.1800000000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444"/>
    <s v="MAT"/>
    <n v="0"/>
    <s v="2026-08-21T00:00"/>
    <n v="0"/>
    <n v="0"/>
    <s v="STFIN_USD"/>
    <s v="2026-05-28T00:00"/>
    <s v="2026-08-21T00:00"/>
    <s v="S"/>
    <m/>
    <m/>
    <s v="2026-05-28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569"/>
    <s v="USD"/>
    <x v="27"/>
    <n v="0"/>
    <n v="1744778"/>
    <s v="LIN ACT/360"/>
    <m/>
    <n v="0"/>
    <x v="8"/>
    <n v="1744778"/>
    <n v="1"/>
    <s v="Fixed"/>
    <s v="R"/>
    <n v="0"/>
    <n v="-200192.37"/>
    <n v="1"/>
    <n v="-200192.3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00192.3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391"/>
    <s v="MAT"/>
    <n v="0"/>
    <s v="2026-08-21T00:00"/>
    <n v="0"/>
    <n v="0"/>
    <s v="STFIN_USD"/>
    <s v="2026-05-21T00:00"/>
    <s v="2026-08-21T00:00"/>
    <s v="S"/>
    <m/>
    <m/>
    <s v="2026-05-21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558"/>
    <s v="USD"/>
    <x v="27"/>
    <n v="0"/>
    <n v="1744757"/>
    <s v="LIN ACT/360"/>
    <m/>
    <n v="0"/>
    <x v="8"/>
    <n v="1744757"/>
    <n v="1"/>
    <s v="Fixed"/>
    <s v="R"/>
    <n v="0"/>
    <n v="-2796011.03"/>
    <n v="1"/>
    <n v="-2796011.0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796011.0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0772"/>
    <s v="MAT"/>
    <n v="0"/>
    <s v="2026-08-21T00:00"/>
    <n v="0"/>
    <n v="0"/>
    <s v="STFIN_USD"/>
    <s v="2026-05-20T00:00"/>
    <s v="2026-08-21T00:00"/>
    <s v="S"/>
    <m/>
    <m/>
    <s v="2026-05-20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902"/>
    <s v="USD"/>
    <x v="27"/>
    <n v="0"/>
    <n v="1741505"/>
    <s v="LIN ACT/360"/>
    <m/>
    <n v="0"/>
    <x v="8"/>
    <n v="1741505"/>
    <n v="1"/>
    <s v="Fixed"/>
    <s v="R"/>
    <n v="0"/>
    <n v="-412840.39"/>
    <n v="1"/>
    <n v="-412840.3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412840.3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809"/>
    <s v="MAT"/>
    <n v="0"/>
    <s v="2026-08-21T00:00"/>
    <n v="0"/>
    <n v="0"/>
    <s v="STFIN_USD"/>
    <s v="2026-07-17T00:00"/>
    <s v="2026-08-21T00:00"/>
    <s v="S"/>
    <m/>
    <m/>
    <s v="2026-07-17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01"/>
    <s v="USD"/>
    <x v="29"/>
    <n v="0"/>
    <n v="1739974"/>
    <s v="LIN ACT/360"/>
    <m/>
    <n v="0"/>
    <x v="7"/>
    <n v="1739974"/>
    <n v="1"/>
    <s v="Fixed"/>
    <s v="R"/>
    <n v="0"/>
    <n v="-9780.7800000000007"/>
    <n v="1"/>
    <n v="-9780.780000000000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9780.780000000000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367"/>
    <s v="MAT"/>
    <n v="0"/>
    <s v="2026-08-21T00:00"/>
    <n v="0"/>
    <n v="0"/>
    <s v="IFC_BORROWER"/>
    <s v="2026-06-05T00:00"/>
    <s v="2026-08-21T00:00"/>
    <s v="B"/>
    <m/>
    <m/>
    <s v="2026-06-0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53"/>
    <s v="USD"/>
    <x v="0"/>
    <n v="0"/>
    <n v="1734554"/>
    <s v="LIN ACT/360"/>
    <m/>
    <n v="0"/>
    <x v="0"/>
    <n v="1734554"/>
    <n v="2"/>
    <s v="Fixed"/>
    <s v="R"/>
    <n v="0"/>
    <n v="-432.02"/>
    <n v="1"/>
    <n v="-432.0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32.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5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41"/>
    <s v="USD"/>
    <x v="0"/>
    <n v="0"/>
    <n v="1734542"/>
    <s v="LIN ACT/360"/>
    <m/>
    <n v="0"/>
    <x v="0"/>
    <n v="1734542"/>
    <n v="2"/>
    <s v="Fixed"/>
    <s v="R"/>
    <n v="0"/>
    <n v="-3599835"/>
    <n v="1"/>
    <n v="-359983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59983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3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077"/>
    <s v="USD"/>
    <x v="29"/>
    <n v="0"/>
    <n v="1743814"/>
    <s v="LIN ACT/360"/>
    <m/>
    <n v="0"/>
    <x v="7"/>
    <n v="1743814"/>
    <n v="1"/>
    <s v="Fixed"/>
    <s v="R"/>
    <n v="0"/>
    <n v="-1086.3800000000001"/>
    <n v="1"/>
    <n v="-1086.3800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86.3800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5633"/>
    <s v="MAT"/>
    <n v="0"/>
    <s v="2026-08-21T00:00"/>
    <n v="0"/>
    <n v="0"/>
    <s v="IFC_BORROWER"/>
    <s v="2026-08-10T00:00"/>
    <s v="2026-08-21T00:00"/>
    <s v="B"/>
    <m/>
    <m/>
    <s v="2026-08-1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0879"/>
    <s v="USD"/>
    <x v="29"/>
    <n v="0"/>
    <n v="1743422"/>
    <s v="LIN ACT/360"/>
    <m/>
    <n v="0"/>
    <x v="8"/>
    <n v="1743422"/>
    <n v="1"/>
    <s v="Fixed"/>
    <s v="P"/>
    <n v="0"/>
    <n v="55360.78"/>
    <n v="1"/>
    <n v="55360.7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55360.7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686"/>
    <s v="MAT"/>
    <n v="0"/>
    <s v="2026-08-21T00:00"/>
    <n v="0"/>
    <n v="0"/>
    <s v="ALM_HEDGES"/>
    <s v="2026-07-30T00:00"/>
    <s v="2026-08-21T00:00"/>
    <s v="B"/>
    <m/>
    <m/>
    <s v="2026-07-3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0678"/>
    <s v="USD"/>
    <x v="29"/>
    <n v="0"/>
    <n v="1743025"/>
    <s v="LIN ACT/360"/>
    <m/>
    <n v="0"/>
    <x v="7"/>
    <n v="1743025"/>
    <n v="1"/>
    <s v="Fixed"/>
    <s v="R"/>
    <n v="0"/>
    <n v="-109.21"/>
    <n v="1"/>
    <n v="-109.2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9.2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729"/>
    <s v="MAT"/>
    <n v="0"/>
    <s v="2026-08-21T00:00"/>
    <n v="0"/>
    <n v="0"/>
    <s v="IFC_BORROWER"/>
    <s v="2026-07-17T00:00"/>
    <s v="2026-08-21T00:00"/>
    <s v="B"/>
    <m/>
    <m/>
    <s v="2026-07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85"/>
    <s v="USD"/>
    <x v="27"/>
    <n v="0"/>
    <n v="1739946"/>
    <s v="LIN ACT/360"/>
    <m/>
    <n v="0"/>
    <x v="8"/>
    <n v="1739946"/>
    <n v="1"/>
    <s v="Fixed"/>
    <s v="R"/>
    <n v="0"/>
    <n v="-44705.98"/>
    <n v="1"/>
    <n v="-44705.9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44705.9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81"/>
    <s v="MAT"/>
    <n v="0"/>
    <s v="2026-08-21T00:00"/>
    <n v="0"/>
    <n v="0"/>
    <s v="STFIN_USD"/>
    <s v="2026-06-01T00:00"/>
    <s v="2026-08-21T00:00"/>
    <s v="S"/>
    <m/>
    <m/>
    <s v="2026-06-01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5171"/>
    <s v="USD"/>
    <x v="0"/>
    <n v="0"/>
    <n v="1734572"/>
    <s v="LIN ACT/360"/>
    <m/>
    <n v="0"/>
    <x v="0"/>
    <n v="1734572"/>
    <n v="2"/>
    <s v="Fixed"/>
    <s v="R"/>
    <n v="0"/>
    <n v="-14983.3"/>
    <n v="1"/>
    <n v="-14983.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4983.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7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569"/>
    <s v="USD"/>
    <x v="29"/>
    <n v="0"/>
    <n v="1744778"/>
    <s v="LIN ACT/360"/>
    <m/>
    <n v="0"/>
    <x v="8"/>
    <n v="1744778"/>
    <n v="1"/>
    <s v="Fixed"/>
    <s v="P"/>
    <n v="0"/>
    <n v="200192.37"/>
    <n v="1"/>
    <n v="200192.3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00192.3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659"/>
    <s v="MAT"/>
    <n v="0"/>
    <s v="2026-08-21T00:00"/>
    <n v="0"/>
    <n v="0"/>
    <s v="ALM_HEDGES"/>
    <s v="2026-05-21T00:00"/>
    <s v="2026-08-21T00:00"/>
    <s v="B"/>
    <m/>
    <m/>
    <s v="2026-05-2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69"/>
    <s v="USD"/>
    <x v="0"/>
    <n v="0"/>
    <n v="1734570"/>
    <s v="LIN ACT/360"/>
    <m/>
    <n v="0"/>
    <x v="0"/>
    <n v="1734570"/>
    <n v="2"/>
    <s v="Fixed"/>
    <s v="R"/>
    <n v="0"/>
    <n v="-2.15"/>
    <n v="1"/>
    <n v="-2.1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.1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7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44"/>
    <s v="USD"/>
    <x v="0"/>
    <n v="0"/>
    <n v="1734545"/>
    <s v="LIN ACT/360"/>
    <m/>
    <n v="0"/>
    <x v="0"/>
    <n v="1734545"/>
    <n v="2"/>
    <s v="Fixed"/>
    <s v="R"/>
    <n v="0"/>
    <n v="-11597.77"/>
    <n v="1"/>
    <n v="-11597.7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1597.7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4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40"/>
    <s v="USD"/>
    <x v="0"/>
    <n v="0"/>
    <n v="1734541"/>
    <s v="LIN ACT/360"/>
    <m/>
    <n v="0"/>
    <x v="0"/>
    <n v="1734541"/>
    <n v="2"/>
    <s v="Fixed"/>
    <s v="R"/>
    <n v="0"/>
    <n v="-2.04"/>
    <n v="1"/>
    <n v="-2.04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.0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3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0941"/>
    <s v="USD"/>
    <x v="29"/>
    <n v="0"/>
    <n v="1743544"/>
    <s v="LIN ACT/360"/>
    <m/>
    <n v="0"/>
    <x v="7"/>
    <n v="1743544"/>
    <n v="1"/>
    <s v="Fixed"/>
    <s v="R"/>
    <n v="0"/>
    <n v="-279845.19"/>
    <n v="1"/>
    <n v="-279845.1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79845.1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0544"/>
    <s v="MAT"/>
    <n v="0"/>
    <s v="2026-08-21T00:00"/>
    <n v="0"/>
    <n v="0"/>
    <s v="IFC_BORROWER"/>
    <s v="2026-05-12T00:00"/>
    <s v="2026-08-21T00:00"/>
    <s v="B"/>
    <m/>
    <m/>
    <s v="2026-05-1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48"/>
    <s v="USD"/>
    <x v="0"/>
    <n v="0"/>
    <n v="1734549"/>
    <s v="LIN ACT/360"/>
    <m/>
    <n v="0"/>
    <x v="0"/>
    <n v="1734549"/>
    <n v="2"/>
    <s v="Fixed"/>
    <s v="R"/>
    <n v="0"/>
    <n v="-108948181.66"/>
    <n v="1"/>
    <n v="-108948181.6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8948181.6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4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CPN"/>
    <s v="REV"/>
    <s v="FIX"/>
    <m/>
    <s v="INT"/>
    <s v="2026-08-21T00:00"/>
    <n v="1"/>
    <n v="0"/>
    <n v="1"/>
    <m/>
    <n v="1734678"/>
    <s v="USD"/>
    <x v="1"/>
    <n v="0"/>
    <n v="1734079"/>
    <s v="LIN ACT/360"/>
    <m/>
    <n v="0"/>
    <x v="3"/>
    <n v="1734079"/>
    <n v="2"/>
    <s v="Fixed"/>
    <s v="R"/>
    <n v="30"/>
    <n v="486250"/>
    <n v="1"/>
    <n v="486250"/>
    <s v="N"/>
    <s v="2026-07-22T00:00"/>
    <s v="2026-08-21T00:00"/>
    <s v="CL"/>
    <m/>
    <m/>
    <n v="0"/>
    <n v="150000000"/>
    <n v="3.89"/>
    <s v="USD"/>
    <s v="N"/>
    <n v="0"/>
    <s v="Y"/>
    <s v="USD"/>
    <n v="1"/>
    <n v="1"/>
    <m/>
    <s v="2026-08-23T00:00"/>
    <s v="INT"/>
    <m/>
    <s v="USD"/>
    <s v="N"/>
    <m/>
    <m/>
    <n v="48625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122487"/>
    <s v="MAT"/>
    <n v="2990"/>
    <s v="2026-08-21T00:00"/>
    <n v="0"/>
    <n v="3.89"/>
    <s v="OCBCSG"/>
    <s v="2026-07-21T00:00"/>
    <s v="2026-07-22T00:00"/>
    <s v="B"/>
    <m/>
    <m/>
    <s v="2026-07-21T00:00"/>
    <s v="2026-08-21T00:00"/>
    <s v="LN_BR"/>
    <s v="DEAD"/>
    <s v="MM27_109XX"/>
    <s v="LAM_LIQUIDTY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51"/>
    <s v="USD"/>
    <x v="26"/>
    <n v="0"/>
    <n v="1734652"/>
    <s v="LIN ACT/360"/>
    <m/>
    <n v="0"/>
    <x v="11"/>
    <n v="1734652"/>
    <n v="4"/>
    <s v="Floating"/>
    <s v="R"/>
    <n v="0"/>
    <n v="-10500000"/>
    <n v="1"/>
    <n v="-10500000"/>
    <s v="N"/>
    <m/>
    <m/>
    <s v="OA"/>
    <m/>
    <m/>
    <n v="0"/>
    <n v="15000000"/>
    <n v="0"/>
    <s v="USD"/>
    <s v="N"/>
    <n v="0"/>
    <s v="Y"/>
    <s v="USD"/>
    <n v="1"/>
    <n v="1"/>
    <s v="2026-08-24T00:00"/>
    <s v="2026-08-23T00:00"/>
    <s v="PS"/>
    <m/>
    <s v="USD"/>
    <s v="Y"/>
    <m/>
    <m/>
    <n v="-10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062"/>
    <s v="MAT"/>
    <n v="3216"/>
    <s v="2026-08-21T00:00"/>
    <n v="0"/>
    <n v="0"/>
    <s v="SGIZFR"/>
    <s v="2023-12-28T00:00"/>
    <s v="2026-08-01T00:00"/>
    <s v="B"/>
    <m/>
    <m/>
    <s v="2023-12-28T00:00"/>
    <s v="2026-08-24T00:00"/>
    <s v="LB"/>
    <s v="MKT_OP"/>
    <s v="SGIZFR3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41"/>
    <s v="USD"/>
    <x v="26"/>
    <n v="0"/>
    <n v="1734642"/>
    <s v="LIN ACT/360"/>
    <m/>
    <n v="0"/>
    <x v="11"/>
    <n v="1734642"/>
    <n v="3"/>
    <s v="Floating"/>
    <s v="R"/>
    <n v="0"/>
    <n v="-60500000"/>
    <n v="1"/>
    <n v="-60500000"/>
    <s v="N"/>
    <m/>
    <m/>
    <s v="OA"/>
    <m/>
    <m/>
    <n v="0"/>
    <n v="214354300.06999901"/>
    <n v="0"/>
    <s v="USD"/>
    <s v="N"/>
    <n v="0"/>
    <s v="Y"/>
    <s v="USD"/>
    <n v="1"/>
    <n v="1"/>
    <s v="2026-08-28T00:00"/>
    <s v="2026-08-23T00:00"/>
    <s v="PS"/>
    <m/>
    <s v="USD"/>
    <s v="Y"/>
    <m/>
    <m/>
    <n v="-60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13"/>
    <s v="MAT"/>
    <n v="2882"/>
    <s v="2026-08-21T00:00"/>
    <n v="0"/>
    <n v="0"/>
    <s v="MLILLO"/>
    <s v="2023-09-29T00:00"/>
    <s v="2026-08-01T00:00"/>
    <s v="B"/>
    <m/>
    <m/>
    <s v="2023-09-29T00:00"/>
    <s v="2026-08-24T00:00"/>
    <s v="LB"/>
    <s v="MKT_OP"/>
    <s v="MLILLO2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08"/>
    <s v="USD"/>
    <x v="26"/>
    <n v="0"/>
    <n v="1734609"/>
    <s v="LIN ACT/360"/>
    <m/>
    <n v="0"/>
    <x v="11"/>
    <n v="1734609"/>
    <n v="3"/>
    <s v="Floating"/>
    <s v="R"/>
    <n v="0"/>
    <n v="1500000"/>
    <n v="1"/>
    <n v="1500000"/>
    <s v="N"/>
    <m/>
    <m/>
    <s v="OA"/>
    <m/>
    <m/>
    <n v="0"/>
    <n v="23500000"/>
    <n v="0"/>
    <s v="USD"/>
    <s v="N"/>
    <n v="0"/>
    <s v="Y"/>
    <s v="USD"/>
    <n v="1"/>
    <n v="1"/>
    <s v="2026-08-28T00:00"/>
    <s v="2026-08-23T00:00"/>
    <s v="PS"/>
    <m/>
    <s v="USD"/>
    <s v="N"/>
    <m/>
    <m/>
    <n v="1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050"/>
    <s v="MAT"/>
    <n v="2932"/>
    <s v="2026-08-21T00:00"/>
    <n v="0"/>
    <n v="0"/>
    <s v="MSLNGB"/>
    <s v="2024-03-29T00:00"/>
    <s v="2026-08-01T00:00"/>
    <s v="B"/>
    <m/>
    <m/>
    <s v="2024-03-29T00:00"/>
    <s v="2026-08-24T00:00"/>
    <s v="LB"/>
    <s v="MKT_OP"/>
    <s v="MSLNGB2XXX"/>
    <s v="COLLATERAL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5"/>
    <s v="USD"/>
    <x v="15"/>
    <n v="0"/>
    <n v="1754722"/>
    <s v="LIN ACT/360"/>
    <m/>
    <n v="3.63"/>
    <x v="6"/>
    <n v="1754722"/>
    <n v="1"/>
    <s v="Floating"/>
    <s v="P"/>
    <n v="3"/>
    <n v="-5283369.9182272404"/>
    <n v="1"/>
    <n v="-5283369.9182272404"/>
    <s v="Y"/>
    <s v="2026-08-21T00:00"/>
    <s v="2026-08-24T00:00"/>
    <s v="O"/>
    <s v="2026-08-21T00:00"/>
    <s v="2026-08-21T00:00"/>
    <n v="0.32"/>
    <n v="-16050744055.3801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5283369.9182270002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2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ALM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2"/>
    <s v="USD"/>
    <x v="32"/>
    <n v="0"/>
    <n v="1734773"/>
    <s v="LIN ACT/360"/>
    <m/>
    <n v="3.63"/>
    <x v="6"/>
    <n v="1734773"/>
    <n v="1"/>
    <s v="Floating"/>
    <s v="R"/>
    <n v="3"/>
    <n v="1368192.85431605"/>
    <n v="1"/>
    <n v="1368192.85431605"/>
    <s v="Y"/>
    <s v="2026-08-21T00:00"/>
    <s v="2026-08-24T00:00"/>
    <s v="O"/>
    <s v="2026-08-21T00:00"/>
    <s v="2026-08-21T00:00"/>
    <n v="0.32"/>
    <n v="4156535253.61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1368192.854315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399"/>
    <s v="MAT"/>
    <n v="0"/>
    <s v="2026-08-21T00:00"/>
    <n v="0"/>
    <n v="3.95"/>
    <s v="LAM_STG_CB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69"/>
    <s v="USD"/>
    <x v="9"/>
    <n v="0"/>
    <n v="1734770"/>
    <s v="LIN ACT/360"/>
    <m/>
    <n v="3.63"/>
    <x v="6"/>
    <n v="1734770"/>
    <n v="1"/>
    <s v="Floating"/>
    <s v="P"/>
    <n v="3"/>
    <n v="-945286.53041259001"/>
    <n v="1"/>
    <n v="-945286.53041259001"/>
    <s v="Y"/>
    <s v="2026-08-21T00:00"/>
    <s v="2026-08-24T00:00"/>
    <s v="O"/>
    <s v="2026-08-21T00:00"/>
    <s v="2026-08-21T00:00"/>
    <n v="0.32"/>
    <n v="-2871756548.0900002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945286.53041300003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10"/>
    <s v="MAT"/>
    <n v="0"/>
    <s v="2026-08-21T00:00"/>
    <n v="0"/>
    <n v="3.95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3"/>
    <s v="USD"/>
    <x v="32"/>
    <n v="0"/>
    <n v="1734774"/>
    <s v="LIN ACT/360"/>
    <m/>
    <n v="3.63"/>
    <x v="6"/>
    <n v="1734774"/>
    <n v="1"/>
    <s v="Floating"/>
    <s v="R"/>
    <n v="3"/>
    <n v="736409.63392396003"/>
    <n v="1"/>
    <n v="736409.63392396003"/>
    <s v="Y"/>
    <s v="2026-08-21T00:00"/>
    <s v="2026-08-24T00:00"/>
    <s v="O"/>
    <s v="2026-08-21T00:00"/>
    <s v="2026-08-21T00:00"/>
    <n v="0.32"/>
    <n v="2237193824.57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736409.63392399997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02"/>
    <s v="MAT"/>
    <n v="0"/>
    <s v="2026-08-21T00:00"/>
    <n v="0"/>
    <n v="3.95"/>
    <s v="LAM_STG_GRE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7"/>
    <s v="USD"/>
    <x v="21"/>
    <n v="0"/>
    <n v="1754724"/>
    <s v="LIN ACT/360"/>
    <m/>
    <n v="3.63"/>
    <x v="6"/>
    <n v="1754724"/>
    <n v="1"/>
    <s v="Floating"/>
    <s v="P"/>
    <n v="3"/>
    <n v="-474711.27077890001"/>
    <n v="1"/>
    <n v="-474711.27077890001"/>
    <s v="Y"/>
    <s v="2026-08-21T00:00"/>
    <s v="2026-08-24T00:00"/>
    <s v="O"/>
    <s v="2026-08-21T00:00"/>
    <s v="2026-08-21T00:00"/>
    <n v="0.32"/>
    <n v="-1442160822.6199901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474711.27077900001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4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CY_POOLS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6364"/>
    <s v="USD"/>
    <x v="32"/>
    <n v="0"/>
    <n v="1736131"/>
    <s v="LIN ACT/360"/>
    <m/>
    <n v="3.63"/>
    <x v="6"/>
    <n v="1736131"/>
    <n v="1"/>
    <s v="Floating"/>
    <s v="P"/>
    <n v="3"/>
    <n v="-327468.71637486998"/>
    <n v="1"/>
    <n v="-327468.71637486998"/>
    <s v="Y"/>
    <s v="2026-08-21T00:00"/>
    <s v="2026-08-24T00:00"/>
    <s v="O"/>
    <s v="2026-08-21T00:00"/>
    <s v="2026-08-21T00:00"/>
    <n v="0.32"/>
    <n v="-994841670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327468.71637500002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4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68"/>
    <s v="USD"/>
    <x v="25"/>
    <n v="0"/>
    <n v="1734769"/>
    <s v="LIN ACT/360"/>
    <m/>
    <n v="3.63"/>
    <x v="6"/>
    <n v="1734769"/>
    <n v="1"/>
    <s v="Floating"/>
    <s v="R"/>
    <n v="3"/>
    <n v="373586.80973123002"/>
    <n v="1"/>
    <n v="373586.80973123002"/>
    <s v="Y"/>
    <s v="2026-08-21T00:00"/>
    <s v="2026-08-24T00:00"/>
    <s v="O"/>
    <s v="2026-08-21T00:00"/>
    <s v="2026-08-21T00:00"/>
    <n v="0.32"/>
    <n v="1134947270.06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373586.8097309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8"/>
    <s v="MAT"/>
    <n v="0"/>
    <s v="2026-08-21T00:00"/>
    <n v="0"/>
    <n v="3.95"/>
    <s v="CSA_C_PLEDGED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752"/>
    <s v="USD"/>
    <x v="25"/>
    <n v="0"/>
    <n v="1755399"/>
    <s v="LIN ACT/360"/>
    <m/>
    <n v="3.63"/>
    <x v="6"/>
    <n v="1755399"/>
    <n v="1"/>
    <s v="Floating"/>
    <s v="R"/>
    <n v="3"/>
    <n v="1792344.3178459101"/>
    <n v="1"/>
    <n v="1792344.3178459101"/>
    <s v="Y"/>
    <s v="2026-08-21T00:00"/>
    <s v="2026-08-24T00:00"/>
    <s v="O"/>
    <s v="2026-08-21T00:00"/>
    <s v="2026-08-21T00:00"/>
    <n v="0.32"/>
    <n v="5445096661.8124704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1792344.317846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9"/>
    <s v="MAT"/>
    <n v="0"/>
    <s v="2026-08-21T00:00"/>
    <n v="0"/>
    <n v="3.95"/>
    <s v="LAM_LIQUIDITY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63"/>
    <s v="USD"/>
    <x v="33"/>
    <n v="0"/>
    <n v="1754710"/>
    <s v="LIN ACT/360"/>
    <m/>
    <n v="3.63"/>
    <x v="6"/>
    <n v="1754710"/>
    <n v="1"/>
    <s v="Floating"/>
    <s v="P"/>
    <n v="3"/>
    <n v="-767197.98523525998"/>
    <n v="1"/>
    <n v="-767197.98523525998"/>
    <s v="Y"/>
    <s v="2026-08-21T00:00"/>
    <s v="2026-08-24T00:00"/>
    <s v="O"/>
    <s v="2026-08-21T00:00"/>
    <s v="2026-08-21T00:00"/>
    <n v="0.02"/>
    <n v="-2522294745.98"/>
    <n v="3.6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767197.98523500003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5"/>
    <s v="MAT"/>
    <n v="0"/>
    <s v="2026-08-21T00:00"/>
    <n v="0"/>
    <n v="3.65"/>
    <s v="FTP_WASH"/>
    <s v="2026-08-25T00:00"/>
    <s v="2026-08-21T00:00"/>
    <s v="B"/>
    <m/>
    <m/>
    <s v="2026-08-21T00:00"/>
    <s v="2026-08-24T00:00"/>
    <s v="LN_BR"/>
    <s v="LIVE"/>
    <m/>
    <s v="ALM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59"/>
    <s v="USD"/>
    <x v="11"/>
    <n v="0"/>
    <n v="1734760"/>
    <m/>
    <m/>
    <n v="0"/>
    <x v="2"/>
    <n v="1734760"/>
    <n v="1"/>
    <m/>
    <s v="R"/>
    <n v="0"/>
    <n v="42788241.100000001"/>
    <n v="1"/>
    <n v="42788241.100000001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23"/>
    <n v="99202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USD"/>
    <m/>
  </r>
  <r>
    <s v="2026-08-21T00:00"/>
    <s v="IPAY"/>
    <s v="REV"/>
    <m/>
    <m/>
    <s v="ADD"/>
    <s v="2026-08-21T00:00"/>
    <n v="1"/>
    <n v="0"/>
    <n v="1"/>
    <m/>
    <n v="1738114"/>
    <s v="EUR"/>
    <x v="8"/>
    <n v="0"/>
    <n v="1738109"/>
    <m/>
    <m/>
    <n v="0"/>
    <x v="2"/>
    <n v="1738109"/>
    <n v="1"/>
    <m/>
    <s v="R"/>
    <n v="0"/>
    <n v="7626.68"/>
    <n v="1"/>
    <n v="7626.6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650883"/>
    <s v="MAT"/>
    <n v="0"/>
    <s v="2020-02-18T00:00"/>
    <n v="0"/>
    <n v="0"/>
    <s v="IFC_BORROWER"/>
    <m/>
    <s v="2020-02-25T00:00"/>
    <s v="B"/>
    <m/>
    <m/>
    <s v="2020-02-18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7702"/>
    <s v="USD"/>
    <x v="8"/>
    <n v="0"/>
    <n v="1737697"/>
    <m/>
    <m/>
    <n v="0"/>
    <x v="2"/>
    <n v="1737697"/>
    <n v="1"/>
    <m/>
    <s v="R"/>
    <n v="0"/>
    <n v="2760"/>
    <n v="1"/>
    <n v="2760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3182"/>
    <s v="MAT"/>
    <n v="0"/>
    <s v="2009-05-01T00:00"/>
    <n v="0"/>
    <n v="0"/>
    <s v="IFC_BORROWER"/>
    <m/>
    <s v="2009-05-08T00:00"/>
    <s v="B"/>
    <m/>
    <m/>
    <s v="2009-05-01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816"/>
    <s v="USD"/>
    <x v="8"/>
    <n v="0"/>
    <n v="1737811"/>
    <m/>
    <m/>
    <n v="0"/>
    <x v="2"/>
    <n v="1737811"/>
    <n v="1"/>
    <m/>
    <s v="R"/>
    <n v="0"/>
    <n v="453.44"/>
    <n v="1"/>
    <n v="453.4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2335"/>
    <s v="MAT"/>
    <n v="0"/>
    <s v="2024-08-07T00:00"/>
    <n v="0"/>
    <n v="0"/>
    <s v="IFC_BORROWER"/>
    <m/>
    <s v="2024-08-14T00:00"/>
    <s v="B"/>
    <m/>
    <m/>
    <s v="2024-08-0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983"/>
    <s v="USD"/>
    <x v="29"/>
    <n v="0"/>
    <n v="1736978"/>
    <m/>
    <m/>
    <n v="0"/>
    <x v="2"/>
    <n v="1736978"/>
    <n v="1"/>
    <m/>
    <s v="R"/>
    <n v="0"/>
    <n v="8095.63"/>
    <n v="1"/>
    <n v="8095.63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4627"/>
    <s v="MAT"/>
    <n v="0"/>
    <s v="2025-05-30T00:00"/>
    <n v="0"/>
    <n v="0"/>
    <s v="IFC_BORROWER"/>
    <m/>
    <s v="2025-06-06T00:00"/>
    <s v="B"/>
    <m/>
    <m/>
    <s v="2025-05-30T00:00"/>
    <m/>
    <s v="SCF"/>
    <s v="LIVE"/>
    <m/>
    <s v="SENIOR_LOANS"/>
    <m/>
    <m/>
    <m/>
    <s v="USD"/>
    <m/>
  </r>
  <r>
    <s v="2026-08-21T00:00"/>
    <s v="IPAY"/>
    <s v="REV"/>
    <m/>
    <m/>
    <s v="ADD"/>
    <s v="2026-08-21T00:00"/>
    <n v="1"/>
    <n v="0"/>
    <n v="1"/>
    <m/>
    <n v="1736825"/>
    <s v="USD"/>
    <x v="8"/>
    <n v="0"/>
    <n v="1736820"/>
    <m/>
    <m/>
    <n v="0"/>
    <x v="2"/>
    <n v="1736820"/>
    <n v="1"/>
    <m/>
    <s v="R"/>
    <n v="0"/>
    <n v="7800"/>
    <n v="1"/>
    <n v="7800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9489"/>
    <s v="MAT"/>
    <n v="0"/>
    <s v="2009-08-04T00:00"/>
    <n v="0"/>
    <n v="0"/>
    <s v="IFC_BORROWER"/>
    <m/>
    <s v="2009-08-11T00:00"/>
    <s v="B"/>
    <m/>
    <m/>
    <s v="2009-08-0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530"/>
    <s v="USD"/>
    <x v="8"/>
    <n v="0"/>
    <n v="1737525"/>
    <m/>
    <m/>
    <n v="0"/>
    <x v="2"/>
    <n v="1737525"/>
    <n v="1"/>
    <m/>
    <s v="R"/>
    <n v="0"/>
    <n v="26215.27"/>
    <n v="1"/>
    <n v="26215.27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8705"/>
    <s v="MAT"/>
    <n v="0"/>
    <s v="2009-08-17T00:00"/>
    <n v="0"/>
    <n v="0"/>
    <s v="IFC_BORROWER"/>
    <m/>
    <s v="2009-08-24T00:00"/>
    <s v="B"/>
    <m/>
    <m/>
    <s v="2009-08-1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519"/>
    <s v="USD"/>
    <x v="8"/>
    <n v="0"/>
    <n v="1737514"/>
    <m/>
    <m/>
    <n v="0"/>
    <x v="2"/>
    <n v="1737514"/>
    <n v="1"/>
    <m/>
    <s v="R"/>
    <n v="0"/>
    <n v="13310.56"/>
    <n v="1"/>
    <n v="13310.5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1003124"/>
    <s v="MAT"/>
    <n v="0"/>
    <s v="2024-05-08T00:00"/>
    <n v="0"/>
    <n v="0"/>
    <s v="IFC_BORROWER"/>
    <m/>
    <s v="2024-05-15T00:00"/>
    <s v="B"/>
    <m/>
    <m/>
    <s v="2024-05-08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318"/>
    <s v="USD"/>
    <x v="29"/>
    <n v="0"/>
    <n v="1737313"/>
    <m/>
    <m/>
    <n v="0"/>
    <x v="2"/>
    <n v="1737313"/>
    <n v="1"/>
    <m/>
    <s v="R"/>
    <n v="0"/>
    <n v="58578.080000000002"/>
    <n v="1"/>
    <n v="58578.080000000002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2580"/>
    <s v="MAT"/>
    <n v="0"/>
    <s v="2015-06-12T00:00"/>
    <n v="0"/>
    <n v="0"/>
    <s v="IFC_BORROWER"/>
    <m/>
    <s v="2015-06-19T00:00"/>
    <s v="B"/>
    <m/>
    <m/>
    <s v="2015-06-12T00:00"/>
    <m/>
    <s v="SCF"/>
    <s v="LIVE"/>
    <m/>
    <s v="SENIOR_LOANS"/>
    <m/>
    <m/>
    <m/>
    <s v="USD"/>
    <m/>
  </r>
  <r>
    <s v="2026-08-21T00:00"/>
    <s v="IPAY"/>
    <s v="REV"/>
    <m/>
    <m/>
    <s v="ADD"/>
    <s v="2026-08-21T00:00"/>
    <n v="1"/>
    <n v="0"/>
    <n v="1"/>
    <m/>
    <n v="1737408"/>
    <s v="USD"/>
    <x v="8"/>
    <n v="0"/>
    <n v="1737403"/>
    <m/>
    <m/>
    <n v="0"/>
    <x v="2"/>
    <n v="1737403"/>
    <n v="1"/>
    <m/>
    <s v="R"/>
    <n v="0"/>
    <n v="306156.24"/>
    <n v="1"/>
    <n v="306156.2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3787"/>
    <s v="MAT"/>
    <n v="0"/>
    <s v="2010-04-30T00:00"/>
    <n v="0"/>
    <n v="0"/>
    <s v="IFC_BORROWER"/>
    <m/>
    <s v="2010-05-07T00:00"/>
    <s v="B"/>
    <m/>
    <m/>
    <s v="2010-04-30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909"/>
    <s v="USD"/>
    <x v="8"/>
    <n v="0"/>
    <n v="1736904"/>
    <m/>
    <m/>
    <n v="0"/>
    <x v="2"/>
    <n v="1736904"/>
    <n v="1"/>
    <m/>
    <s v="R"/>
    <n v="0"/>
    <n v="5878.75"/>
    <n v="1"/>
    <n v="5878.7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2841"/>
    <s v="MAT"/>
    <n v="0"/>
    <s v="2008-11-04T00:00"/>
    <n v="0"/>
    <n v="0"/>
    <s v="IFC_BORROWER"/>
    <m/>
    <s v="2008-11-11T00:00"/>
    <s v="B"/>
    <m/>
    <m/>
    <s v="2008-11-04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1"/>
    <m/>
    <n v="1739770"/>
    <s v="USD"/>
    <x v="34"/>
    <n v="0"/>
    <n v="1741249"/>
    <s v="LIN ACT/360"/>
    <m/>
    <n v="0.11600000000000001"/>
    <x v="7"/>
    <n v="1741249"/>
    <n v="1"/>
    <s v="Floating"/>
    <s v="R"/>
    <n v="1620"/>
    <n v="2787.42"/>
    <n v="1"/>
    <n v="2787.42"/>
    <s v="N"/>
    <s v="2022-03-15T00:00"/>
    <s v="2026-08-21T00:00"/>
    <s v="O"/>
    <s v="2022-03-11T00:00"/>
    <m/>
    <n v="0"/>
    <n v="533988.09"/>
    <n v="0.11600000000000001"/>
    <s v="USD"/>
    <s v="N"/>
    <n v="0.11600000000000001"/>
    <s v="N"/>
    <s v="USD"/>
    <n v="1"/>
    <n v="1"/>
    <s v="2022-03-11T00:00"/>
    <s v="2026-08-23T00:00"/>
    <s v="INT"/>
    <s v="USD LIBOR 3M"/>
    <s v="USD"/>
    <s v="N"/>
    <s v="2022-03-11T00:00"/>
    <m/>
    <n v="2787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720496"/>
    <s v="MAT"/>
    <n v="0"/>
    <s v="2026-08-21T00:00"/>
    <n v="0"/>
    <n v="0.11600000000000001"/>
    <s v="IFC_BORROWER"/>
    <s v="2022-03-08T00:00"/>
    <s v="2022-03-15T00:00"/>
    <s v="B"/>
    <m/>
    <m/>
    <s v="2022-03-08T00:00"/>
    <s v="2029-09-13T00:00"/>
    <s v="LN_BR"/>
    <s v="LIVE"/>
    <m/>
    <s v="EQUITY"/>
    <m/>
    <m/>
    <m/>
    <s v="USD"/>
    <m/>
  </r>
  <r>
    <s v="2026-08-21T00:00"/>
    <s v="CPN"/>
    <s v="REV"/>
    <s v="VAR"/>
    <s v="FIX"/>
    <s v="INT"/>
    <s v="2026-08-21T00:00"/>
    <n v="1"/>
    <n v="0"/>
    <n v="1"/>
    <m/>
    <n v="1739771"/>
    <s v="USD"/>
    <x v="34"/>
    <n v="0"/>
    <n v="1741250"/>
    <s v="LIN ACT/360"/>
    <m/>
    <n v="0.11600000000000001"/>
    <x v="8"/>
    <n v="1741250"/>
    <n v="1"/>
    <s v="Floating"/>
    <s v="P"/>
    <n v="1620"/>
    <n v="-2787.42"/>
    <n v="1"/>
    <n v="-2787.42"/>
    <s v="N"/>
    <s v="2022-03-15T00:00"/>
    <s v="2026-08-21T00:00"/>
    <s v="O"/>
    <s v="2022-03-11T00:00"/>
    <m/>
    <n v="0"/>
    <n v="-533988.09"/>
    <n v="0.11600000000000001"/>
    <s v="USD"/>
    <s v="N"/>
    <n v="0.11600000000000001"/>
    <s v="N"/>
    <s v="USD"/>
    <n v="1"/>
    <n v="1"/>
    <s v="2022-03-11T00:00"/>
    <s v="2026-08-23T00:00"/>
    <s v="INT"/>
    <s v="USD LIBOR 3M"/>
    <s v="USD"/>
    <s v="Y"/>
    <s v="2022-03-11T00:00"/>
    <m/>
    <n v="-2787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20542"/>
    <s v="MAT"/>
    <n v="0"/>
    <s v="2026-08-21T00:00"/>
    <n v="0"/>
    <n v="0.11600000000000001"/>
    <s v="NW_QELOANHEDGE"/>
    <s v="2022-03-08T00:00"/>
    <s v="2022-03-15T00:00"/>
    <s v="B"/>
    <m/>
    <m/>
    <s v="2022-03-08T00:00"/>
    <s v="2029-09-13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43037"/>
    <s v="USD"/>
    <x v="29"/>
    <n v="0"/>
    <n v="1747646"/>
    <s v="LIN ACT/360"/>
    <m/>
    <n v="0"/>
    <x v="7"/>
    <n v="1747646"/>
    <n v="1"/>
    <s v="Fixed"/>
    <s v="R"/>
    <n v="0"/>
    <n v="-500.55"/>
    <n v="1"/>
    <n v="-500.5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00.5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904"/>
    <s v="MAT"/>
    <n v="0"/>
    <s v="2026-08-21T00:00"/>
    <n v="0"/>
    <n v="0"/>
    <s v="IFC_BORROWER"/>
    <s v="2026-07-03T00:00"/>
    <s v="2026-08-21T00:00"/>
    <s v="B"/>
    <m/>
    <m/>
    <s v="2026-07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3395"/>
    <s v="USD"/>
    <x v="27"/>
    <n v="0"/>
    <n v="1748344"/>
    <s v="LIN ACT/360"/>
    <m/>
    <n v="0"/>
    <x v="8"/>
    <n v="1748344"/>
    <n v="1"/>
    <s v="Fixed"/>
    <s v="R"/>
    <n v="0"/>
    <n v="-35618.76"/>
    <n v="1"/>
    <n v="-35618.7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35618.7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123"/>
    <s v="MAT"/>
    <n v="0"/>
    <s v="2026-08-21T00:00"/>
    <n v="0"/>
    <n v="0"/>
    <s v="STFIN_USD"/>
    <s v="2026-07-13T00:00"/>
    <s v="2026-08-21T00:00"/>
    <s v="S"/>
    <m/>
    <m/>
    <s v="2026-07-13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655"/>
    <s v="USD"/>
    <x v="27"/>
    <n v="0"/>
    <n v="1744948"/>
    <s v="LIN ACT/360"/>
    <m/>
    <n v="0"/>
    <x v="8"/>
    <n v="1744948"/>
    <n v="1"/>
    <s v="Fixed"/>
    <s v="R"/>
    <n v="0"/>
    <n v="-70351.63"/>
    <n v="1"/>
    <n v="-70351.6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70351.6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631"/>
    <s v="MAT"/>
    <n v="0"/>
    <s v="2026-08-21T00:00"/>
    <n v="0"/>
    <n v="0"/>
    <s v="STFIN_USD"/>
    <s v="2026-05-29T00:00"/>
    <s v="2026-08-21T00:00"/>
    <s v="S"/>
    <m/>
    <m/>
    <s v="2026-05-2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0880"/>
    <s v="USD"/>
    <x v="29"/>
    <n v="0"/>
    <n v="1743425"/>
    <s v="LIN ACT/360"/>
    <m/>
    <n v="0"/>
    <x v="7"/>
    <n v="1743425"/>
    <n v="1"/>
    <s v="Fixed"/>
    <s v="R"/>
    <n v="0"/>
    <n v="-108.03"/>
    <n v="1"/>
    <n v="-108.0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8.0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736"/>
    <s v="MAT"/>
    <n v="0"/>
    <s v="2026-08-21T00:00"/>
    <n v="0"/>
    <n v="0"/>
    <s v="IFC_BORROWER"/>
    <s v="2026-07-30T00:00"/>
    <s v="2026-08-21T00:00"/>
    <s v="B"/>
    <m/>
    <m/>
    <s v="2026-07-3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75"/>
    <s v="USD"/>
    <x v="6"/>
    <n v="0"/>
    <n v="1734576"/>
    <s v="LIN ACT/360"/>
    <m/>
    <n v="0"/>
    <x v="0"/>
    <n v="1734576"/>
    <n v="2"/>
    <s v="Fixed"/>
    <s v="R"/>
    <n v="0"/>
    <n v="-218070.58"/>
    <n v="1"/>
    <n v="-218070.5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18070.5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8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3304"/>
    <s v="USD"/>
    <x v="27"/>
    <n v="0"/>
    <n v="1748163"/>
    <s v="LIN ACT/360"/>
    <m/>
    <n v="0"/>
    <x v="8"/>
    <n v="1748163"/>
    <n v="1"/>
    <s v="Fixed"/>
    <s v="R"/>
    <n v="0"/>
    <n v="-158717.20000000001"/>
    <n v="1"/>
    <n v="-158717.20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58717.20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773"/>
    <s v="MAT"/>
    <n v="0"/>
    <s v="2026-08-21T00:00"/>
    <n v="0"/>
    <n v="0"/>
    <s v="STFIN_USD"/>
    <s v="2026-06-17T00:00"/>
    <s v="2026-08-21T00:00"/>
    <s v="S"/>
    <m/>
    <m/>
    <s v="2026-06-17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981"/>
    <s v="USD"/>
    <x v="27"/>
    <n v="0"/>
    <n v="1741662"/>
    <s v="LIN ACT/360"/>
    <m/>
    <n v="0"/>
    <x v="8"/>
    <n v="1741662"/>
    <n v="1"/>
    <s v="Fixed"/>
    <s v="R"/>
    <n v="0"/>
    <n v="-646.54999999999995"/>
    <n v="1"/>
    <n v="-646.549999999999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646.5499999999999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705"/>
    <s v="MAT"/>
    <n v="0"/>
    <s v="2026-08-21T00:00"/>
    <n v="0"/>
    <n v="0"/>
    <s v="STFIN_USD"/>
    <s v="2026-08-06T00:00"/>
    <s v="2026-08-21T00:00"/>
    <s v="S"/>
    <m/>
    <m/>
    <s v="2026-08-06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086"/>
    <s v="USD"/>
    <x v="29"/>
    <n v="0"/>
    <n v="1739949"/>
    <s v="LIN ACT/360"/>
    <m/>
    <n v="0"/>
    <x v="7"/>
    <n v="1739949"/>
    <n v="1"/>
    <s v="Fixed"/>
    <s v="R"/>
    <n v="0"/>
    <n v="-445.89"/>
    <n v="1"/>
    <n v="-445.8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45.8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502"/>
    <s v="MAT"/>
    <n v="0"/>
    <s v="2026-08-21T00:00"/>
    <n v="0"/>
    <n v="0"/>
    <s v="IFC_BORROWER"/>
    <s v="2026-06-02T00:00"/>
    <s v="2026-08-21T00:00"/>
    <s v="B"/>
    <m/>
    <m/>
    <s v="2026-06-0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95"/>
    <s v="USD"/>
    <x v="29"/>
    <n v="0"/>
    <n v="1739966"/>
    <s v="LIN ACT/360"/>
    <m/>
    <n v="0"/>
    <x v="7"/>
    <n v="1739966"/>
    <n v="1"/>
    <s v="Fixed"/>
    <s v="R"/>
    <n v="0"/>
    <n v="-276.27"/>
    <n v="1"/>
    <n v="-276.2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76.2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54"/>
    <s v="MAT"/>
    <n v="0"/>
    <s v="2026-08-21T00:00"/>
    <n v="0"/>
    <n v="0"/>
    <s v="IFC_BORROWER"/>
    <s v="2026-06-03T00:00"/>
    <s v="2026-08-21T00:00"/>
    <s v="B"/>
    <m/>
    <m/>
    <s v="2026-06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3"/>
    <s v="USD"/>
    <x v="32"/>
    <n v="0"/>
    <n v="1734774"/>
    <s v="LIN ACT/360"/>
    <m/>
    <n v="0"/>
    <x v="6"/>
    <n v="1734774"/>
    <n v="1"/>
    <s v="Floating"/>
    <s v="R"/>
    <n v="0"/>
    <n v="-2237193824.5799899"/>
    <n v="1"/>
    <n v="-2237193824.57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237193824.57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01"/>
    <s v="MAT"/>
    <n v="0"/>
    <s v="2026-08-21T00:00"/>
    <n v="0"/>
    <n v="0"/>
    <s v="LAM_STG_GRE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35271"/>
    <s v="USD"/>
    <x v="32"/>
    <n v="0"/>
    <n v="1734672"/>
    <s v="LIN ACT/365"/>
    <m/>
    <n v="0"/>
    <x v="0"/>
    <n v="1734672"/>
    <n v="2"/>
    <s v="Floating"/>
    <s v="R"/>
    <n v="0"/>
    <n v="-994841670"/>
    <n v="1"/>
    <n v="-99484167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99484167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94236"/>
    <s v="MAT"/>
    <n v="0"/>
    <s v="2026-08-21T00:00"/>
    <n v="0"/>
    <n v="0"/>
    <s v="LAM_LIQUIDITY"/>
    <s v="2026-08-21T00:00"/>
    <s v="2026-08-21T00:00"/>
    <s v="B"/>
    <m/>
    <m/>
    <s v="2026-08-21T00:00"/>
    <s v="2027-08-21T00:00"/>
    <s v="CD"/>
    <s v="LIVE"/>
    <m/>
    <s v="LAM_STRATEGIC"/>
    <m/>
    <m/>
    <m/>
    <s v="USD"/>
    <m/>
  </r>
  <r>
    <s v="2026-08-21T00:00"/>
    <s v="NOM"/>
    <s v="CAP"/>
    <s v="INIT"/>
    <m/>
    <s v="INT"/>
    <s v="2026-08-21T00:00"/>
    <n v="1"/>
    <n v="0"/>
    <n v="1"/>
    <m/>
    <n v="1739365"/>
    <s v="USD"/>
    <x v="27"/>
    <n v="0"/>
    <n v="1740478"/>
    <s v="LIN ACT/360"/>
    <m/>
    <n v="0"/>
    <x v="8"/>
    <n v="1740478"/>
    <n v="1"/>
    <s v="Fixed"/>
    <s v="R"/>
    <n v="0"/>
    <n v="-316741.67"/>
    <n v="1"/>
    <n v="-316741.6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316741.6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745"/>
    <s v="MAT"/>
    <n v="0"/>
    <s v="2026-08-21T00:00"/>
    <n v="0"/>
    <n v="0"/>
    <s v="STFIN_USD"/>
    <s v="2026-05-25T00:00"/>
    <s v="2026-08-21T00:00"/>
    <s v="S"/>
    <m/>
    <m/>
    <s v="2026-05-25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33"/>
    <s v="USD"/>
    <x v="29"/>
    <n v="0"/>
    <n v="1740036"/>
    <s v="LIN ACT/360"/>
    <m/>
    <n v="0"/>
    <x v="7"/>
    <n v="1740036"/>
    <n v="1"/>
    <s v="Fixed"/>
    <s v="R"/>
    <n v="0"/>
    <n v="-1177.47"/>
    <n v="1"/>
    <n v="-1177.4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177.4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1766"/>
    <s v="MAT"/>
    <n v="0"/>
    <s v="2026-08-21T00:00"/>
    <n v="0"/>
    <n v="0"/>
    <s v="IFC_BORROWER"/>
    <s v="2026-06-16T00:00"/>
    <s v="2026-08-21T00:00"/>
    <s v="B"/>
    <m/>
    <m/>
    <s v="2026-06-1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2"/>
    <s v="USD"/>
    <x v="32"/>
    <n v="0"/>
    <n v="1734773"/>
    <s v="LIN ACT/360"/>
    <m/>
    <n v="0"/>
    <x v="6"/>
    <n v="1734773"/>
    <n v="1"/>
    <s v="Floating"/>
    <s v="R"/>
    <n v="0"/>
    <n v="-4156535253.6199899"/>
    <n v="1"/>
    <n v="-4156535253.61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4156535253.61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58"/>
    <s v="MAT"/>
    <n v="0"/>
    <s v="2026-08-21T00:00"/>
    <n v="0"/>
    <n v="0"/>
    <s v="LAM_STG_CB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40940"/>
    <s v="USD"/>
    <x v="29"/>
    <n v="0"/>
    <n v="1743543"/>
    <s v="LIN ACT/360"/>
    <m/>
    <n v="0"/>
    <x v="7"/>
    <n v="1743543"/>
    <n v="1"/>
    <s v="Fixed"/>
    <s v="R"/>
    <n v="0"/>
    <n v="-3192.67"/>
    <n v="1"/>
    <n v="-3192.6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192.6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0535"/>
    <s v="MAT"/>
    <n v="0"/>
    <s v="2026-08-21T00:00"/>
    <n v="0"/>
    <n v="0"/>
    <s v="IFC_BORROWER"/>
    <s v="2026-05-12T00:00"/>
    <s v="2026-08-21T00:00"/>
    <s v="B"/>
    <m/>
    <m/>
    <s v="2026-05-1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244"/>
    <s v="USD"/>
    <x v="29"/>
    <n v="0"/>
    <n v="1744147"/>
    <s v="LIN ACT/360"/>
    <m/>
    <n v="0"/>
    <x v="7"/>
    <n v="1744147"/>
    <n v="1"/>
    <s v="Fixed"/>
    <s v="R"/>
    <n v="0"/>
    <n v="-736.91"/>
    <n v="1"/>
    <n v="-736.9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36.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014"/>
    <s v="MAT"/>
    <n v="0"/>
    <s v="2026-08-21T00:00"/>
    <n v="0"/>
    <n v="0"/>
    <s v="IFC_BORROWER"/>
    <s v="2026-06-18T00:00"/>
    <s v="2026-08-21T00:00"/>
    <s v="B"/>
    <m/>
    <m/>
    <s v="2026-06-1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3034"/>
    <s v="USD"/>
    <x v="29"/>
    <n v="0"/>
    <n v="1747639"/>
    <s v="LIN ACT/360"/>
    <m/>
    <n v="0"/>
    <x v="7"/>
    <n v="1747639"/>
    <n v="1"/>
    <s v="Fixed"/>
    <s v="R"/>
    <n v="0"/>
    <n v="-83621.53"/>
    <n v="1"/>
    <n v="-83621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83621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865"/>
    <s v="MAT"/>
    <n v="0"/>
    <s v="2026-08-21T00:00"/>
    <n v="0"/>
    <n v="0"/>
    <s v="IFC_BORROWER"/>
    <s v="2026-07-03T00:00"/>
    <s v="2026-08-21T00:00"/>
    <s v="B"/>
    <m/>
    <m/>
    <s v="2026-07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74"/>
    <s v="USD"/>
    <x v="27"/>
    <n v="0"/>
    <n v="1740493"/>
    <s v="LIN ACT/360"/>
    <m/>
    <n v="0"/>
    <x v="8"/>
    <n v="1740493"/>
    <n v="1"/>
    <s v="Fixed"/>
    <s v="R"/>
    <n v="0"/>
    <n v="-344210.89"/>
    <n v="1"/>
    <n v="-344210.8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344210.8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777"/>
    <s v="MAT"/>
    <n v="0"/>
    <s v="2026-08-21T00:00"/>
    <n v="0"/>
    <n v="0"/>
    <s v="STFIN_USD"/>
    <s v="2026-05-27T00:00"/>
    <s v="2026-08-21T00:00"/>
    <s v="S"/>
    <m/>
    <m/>
    <s v="2026-05-27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076"/>
    <s v="USD"/>
    <x v="29"/>
    <n v="0"/>
    <n v="1739931"/>
    <s v="LIN ACT/360"/>
    <m/>
    <n v="0"/>
    <x v="7"/>
    <n v="1739931"/>
    <n v="1"/>
    <s v="Fixed"/>
    <s v="R"/>
    <n v="0"/>
    <n v="-482577.91"/>
    <n v="1"/>
    <n v="-482577.9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82577.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596"/>
    <s v="MAT"/>
    <n v="0"/>
    <s v="2026-08-21T00:00"/>
    <n v="0"/>
    <n v="0"/>
    <s v="IFC_BORROWER"/>
    <s v="2026-05-28T00:00"/>
    <s v="2026-08-21T00:00"/>
    <s v="B"/>
    <m/>
    <m/>
    <s v="2026-05-28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s v="24_81XXXXX"/>
    <n v="1732140"/>
    <s v="USD"/>
    <x v="20"/>
    <n v="0"/>
    <n v="1731521"/>
    <s v="LIN 30/360"/>
    <s v="TRANCHE 1"/>
    <n v="0"/>
    <x v="12"/>
    <n v="1731521"/>
    <n v="2"/>
    <s v="Fixed"/>
    <s v="R"/>
    <n v="181"/>
    <n v="1227500"/>
    <n v="1"/>
    <n v="1227500"/>
    <s v="N"/>
    <s v="2026-02-21T00:00"/>
    <s v="2026-08-21T00:00"/>
    <s v="O"/>
    <m/>
    <m/>
    <n v="0"/>
    <n v="50000000"/>
    <n v="4.91"/>
    <s v="USD"/>
    <s v="N"/>
    <n v="0"/>
    <s v="Y"/>
    <s v="USD"/>
    <n v="1"/>
    <n v="1"/>
    <m/>
    <s v="2026-08-23T00:00"/>
    <s v="INT"/>
    <m/>
    <s v="USD"/>
    <s v="N"/>
    <m/>
    <m/>
    <n v="1227500"/>
    <s v="N"/>
    <n v="2"/>
    <m/>
    <s v="No"/>
    <n v="1"/>
    <n v="19717"/>
    <n v="1005199"/>
    <s v="2026-08-21T00:00"/>
    <s v="EOD"/>
    <m/>
    <s v="2026-08-22T00:00"/>
    <s v="FOD EOD"/>
    <s v="FO_EOD"/>
    <n v="85948"/>
    <m/>
    <n v="1370"/>
    <n v="765042"/>
    <s v="MAT"/>
    <n v="3525"/>
    <s v="2026-08-21T00:00"/>
    <n v="0"/>
    <n v="4.91"/>
    <s v="FUNBUS"/>
    <s v="2024-02-21T00:00"/>
    <s v="2024-02-21T00:00"/>
    <s v="B"/>
    <m/>
    <s v="USD SOFR"/>
    <s v="2024-02-13T00:00"/>
    <s v="2026-08-21T00:00"/>
    <s v="IRS"/>
    <s v="LIVE"/>
    <s v="24_81_S1XX"/>
    <s v="CORE_FUNDING"/>
    <s v="PV_C"/>
    <m/>
    <m/>
    <s v="USD"/>
    <n v="0"/>
  </r>
  <r>
    <s v="2026-08-21T00:00"/>
    <s v="NOM"/>
    <s v="CAP"/>
    <s v="INIT"/>
    <m/>
    <s v="INT"/>
    <s v="2026-08-21T00:00"/>
    <n v="1"/>
    <n v="0"/>
    <n v="1"/>
    <m/>
    <n v="1741270"/>
    <s v="USD"/>
    <x v="29"/>
    <n v="0"/>
    <n v="1744197"/>
    <s v="LIN ACT/360"/>
    <m/>
    <n v="0"/>
    <x v="7"/>
    <n v="1744197"/>
    <n v="1"/>
    <s v="Fixed"/>
    <s v="R"/>
    <n v="0"/>
    <n v="-1555.53"/>
    <n v="1"/>
    <n v="-1555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555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104"/>
    <s v="MAT"/>
    <n v="0"/>
    <s v="2026-08-21T00:00"/>
    <n v="0"/>
    <n v="0"/>
    <s v="IFC_BORROWER"/>
    <s v="2026-07-06T00:00"/>
    <s v="2026-08-21T00:00"/>
    <s v="B"/>
    <m/>
    <m/>
    <s v="2026-07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3395"/>
    <s v="USD"/>
    <x v="29"/>
    <n v="0"/>
    <n v="1748344"/>
    <s v="LIN ACT/360"/>
    <m/>
    <n v="0"/>
    <x v="8"/>
    <n v="1748344"/>
    <n v="1"/>
    <s v="Fixed"/>
    <s v="P"/>
    <n v="0"/>
    <n v="35618.76"/>
    <n v="1"/>
    <n v="35618.7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35618.7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150"/>
    <s v="MAT"/>
    <n v="0"/>
    <s v="2026-08-21T00:00"/>
    <n v="0"/>
    <n v="0"/>
    <s v="ALM_HEDGES"/>
    <s v="2026-07-13T00:00"/>
    <s v="2026-08-21T00:00"/>
    <s v="B"/>
    <m/>
    <m/>
    <s v="2026-07-1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870"/>
    <s v="USD"/>
    <x v="29"/>
    <n v="0"/>
    <n v="1741443"/>
    <s v="LIN ACT/360"/>
    <m/>
    <n v="0"/>
    <x v="7"/>
    <n v="1741443"/>
    <n v="1"/>
    <s v="Fixed"/>
    <s v="R"/>
    <n v="0"/>
    <n v="-8340.18"/>
    <n v="1"/>
    <n v="-8340.1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8340.1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1831"/>
    <s v="MAT"/>
    <n v="0"/>
    <s v="2026-08-21T00:00"/>
    <n v="0"/>
    <n v="0"/>
    <s v="IFC_BORROWER"/>
    <s v="2026-06-22T00:00"/>
    <s v="2026-08-21T00:00"/>
    <s v="B"/>
    <m/>
    <m/>
    <s v="2026-06-2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271"/>
    <s v="USD"/>
    <x v="1"/>
    <n v="0"/>
    <n v="1734672"/>
    <s v="LIN ACT/365"/>
    <m/>
    <n v="0"/>
    <x v="0"/>
    <n v="1734672"/>
    <n v="2"/>
    <s v="Floating"/>
    <s v="P"/>
    <n v="0"/>
    <n v="994841670"/>
    <n v="1"/>
    <n v="99484167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99484167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94209"/>
    <s v="MAT"/>
    <n v="0"/>
    <s v="2026-08-21T00:00"/>
    <n v="0"/>
    <n v="0"/>
    <s v="LAM_STG_WTI"/>
    <s v="2026-08-21T00:00"/>
    <s v="2026-08-21T00:00"/>
    <s v="S"/>
    <m/>
    <m/>
    <s v="2026-08-21T00:00"/>
    <s v="2027-08-21T00:00"/>
    <s v="CD"/>
    <s v="LIVE"/>
    <m/>
    <s v="LAM_LIQUIDTY"/>
    <m/>
    <m/>
    <m/>
    <s v="USD"/>
    <m/>
  </r>
  <r>
    <s v="2026-08-21T00:00"/>
    <s v="NOM"/>
    <s v="CAP"/>
    <s v="INIT"/>
    <m/>
    <s v="INT"/>
    <s v="2026-08-21T00:00"/>
    <n v="1"/>
    <n v="0"/>
    <n v="1"/>
    <m/>
    <n v="1741556"/>
    <s v="USD"/>
    <x v="29"/>
    <n v="0"/>
    <n v="1744753"/>
    <s v="LIN ACT/360"/>
    <m/>
    <n v="0"/>
    <x v="7"/>
    <n v="1744753"/>
    <n v="1"/>
    <s v="Fixed"/>
    <s v="R"/>
    <n v="0"/>
    <n v="-2796011.03"/>
    <n v="1"/>
    <n v="-2796011.0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796011.0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0767"/>
    <s v="MAT"/>
    <n v="0"/>
    <s v="2026-08-21T00:00"/>
    <n v="0"/>
    <n v="0"/>
    <s v="IFC_BORROWER"/>
    <s v="2026-05-20T00:00"/>
    <s v="2026-08-21T00:00"/>
    <s v="B"/>
    <m/>
    <m/>
    <s v="2026-05-2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80"/>
    <s v="USD"/>
    <x v="27"/>
    <n v="0"/>
    <n v="1740505"/>
    <s v="LIN ACT/360"/>
    <m/>
    <n v="0"/>
    <x v="8"/>
    <n v="1740505"/>
    <n v="1"/>
    <s v="Fixed"/>
    <s v="R"/>
    <n v="0"/>
    <n v="-228141.57"/>
    <n v="1"/>
    <n v="-228141.5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28141.5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789"/>
    <s v="MAT"/>
    <n v="0"/>
    <s v="2026-08-21T00:00"/>
    <n v="0"/>
    <n v="0"/>
    <s v="STFIN_USD"/>
    <s v="2026-05-27T00:00"/>
    <s v="2026-08-21T00:00"/>
    <s v="S"/>
    <m/>
    <m/>
    <s v="2026-05-27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380"/>
    <s v="USD"/>
    <x v="29"/>
    <n v="0"/>
    <n v="1740505"/>
    <s v="LIN ACT/360"/>
    <m/>
    <n v="0"/>
    <x v="8"/>
    <n v="1740505"/>
    <n v="1"/>
    <s v="Fixed"/>
    <s v="P"/>
    <n v="0"/>
    <n v="228141.57"/>
    <n v="1"/>
    <n v="228141.5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28141.5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919"/>
    <s v="MAT"/>
    <n v="0"/>
    <s v="2026-08-21T00:00"/>
    <n v="0"/>
    <n v="0"/>
    <s v="ALM_HEDGES"/>
    <s v="2026-05-27T00:00"/>
    <s v="2026-08-21T00:00"/>
    <s v="B"/>
    <m/>
    <m/>
    <s v="2026-05-2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654"/>
    <s v="USD"/>
    <x v="29"/>
    <n v="0"/>
    <n v="1744947"/>
    <s v="LIN ACT/360"/>
    <m/>
    <n v="0"/>
    <x v="7"/>
    <n v="1744947"/>
    <n v="1"/>
    <s v="Fixed"/>
    <s v="R"/>
    <n v="0"/>
    <n v="-70351.63"/>
    <n v="1"/>
    <n v="-70351.6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0351.6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640"/>
    <s v="MAT"/>
    <n v="0"/>
    <s v="2026-08-21T00:00"/>
    <n v="0"/>
    <n v="0"/>
    <s v="IFC_BORROWER"/>
    <s v="2026-05-29T00:00"/>
    <s v="2026-08-21T00:00"/>
    <s v="B"/>
    <m/>
    <m/>
    <s v="2026-05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0944"/>
    <s v="USD"/>
    <x v="29"/>
    <n v="0"/>
    <n v="1743547"/>
    <s v="LIN ACT/360"/>
    <m/>
    <n v="0"/>
    <x v="8"/>
    <n v="1743547"/>
    <n v="1"/>
    <s v="Fixed"/>
    <s v="P"/>
    <n v="0"/>
    <n v="279845.19"/>
    <n v="1"/>
    <n v="279845.1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79845.1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0561"/>
    <s v="MAT"/>
    <n v="0"/>
    <s v="2026-08-21T00:00"/>
    <n v="0"/>
    <n v="0"/>
    <s v="ALM_HEDGES"/>
    <s v="2026-05-12T00:00"/>
    <s v="2026-08-21T00:00"/>
    <s v="B"/>
    <m/>
    <m/>
    <s v="2026-05-1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11"/>
    <s v="USD"/>
    <x v="27"/>
    <n v="0"/>
    <n v="1739994"/>
    <s v="LIN ACT/360"/>
    <m/>
    <n v="0"/>
    <x v="8"/>
    <n v="1739994"/>
    <n v="1"/>
    <s v="Fixed"/>
    <s v="R"/>
    <n v="0"/>
    <n v="-34755.769999999997"/>
    <n v="1"/>
    <n v="-34755.76999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34755.76999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90"/>
    <s v="MAT"/>
    <n v="0"/>
    <s v="2026-08-21T00:00"/>
    <n v="0"/>
    <n v="0"/>
    <s v="STFIN_USD"/>
    <s v="2026-06-10T00:00"/>
    <s v="2026-08-21T00:00"/>
    <s v="S"/>
    <m/>
    <m/>
    <s v="2026-06-10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s v="24_81XXXXX"/>
    <n v="1733731"/>
    <s v="USD"/>
    <x v="20"/>
    <n v="0"/>
    <n v="1733132"/>
    <s v="LIN 30/360"/>
    <s v="TRANCHE 1"/>
    <n v="0"/>
    <x v="9"/>
    <n v="1733132"/>
    <n v="3"/>
    <s v="Fixed"/>
    <s v="R"/>
    <n v="0"/>
    <n v="-50000000"/>
    <n v="1"/>
    <n v="-50000000"/>
    <s v="N"/>
    <m/>
    <m/>
    <s v="CL"/>
    <m/>
    <m/>
    <n v="0"/>
    <n v="0"/>
    <n v="0"/>
    <s v="USD"/>
    <s v="N"/>
    <n v="0"/>
    <s v="Y"/>
    <m/>
    <n v="0"/>
    <n v="1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765054"/>
    <s v="MAT"/>
    <n v="2410"/>
    <s v="2026-08-21T00:00"/>
    <n v="0"/>
    <n v="0"/>
    <s v="CITIGB"/>
    <s v="2026-08-21T00:00"/>
    <s v="2026-08-21T00:00"/>
    <s v="B"/>
    <s v="IFCWUS"/>
    <m/>
    <s v="2026-08-07T00:00"/>
    <s v="2029-02-21T00:00"/>
    <s v="BOND"/>
    <s v="DEAD"/>
    <s v="24_81_B1XX"/>
    <s v="CORE_FUNDING"/>
    <s v="PV_C"/>
    <s v="IFC GMTN 2023__"/>
    <n v="12357"/>
    <s v="USD"/>
    <n v="0"/>
  </r>
  <r>
    <s v="2026-08-21T00:00"/>
    <s v="NOM"/>
    <s v="CAP"/>
    <s v="INIT"/>
    <m/>
    <s v="INT"/>
    <s v="2026-08-21T00:00"/>
    <n v="1"/>
    <n v="0"/>
    <n v="1"/>
    <s v="49670_0"/>
    <n v="1744233"/>
    <s v="USD"/>
    <x v="27"/>
    <n v="0"/>
    <n v="1749974"/>
    <s v="LIN ACT/360"/>
    <m/>
    <n v="0"/>
    <x v="8"/>
    <n v="1749974"/>
    <n v="1"/>
    <s v="Floating"/>
    <s v="R"/>
    <n v="0"/>
    <n v="-5800000"/>
    <n v="1"/>
    <n v="-580000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58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44329"/>
    <s v="MAT"/>
    <n v="0"/>
    <s v="2026-08-21T00:00"/>
    <n v="0"/>
    <n v="0"/>
    <s v="SNR_LN_USD"/>
    <s v="2026-08-14T00:00"/>
    <s v="2026-08-21T00:00"/>
    <s v="S"/>
    <m/>
    <m/>
    <s v="2026-08-14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10"/>
    <s v="USD"/>
    <x v="29"/>
    <n v="0"/>
    <n v="1739993"/>
    <s v="LIN ACT/360"/>
    <m/>
    <n v="0"/>
    <x v="7"/>
    <n v="1739993"/>
    <n v="1"/>
    <s v="Fixed"/>
    <s v="R"/>
    <n v="0"/>
    <n v="-34755.769999999997"/>
    <n v="1"/>
    <n v="-34755.76999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4755.76999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388"/>
    <s v="MAT"/>
    <n v="0"/>
    <s v="2026-08-21T00:00"/>
    <n v="0"/>
    <n v="0"/>
    <s v="IFC_BORROWER"/>
    <s v="2026-06-10T00:00"/>
    <s v="2026-08-21T00:00"/>
    <s v="B"/>
    <m/>
    <m/>
    <s v="2026-06-1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03"/>
    <s v="USD"/>
    <x v="29"/>
    <n v="0"/>
    <n v="1739976"/>
    <s v="LIN ACT/360"/>
    <m/>
    <n v="0"/>
    <x v="8"/>
    <n v="1739976"/>
    <n v="1"/>
    <s v="Fixed"/>
    <s v="P"/>
    <n v="0"/>
    <n v="1117505.1499999999"/>
    <n v="1"/>
    <n v="1117505.14999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117505.14999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384"/>
    <s v="MAT"/>
    <n v="0"/>
    <s v="2026-08-21T00:00"/>
    <n v="0"/>
    <n v="0"/>
    <s v="ALM_HEDGES"/>
    <s v="2026-06-05T00:00"/>
    <s v="2026-08-21T00:00"/>
    <s v="B"/>
    <m/>
    <m/>
    <s v="2026-06-0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69"/>
    <s v="USD"/>
    <x v="9"/>
    <n v="0"/>
    <n v="1734770"/>
    <s v="LIN ACT/360"/>
    <m/>
    <n v="0"/>
    <x v="6"/>
    <n v="1734770"/>
    <n v="1"/>
    <s v="Floating"/>
    <s v="P"/>
    <n v="0"/>
    <n v="2871756548.0900002"/>
    <n v="1"/>
    <n v="2871756548.090000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871756548.09000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09"/>
    <s v="MAT"/>
    <n v="0"/>
    <s v="2026-08-21T00:00"/>
    <n v="0"/>
    <n v="0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35162"/>
    <s v="USD"/>
    <x v="0"/>
    <n v="0"/>
    <n v="1734563"/>
    <s v="LIN ACT/360"/>
    <m/>
    <n v="0"/>
    <x v="0"/>
    <n v="1734563"/>
    <n v="2"/>
    <s v="Fixed"/>
    <s v="R"/>
    <n v="0"/>
    <n v="-74.900000000000006"/>
    <n v="1"/>
    <n v="-74.90000000000000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4.90000000000000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6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IPAY"/>
    <s v="REV"/>
    <s v="FIX"/>
    <s v="FIX"/>
    <s v="INT"/>
    <s v="2026-08-21T00:00"/>
    <n v="1"/>
    <n v="0"/>
    <n v="1"/>
    <s v="24_81XXXXX"/>
    <n v="1733731"/>
    <s v="USD"/>
    <x v="20"/>
    <n v="0"/>
    <n v="1733132"/>
    <s v="LIN 30/360"/>
    <s v="TRANCHE 1"/>
    <n v="0"/>
    <x v="9"/>
    <n v="1733132"/>
    <n v="3"/>
    <s v="Fixed"/>
    <s v="R"/>
    <n v="0"/>
    <n v="-1227500"/>
    <n v="1"/>
    <n v="-1227500"/>
    <s v="N"/>
    <m/>
    <m/>
    <s v="CL"/>
    <m/>
    <m/>
    <n v="0"/>
    <n v="0"/>
    <n v="0"/>
    <s v="USD"/>
    <s v="N"/>
    <n v="0"/>
    <s v="Y"/>
    <m/>
    <n v="0"/>
    <n v="1"/>
    <m/>
    <s v="2026-08-23T00:00"/>
    <s v="ACC"/>
    <m/>
    <m/>
    <s v="N"/>
    <m/>
    <m/>
    <n v="0"/>
    <s v="N"/>
    <n v="0"/>
    <s v="USD FUNDING IFRS"/>
    <s v="No"/>
    <n v="1"/>
    <n v="19717"/>
    <n v="1005199"/>
    <s v="2026-08-21T00:00"/>
    <s v="EOD"/>
    <m/>
    <s v="2026-08-22T00:00"/>
    <s v="FOD EOD"/>
    <s v="FO_EOD"/>
    <n v="85948"/>
    <m/>
    <n v="1370"/>
    <n v="765053"/>
    <s v="MAT"/>
    <n v="2410"/>
    <s v="2026-08-21T00:00"/>
    <n v="0"/>
    <n v="0"/>
    <s v="CITIGB"/>
    <s v="2026-08-21T00:00"/>
    <s v="2026-08-21T00:00"/>
    <s v="B"/>
    <s v="IFCWUS"/>
    <m/>
    <s v="2026-08-07T00:00"/>
    <s v="2029-02-21T00:00"/>
    <s v="BOND"/>
    <s v="DEAD"/>
    <s v="24_81_B1XX"/>
    <s v="CORE_FUNDING"/>
    <s v="PV_C"/>
    <s v="IFC GMTN 2023__"/>
    <n v="12357"/>
    <s v="USD"/>
    <n v="0"/>
  </r>
  <r>
    <s v="2026-08-21T00:00"/>
    <s v="NOM"/>
    <s v="CAP"/>
    <s v="RTRN"/>
    <m/>
    <s v="INT"/>
    <s v="2026-08-21T00:00"/>
    <n v="1"/>
    <n v="0"/>
    <n v="1"/>
    <m/>
    <n v="1735215"/>
    <s v="USD"/>
    <x v="24"/>
    <n v="0"/>
    <n v="1734616"/>
    <s v="LIN ACT/360"/>
    <m/>
    <n v="0"/>
    <x v="11"/>
    <n v="1734616"/>
    <n v="3"/>
    <s v="Floating"/>
    <s v="P"/>
    <n v="0"/>
    <n v="2000000"/>
    <n v="1"/>
    <n v="2000000"/>
    <s v="N"/>
    <m/>
    <m/>
    <s v="OA"/>
    <m/>
    <m/>
    <n v="0"/>
    <n v="41500000"/>
    <n v="0"/>
    <s v="USD"/>
    <s v="N"/>
    <n v="0"/>
    <s v="Y"/>
    <s v="USD"/>
    <n v="1"/>
    <n v="1"/>
    <s v="2026-08-28T00:00"/>
    <s v="2026-08-23T00:00"/>
    <s v="PS"/>
    <m/>
    <s v="USD"/>
    <s v="N"/>
    <m/>
    <m/>
    <n v="2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5960"/>
    <s v="MAT"/>
    <n v="2554"/>
    <s v="2026-08-21T00:00"/>
    <n v="0"/>
    <n v="0"/>
    <s v="DEUTFR"/>
    <s v="2024-02-16T00:00"/>
    <s v="2026-08-01T00:00"/>
    <s v="B"/>
    <m/>
    <m/>
    <s v="2024-02-16T00:00"/>
    <s v="2026-08-24T00:00"/>
    <s v="LB"/>
    <s v="MKT_OP"/>
    <s v="DEUTFRX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66"/>
    <s v="USD"/>
    <x v="24"/>
    <n v="0"/>
    <n v="1734667"/>
    <s v="LIN ACT/360"/>
    <m/>
    <n v="0"/>
    <x v="11"/>
    <n v="1734667"/>
    <n v="3"/>
    <s v="Floating"/>
    <s v="P"/>
    <n v="0"/>
    <n v="-1250000"/>
    <n v="1"/>
    <n v="-1250000"/>
    <s v="N"/>
    <m/>
    <m/>
    <s v="OA"/>
    <m/>
    <m/>
    <n v="0"/>
    <n v="810000"/>
    <n v="0"/>
    <s v="USD"/>
    <s v="N"/>
    <n v="0"/>
    <s v="Y"/>
    <s v="USD"/>
    <n v="1"/>
    <n v="1"/>
    <s v="2026-08-28T00:00"/>
    <s v="2026-08-23T00:00"/>
    <s v="PS"/>
    <m/>
    <s v="USD"/>
    <s v="Y"/>
    <m/>
    <m/>
    <n v="-125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35"/>
    <s v="MAT"/>
    <n v="3099"/>
    <s v="2026-08-21T00:00"/>
    <n v="0"/>
    <n v="0"/>
    <s v="SBSAZA"/>
    <s v="2024-03-29T00:00"/>
    <s v="2026-08-01T00:00"/>
    <s v="B"/>
    <m/>
    <m/>
    <s v="2024-03-29T00:00"/>
    <s v="2026-08-24T00:00"/>
    <s v="LB"/>
    <s v="MKT_OP"/>
    <s v="SBSAZAX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33"/>
    <s v="USD"/>
    <x v="26"/>
    <n v="0"/>
    <n v="1734634"/>
    <s v="LIN ACT/360"/>
    <m/>
    <n v="0"/>
    <x v="11"/>
    <n v="1734634"/>
    <n v="4"/>
    <s v="Floating"/>
    <s v="R"/>
    <n v="0"/>
    <n v="9706084"/>
    <n v="1"/>
    <n v="9706084"/>
    <s v="N"/>
    <m/>
    <m/>
    <s v="OA"/>
    <m/>
    <m/>
    <n v="0"/>
    <n v="25291720"/>
    <n v="0"/>
    <s v="USD"/>
    <s v="N"/>
    <n v="0"/>
    <s v="Y"/>
    <s v="USD"/>
    <n v="1"/>
    <n v="1"/>
    <s v="2026-08-24T00:00"/>
    <s v="2026-08-23T00:00"/>
    <s v="PS"/>
    <m/>
    <s v="USD"/>
    <s v="N"/>
    <m/>
    <m/>
    <n v="970608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077"/>
    <s v="MAT"/>
    <n v="2631"/>
    <s v="2026-08-21T00:00"/>
    <n v="0"/>
    <n v="0"/>
    <s v="GSCMUS"/>
    <s v="2023-07-31T00:00"/>
    <s v="2026-08-01T00:00"/>
    <s v="B"/>
    <m/>
    <m/>
    <s v="2023-07-31T00:00"/>
    <s v="2026-08-24T00:00"/>
    <s v="LB"/>
    <s v="MKT_OP"/>
    <s v="GSCMUS3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70"/>
    <s v="USD"/>
    <x v="26"/>
    <n v="0"/>
    <n v="1734671"/>
    <s v="LIN ACT/360"/>
    <m/>
    <n v="0"/>
    <x v="11"/>
    <n v="1734671"/>
    <n v="3"/>
    <s v="Floating"/>
    <s v="R"/>
    <n v="0"/>
    <n v="5500000"/>
    <n v="1"/>
    <n v="5500000"/>
    <s v="N"/>
    <m/>
    <m/>
    <s v="OA"/>
    <m/>
    <m/>
    <n v="0"/>
    <n v="50000000"/>
    <n v="0"/>
    <s v="USD"/>
    <s v="N"/>
    <n v="0"/>
    <s v="Y"/>
    <s v="USD"/>
    <n v="1"/>
    <n v="1"/>
    <s v="2026-08-28T00:00"/>
    <s v="2026-08-23T00:00"/>
    <s v="PS"/>
    <m/>
    <s v="USD"/>
    <s v="N"/>
    <m/>
    <m/>
    <n v="5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92"/>
    <s v="MAT"/>
    <n v="2088"/>
    <s v="2026-08-21T00:00"/>
    <n v="0"/>
    <n v="0"/>
    <s v="BNDCCN"/>
    <s v="2023-10-31T00:00"/>
    <s v="2026-08-01T00:00"/>
    <s v="B"/>
    <m/>
    <m/>
    <s v="2023-10-31T00:00"/>
    <s v="2026-08-24T00:00"/>
    <s v="LB"/>
    <s v="MKT_OP"/>
    <s v="BNDCCN4XXX"/>
    <s v="COLLATERAL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6364"/>
    <s v="USD"/>
    <x v="25"/>
    <n v="0"/>
    <n v="1736131"/>
    <s v="LIN ACT/360"/>
    <m/>
    <n v="3.63"/>
    <x v="6"/>
    <n v="1736131"/>
    <n v="1"/>
    <s v="Floating"/>
    <s v="R"/>
    <n v="3"/>
    <n v="327468.71637486998"/>
    <n v="1"/>
    <n v="327468.71637486998"/>
    <s v="Y"/>
    <s v="2026-08-21T00:00"/>
    <s v="2026-08-24T00:00"/>
    <s v="O"/>
    <s v="2026-08-21T00:00"/>
    <s v="2026-08-21T00:00"/>
    <n v="0.32"/>
    <n v="994841670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327468.71637500002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04"/>
    <s v="MAT"/>
    <n v="0"/>
    <s v="2026-08-21T00:00"/>
    <n v="0"/>
    <n v="3.95"/>
    <s v="LAM_STG_WTI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0"/>
    <s v="USD"/>
    <x v="32"/>
    <n v="0"/>
    <n v="1734771"/>
    <s v="LIN ACT/360"/>
    <m/>
    <n v="3.63"/>
    <x v="6"/>
    <n v="1734771"/>
    <n v="1"/>
    <s v="Floating"/>
    <s v="R"/>
    <n v="3"/>
    <n v="3061911.41994444"/>
    <n v="1"/>
    <n v="3061911.41994444"/>
    <s v="Y"/>
    <s v="2026-08-21T00:00"/>
    <s v="2026-08-24T00:00"/>
    <s v="O"/>
    <s v="2026-08-21T00:00"/>
    <s v="2026-08-21T00:00"/>
    <n v="0.32"/>
    <n v="9302009377.0499897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3061911.419944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53"/>
    <s v="MAT"/>
    <n v="0"/>
    <s v="2026-08-21T00:00"/>
    <n v="0"/>
    <n v="3.95"/>
    <s v="LAM_STG_SP_USA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25"/>
    <s v="USD"/>
    <x v="32"/>
    <n v="0"/>
    <n v="1734726"/>
    <m/>
    <m/>
    <n v="0"/>
    <x v="2"/>
    <n v="1734726"/>
    <n v="1"/>
    <m/>
    <s v="R"/>
    <n v="0"/>
    <n v="994841670"/>
    <n v="1"/>
    <n v="994841670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7950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47073"/>
    <s v="USD"/>
    <x v="35"/>
    <n v="0"/>
    <n v="1754720"/>
    <s v="LIN ACT/360"/>
    <m/>
    <n v="3.63"/>
    <x v="6"/>
    <n v="1754720"/>
    <n v="1"/>
    <s v="Floating"/>
    <s v="P"/>
    <n v="3"/>
    <n v="-116.51967408"/>
    <n v="1"/>
    <n v="-116.51967408"/>
    <s v="Y"/>
    <s v="2026-08-21T00:00"/>
    <s v="2026-08-24T00:00"/>
    <s v="O"/>
    <s v="2026-08-21T00:00"/>
    <s v="2026-08-21T00:00"/>
    <n v="0.32"/>
    <n v="-353983.82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116.5196739999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0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ALM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62"/>
    <s v="USD"/>
    <x v="13"/>
    <n v="0"/>
    <n v="1734763"/>
    <m/>
    <m/>
    <n v="0"/>
    <x v="2"/>
    <n v="1734763"/>
    <n v="1"/>
    <m/>
    <s v="R"/>
    <n v="0"/>
    <n v="84658569.439999998"/>
    <n v="1"/>
    <n v="84658569.439999998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23"/>
    <n v="100122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47076"/>
    <s v="USD"/>
    <x v="36"/>
    <n v="0"/>
    <n v="1754723"/>
    <s v="LIN ACT/360"/>
    <m/>
    <n v="3.63"/>
    <x v="6"/>
    <n v="1754723"/>
    <n v="1"/>
    <s v="Floating"/>
    <s v="P"/>
    <n v="3"/>
    <n v="-195100.08428322"/>
    <n v="1"/>
    <n v="-195100.08428322"/>
    <s v="Y"/>
    <s v="2026-08-21T00:00"/>
    <s v="2026-08-24T00:00"/>
    <s v="O"/>
    <s v="2026-08-21T00:00"/>
    <s v="2026-08-21T00:00"/>
    <n v="0.32"/>
    <n v="-592709116.809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195100.084283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3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CY_POOLS"/>
    <s v="NA"/>
    <m/>
    <m/>
    <s v="USD"/>
    <m/>
  </r>
  <r>
    <s v="2026-08-21T00:00"/>
    <s v="IPAY"/>
    <s v="REV"/>
    <m/>
    <m/>
    <s v="ADD"/>
    <s v="2026-08-21T00:00"/>
    <n v="1"/>
    <n v="0"/>
    <n v="1"/>
    <m/>
    <n v="1737396"/>
    <s v="USD"/>
    <x v="8"/>
    <n v="0"/>
    <n v="1737391"/>
    <m/>
    <m/>
    <n v="0"/>
    <x v="2"/>
    <n v="1737391"/>
    <n v="1"/>
    <m/>
    <s v="R"/>
    <n v="0"/>
    <n v="172.22"/>
    <n v="1"/>
    <n v="172.22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7508"/>
    <s v="MAT"/>
    <n v="0"/>
    <s v="2016-05-16T00:00"/>
    <n v="0"/>
    <n v="0"/>
    <s v="IFC_BORROWER"/>
    <m/>
    <s v="2016-05-23T00:00"/>
    <s v="B"/>
    <m/>
    <m/>
    <s v="2016-05-1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997"/>
    <s v="USD"/>
    <x v="8"/>
    <n v="0"/>
    <n v="1736992"/>
    <m/>
    <m/>
    <n v="0"/>
    <x v="2"/>
    <n v="1736992"/>
    <n v="1"/>
    <m/>
    <s v="R"/>
    <n v="0"/>
    <n v="833.33"/>
    <n v="1"/>
    <n v="833.33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9669"/>
    <s v="MAT"/>
    <n v="0"/>
    <s v="2015-08-14T00:00"/>
    <n v="0"/>
    <n v="0"/>
    <s v="IFC_BORROWER"/>
    <m/>
    <s v="2015-08-21T00:00"/>
    <s v="B"/>
    <m/>
    <m/>
    <s v="2015-08-1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866"/>
    <s v="USD"/>
    <x v="8"/>
    <n v="0"/>
    <n v="1736861"/>
    <m/>
    <m/>
    <n v="0"/>
    <x v="2"/>
    <n v="1736861"/>
    <n v="1"/>
    <m/>
    <s v="R"/>
    <n v="0"/>
    <n v="76655.45"/>
    <n v="1"/>
    <n v="76655.4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2672"/>
    <s v="MAT"/>
    <n v="0"/>
    <s v="2014-09-16T00:00"/>
    <n v="0"/>
    <n v="0"/>
    <s v="IFC_BORROWER"/>
    <m/>
    <s v="2014-09-23T00:00"/>
    <s v="B"/>
    <m/>
    <m/>
    <s v="2014-09-1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946"/>
    <s v="USD"/>
    <x v="8"/>
    <n v="0"/>
    <n v="1737941"/>
    <m/>
    <m/>
    <n v="0"/>
    <x v="2"/>
    <n v="1737941"/>
    <n v="1"/>
    <m/>
    <s v="R"/>
    <n v="0"/>
    <n v="5764.62"/>
    <n v="1"/>
    <n v="5764.62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69382"/>
    <s v="MAT"/>
    <n v="0"/>
    <s v="2024-02-16T00:00"/>
    <n v="0"/>
    <n v="0"/>
    <s v="IFC_BORROWER"/>
    <m/>
    <s v="2024-02-23T00:00"/>
    <s v="B"/>
    <m/>
    <m/>
    <s v="2024-02-1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505"/>
    <s v="USD"/>
    <x v="8"/>
    <n v="0"/>
    <n v="1734906"/>
    <m/>
    <m/>
    <n v="0"/>
    <x v="2"/>
    <n v="1734906"/>
    <n v="1"/>
    <m/>
    <s v="R"/>
    <n v="0"/>
    <n v="2969.6"/>
    <n v="1"/>
    <n v="2969.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5832"/>
    <s v="MAT"/>
    <n v="0"/>
    <s v="2007-06-01T00:00"/>
    <n v="0"/>
    <n v="0"/>
    <s v="IFC_BORROWER"/>
    <m/>
    <s v="2007-06-08T00:00"/>
    <s v="B"/>
    <m/>
    <m/>
    <s v="2007-06-01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949"/>
    <s v="USD"/>
    <x v="8"/>
    <n v="0"/>
    <n v="1737944"/>
    <m/>
    <m/>
    <n v="0"/>
    <x v="2"/>
    <n v="1737944"/>
    <n v="1"/>
    <m/>
    <s v="R"/>
    <n v="0"/>
    <n v="16369.44"/>
    <n v="1"/>
    <n v="16369.4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2424"/>
    <s v="MAT"/>
    <n v="0"/>
    <s v="2007-08-15T00:00"/>
    <n v="0"/>
    <n v="0"/>
    <s v="IFC_BORROWER"/>
    <m/>
    <s v="2007-08-22T00:00"/>
    <s v="B"/>
    <m/>
    <m/>
    <s v="2007-08-15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071"/>
    <s v="USD"/>
    <x v="8"/>
    <n v="0"/>
    <n v="1735680"/>
    <m/>
    <m/>
    <n v="0"/>
    <x v="2"/>
    <n v="1735680"/>
    <n v="1"/>
    <m/>
    <s v="R"/>
    <n v="0"/>
    <n v="3593.05"/>
    <n v="1"/>
    <n v="3593.0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6861"/>
    <s v="MAT"/>
    <n v="0"/>
    <s v="2014-11-21T00:00"/>
    <n v="0"/>
    <n v="0"/>
    <s v="IFC_BORROWER"/>
    <m/>
    <s v="2014-11-28T00:00"/>
    <s v="B"/>
    <m/>
    <m/>
    <s v="2014-11-21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2"/>
    <s v="IFC AU3FN0062527"/>
    <n v="1731466"/>
    <s v="USD"/>
    <x v="3"/>
    <n v="0"/>
    <n v="1730847"/>
    <s v="LIN ACT/365"/>
    <s v="AUD_CARRY"/>
    <n v="3.63489"/>
    <x v="10"/>
    <n v="1730847"/>
    <n v="2"/>
    <s v="Floating"/>
    <s v="R"/>
    <n v="92"/>
    <n v="389992.21"/>
    <n v="1"/>
    <n v="389992.21"/>
    <s v="N"/>
    <s v="2026-05-19T00:00"/>
    <s v="2026-08-19T00:00"/>
    <s v="CL"/>
    <s v="2026-05-19T00:00"/>
    <s v="2026-08-18T00:00"/>
    <n v="0.41370000000000001"/>
    <n v="37693530"/>
    <n v="4.0485899999999999"/>
    <s v="USD"/>
    <s v="N"/>
    <n v="3.63489"/>
    <s v="Y"/>
    <s v="USD"/>
    <n v="1"/>
    <n v="1"/>
    <s v="2026-08-19T00:00"/>
    <s v="2026-08-23T00:00"/>
    <s v="INT"/>
    <s v="USD SOFR CMP 3M N5"/>
    <s v="USD"/>
    <s v="N"/>
    <s v="2026-08-18T00:00"/>
    <m/>
    <n v="389992.21"/>
    <s v="N"/>
    <n v="5"/>
    <m/>
    <s v="No"/>
    <n v="1"/>
    <n v="19717"/>
    <n v="1005199"/>
    <s v="2026-08-21T00:00"/>
    <s v="EOD"/>
    <m/>
    <s v="2026-08-22T00:00"/>
    <s v="FOD EOD"/>
    <s v="FO_EOD"/>
    <n v="85948"/>
    <m/>
    <n v="1411"/>
    <n v="208975"/>
    <s v="MAT"/>
    <n v="1973"/>
    <s v="2026-08-21T00:00"/>
    <n v="0"/>
    <n v="4.0485899999999999"/>
    <s v="ANZBAU"/>
    <s v="2025-03-03T00:00"/>
    <s v="2025-03-03T00:00"/>
    <s v="B"/>
    <m/>
    <m/>
    <s v="2025-02-27T00:00"/>
    <s v="2026-08-19T00:00"/>
    <s v="CS"/>
    <s v="DEAD"/>
    <s v="SW25_12XXX"/>
    <s v="LAM_STRATEGIC"/>
    <s v="NA"/>
    <m/>
    <m/>
    <s v="USD"/>
    <n v="0"/>
  </r>
  <r>
    <s v="2026-08-21T00:00"/>
    <s v="NOM"/>
    <s v="CAP"/>
    <s v="INIT"/>
    <m/>
    <s v="INT"/>
    <s v="2026-08-21T00:00"/>
    <n v="1"/>
    <n v="0"/>
    <n v="1"/>
    <m/>
    <n v="1741262"/>
    <s v="USD"/>
    <x v="27"/>
    <n v="0"/>
    <n v="1744181"/>
    <s v="LIN ACT/360"/>
    <m/>
    <n v="0"/>
    <x v="8"/>
    <n v="1744181"/>
    <n v="1"/>
    <s v="Fixed"/>
    <s v="R"/>
    <n v="0"/>
    <n v="-27.75"/>
    <n v="1"/>
    <n v="-27.7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7.7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972"/>
    <s v="MAT"/>
    <n v="0"/>
    <s v="2026-08-21T00:00"/>
    <n v="0"/>
    <n v="0"/>
    <s v="STFIN_USD"/>
    <s v="2026-07-03T00:00"/>
    <s v="2026-08-21T00:00"/>
    <s v="S"/>
    <m/>
    <m/>
    <s v="2026-07-03T00:00"/>
    <s v="2026-08-24T00:00"/>
    <s v="LN_BR"/>
    <s v="LIVE"/>
    <m/>
    <s v="ALM"/>
    <m/>
    <m/>
    <m/>
    <s v="USD"/>
    <m/>
  </r>
  <r>
    <s v="2026-08-21T00:00"/>
    <s v="CPN"/>
    <s v="REV"/>
    <s v="FIX"/>
    <m/>
    <s v="INT"/>
    <s v="2026-08-21T00:00"/>
    <n v="1"/>
    <n v="0"/>
    <n v="1"/>
    <m/>
    <n v="1739214"/>
    <s v="USD"/>
    <x v="34"/>
    <n v="0"/>
    <n v="1740191"/>
    <s v="LIN ACT/360"/>
    <m/>
    <n v="0"/>
    <x v="8"/>
    <n v="1740191"/>
    <n v="1"/>
    <s v="Fixed"/>
    <s v="P"/>
    <n v="514"/>
    <n v="-2787.06"/>
    <n v="1"/>
    <n v="-2787.06"/>
    <s v="N"/>
    <s v="2025-03-25T00:00"/>
    <s v="2026-08-21T00:00"/>
    <s v="O"/>
    <m/>
    <m/>
    <n v="0"/>
    <n v="-16266.9"/>
    <n v="12"/>
    <s v="USD"/>
    <s v="N"/>
    <n v="0"/>
    <s v="Y"/>
    <s v="USD"/>
    <n v="1"/>
    <n v="1"/>
    <m/>
    <s v="2026-08-23T00:00"/>
    <s v="INT"/>
    <m/>
    <s v="USD"/>
    <s v="Y"/>
    <m/>
    <m/>
    <n v="-2787.0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439904"/>
    <s v="MAT"/>
    <n v="0"/>
    <s v="2026-08-21T00:00"/>
    <n v="0"/>
    <n v="11.999991"/>
    <s v="NW_QELOANHEDGE"/>
    <s v="2025-03-18T00:00"/>
    <s v="2025-03-25T00:00"/>
    <s v="B"/>
    <m/>
    <m/>
    <s v="2025-03-18T00:00"/>
    <s v="2035-03-25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41248"/>
    <s v="USD"/>
    <x v="27"/>
    <n v="0"/>
    <n v="1744153"/>
    <s v="LIN ACT/360"/>
    <m/>
    <n v="0"/>
    <x v="8"/>
    <n v="1744153"/>
    <n v="1"/>
    <s v="Fixed"/>
    <s v="R"/>
    <n v="0"/>
    <n v="-103544.9"/>
    <n v="1"/>
    <n v="-103544.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03544.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991"/>
    <s v="MAT"/>
    <n v="0"/>
    <s v="2026-08-21T00:00"/>
    <n v="0"/>
    <n v="0"/>
    <s v="STFIN_USD"/>
    <s v="2026-06-18T00:00"/>
    <s v="2026-08-21T00:00"/>
    <s v="S"/>
    <m/>
    <m/>
    <s v="2026-06-18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05"/>
    <s v="USD"/>
    <x v="27"/>
    <n v="0"/>
    <n v="1739982"/>
    <s v="LIN ACT/360"/>
    <m/>
    <n v="0"/>
    <x v="8"/>
    <n v="1739982"/>
    <n v="1"/>
    <s v="Fixed"/>
    <s v="R"/>
    <n v="0"/>
    <n v="-10832.49"/>
    <n v="1"/>
    <n v="-10832.4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0832.4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87"/>
    <s v="MAT"/>
    <n v="0"/>
    <s v="2026-08-21T00:00"/>
    <n v="0"/>
    <n v="0"/>
    <s v="STFIN_USD"/>
    <s v="2026-06-04T00:00"/>
    <s v="2026-08-21T00:00"/>
    <s v="S"/>
    <m/>
    <m/>
    <s v="2026-06-04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5173"/>
    <s v="USD"/>
    <x v="0"/>
    <n v="0"/>
    <n v="1734574"/>
    <s v="LIN ACT/360"/>
    <m/>
    <n v="0"/>
    <x v="0"/>
    <n v="1734574"/>
    <n v="2"/>
    <s v="Fixed"/>
    <s v="R"/>
    <n v="0"/>
    <n v="-7322.78"/>
    <n v="1"/>
    <n v="-7322.7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322.7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8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3303"/>
    <s v="USD"/>
    <x v="29"/>
    <n v="0"/>
    <n v="1748162"/>
    <s v="LIN ACT/360"/>
    <m/>
    <n v="0"/>
    <x v="7"/>
    <n v="1748162"/>
    <n v="1"/>
    <s v="Fixed"/>
    <s v="R"/>
    <n v="0"/>
    <n v="-158717.20000000001"/>
    <n v="1"/>
    <n v="-158717.20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58717.20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248"/>
    <s v="MAT"/>
    <n v="0"/>
    <s v="2026-08-21T00:00"/>
    <n v="0"/>
    <n v="0"/>
    <s v="IFC_BORROWER"/>
    <s v="2026-06-17T00:00"/>
    <s v="2026-08-21T00:00"/>
    <s v="B"/>
    <m/>
    <m/>
    <s v="2026-06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655"/>
    <s v="USD"/>
    <x v="29"/>
    <n v="0"/>
    <n v="1744948"/>
    <s v="LIN ACT/360"/>
    <m/>
    <n v="0"/>
    <x v="8"/>
    <n v="1744948"/>
    <n v="1"/>
    <s v="Fixed"/>
    <s v="P"/>
    <n v="0"/>
    <n v="70351.63"/>
    <n v="1"/>
    <n v="70351.6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70351.6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644"/>
    <s v="MAT"/>
    <n v="0"/>
    <s v="2026-08-21T00:00"/>
    <n v="0"/>
    <n v="0"/>
    <s v="ALM_HEDGES"/>
    <s v="2026-05-29T00:00"/>
    <s v="2026-08-21T00:00"/>
    <s v="B"/>
    <m/>
    <m/>
    <s v="2026-05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0"/>
    <s v="USD"/>
    <x v="32"/>
    <n v="0"/>
    <n v="1734771"/>
    <s v="LIN ACT/360"/>
    <m/>
    <n v="0"/>
    <x v="6"/>
    <n v="1734771"/>
    <n v="1"/>
    <s v="Floating"/>
    <s v="R"/>
    <n v="0"/>
    <n v="-9302009377.0499897"/>
    <n v="1"/>
    <n v="-9302009377.049999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9302009377.04998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52"/>
    <s v="MAT"/>
    <n v="0"/>
    <s v="2026-08-21T00:00"/>
    <n v="0"/>
    <n v="0"/>
    <s v="LAM_STG_SP_USA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FIX"/>
    <m/>
    <s v="INT"/>
    <s v="2026-08-21T00:00"/>
    <n v="1"/>
    <n v="0"/>
    <n v="1"/>
    <m/>
    <n v="1746095"/>
    <s v="USD"/>
    <x v="34"/>
    <n v="0"/>
    <n v="1753300"/>
    <s v="LIN ACT/360"/>
    <m/>
    <n v="0"/>
    <x v="8"/>
    <n v="1753300"/>
    <n v="1"/>
    <s v="Fixed"/>
    <s v="P"/>
    <n v="18"/>
    <n v="-8.5399999999999991"/>
    <n v="1"/>
    <n v="-8.5399999999999991"/>
    <s v="N"/>
    <s v="2026-08-03T00:00"/>
    <s v="2026-08-21T00:00"/>
    <s v="O"/>
    <m/>
    <m/>
    <n v="0"/>
    <n v="-51729"/>
    <n v="0.33"/>
    <s v="USD"/>
    <s v="N"/>
    <n v="0"/>
    <s v="Y"/>
    <s v="USD"/>
    <n v="1"/>
    <n v="1"/>
    <m/>
    <s v="2026-08-23T00:00"/>
    <s v="INT"/>
    <m/>
    <s v="USD"/>
    <s v="Y"/>
    <m/>
    <m/>
    <n v="-8.53999999999999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345913"/>
    <s v="MAT"/>
    <n v="0"/>
    <s v="2026-08-21T00:00"/>
    <n v="0"/>
    <n v="0.33018199999999998"/>
    <s v="NW_QELOANHEDGE"/>
    <s v="2026-07-27T00:00"/>
    <s v="2026-08-03T00:00"/>
    <s v="B"/>
    <m/>
    <m/>
    <s v="2026-07-27T00:00"/>
    <s v="2027-06-02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41488"/>
    <s v="USD"/>
    <x v="29"/>
    <n v="0"/>
    <n v="1744619"/>
    <s v="LIN ACT/360"/>
    <m/>
    <n v="0"/>
    <x v="7"/>
    <n v="1744619"/>
    <n v="1"/>
    <s v="Fixed"/>
    <s v="R"/>
    <n v="0"/>
    <n v="-1095297.8700000001"/>
    <n v="1"/>
    <n v="-1095297.87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95297.87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605"/>
    <s v="MAT"/>
    <n v="0"/>
    <s v="2026-08-21T00:00"/>
    <n v="0"/>
    <n v="0"/>
    <s v="IFC_BORROWER"/>
    <s v="2026-05-19T00:00"/>
    <s v="2026-08-21T00:00"/>
    <s v="B"/>
    <m/>
    <m/>
    <s v="2026-05-19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40579"/>
    <s v="USD"/>
    <x v="34"/>
    <n v="0"/>
    <n v="1742830"/>
    <s v="LIN ACT/360"/>
    <m/>
    <n v="0"/>
    <x v="7"/>
    <n v="1742830"/>
    <n v="1"/>
    <s v="Fixed"/>
    <s v="P"/>
    <n v="31"/>
    <n v="-4397.66"/>
    <n v="1"/>
    <n v="-4397.66"/>
    <s v="N"/>
    <s v="2026-07-21T00:00"/>
    <s v="2026-08-21T00:00"/>
    <s v="O"/>
    <m/>
    <m/>
    <n v="0"/>
    <n v="-340463.9"/>
    <n v="15"/>
    <s v="USD"/>
    <s v="N"/>
    <n v="0"/>
    <s v="Y"/>
    <s v="USD"/>
    <n v="1"/>
    <n v="1"/>
    <m/>
    <s v="2026-08-23T00:00"/>
    <s v="INT"/>
    <m/>
    <s v="USD"/>
    <s v="Y"/>
    <m/>
    <m/>
    <n v="-4397.6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336142"/>
    <s v="MAT"/>
    <n v="0"/>
    <s v="2026-08-21T00:00"/>
    <n v="0"/>
    <n v="15.000004000000001"/>
    <s v="IFC_BORROWER"/>
    <s v="2026-07-14T00:00"/>
    <s v="2026-07-21T00:00"/>
    <s v="B"/>
    <m/>
    <m/>
    <s v="2026-07-14T00:00"/>
    <s v="2036-07-21T00:00"/>
    <s v="LN_BR"/>
    <s v="LIVE"/>
    <m/>
    <s v="EQUITY"/>
    <m/>
    <m/>
    <m/>
    <s v="USD"/>
    <m/>
  </r>
  <r>
    <s v="2026-08-21T00:00"/>
    <s v="CPN"/>
    <s v="REV"/>
    <s v="FIX"/>
    <m/>
    <s v="INT"/>
    <s v="2026-08-21T00:00"/>
    <n v="1"/>
    <n v="0"/>
    <n v="1"/>
    <m/>
    <n v="1739218"/>
    <s v="USD"/>
    <x v="34"/>
    <n v="0"/>
    <n v="1740199"/>
    <s v="LIN ACT/360"/>
    <m/>
    <n v="0"/>
    <x v="7"/>
    <n v="1740199"/>
    <n v="1"/>
    <s v="Fixed"/>
    <s v="P"/>
    <n v="514"/>
    <n v="-2787.02"/>
    <n v="1"/>
    <n v="-2787.02"/>
    <s v="N"/>
    <s v="2025-03-25T00:00"/>
    <s v="2026-08-21T00:00"/>
    <s v="O"/>
    <m/>
    <m/>
    <n v="0"/>
    <n v="-16266.667508590001"/>
    <n v="12"/>
    <s v="USD"/>
    <s v="N"/>
    <n v="0"/>
    <s v="Y"/>
    <s v="USD"/>
    <n v="1"/>
    <n v="1"/>
    <m/>
    <s v="2026-08-23T00:00"/>
    <s v="INT"/>
    <m/>
    <s v="USD"/>
    <s v="Y"/>
    <m/>
    <m/>
    <n v="-2787.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39925"/>
    <s v="MAT"/>
    <n v="0"/>
    <s v="2026-08-21T00:00"/>
    <n v="0"/>
    <n v="11.99999"/>
    <s v="IFC_BORROWER"/>
    <s v="2025-03-18T00:00"/>
    <s v="2025-03-25T00:00"/>
    <s v="B"/>
    <m/>
    <m/>
    <s v="2025-03-18T00:00"/>
    <s v="2035-03-25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35167"/>
    <s v="USD"/>
    <x v="6"/>
    <n v="0"/>
    <n v="1734568"/>
    <s v="LIN ACT/360"/>
    <m/>
    <n v="0"/>
    <x v="0"/>
    <n v="1734568"/>
    <n v="2"/>
    <s v="Fixed"/>
    <s v="R"/>
    <n v="0"/>
    <n v="-65773146.979999997"/>
    <n v="1"/>
    <n v="-65773146.97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65773146.97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7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672"/>
    <s v="USD"/>
    <x v="27"/>
    <n v="0"/>
    <n v="1744981"/>
    <s v="LIN ACT/360"/>
    <m/>
    <n v="0"/>
    <x v="8"/>
    <n v="1744981"/>
    <n v="1"/>
    <s v="Fixed"/>
    <s v="R"/>
    <n v="0"/>
    <n v="-118754.29"/>
    <n v="1"/>
    <n v="-118754.2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18754.2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649"/>
    <s v="MAT"/>
    <n v="0"/>
    <s v="2026-08-21T00:00"/>
    <n v="0"/>
    <n v="0"/>
    <s v="STFIN_USD"/>
    <s v="2026-06-09T00:00"/>
    <s v="2026-08-21T00:00"/>
    <s v="S"/>
    <m/>
    <m/>
    <s v="2026-06-0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575"/>
    <s v="USD"/>
    <x v="29"/>
    <n v="0"/>
    <n v="1744790"/>
    <s v="LIN ACT/360"/>
    <m/>
    <n v="0"/>
    <x v="7"/>
    <n v="1744790"/>
    <n v="1"/>
    <s v="Fixed"/>
    <s v="R"/>
    <n v="0"/>
    <n v="-526754.18000000005"/>
    <n v="1"/>
    <n v="-526754.1800000000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26754.1800000000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121"/>
    <s v="MAT"/>
    <n v="0"/>
    <s v="2026-08-21T00:00"/>
    <n v="0"/>
    <n v="0"/>
    <s v="IFC_BORROWER"/>
    <s v="2026-05-28T00:00"/>
    <s v="2026-08-21T00:00"/>
    <s v="B"/>
    <m/>
    <m/>
    <s v="2026-05-2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53"/>
    <s v="USD"/>
    <x v="27"/>
    <n v="0"/>
    <n v="1740454"/>
    <s v="LIN ACT/360"/>
    <m/>
    <n v="0"/>
    <x v="8"/>
    <n v="1740454"/>
    <n v="1"/>
    <s v="Fixed"/>
    <s v="R"/>
    <n v="0"/>
    <n v="-2448473.92"/>
    <n v="1"/>
    <n v="-2448473.9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448473.9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5738"/>
    <s v="MAT"/>
    <n v="0"/>
    <s v="2026-08-21T00:00"/>
    <n v="0"/>
    <n v="0"/>
    <s v="STFIN_USD"/>
    <s v="2026-05-21T00:00"/>
    <s v="2026-08-21T00:00"/>
    <s v="S"/>
    <m/>
    <m/>
    <s v="2026-05-21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5179"/>
    <s v="USD"/>
    <x v="0"/>
    <n v="0"/>
    <n v="1734580"/>
    <s v="LIN ACT/360"/>
    <m/>
    <n v="0"/>
    <x v="0"/>
    <n v="1734580"/>
    <n v="2"/>
    <s v="Fixed"/>
    <s v="R"/>
    <n v="0"/>
    <n v="-31.75"/>
    <n v="1"/>
    <n v="-31.7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1.7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9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672"/>
    <s v="USD"/>
    <x v="29"/>
    <n v="0"/>
    <n v="1744981"/>
    <s v="LIN ACT/360"/>
    <m/>
    <n v="0"/>
    <x v="8"/>
    <n v="1744981"/>
    <n v="1"/>
    <s v="Fixed"/>
    <s v="P"/>
    <n v="0"/>
    <n v="118754.29"/>
    <n v="1"/>
    <n v="118754.2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18754.2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663"/>
    <s v="MAT"/>
    <n v="0"/>
    <s v="2026-08-21T00:00"/>
    <n v="0"/>
    <n v="0"/>
    <s v="ALM_HEDGES"/>
    <s v="2026-06-09T00:00"/>
    <s v="2026-08-21T00:00"/>
    <s v="B"/>
    <m/>
    <m/>
    <s v="2026-06-0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823"/>
    <s v="USD"/>
    <x v="29"/>
    <n v="0"/>
    <n v="1745282"/>
    <s v="LIN ACT/360"/>
    <m/>
    <n v="0"/>
    <x v="7"/>
    <n v="1745282"/>
    <n v="1"/>
    <s v="Fixed"/>
    <s v="R"/>
    <n v="0"/>
    <n v="-59134.879999999997"/>
    <n v="1"/>
    <n v="-59134.87999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9134.87999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735"/>
    <s v="MAT"/>
    <n v="0"/>
    <s v="2026-08-21T00:00"/>
    <n v="0"/>
    <n v="0"/>
    <s v="IFC_BORROWER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3036"/>
    <s v="USD"/>
    <x v="29"/>
    <n v="0"/>
    <n v="1747640"/>
    <s v="LIN ACT/360"/>
    <m/>
    <n v="0"/>
    <x v="8"/>
    <n v="1747640"/>
    <n v="1"/>
    <s v="Fixed"/>
    <s v="P"/>
    <n v="0"/>
    <n v="83621.53"/>
    <n v="1"/>
    <n v="83621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83621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887"/>
    <s v="MAT"/>
    <n v="0"/>
    <s v="2026-08-21T00:00"/>
    <n v="0"/>
    <n v="0"/>
    <s v="ALM_HEDGES"/>
    <s v="2026-07-03T00:00"/>
    <s v="2026-08-21T00:00"/>
    <s v="B"/>
    <m/>
    <m/>
    <s v="2026-07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60"/>
    <s v="USD"/>
    <x v="29"/>
    <n v="0"/>
    <n v="1740469"/>
    <s v="LIN ACT/360"/>
    <m/>
    <n v="0"/>
    <x v="7"/>
    <n v="1740469"/>
    <n v="1"/>
    <s v="Fixed"/>
    <s v="R"/>
    <n v="0"/>
    <n v="-253035.11"/>
    <n v="1"/>
    <n v="-253035.1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53035.1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5212"/>
    <s v="MAT"/>
    <n v="0"/>
    <s v="2026-08-21T00:00"/>
    <n v="0"/>
    <n v="0"/>
    <s v="IFC_BORROWER"/>
    <s v="2026-05-22T00:00"/>
    <s v="2026-08-21T00:00"/>
    <s v="B"/>
    <m/>
    <m/>
    <s v="2026-05-2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824"/>
    <s v="USD"/>
    <x v="27"/>
    <n v="0"/>
    <n v="1745283"/>
    <s v="LIN ACT/360"/>
    <m/>
    <n v="0"/>
    <x v="8"/>
    <n v="1745283"/>
    <n v="1"/>
    <s v="Fixed"/>
    <s v="R"/>
    <n v="0"/>
    <n v="-59134.879999999997"/>
    <n v="1"/>
    <n v="-59134.87999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59134.87999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817"/>
    <s v="MAT"/>
    <n v="0"/>
    <s v="2026-08-21T00:00"/>
    <n v="0"/>
    <n v="0"/>
    <s v="STFIN_USD"/>
    <s v="2026-06-29T00:00"/>
    <s v="2026-08-21T00:00"/>
    <s v="S"/>
    <m/>
    <m/>
    <s v="2026-06-2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188"/>
    <s v="USD"/>
    <x v="29"/>
    <n v="0"/>
    <n v="1744035"/>
    <s v="LIN ACT/360"/>
    <m/>
    <n v="0"/>
    <x v="7"/>
    <n v="1744035"/>
    <n v="1"/>
    <s v="Fixed"/>
    <s v="R"/>
    <n v="0"/>
    <n v="-87.79"/>
    <n v="1"/>
    <n v="-87.7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87.7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8077"/>
    <s v="MAT"/>
    <n v="0"/>
    <s v="2026-08-21T00:00"/>
    <n v="0"/>
    <n v="0"/>
    <s v="IFC_BORROWER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RTRN"/>
    <m/>
    <s v="INT"/>
    <s v="2026-08-21T00:00"/>
    <n v="1"/>
    <n v="0"/>
    <n v="1"/>
    <m/>
    <n v="1734656"/>
    <s v="USD"/>
    <x v="26"/>
    <n v="0"/>
    <n v="1734057"/>
    <s v="LIN ACT/360"/>
    <m/>
    <n v="0"/>
    <x v="11"/>
    <n v="1734057"/>
    <n v="4"/>
    <s v="Floating"/>
    <s v="R"/>
    <n v="0"/>
    <n v="-19350000"/>
    <n v="1"/>
    <n v="-19350000"/>
    <s v="N"/>
    <m/>
    <m/>
    <s v="OA"/>
    <m/>
    <m/>
    <n v="0"/>
    <n v="101930000"/>
    <n v="0"/>
    <s v="USD"/>
    <s v="N"/>
    <n v="0"/>
    <s v="Y"/>
    <s v="USD"/>
    <n v="1"/>
    <n v="1"/>
    <s v="2026-08-24T00:00"/>
    <s v="2026-08-23T00:00"/>
    <s v="PS"/>
    <m/>
    <s v="USD"/>
    <s v="Y"/>
    <m/>
    <m/>
    <n v="-1935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411"/>
    <s v="MAT"/>
    <n v="2545"/>
    <s v="2026-08-21T00:00"/>
    <n v="0"/>
    <n v="0"/>
    <s v="DBSZSG"/>
    <s v="2015-09-03T00:00"/>
    <s v="2026-08-01T00:00"/>
    <s v="B"/>
    <m/>
    <m/>
    <s v="2015-09-03T00:00"/>
    <s v="2026-08-24T00:00"/>
    <s v="LB"/>
    <s v="MKT_OP"/>
    <s v="DBSZSG2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69"/>
    <s v="USD"/>
    <x v="26"/>
    <n v="0"/>
    <n v="1734670"/>
    <s v="LIN ACT/360"/>
    <m/>
    <n v="0"/>
    <x v="11"/>
    <n v="1734670"/>
    <n v="4"/>
    <s v="Floating"/>
    <s v="R"/>
    <n v="0"/>
    <n v="4700000"/>
    <n v="1"/>
    <n v="4700000"/>
    <s v="N"/>
    <m/>
    <m/>
    <s v="OA"/>
    <m/>
    <m/>
    <n v="0"/>
    <n v="5750000"/>
    <n v="0"/>
    <s v="USD"/>
    <s v="N"/>
    <n v="0"/>
    <s v="Y"/>
    <s v="USD"/>
    <n v="1"/>
    <n v="1"/>
    <s v="2026-08-24T00:00"/>
    <s v="2026-08-23T00:00"/>
    <s v="PS"/>
    <m/>
    <s v="USD"/>
    <s v="N"/>
    <m/>
    <m/>
    <n v="47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76"/>
    <s v="MAT"/>
    <n v="3386"/>
    <s v="2026-08-21T00:00"/>
    <n v="0"/>
    <n v="0"/>
    <s v="WFBIUS"/>
    <s v="2024-03-29T00:00"/>
    <s v="2026-08-01T00:00"/>
    <s v="B"/>
    <m/>
    <m/>
    <s v="2024-03-29T00:00"/>
    <s v="2026-08-24T00:00"/>
    <s v="LB"/>
    <s v="MKT_OP"/>
    <s v="WFBIUS3XXX"/>
    <s v="COLLATERAL"/>
    <s v="NA"/>
    <m/>
    <m/>
    <s v="USD"/>
    <m/>
  </r>
  <r>
    <s v="2026-08-21T00:00"/>
    <s v="NOM"/>
    <s v="CAP"/>
    <m/>
    <m/>
    <s v="INT"/>
    <s v="2026-08-21T00:00"/>
    <n v="1"/>
    <n v="0"/>
    <n v="1"/>
    <m/>
    <n v="1734087"/>
    <s v="USD"/>
    <x v="10"/>
    <n v="0"/>
    <n v="1733488"/>
    <m/>
    <m/>
    <n v="0"/>
    <x v="5"/>
    <n v="1733488"/>
    <n v="2"/>
    <m/>
    <m/>
    <n v="0"/>
    <n v="-154946.19"/>
    <n v="1"/>
    <n v="-154946.19"/>
    <s v="N"/>
    <m/>
    <m/>
    <s v="CL"/>
    <m/>
    <m/>
    <n v="0"/>
    <n v="0"/>
    <n v="0"/>
    <s v="USD"/>
    <s v="N"/>
    <n v="0"/>
    <s v="Y"/>
    <m/>
    <n v="0"/>
    <n v="0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01937"/>
    <s v="MAT"/>
    <n v="2028"/>
    <s v="2026-08-21T00:00"/>
    <n v="0"/>
    <n v="0"/>
    <s v="BARCGB"/>
    <m/>
    <s v="2026-08-21T00:00"/>
    <s v="B"/>
    <m/>
    <m/>
    <s v="2026-08-20T00:00"/>
    <s v="2026-08-21T00:00"/>
    <s v="FXD"/>
    <s v="DEAD"/>
    <s v="F27_0233XX"/>
    <s v="MF_MOPS_CASH"/>
    <s v="NA"/>
    <m/>
    <m/>
    <s v="EUR"/>
    <m/>
  </r>
  <r>
    <s v="2026-08-21T00:00"/>
    <s v="NOM"/>
    <s v="CAP"/>
    <s v="RTRN"/>
    <m/>
    <s v="INT"/>
    <s v="2026-08-21T00:00"/>
    <n v="1"/>
    <n v="0"/>
    <n v="1"/>
    <m/>
    <n v="1735204"/>
    <s v="USD"/>
    <x v="24"/>
    <n v="0"/>
    <n v="1734605"/>
    <s v="LIN ACT/360"/>
    <m/>
    <n v="0"/>
    <x v="11"/>
    <n v="1734605"/>
    <n v="3"/>
    <s v="Floating"/>
    <s v="P"/>
    <n v="0"/>
    <n v="1250000"/>
    <n v="1"/>
    <n v="1250000"/>
    <s v="N"/>
    <m/>
    <m/>
    <s v="OA"/>
    <m/>
    <m/>
    <n v="0"/>
    <n v="7350000"/>
    <n v="0"/>
    <s v="USD"/>
    <s v="N"/>
    <n v="0"/>
    <s v="Y"/>
    <s v="USD"/>
    <n v="1"/>
    <n v="1"/>
    <s v="2026-08-28T00:00"/>
    <s v="2026-08-23T00:00"/>
    <s v="PS"/>
    <m/>
    <s v="USD"/>
    <s v="N"/>
    <m/>
    <m/>
    <n v="125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5906"/>
    <s v="MAT"/>
    <n v="3231"/>
    <s v="2026-08-21T00:00"/>
    <n v="0"/>
    <n v="0"/>
    <s v="SMCMUS"/>
    <s v="2024-03-29T00:00"/>
    <s v="2026-08-01T00:00"/>
    <s v="B"/>
    <m/>
    <m/>
    <s v="2024-03-29T00:00"/>
    <s v="2026-08-24T00:00"/>
    <s v="LB"/>
    <s v="MKT_OP"/>
    <s v="SMCMUS3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68"/>
    <s v="USD"/>
    <x v="24"/>
    <n v="0"/>
    <n v="1734669"/>
    <s v="LIN ACT/360"/>
    <m/>
    <n v="0"/>
    <x v="11"/>
    <n v="1734669"/>
    <n v="4"/>
    <s v="Floating"/>
    <s v="P"/>
    <n v="0"/>
    <n v="5500000"/>
    <n v="1"/>
    <n v="5500000"/>
    <s v="N"/>
    <m/>
    <m/>
    <s v="OA"/>
    <m/>
    <m/>
    <n v="0"/>
    <n v="11500000"/>
    <n v="0"/>
    <s v="USD"/>
    <s v="N"/>
    <n v="0"/>
    <s v="Y"/>
    <s v="USD"/>
    <n v="1"/>
    <n v="1"/>
    <s v="2026-08-24T00:00"/>
    <s v="2026-08-23T00:00"/>
    <s v="PS"/>
    <m/>
    <s v="USD"/>
    <s v="N"/>
    <m/>
    <m/>
    <n v="5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63"/>
    <s v="MAT"/>
    <n v="2157"/>
    <s v="2026-08-21T00:00"/>
    <n v="0"/>
    <n v="0"/>
    <s v="BOFMCA"/>
    <s v="2023-09-29T00:00"/>
    <s v="2026-08-01T00:00"/>
    <s v="B"/>
    <m/>
    <m/>
    <s v="2023-09-29T00:00"/>
    <s v="2026-08-24T00:00"/>
    <s v="LB"/>
    <s v="MKT_OP"/>
    <s v="BOFMCA3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4897"/>
    <s v="USD"/>
    <x v="26"/>
    <n v="0"/>
    <n v="1734298"/>
    <s v="LIN ACT/360"/>
    <m/>
    <n v="0"/>
    <x v="11"/>
    <n v="1734298"/>
    <n v="3"/>
    <s v="Floating"/>
    <s v="R"/>
    <n v="0"/>
    <n v="-2000000"/>
    <n v="1"/>
    <n v="-2000000"/>
    <s v="N"/>
    <m/>
    <m/>
    <s v="OA"/>
    <m/>
    <m/>
    <n v="0"/>
    <n v="69607500"/>
    <n v="0"/>
    <s v="USD"/>
    <s v="N"/>
    <n v="0"/>
    <s v="Y"/>
    <s v="USD"/>
    <n v="1"/>
    <n v="1"/>
    <s v="2026-08-24T00:00"/>
    <s v="2026-08-23T00:00"/>
    <s v="PS"/>
    <m/>
    <s v="USD"/>
    <s v="Y"/>
    <m/>
    <m/>
    <n v="-2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426"/>
    <s v="MAT"/>
    <n v="2429"/>
    <s v="2026-08-21T00:00"/>
    <n v="0"/>
    <n v="0"/>
    <s v="CITINY"/>
    <s v="2016-03-21T00:00"/>
    <s v="2026-08-01T00:00"/>
    <s v="B"/>
    <m/>
    <m/>
    <s v="2016-03-21T00:00"/>
    <s v="2026-08-24T00:00"/>
    <s v="LB"/>
    <s v="MKT_OP"/>
    <s v="CITINYXXXX"/>
    <s v="COLLATERAL"/>
    <s v="NA"/>
    <m/>
    <m/>
    <s v="USD"/>
    <m/>
  </r>
  <r>
    <s v="2026-08-21T00:00"/>
    <s v="NOM"/>
    <s v="CAP"/>
    <m/>
    <m/>
    <s v="INT"/>
    <s v="2026-08-21T00:00"/>
    <n v="1"/>
    <n v="0"/>
    <n v="1"/>
    <m/>
    <n v="1734160"/>
    <s v="USD"/>
    <x v="1"/>
    <n v="0"/>
    <n v="1733561"/>
    <m/>
    <m/>
    <n v="0"/>
    <x v="1"/>
    <n v="1733561"/>
    <n v="2"/>
    <m/>
    <m/>
    <n v="0"/>
    <n v="12347914.939999999"/>
    <n v="1"/>
    <n v="12347914.939999999"/>
    <s v="N"/>
    <m/>
    <m/>
    <s v="CL"/>
    <m/>
    <m/>
    <n v="0"/>
    <n v="0"/>
    <n v="0"/>
    <s v="USD"/>
    <s v="N"/>
    <n v="0"/>
    <s v="Y"/>
    <m/>
    <n v="0"/>
    <n v="0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931261"/>
    <s v="MAT"/>
    <n v="3163"/>
    <s v="2026-08-21T00:00"/>
    <n v="0"/>
    <n v="0"/>
    <s v="SCBLUS"/>
    <m/>
    <s v="2026-08-21T00:00"/>
    <s v="S"/>
    <m/>
    <m/>
    <s v="2026-07-21T00:00"/>
    <s v="2026-08-21T00:00"/>
    <s v="FXD"/>
    <s v="DEAD"/>
    <s v="FW27_93XXX"/>
    <s v="LAM_LIQUIDTY"/>
    <s v="NA"/>
    <m/>
    <m/>
    <s v="JPY"/>
    <m/>
  </r>
  <r>
    <s v="2026-08-21T00:00"/>
    <s v="IPAY"/>
    <s v="CAP"/>
    <s v="FEE"/>
    <s v="UPFN"/>
    <s v="OFF"/>
    <s v="2026-08-21T00:00"/>
    <n v="1"/>
    <n v="0"/>
    <n v="1"/>
    <m/>
    <n v="1735300"/>
    <s v="USD"/>
    <x v="37"/>
    <n v="0"/>
    <n v="1734701"/>
    <m/>
    <m/>
    <n v="0"/>
    <x v="2"/>
    <n v="1734701"/>
    <n v="1"/>
    <m/>
    <s v="R"/>
    <n v="0"/>
    <n v="17413157592.7999"/>
    <n v="1"/>
    <n v="17413157592.79999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100312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47070"/>
    <s v="USD"/>
    <x v="19"/>
    <n v="0"/>
    <n v="1754717"/>
    <s v="LIN ACT/360"/>
    <m/>
    <n v="3.63"/>
    <x v="6"/>
    <n v="1754717"/>
    <n v="1"/>
    <s v="Floating"/>
    <s v="P"/>
    <n v="3"/>
    <n v="-299643.01273005002"/>
    <n v="1"/>
    <n v="-299643.01273005002"/>
    <s v="Y"/>
    <s v="2026-08-21T00:00"/>
    <s v="2026-08-24T00:00"/>
    <s v="O"/>
    <s v="2026-08-21T00:00"/>
    <s v="2026-08-21T00:00"/>
    <n v="0.32"/>
    <n v="-910307886.775184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299643.01273000002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7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CY_POOLS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1"/>
    <s v="USD"/>
    <x v="32"/>
    <n v="0"/>
    <n v="1734772"/>
    <s v="LIN ACT/360"/>
    <m/>
    <n v="3.63"/>
    <x v="6"/>
    <n v="1734772"/>
    <n v="1"/>
    <s v="Floating"/>
    <s v="R"/>
    <n v="3"/>
    <n v="8586.2522987100001"/>
    <n v="1"/>
    <n v="8586.2522987100001"/>
    <s v="Y"/>
    <s v="2026-08-21T00:00"/>
    <s v="2026-08-24T00:00"/>
    <s v="O"/>
    <s v="2026-08-21T00:00"/>
    <s v="2026-08-21T00:00"/>
    <n v="0.32"/>
    <n v="26084817.1099999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8586.2522989999998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56"/>
    <s v="MAT"/>
    <n v="0"/>
    <s v="2026-08-21T00:00"/>
    <n v="0"/>
    <n v="3.95"/>
    <s v="LAM_STG_SP_INT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18"/>
    <s v="USD"/>
    <x v="4"/>
    <n v="0"/>
    <n v="1734719"/>
    <m/>
    <m/>
    <n v="0"/>
    <x v="2"/>
    <n v="1734719"/>
    <n v="1"/>
    <m/>
    <s v="R"/>
    <n v="0"/>
    <n v="1084011032"/>
    <n v="1"/>
    <n v="1084011032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73931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USD"/>
    <m/>
  </r>
  <r>
    <s v="2026-08-21T00:00"/>
    <s v="IPAY"/>
    <s v="REV"/>
    <m/>
    <m/>
    <s v="ADD"/>
    <s v="2026-08-21T00:00"/>
    <n v="1"/>
    <n v="0"/>
    <n v="1"/>
    <m/>
    <n v="1737108"/>
    <s v="USD"/>
    <x v="8"/>
    <n v="0"/>
    <n v="1737103"/>
    <m/>
    <m/>
    <n v="0"/>
    <x v="2"/>
    <n v="1737103"/>
    <n v="1"/>
    <m/>
    <s v="R"/>
    <n v="0"/>
    <n v="156.24"/>
    <n v="1"/>
    <n v="156.2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7718"/>
    <s v="MAT"/>
    <n v="0"/>
    <s v="2009-05-05T00:00"/>
    <n v="0"/>
    <n v="0"/>
    <s v="IFC_BORROWER"/>
    <m/>
    <s v="2009-05-12T00:00"/>
    <s v="B"/>
    <m/>
    <m/>
    <s v="2009-05-05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227"/>
    <s v="USD"/>
    <x v="8"/>
    <n v="0"/>
    <n v="1737222"/>
    <m/>
    <m/>
    <n v="0"/>
    <x v="2"/>
    <n v="1737222"/>
    <n v="1"/>
    <m/>
    <s v="R"/>
    <n v="0"/>
    <n v="37625"/>
    <n v="1"/>
    <n v="3762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7681"/>
    <s v="MAT"/>
    <n v="0"/>
    <s v="2009-05-05T00:00"/>
    <n v="0"/>
    <n v="0"/>
    <s v="IFC_BORROWER"/>
    <m/>
    <s v="2009-05-12T00:00"/>
    <s v="B"/>
    <m/>
    <m/>
    <s v="2009-05-05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917"/>
    <s v="USD"/>
    <x v="8"/>
    <n v="0"/>
    <n v="1736912"/>
    <m/>
    <m/>
    <n v="0"/>
    <x v="2"/>
    <n v="1736912"/>
    <n v="1"/>
    <m/>
    <s v="R"/>
    <n v="0"/>
    <n v="12931.11"/>
    <n v="1"/>
    <n v="12931.11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5737"/>
    <s v="MAT"/>
    <n v="0"/>
    <s v="2022-02-16T00:00"/>
    <n v="0"/>
    <n v="0"/>
    <s v="IFC_BORROWER"/>
    <m/>
    <s v="2022-02-23T00:00"/>
    <s v="B"/>
    <m/>
    <m/>
    <s v="2022-02-1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715"/>
    <s v="USD"/>
    <x v="8"/>
    <n v="0"/>
    <n v="1736664"/>
    <m/>
    <m/>
    <n v="0"/>
    <x v="2"/>
    <n v="1736664"/>
    <n v="1"/>
    <m/>
    <s v="R"/>
    <n v="0"/>
    <n v="3341.35"/>
    <n v="1"/>
    <n v="3341.3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3701"/>
    <s v="MAT"/>
    <n v="0"/>
    <s v="2025-11-24T00:00"/>
    <n v="0"/>
    <n v="0"/>
    <s v="IFC_BORROWER"/>
    <m/>
    <s v="2025-12-01T00:00"/>
    <s v="B"/>
    <m/>
    <m/>
    <s v="2025-11-2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068"/>
    <s v="USD"/>
    <x v="8"/>
    <n v="0"/>
    <n v="1737063"/>
    <m/>
    <m/>
    <n v="0"/>
    <x v="2"/>
    <n v="1737063"/>
    <n v="1"/>
    <m/>
    <s v="R"/>
    <n v="0"/>
    <n v="129646.07"/>
    <n v="1"/>
    <n v="129646.07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6829"/>
    <s v="MAT"/>
    <n v="0"/>
    <s v="2023-05-17T00:00"/>
    <n v="0"/>
    <n v="0"/>
    <s v="IFC_BORROWER"/>
    <m/>
    <s v="2023-05-24T00:00"/>
    <s v="B"/>
    <m/>
    <m/>
    <s v="2023-05-1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814"/>
    <s v="USD"/>
    <x v="29"/>
    <n v="0"/>
    <n v="1735303"/>
    <m/>
    <m/>
    <n v="0"/>
    <x v="2"/>
    <n v="1735303"/>
    <n v="1"/>
    <m/>
    <s v="R"/>
    <n v="0"/>
    <n v="10107.86"/>
    <n v="1"/>
    <n v="10107.8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7004"/>
    <s v="MAT"/>
    <n v="0"/>
    <s v="2021-05-14T00:00"/>
    <n v="0"/>
    <n v="0"/>
    <s v="IFC_BORROWER"/>
    <m/>
    <s v="2021-05-21T00:00"/>
    <s v="B"/>
    <m/>
    <m/>
    <s v="2021-05-14T00:00"/>
    <m/>
    <s v="SCF"/>
    <s v="LIVE"/>
    <m/>
    <s v="SENIOR_LOANS"/>
    <m/>
    <m/>
    <m/>
    <s v="USD"/>
    <m/>
  </r>
  <r>
    <s v="2026-08-21T00:00"/>
    <s v="CPN"/>
    <s v="REV"/>
    <s v="VAR"/>
    <s v="FIX"/>
    <s v="INT"/>
    <s v="2026-08-21T00:00"/>
    <n v="1"/>
    <n v="0"/>
    <n v="1"/>
    <m/>
    <n v="1743585"/>
    <s v="USD"/>
    <x v="30"/>
    <n v="0"/>
    <n v="1748712"/>
    <s v="LIN ACT/360"/>
    <m/>
    <n v="3.74614"/>
    <x v="8"/>
    <n v="1748712"/>
    <n v="1"/>
    <s v="Floating"/>
    <s v="R"/>
    <n v="146"/>
    <n v="33501.83"/>
    <n v="1"/>
    <n v="33501.83"/>
    <s v="N"/>
    <s v="2026-03-28T00:00"/>
    <s v="2026-08-21T00:00"/>
    <s v="O"/>
    <s v="2026-03-26T00:00"/>
    <m/>
    <n v="0.42825999999999997"/>
    <n v="1978901.3"/>
    <n v="4.1744000000000003"/>
    <s v="USD"/>
    <s v="N"/>
    <n v="3.74614"/>
    <s v="N"/>
    <s v="USD"/>
    <n v="1"/>
    <n v="1"/>
    <s v="2026-03-26T00:00"/>
    <s v="2026-08-23T00:00"/>
    <s v="INT"/>
    <s v="USD CME TERM SOFR 6M"/>
    <s v="USD"/>
    <s v="Y"/>
    <s v="2026-03-26T00:00"/>
    <m/>
    <n v="33501.8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823683"/>
    <s v="MAT"/>
    <n v="0"/>
    <s v="2026-08-21T00:00"/>
    <n v="0"/>
    <n v="4.1744000000000003"/>
    <s v="SNR_LN_USD"/>
    <s v="2026-03-21T00:00"/>
    <s v="2026-03-28T00:00"/>
    <s v="S"/>
    <m/>
    <m/>
    <s v="2026-03-21T00:00"/>
    <s v="2036-03-28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903"/>
    <s v="USD"/>
    <x v="29"/>
    <n v="0"/>
    <n v="1741508"/>
    <s v="LIN ACT/360"/>
    <m/>
    <n v="0"/>
    <x v="7"/>
    <n v="1741508"/>
    <n v="1"/>
    <s v="Fixed"/>
    <s v="R"/>
    <n v="0"/>
    <n v="-1464.25"/>
    <n v="1"/>
    <n v="-1464.2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464.2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807"/>
    <s v="MAT"/>
    <n v="0"/>
    <s v="2026-08-21T00:00"/>
    <n v="0"/>
    <n v="0"/>
    <s v="IFC_BORROWER"/>
    <s v="2026-07-17T00:00"/>
    <s v="2026-08-21T00:00"/>
    <s v="B"/>
    <m/>
    <m/>
    <s v="2026-07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11"/>
    <s v="USD"/>
    <x v="29"/>
    <n v="0"/>
    <n v="1739994"/>
    <s v="LIN ACT/360"/>
    <m/>
    <n v="0"/>
    <x v="8"/>
    <n v="1739994"/>
    <n v="1"/>
    <s v="Fixed"/>
    <s v="P"/>
    <n v="0"/>
    <n v="34755.769999999997"/>
    <n v="1"/>
    <n v="34755.76999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34755.76999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14"/>
    <s v="MAT"/>
    <n v="0"/>
    <s v="2026-08-21T00:00"/>
    <n v="0"/>
    <n v="0"/>
    <s v="ALM_HEDGES"/>
    <s v="2026-06-10T00:00"/>
    <s v="2026-08-21T00:00"/>
    <s v="B"/>
    <m/>
    <m/>
    <s v="2026-06-1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03"/>
    <s v="USD"/>
    <x v="27"/>
    <n v="0"/>
    <n v="1739976"/>
    <s v="LIN ACT/360"/>
    <m/>
    <n v="0"/>
    <x v="8"/>
    <n v="1739976"/>
    <n v="1"/>
    <s v="Fixed"/>
    <s v="R"/>
    <n v="0"/>
    <n v="-1117505.1499999999"/>
    <n v="1"/>
    <n v="-1117505.14999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117505.14999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87"/>
    <s v="MAT"/>
    <n v="0"/>
    <s v="2026-08-21T00:00"/>
    <n v="0"/>
    <n v="0"/>
    <s v="STFIN_USD"/>
    <s v="2026-06-05T00:00"/>
    <s v="2026-08-21T00:00"/>
    <s v="S"/>
    <m/>
    <m/>
    <s v="2026-06-05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087"/>
    <s v="USD"/>
    <x v="29"/>
    <n v="0"/>
    <n v="1739950"/>
    <s v="LIN ACT/360"/>
    <m/>
    <n v="0"/>
    <x v="7"/>
    <n v="1739950"/>
    <n v="1"/>
    <s v="Fixed"/>
    <s v="R"/>
    <n v="0"/>
    <n v="-48823.42"/>
    <n v="1"/>
    <n v="-48823.4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8823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504"/>
    <s v="MAT"/>
    <n v="0"/>
    <s v="2026-08-21T00:00"/>
    <n v="0"/>
    <n v="0"/>
    <s v="IFC_BORROWER"/>
    <s v="2026-06-02T00:00"/>
    <s v="2026-08-21T00:00"/>
    <s v="B"/>
    <m/>
    <m/>
    <s v="2026-06-0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81"/>
    <s v="USD"/>
    <x v="0"/>
    <n v="0"/>
    <n v="1734582"/>
    <s v="LIN ACT/360"/>
    <m/>
    <n v="0"/>
    <x v="0"/>
    <n v="1734582"/>
    <n v="2"/>
    <s v="Fixed"/>
    <s v="R"/>
    <n v="0"/>
    <n v="-192249.1"/>
    <n v="1"/>
    <n v="-192249.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92249.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9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269"/>
    <s v="USD"/>
    <x v="29"/>
    <n v="0"/>
    <n v="1744196"/>
    <s v="LIN ACT/360"/>
    <m/>
    <n v="0"/>
    <x v="7"/>
    <n v="1744196"/>
    <n v="1"/>
    <s v="Fixed"/>
    <s v="R"/>
    <n v="0"/>
    <n v="-8.64"/>
    <n v="1"/>
    <n v="-8.64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8.6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102"/>
    <s v="MAT"/>
    <n v="0"/>
    <s v="2026-08-21T00:00"/>
    <n v="0"/>
    <n v="0"/>
    <s v="IFC_BORROWER"/>
    <s v="2026-07-06T00:00"/>
    <s v="2026-08-21T00:00"/>
    <s v="B"/>
    <m/>
    <m/>
    <s v="2026-07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02"/>
    <s v="USD"/>
    <x v="29"/>
    <n v="0"/>
    <n v="1741505"/>
    <s v="LIN ACT/360"/>
    <m/>
    <n v="0"/>
    <x v="8"/>
    <n v="1741505"/>
    <n v="1"/>
    <s v="Fixed"/>
    <s v="P"/>
    <n v="0"/>
    <n v="412840.39"/>
    <n v="1"/>
    <n v="412840.3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412840.3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804"/>
    <s v="MAT"/>
    <n v="0"/>
    <s v="2026-08-21T00:00"/>
    <n v="0"/>
    <n v="0"/>
    <s v="ALM_HEDGES"/>
    <s v="2026-07-17T00:00"/>
    <s v="2026-08-21T00:00"/>
    <s v="B"/>
    <m/>
    <m/>
    <s v="2026-07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60"/>
    <s v="USD"/>
    <x v="0"/>
    <n v="0"/>
    <n v="1734561"/>
    <s v="LIN ACT/360"/>
    <m/>
    <n v="0"/>
    <x v="0"/>
    <n v="1734561"/>
    <n v="2"/>
    <s v="Fixed"/>
    <s v="R"/>
    <n v="0"/>
    <n v="-349.31"/>
    <n v="1"/>
    <n v="-349.3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49.3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6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57"/>
    <s v="USD"/>
    <x v="0"/>
    <n v="0"/>
    <n v="1734558"/>
    <s v="LIN ACT/360"/>
    <m/>
    <n v="0"/>
    <x v="0"/>
    <n v="1734558"/>
    <n v="2"/>
    <s v="Fixed"/>
    <s v="R"/>
    <n v="0"/>
    <n v="-1418.5"/>
    <n v="1"/>
    <n v="-1418.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418.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5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74"/>
    <s v="USD"/>
    <x v="0"/>
    <n v="0"/>
    <n v="1734575"/>
    <s v="LIN ACT/360"/>
    <m/>
    <n v="0"/>
    <x v="0"/>
    <n v="1734575"/>
    <n v="2"/>
    <s v="Fixed"/>
    <s v="R"/>
    <n v="0"/>
    <n v="-70177.11"/>
    <n v="1"/>
    <n v="-70177.1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0177.1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8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9368"/>
    <s v="USD"/>
    <x v="29"/>
    <n v="0"/>
    <n v="1740483"/>
    <s v="LIN ACT/360"/>
    <m/>
    <n v="0"/>
    <x v="8"/>
    <n v="1740483"/>
    <n v="1"/>
    <s v="Fixed"/>
    <s v="P"/>
    <n v="0"/>
    <n v="156657.97"/>
    <n v="1"/>
    <n v="156657.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56657.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834"/>
    <s v="MAT"/>
    <n v="0"/>
    <s v="2026-08-21T00:00"/>
    <n v="0"/>
    <n v="0"/>
    <s v="ALM_HEDGES"/>
    <s v="2026-05-26T00:00"/>
    <s v="2026-08-21T00:00"/>
    <s v="B"/>
    <m/>
    <m/>
    <s v="2026-05-2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20"/>
    <s v="USD"/>
    <x v="27"/>
    <n v="0"/>
    <n v="1740011"/>
    <s v="LIN ACT/360"/>
    <m/>
    <n v="0"/>
    <x v="8"/>
    <n v="1740011"/>
    <n v="1"/>
    <s v="Fixed"/>
    <s v="R"/>
    <n v="0"/>
    <n v="-67022.81"/>
    <n v="1"/>
    <n v="-67022.8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67022.8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46"/>
    <s v="MAT"/>
    <n v="0"/>
    <s v="2026-08-21T00:00"/>
    <n v="0"/>
    <n v="0"/>
    <s v="STFIN_USD"/>
    <s v="2026-06-11T00:00"/>
    <s v="2026-08-21T00:00"/>
    <s v="S"/>
    <m/>
    <m/>
    <s v="2026-06-11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20"/>
    <s v="USD"/>
    <x v="29"/>
    <n v="0"/>
    <n v="1740011"/>
    <s v="LIN ACT/360"/>
    <m/>
    <n v="0"/>
    <x v="8"/>
    <n v="1740011"/>
    <n v="1"/>
    <s v="Fixed"/>
    <s v="P"/>
    <n v="0"/>
    <n v="67022.81"/>
    <n v="1"/>
    <n v="67022.8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67022.8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73"/>
    <s v="MAT"/>
    <n v="0"/>
    <s v="2026-08-21T00:00"/>
    <n v="0"/>
    <n v="0"/>
    <s v="ALM_HEDGES"/>
    <s v="2026-06-11T00:00"/>
    <s v="2026-08-21T00:00"/>
    <s v="B"/>
    <m/>
    <m/>
    <s v="2026-06-1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4725"/>
    <s v="USD"/>
    <x v="5"/>
    <n v="0"/>
    <n v="1734126"/>
    <s v="LIN ACT/360"/>
    <m/>
    <n v="0"/>
    <x v="0"/>
    <n v="1734126"/>
    <n v="2"/>
    <s v="Fixed"/>
    <s v="R"/>
    <n v="0"/>
    <n v="-1638450.76"/>
    <n v="1"/>
    <n v="-1638450.7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638450.7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517"/>
    <n v="247099"/>
    <s v="MAT"/>
    <n v="1522"/>
    <s v="2026-08-21T00:00"/>
    <n v="0"/>
    <n v="0"/>
    <s v="CITINY"/>
    <s v="2026-07-03T00:00"/>
    <s v="2026-08-21T00:00"/>
    <s v="B"/>
    <m/>
    <m/>
    <s v="2026-07-01T00:00"/>
    <s v="2027-08-21T00:00"/>
    <s v="CD"/>
    <s v="LIVE"/>
    <s v="MM27_11XXX"/>
    <s v="LAM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41078"/>
    <s v="USD"/>
    <x v="27"/>
    <n v="0"/>
    <n v="1743815"/>
    <s v="LIN ACT/360"/>
    <m/>
    <n v="0"/>
    <x v="8"/>
    <n v="1743815"/>
    <n v="1"/>
    <s v="Fixed"/>
    <s v="R"/>
    <n v="0"/>
    <n v="-1086.3800000000001"/>
    <n v="1"/>
    <n v="-1086.3800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086.3800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5149"/>
    <s v="MAT"/>
    <n v="0"/>
    <s v="2026-08-21T00:00"/>
    <n v="0"/>
    <n v="0"/>
    <s v="STFIN_USD"/>
    <s v="2026-08-10T00:00"/>
    <s v="2026-08-21T00:00"/>
    <s v="S"/>
    <m/>
    <m/>
    <s v="2026-08-10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0879"/>
    <s v="USD"/>
    <x v="27"/>
    <n v="0"/>
    <n v="1743422"/>
    <s v="LIN ACT/360"/>
    <m/>
    <n v="0"/>
    <x v="8"/>
    <n v="1743422"/>
    <n v="1"/>
    <s v="Fixed"/>
    <s v="R"/>
    <n v="0"/>
    <n v="-55360.78"/>
    <n v="1"/>
    <n v="-55360.7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55360.7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8170"/>
    <s v="MAT"/>
    <n v="0"/>
    <s v="2026-08-21T00:00"/>
    <n v="0"/>
    <n v="0"/>
    <s v="STFIN_USD"/>
    <s v="2026-07-30T00:00"/>
    <s v="2026-08-21T00:00"/>
    <s v="S"/>
    <m/>
    <m/>
    <s v="2026-07-30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2873"/>
    <s v="USD"/>
    <x v="29"/>
    <n v="0"/>
    <n v="1747328"/>
    <s v="LIN ACT/360"/>
    <m/>
    <n v="0"/>
    <x v="8"/>
    <n v="1747328"/>
    <n v="1"/>
    <s v="Fixed"/>
    <s v="P"/>
    <n v="0"/>
    <n v="178238.48"/>
    <n v="1"/>
    <n v="178238.4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78238.4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968"/>
    <s v="MAT"/>
    <n v="0"/>
    <s v="2026-08-21T00:00"/>
    <n v="0"/>
    <n v="0"/>
    <s v="ALM_HEDGES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65"/>
    <s v="USD"/>
    <x v="29"/>
    <n v="0"/>
    <n v="1740478"/>
    <s v="LIN ACT/360"/>
    <m/>
    <n v="0"/>
    <x v="8"/>
    <n v="1740478"/>
    <n v="1"/>
    <s v="Fixed"/>
    <s v="P"/>
    <n v="0"/>
    <n v="316741.67"/>
    <n v="1"/>
    <n v="316741.6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316741.6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822"/>
    <s v="MAT"/>
    <n v="0"/>
    <s v="2026-08-21T00:00"/>
    <n v="0"/>
    <n v="0"/>
    <s v="ALM_HEDGES"/>
    <s v="2026-05-25T00:00"/>
    <s v="2026-08-21T00:00"/>
    <s v="B"/>
    <m/>
    <m/>
    <s v="2026-05-2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94"/>
    <s v="USD"/>
    <x v="29"/>
    <n v="0"/>
    <n v="1741687"/>
    <s v="LIN ACT/360"/>
    <m/>
    <n v="0"/>
    <x v="8"/>
    <n v="1741687"/>
    <n v="1"/>
    <s v="Fixed"/>
    <s v="P"/>
    <n v="0"/>
    <n v="1625.36"/>
    <n v="1"/>
    <n v="1625.3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625.3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610"/>
    <s v="MAT"/>
    <n v="0"/>
    <s v="2026-08-21T00:00"/>
    <n v="0"/>
    <n v="0"/>
    <s v="ALM_HEDGES"/>
    <s v="2026-08-07T00:00"/>
    <s v="2026-08-21T00:00"/>
    <s v="B"/>
    <m/>
    <m/>
    <s v="2026-08-0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34"/>
    <s v="USD"/>
    <x v="27"/>
    <n v="0"/>
    <n v="1739849"/>
    <s v="LIN ACT/360"/>
    <m/>
    <n v="0"/>
    <x v="8"/>
    <n v="1739849"/>
    <n v="1"/>
    <s v="Fixed"/>
    <s v="R"/>
    <n v="0"/>
    <n v="-4056.96"/>
    <n v="1"/>
    <n v="-4056.9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4056.9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306"/>
    <s v="MAT"/>
    <n v="0"/>
    <s v="2026-08-21T00:00"/>
    <n v="0"/>
    <n v="0"/>
    <s v="STFIN_USD"/>
    <s v="2026-07-16T00:00"/>
    <s v="2026-08-21T00:00"/>
    <s v="S"/>
    <m/>
    <m/>
    <s v="2026-07-16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5165"/>
    <s v="USD"/>
    <x v="0"/>
    <n v="0"/>
    <n v="1734566"/>
    <s v="LIN ACT/360"/>
    <m/>
    <n v="0"/>
    <x v="0"/>
    <n v="1734566"/>
    <n v="2"/>
    <s v="Fixed"/>
    <s v="R"/>
    <n v="0"/>
    <n v="-218258194.97"/>
    <n v="1"/>
    <n v="-218258194.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18258194.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7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61"/>
    <s v="USD"/>
    <x v="0"/>
    <n v="0"/>
    <n v="1734562"/>
    <s v="LIN ACT/360"/>
    <m/>
    <n v="0"/>
    <x v="0"/>
    <n v="1734562"/>
    <n v="2"/>
    <s v="Fixed"/>
    <s v="R"/>
    <n v="0"/>
    <n v="-513.01"/>
    <n v="1"/>
    <n v="-513.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13.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6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9370"/>
    <s v="USD"/>
    <x v="29"/>
    <n v="0"/>
    <n v="1740489"/>
    <s v="LIN ACT/360"/>
    <m/>
    <n v="0"/>
    <x v="7"/>
    <n v="1740489"/>
    <n v="1"/>
    <s v="Fixed"/>
    <s v="R"/>
    <n v="0"/>
    <n v="-3212.41"/>
    <n v="1"/>
    <n v="-3212.4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212.4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851"/>
    <s v="MAT"/>
    <n v="0"/>
    <s v="2026-08-21T00:00"/>
    <n v="0"/>
    <n v="0"/>
    <s v="IFC_BORROWER"/>
    <s v="2026-05-25T00:00"/>
    <s v="2026-08-21T00:00"/>
    <s v="B"/>
    <m/>
    <m/>
    <s v="2026-05-2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869"/>
    <s v="USD"/>
    <x v="29"/>
    <n v="0"/>
    <n v="1741440"/>
    <s v="LIN ACT/360"/>
    <m/>
    <n v="0"/>
    <x v="8"/>
    <n v="1741440"/>
    <n v="1"/>
    <s v="Fixed"/>
    <s v="P"/>
    <n v="0"/>
    <n v="1260994.3400000001"/>
    <n v="1"/>
    <n v="1260994.34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260994.34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1828"/>
    <s v="MAT"/>
    <n v="0"/>
    <s v="2026-08-21T00:00"/>
    <n v="0"/>
    <n v="0"/>
    <s v="ALM_HEDGES"/>
    <s v="2026-06-22T00:00"/>
    <s v="2026-08-21T00:00"/>
    <s v="B"/>
    <m/>
    <m/>
    <s v="2026-06-2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72"/>
    <s v="USD"/>
    <x v="29"/>
    <n v="0"/>
    <n v="1740491"/>
    <s v="LIN ACT/360"/>
    <m/>
    <n v="0"/>
    <x v="7"/>
    <n v="1740491"/>
    <n v="1"/>
    <s v="Fixed"/>
    <s v="R"/>
    <n v="0"/>
    <n v="-344210.89"/>
    <n v="1"/>
    <n v="-344210.8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44210.8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860"/>
    <s v="MAT"/>
    <n v="0"/>
    <s v="2026-08-21T00:00"/>
    <n v="0"/>
    <n v="0"/>
    <s v="IFC_BORROWER"/>
    <s v="2026-05-27T00:00"/>
    <s v="2026-08-21T00:00"/>
    <s v="B"/>
    <m/>
    <m/>
    <s v="2026-05-2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84"/>
    <s v="USD"/>
    <x v="29"/>
    <n v="0"/>
    <n v="1739945"/>
    <s v="LIN ACT/360"/>
    <m/>
    <n v="0"/>
    <x v="7"/>
    <n v="1739945"/>
    <n v="1"/>
    <s v="Fixed"/>
    <s v="R"/>
    <n v="0"/>
    <n v="-413.92"/>
    <n v="1"/>
    <n v="-413.9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13.9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49"/>
    <s v="MAT"/>
    <n v="0"/>
    <s v="2026-08-21T00:00"/>
    <n v="0"/>
    <n v="0"/>
    <s v="IFC_BORROWER"/>
    <s v="2026-06-01T00:00"/>
    <s v="2026-08-21T00:00"/>
    <s v="B"/>
    <m/>
    <m/>
    <s v="2026-06-0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1"/>
    <s v="USD"/>
    <x v="32"/>
    <n v="0"/>
    <n v="1734772"/>
    <s v="LIN ACT/360"/>
    <m/>
    <n v="0"/>
    <x v="6"/>
    <n v="1734772"/>
    <n v="1"/>
    <s v="Floating"/>
    <s v="R"/>
    <n v="0"/>
    <n v="-26084817.109999999"/>
    <n v="1"/>
    <n v="-26084817.1099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6084817.1099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55"/>
    <s v="MAT"/>
    <n v="0"/>
    <s v="2026-08-21T00:00"/>
    <n v="0"/>
    <n v="0"/>
    <s v="LAM_STG_SP_INT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s v="49670_0"/>
    <n v="1744232"/>
    <s v="USD"/>
    <x v="28"/>
    <n v="0"/>
    <n v="1749973"/>
    <s v="LIN ACT/360"/>
    <m/>
    <n v="0"/>
    <x v="7"/>
    <n v="1749973"/>
    <n v="1"/>
    <s v="Floating"/>
    <s v="R"/>
    <n v="0"/>
    <n v="-5800000"/>
    <n v="1"/>
    <n v="-580000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8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4737"/>
    <s v="MAT"/>
    <n v="0"/>
    <s v="2026-08-21T00:00"/>
    <n v="0"/>
    <n v="0"/>
    <s v="IFC_BORROWER"/>
    <s v="2026-08-14T00:00"/>
    <s v="2026-08-21T00:00"/>
    <s v="B"/>
    <m/>
    <m/>
    <s v="2026-08-1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84"/>
    <s v="USD"/>
    <x v="29"/>
    <n v="0"/>
    <n v="1744609"/>
    <s v="LIN ACT/360"/>
    <m/>
    <n v="0"/>
    <x v="7"/>
    <n v="1744609"/>
    <n v="1"/>
    <s v="Fixed"/>
    <s v="R"/>
    <n v="0"/>
    <n v="-19311.16"/>
    <n v="1"/>
    <n v="-19311.1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9311.1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554"/>
    <s v="MAT"/>
    <n v="0"/>
    <s v="2026-08-21T00:00"/>
    <n v="0"/>
    <n v="0"/>
    <s v="IFC_BORROWER"/>
    <s v="2026-05-15T00:00"/>
    <s v="2026-08-21T00:00"/>
    <s v="B"/>
    <m/>
    <m/>
    <s v="2026-05-1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72"/>
    <s v="USD"/>
    <x v="29"/>
    <n v="0"/>
    <n v="1744589"/>
    <s v="LIN ACT/360"/>
    <m/>
    <n v="0"/>
    <x v="7"/>
    <n v="1744589"/>
    <n v="1"/>
    <s v="Fixed"/>
    <s v="R"/>
    <n v="0"/>
    <n v="-14819.54"/>
    <n v="1"/>
    <n v="-14819.54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4819.5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888"/>
    <s v="MAT"/>
    <n v="0"/>
    <s v="2026-08-21T00:00"/>
    <n v="0"/>
    <n v="0"/>
    <s v="IFC_BORROWER"/>
    <s v="2026-05-14T00:00"/>
    <s v="2026-08-21T00:00"/>
    <s v="B"/>
    <m/>
    <m/>
    <s v="2026-05-1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68"/>
    <s v="USD"/>
    <x v="27"/>
    <n v="0"/>
    <n v="1740483"/>
    <s v="LIN ACT/360"/>
    <m/>
    <n v="0"/>
    <x v="8"/>
    <n v="1740483"/>
    <n v="1"/>
    <s v="Fixed"/>
    <s v="R"/>
    <n v="0"/>
    <n v="-156657.97"/>
    <n v="1"/>
    <n v="-156657.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56657.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763"/>
    <s v="MAT"/>
    <n v="0"/>
    <s v="2026-08-21T00:00"/>
    <n v="0"/>
    <n v="0"/>
    <s v="STFIN_USD"/>
    <s v="2026-05-26T00:00"/>
    <s v="2026-08-21T00:00"/>
    <s v="S"/>
    <m/>
    <m/>
    <s v="2026-05-26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099"/>
    <s v="USD"/>
    <x v="29"/>
    <n v="0"/>
    <n v="1739972"/>
    <s v="LIN ACT/360"/>
    <m/>
    <n v="0"/>
    <x v="7"/>
    <n v="1739972"/>
    <n v="1"/>
    <s v="Fixed"/>
    <s v="R"/>
    <n v="0"/>
    <n v="-1117505.1499999999"/>
    <n v="1"/>
    <n v="-1117505.14999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117505.14999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559"/>
    <s v="MAT"/>
    <n v="0"/>
    <s v="2026-08-21T00:00"/>
    <n v="0"/>
    <n v="0"/>
    <s v="IFC_BORROWER"/>
    <s v="2026-06-05T00:00"/>
    <s v="2026-08-21T00:00"/>
    <s v="B"/>
    <m/>
    <m/>
    <s v="2026-06-05T00:00"/>
    <s v="2026-08-24T00:00"/>
    <s v="LN_BR"/>
    <s v="LIVE"/>
    <m/>
    <s v="SENIOR_LOANS"/>
    <m/>
    <m/>
    <m/>
    <s v="USD"/>
    <m/>
  </r>
  <r>
    <s v="2026-08-21T00:00"/>
    <s v="STL"/>
    <s v="CAP"/>
    <m/>
    <m/>
    <s v="INT"/>
    <s v="2026-08-21T00:00"/>
    <n v="1"/>
    <n v="0"/>
    <n v="1"/>
    <m/>
    <n v="1736263"/>
    <s v="USD"/>
    <x v="28"/>
    <n v="0"/>
    <n v="1735972"/>
    <m/>
    <m/>
    <n v="0"/>
    <x v="2"/>
    <n v="1735972"/>
    <n v="1"/>
    <m/>
    <s v="R"/>
    <n v="0"/>
    <n v="200000"/>
    <n v="1"/>
    <n v="200000"/>
    <s v="N"/>
    <m/>
    <m/>
    <s v="O"/>
    <m/>
    <m/>
    <n v="0"/>
    <n v="0"/>
    <n v="0"/>
    <s v="USD"/>
    <s v="N"/>
    <n v="0"/>
    <s v="Y"/>
    <m/>
    <n v="0"/>
    <n v="0"/>
    <m/>
    <s v="2026-08-23T00:00"/>
    <s v="OTH"/>
    <m/>
    <m/>
    <s v="Y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971690"/>
    <s v="MAT"/>
    <n v="0"/>
    <s v="2026-08-14T00:00"/>
    <n v="0"/>
    <n v="0"/>
    <s v="IFC_BORROWER"/>
    <m/>
    <s v="2026-08-21T00:00"/>
    <s v="B"/>
    <m/>
    <m/>
    <s v="2026-08-14T00:00"/>
    <m/>
    <s v="SCF"/>
    <s v="LIVE"/>
    <m/>
    <s v="SENIOR_LOANS"/>
    <m/>
    <m/>
    <m/>
    <s v="USD"/>
    <m/>
  </r>
  <r>
    <s v="2026-08-21T00:00"/>
    <s v="NOM"/>
    <s v="CAP"/>
    <s v="RTRN"/>
    <m/>
    <s v="INT"/>
    <s v="2026-08-21T00:00"/>
    <n v="1"/>
    <n v="0"/>
    <n v="1"/>
    <m/>
    <n v="1735260"/>
    <s v="USD"/>
    <x v="24"/>
    <n v="0"/>
    <n v="1734661"/>
    <s v="LIN ACT/360"/>
    <m/>
    <n v="0"/>
    <x v="11"/>
    <n v="1734661"/>
    <n v="3"/>
    <s v="Floating"/>
    <s v="P"/>
    <n v="0"/>
    <n v="9500000"/>
    <n v="1"/>
    <n v="9500000"/>
    <s v="N"/>
    <m/>
    <m/>
    <s v="OA"/>
    <m/>
    <m/>
    <n v="0"/>
    <n v="169000000"/>
    <n v="0"/>
    <s v="USD"/>
    <s v="N"/>
    <n v="0"/>
    <s v="Y"/>
    <s v="USD"/>
    <n v="1"/>
    <n v="1"/>
    <s v="2026-08-28T00:00"/>
    <s v="2026-08-23T00:00"/>
    <s v="PS"/>
    <m/>
    <s v="USD"/>
    <s v="N"/>
    <m/>
    <m/>
    <n v="9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23"/>
    <s v="MAT"/>
    <n v="3080"/>
    <s v="2026-08-21T00:00"/>
    <n v="0"/>
    <n v="0"/>
    <s v="ROYCCD"/>
    <s v="2024-02-01T00:00"/>
    <s v="2026-08-01T00:00"/>
    <s v="B"/>
    <m/>
    <m/>
    <s v="2024-02-01T00:00"/>
    <s v="2026-08-24T00:00"/>
    <s v="LB"/>
    <s v="MKT_OP"/>
    <s v="ROYCCA3YYY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67"/>
    <s v="USD"/>
    <x v="24"/>
    <n v="0"/>
    <n v="1734668"/>
    <s v="LIN ACT/360"/>
    <m/>
    <n v="0"/>
    <x v="11"/>
    <n v="1734668"/>
    <n v="4"/>
    <s v="Floating"/>
    <s v="P"/>
    <n v="0"/>
    <n v="17500000"/>
    <n v="1"/>
    <n v="17500000"/>
    <s v="N"/>
    <m/>
    <m/>
    <s v="OA"/>
    <m/>
    <m/>
    <n v="0"/>
    <n v="120500000"/>
    <n v="0"/>
    <s v="USD"/>
    <s v="N"/>
    <n v="0"/>
    <s v="Y"/>
    <s v="USD"/>
    <n v="1"/>
    <n v="1"/>
    <s v="2026-08-24T00:00"/>
    <s v="2026-08-23T00:00"/>
    <s v="PS"/>
    <m/>
    <s v="USD"/>
    <s v="N"/>
    <m/>
    <m/>
    <n v="17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50"/>
    <s v="MAT"/>
    <n v="2583"/>
    <s v="2026-08-21T00:00"/>
    <n v="0"/>
    <n v="0"/>
    <s v="ESSESW"/>
    <s v="2025-06-02T00:00"/>
    <s v="2026-08-01T00:00"/>
    <s v="B"/>
    <m/>
    <m/>
    <s v="2025-06-01T00:00"/>
    <s v="2026-08-24T00:00"/>
    <s v="LB"/>
    <s v="MKT_OP"/>
    <s v="ESSESW04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4661"/>
    <s v="USD"/>
    <x v="26"/>
    <n v="0"/>
    <n v="1734062"/>
    <s v="LIN ACT/360"/>
    <m/>
    <n v="0"/>
    <x v="11"/>
    <n v="1734062"/>
    <n v="3"/>
    <s v="Floating"/>
    <s v="R"/>
    <n v="0"/>
    <n v="-4500000"/>
    <n v="1"/>
    <n v="-4500000"/>
    <s v="N"/>
    <m/>
    <m/>
    <s v="OA"/>
    <m/>
    <m/>
    <n v="0"/>
    <n v="70000000"/>
    <n v="0"/>
    <s v="USD"/>
    <s v="N"/>
    <n v="0"/>
    <s v="Y"/>
    <s v="USD"/>
    <n v="1"/>
    <n v="1"/>
    <s v="2026-08-24T00:00"/>
    <s v="2026-08-23T00:00"/>
    <s v="PS"/>
    <m/>
    <s v="USD"/>
    <s v="Y"/>
    <m/>
    <m/>
    <n v="-4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309"/>
    <s v="MAT"/>
    <n v="3116"/>
    <s v="2026-08-21T00:00"/>
    <n v="0"/>
    <n v="0"/>
    <s v="SCBLGB"/>
    <s v="2016-08-18T00:00"/>
    <s v="2026-08-01T00:00"/>
    <s v="B"/>
    <m/>
    <m/>
    <s v="2016-08-18T00:00"/>
    <s v="2026-08-24T00:00"/>
    <s v="LB"/>
    <s v="MKT_OP"/>
    <s v="SCBLGB3XXX"/>
    <s v="COLLATERAL"/>
    <s v="NA"/>
    <m/>
    <m/>
    <s v="USD"/>
    <m/>
  </r>
  <r>
    <s v="2026-08-21T00:00"/>
    <s v="NOM"/>
    <s v="CAP"/>
    <m/>
    <m/>
    <s v="INT"/>
    <s v="2026-08-21T00:00"/>
    <n v="1"/>
    <n v="0"/>
    <n v="1"/>
    <m/>
    <n v="1734487"/>
    <s v="USD"/>
    <x v="1"/>
    <n v="0"/>
    <n v="1733888"/>
    <m/>
    <m/>
    <n v="0"/>
    <x v="1"/>
    <n v="1733888"/>
    <n v="2"/>
    <m/>
    <m/>
    <n v="0"/>
    <n v="105842459.26000001"/>
    <n v="1"/>
    <n v="105842459.26000001"/>
    <s v="N"/>
    <m/>
    <m/>
    <s v="CL"/>
    <m/>
    <m/>
    <n v="0"/>
    <n v="0"/>
    <n v="0"/>
    <s v="USD"/>
    <s v="N"/>
    <n v="0"/>
    <s v="Y"/>
    <m/>
    <n v="0"/>
    <n v="0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413311"/>
    <s v="MAT"/>
    <n v="2846"/>
    <s v="2026-08-21T00:00"/>
    <n v="0"/>
    <n v="0"/>
    <s v="MIDLGB"/>
    <m/>
    <s v="2026-08-21T00:00"/>
    <s v="S"/>
    <m/>
    <m/>
    <s v="2026-07-16T00:00"/>
    <s v="2026-08-21T00:00"/>
    <s v="FXD"/>
    <s v="DEAD"/>
    <s v="FW27_80XXX"/>
    <s v="LAM_LIQUIDTY"/>
    <s v="NA"/>
    <m/>
    <m/>
    <s v="GBP"/>
    <m/>
  </r>
  <r>
    <s v="2026-08-21T00:00"/>
    <s v="NOM"/>
    <s v="CAP"/>
    <m/>
    <m/>
    <s v="INT"/>
    <s v="2026-08-21T00:00"/>
    <n v="1"/>
    <n v="0"/>
    <n v="1"/>
    <s v="IFC XS3452782652"/>
    <n v="1734390"/>
    <s v="USD"/>
    <x v="1"/>
    <n v="0"/>
    <n v="1733791"/>
    <m/>
    <m/>
    <n v="0"/>
    <x v="1"/>
    <n v="1733791"/>
    <n v="2"/>
    <m/>
    <m/>
    <n v="0"/>
    <n v="86139910.400000006"/>
    <n v="1"/>
    <n v="86139910.400000006"/>
    <s v="N"/>
    <m/>
    <m/>
    <s v="CL"/>
    <m/>
    <m/>
    <n v="0"/>
    <n v="0"/>
    <n v="0"/>
    <s v="USD"/>
    <s v="N"/>
    <n v="0"/>
    <s v="Y"/>
    <m/>
    <n v="0"/>
    <n v="0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413283"/>
    <s v="MAT"/>
    <n v="3387"/>
    <s v="2026-08-21T00:00"/>
    <n v="0"/>
    <n v="0"/>
    <s v="WFBIUS"/>
    <m/>
    <s v="2026-08-21T00:00"/>
    <s v="S"/>
    <m/>
    <m/>
    <s v="2026-07-20T00:00"/>
    <s v="2026-08-21T00:00"/>
    <s v="FXD"/>
    <s v="DEAD"/>
    <s v="FW27_89XXX"/>
    <s v="LAM_LIQUIDTY"/>
    <s v="NA"/>
    <m/>
    <m/>
    <s v="GBP"/>
    <m/>
  </r>
  <r>
    <s v="2026-08-21T00:00"/>
    <s v="NOM"/>
    <s v="CAP"/>
    <s v="RTRN"/>
    <m/>
    <s v="INT"/>
    <s v="2026-08-21T00:00"/>
    <n v="1"/>
    <n v="0"/>
    <n v="1"/>
    <m/>
    <n v="1734749"/>
    <s v="USD"/>
    <x v="26"/>
    <n v="0"/>
    <n v="1734150"/>
    <s v="LIN ACT/360"/>
    <m/>
    <n v="0"/>
    <x v="11"/>
    <n v="1734150"/>
    <n v="3"/>
    <s v="Floating"/>
    <s v="R"/>
    <n v="0"/>
    <n v="2000000"/>
    <n v="1"/>
    <n v="2000000"/>
    <s v="N"/>
    <m/>
    <m/>
    <s v="OA"/>
    <m/>
    <m/>
    <n v="0"/>
    <n v="0"/>
    <n v="0"/>
    <s v="USD"/>
    <s v="N"/>
    <n v="0"/>
    <s v="Y"/>
    <s v="USD"/>
    <n v="1"/>
    <n v="1"/>
    <s v="2026-08-24T00:00"/>
    <s v="2026-08-23T00:00"/>
    <s v="PS"/>
    <m/>
    <s v="USD"/>
    <s v="N"/>
    <m/>
    <m/>
    <n v="2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346"/>
    <s v="MAT"/>
    <n v="2954"/>
    <s v="2026-08-21T00:00"/>
    <n v="0"/>
    <n v="0"/>
    <s v="NATAME"/>
    <s v="2016-07-21T00:00"/>
    <s v="2026-08-01T00:00"/>
    <s v="B"/>
    <m/>
    <m/>
    <s v="2016-07-21T00:00"/>
    <s v="2026-08-24T00:00"/>
    <s v="LB"/>
    <s v="MKT_OP"/>
    <s v="NATAME2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2"/>
    <s v="24_18XXXXX"/>
    <n v="1731683"/>
    <s v="USD"/>
    <x v="20"/>
    <n v="0"/>
    <n v="1731064"/>
    <s v="LIN ACT/ACT ISM"/>
    <s v="TRANCHE 1"/>
    <n v="0"/>
    <x v="10"/>
    <n v="1731064"/>
    <n v="2"/>
    <s v="Floating"/>
    <s v="P"/>
    <n v="0"/>
    <n v="-186497575.53"/>
    <n v="1"/>
    <n v="-186497575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86497575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274448"/>
    <s v="MAT"/>
    <n v="2982"/>
    <s v="2026-08-21T00:00"/>
    <n v="0"/>
    <n v="0"/>
    <s v="NOSCCA"/>
    <s v="2023-08-21T00:00"/>
    <s v="2023-08-21T00:00"/>
    <s v="S"/>
    <m/>
    <s v="USD SOFR"/>
    <s v="2023-08-10T00:00"/>
    <s v="2026-08-21T00:00"/>
    <s v="CS"/>
    <s v="LIVE"/>
    <s v="24_18_S2XX"/>
    <s v="CORE_FUNDING"/>
    <s v="PV"/>
    <m/>
    <m/>
    <s v="USD"/>
    <n v="0"/>
  </r>
  <r>
    <s v="2026-08-21T00:00"/>
    <s v="IPAY"/>
    <s v="CAP"/>
    <s v="FEE"/>
    <s v="UPFN"/>
    <s v="OFF"/>
    <s v="2026-08-21T00:00"/>
    <n v="1"/>
    <n v="0"/>
    <n v="1"/>
    <m/>
    <n v="1735360"/>
    <s v="USD"/>
    <x v="2"/>
    <n v="0"/>
    <n v="1734761"/>
    <m/>
    <m/>
    <n v="0"/>
    <x v="2"/>
    <n v="1734761"/>
    <n v="1"/>
    <m/>
    <s v="R"/>
    <n v="0"/>
    <n v="14960626.99"/>
    <n v="1"/>
    <n v="14960626.9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23"/>
    <n v="100087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47063"/>
    <s v="USD"/>
    <x v="25"/>
    <n v="0"/>
    <n v="1754710"/>
    <s v="LIN ACT/360"/>
    <m/>
    <n v="3.63"/>
    <x v="6"/>
    <n v="1754710"/>
    <n v="1"/>
    <s v="Floating"/>
    <s v="R"/>
    <n v="3"/>
    <n v="767197.98523525998"/>
    <n v="1"/>
    <n v="767197.98523525998"/>
    <s v="Y"/>
    <s v="2026-08-21T00:00"/>
    <s v="2026-08-24T00:00"/>
    <s v="O"/>
    <s v="2026-08-21T00:00"/>
    <s v="2026-08-21T00:00"/>
    <n v="0.02"/>
    <n v="2522294745.98"/>
    <n v="3.6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767197.98523500003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05"/>
    <s v="MAT"/>
    <n v="0"/>
    <s v="2026-08-21T00:00"/>
    <n v="0"/>
    <n v="3.65"/>
    <s v="ALM_STFIN_USD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1"/>
    <s v="USD"/>
    <x v="25"/>
    <n v="0"/>
    <n v="1754718"/>
    <s v="LIN ACT/360"/>
    <m/>
    <n v="3.63"/>
    <x v="6"/>
    <n v="1754718"/>
    <n v="1"/>
    <s v="Floating"/>
    <s v="R"/>
    <n v="3"/>
    <n v="133428.95211257"/>
    <n v="1"/>
    <n v="133428.95211257"/>
    <s v="Y"/>
    <s v="2026-08-21T00:00"/>
    <s v="2026-08-24T00:00"/>
    <s v="O"/>
    <s v="2026-08-21T00:00"/>
    <s v="2026-08-21T00:00"/>
    <n v="0.32"/>
    <n v="405353778.56999898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133428.95211300001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11"/>
    <s v="MAT"/>
    <n v="0"/>
    <s v="2026-08-21T00:00"/>
    <n v="0"/>
    <n v="3.95"/>
    <s v="POOL_ALM_MXN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3"/>
    <s v="USD"/>
    <x v="4"/>
    <n v="0"/>
    <n v="1734774"/>
    <s v="LIN ACT/360"/>
    <m/>
    <n v="3.63"/>
    <x v="6"/>
    <n v="1734774"/>
    <n v="1"/>
    <s v="Floating"/>
    <s v="P"/>
    <n v="3"/>
    <n v="-736409.63392396003"/>
    <n v="1"/>
    <n v="-736409.63392396003"/>
    <s v="Y"/>
    <s v="2026-08-21T00:00"/>
    <s v="2026-08-24T00:00"/>
    <s v="O"/>
    <s v="2026-08-21T00:00"/>
    <s v="2026-08-21T00:00"/>
    <n v="0.32"/>
    <n v="-2237193824.57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736409.63392399997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2"/>
    <s v="MAT"/>
    <n v="0"/>
    <s v="2026-08-21T00:00"/>
    <n v="0"/>
    <n v="3.95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1"/>
    <s v="USD"/>
    <x v="12"/>
    <n v="0"/>
    <n v="1754718"/>
    <s v="LIN ACT/360"/>
    <m/>
    <n v="3.63"/>
    <x v="6"/>
    <n v="1754718"/>
    <n v="1"/>
    <s v="Floating"/>
    <s v="P"/>
    <n v="3"/>
    <n v="-133428.95211257"/>
    <n v="1"/>
    <n v="-133428.95211257"/>
    <s v="Y"/>
    <s v="2026-08-21T00:00"/>
    <s v="2026-08-24T00:00"/>
    <s v="O"/>
    <s v="2026-08-21T00:00"/>
    <s v="2026-08-21T00:00"/>
    <n v="0.32"/>
    <n v="-405353778.56999898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133428.95211300001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8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CY_POOLS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5"/>
    <s v="USD"/>
    <x v="25"/>
    <n v="0"/>
    <n v="1754722"/>
    <s v="LIN ACT/360"/>
    <m/>
    <n v="3.63"/>
    <x v="6"/>
    <n v="1754722"/>
    <n v="1"/>
    <s v="Floating"/>
    <s v="R"/>
    <n v="3"/>
    <n v="5283369.9182272404"/>
    <n v="1"/>
    <n v="5283369.9182272404"/>
    <s v="Y"/>
    <s v="2026-08-21T00:00"/>
    <s v="2026-08-24T00:00"/>
    <s v="O"/>
    <s v="2026-08-21T00:00"/>
    <s v="2026-08-21T00:00"/>
    <n v="0.32"/>
    <n v="16050744055.3801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5283369.9182270002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0"/>
    <s v="MAT"/>
    <n v="0"/>
    <s v="2026-08-21T00:00"/>
    <n v="0"/>
    <n v="3.95"/>
    <s v="ALM_LCY_B2BSW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01"/>
    <s v="USD"/>
    <x v="5"/>
    <n v="0"/>
    <n v="1734702"/>
    <m/>
    <m/>
    <n v="0"/>
    <x v="2"/>
    <n v="1734702"/>
    <n v="1"/>
    <m/>
    <s v="P"/>
    <n v="0"/>
    <n v="-3188711996.5999899"/>
    <n v="1"/>
    <n v="-3188711996.599999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87022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USD"/>
    <m/>
  </r>
  <r>
    <s v="2026-08-21T00:00"/>
    <s v="IPAY"/>
    <s v="REV"/>
    <m/>
    <m/>
    <s v="ADD"/>
    <s v="2026-08-21T00:00"/>
    <n v="1"/>
    <n v="0"/>
    <n v="1"/>
    <m/>
    <n v="1736802"/>
    <s v="USD"/>
    <x v="8"/>
    <n v="0"/>
    <n v="1736797"/>
    <m/>
    <m/>
    <n v="0"/>
    <x v="2"/>
    <n v="1736797"/>
    <n v="1"/>
    <m/>
    <s v="R"/>
    <n v="0"/>
    <n v="11458.33"/>
    <n v="1"/>
    <n v="11458.33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3433"/>
    <s v="MAT"/>
    <n v="0"/>
    <s v="2010-10-19T00:00"/>
    <n v="0"/>
    <n v="0"/>
    <s v="IFC_BORROWER"/>
    <m/>
    <s v="2010-10-26T00:00"/>
    <s v="B"/>
    <m/>
    <m/>
    <s v="2010-10-19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635"/>
    <s v="USD"/>
    <x v="8"/>
    <n v="0"/>
    <n v="1737630"/>
    <m/>
    <m/>
    <n v="0"/>
    <x v="2"/>
    <n v="1737630"/>
    <n v="1"/>
    <m/>
    <s v="R"/>
    <n v="0"/>
    <n v="71886.899999999994"/>
    <n v="1"/>
    <n v="71886.89999999999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4136"/>
    <s v="MAT"/>
    <n v="0"/>
    <s v="2018-08-06T00:00"/>
    <n v="0"/>
    <n v="0"/>
    <s v="IFC_BORROWER"/>
    <m/>
    <s v="2018-08-13T00:00"/>
    <s v="B"/>
    <m/>
    <m/>
    <s v="2018-08-0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119"/>
    <s v="USD"/>
    <x v="8"/>
    <n v="0"/>
    <n v="1737114"/>
    <m/>
    <m/>
    <n v="0"/>
    <x v="2"/>
    <n v="1737114"/>
    <n v="1"/>
    <m/>
    <s v="R"/>
    <n v="0"/>
    <n v="235282.76"/>
    <n v="1"/>
    <n v="235282.7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0322"/>
    <s v="MAT"/>
    <n v="0"/>
    <s v="2010-01-27T00:00"/>
    <n v="0"/>
    <n v="0"/>
    <s v="IFC_BORROWER"/>
    <m/>
    <s v="2010-02-03T00:00"/>
    <s v="B"/>
    <m/>
    <m/>
    <s v="2010-01-2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379"/>
    <s v="USD"/>
    <x v="8"/>
    <n v="0"/>
    <n v="1737374"/>
    <m/>
    <m/>
    <n v="0"/>
    <x v="2"/>
    <n v="1737374"/>
    <n v="1"/>
    <m/>
    <s v="R"/>
    <n v="0"/>
    <n v="9513.24"/>
    <n v="1"/>
    <n v="9513.2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0905"/>
    <s v="MAT"/>
    <n v="0"/>
    <s v="2010-02-16T00:00"/>
    <n v="0"/>
    <n v="0"/>
    <s v="IFC_BORROWER"/>
    <m/>
    <s v="2010-02-23T00:00"/>
    <s v="B"/>
    <m/>
    <m/>
    <s v="2010-02-1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447"/>
    <s v="USD"/>
    <x v="8"/>
    <n v="0"/>
    <n v="1734848"/>
    <m/>
    <m/>
    <n v="0"/>
    <x v="2"/>
    <n v="1734848"/>
    <n v="1"/>
    <m/>
    <s v="R"/>
    <n v="0"/>
    <n v="8870"/>
    <n v="1"/>
    <n v="8870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4990"/>
    <s v="MAT"/>
    <n v="0"/>
    <s v="2024-08-02T00:00"/>
    <n v="0"/>
    <n v="0"/>
    <s v="IFC_BORROWER"/>
    <m/>
    <s v="2024-08-09T00:00"/>
    <s v="B"/>
    <m/>
    <m/>
    <s v="2024-08-02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837"/>
    <s v="USD"/>
    <x v="8"/>
    <n v="0"/>
    <n v="1735326"/>
    <m/>
    <m/>
    <n v="0"/>
    <x v="2"/>
    <n v="1735326"/>
    <n v="1"/>
    <m/>
    <s v="R"/>
    <n v="0"/>
    <n v="14000"/>
    <n v="1"/>
    <n v="14000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2903"/>
    <s v="MAT"/>
    <n v="0"/>
    <s v="2009-05-14T00:00"/>
    <n v="0"/>
    <n v="0"/>
    <s v="IFC_BORROWER"/>
    <m/>
    <s v="2009-05-21T00:00"/>
    <s v="B"/>
    <m/>
    <m/>
    <s v="2009-05-1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705"/>
    <s v="USD"/>
    <x v="8"/>
    <n v="0"/>
    <n v="1735144"/>
    <m/>
    <m/>
    <n v="0"/>
    <x v="2"/>
    <n v="1735144"/>
    <n v="1"/>
    <m/>
    <s v="R"/>
    <n v="0"/>
    <n v="8688.8799999999992"/>
    <n v="1"/>
    <n v="8688.8799999999992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6971"/>
    <s v="MAT"/>
    <n v="0"/>
    <s v="2008-08-06T00:00"/>
    <n v="0"/>
    <n v="0"/>
    <s v="IFC_BORROWER"/>
    <m/>
    <s v="2008-08-13T00:00"/>
    <s v="B"/>
    <m/>
    <m/>
    <s v="2008-08-06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1"/>
    <m/>
    <n v="1743584"/>
    <s v="USD"/>
    <x v="28"/>
    <n v="0"/>
    <n v="1748711"/>
    <s v="LIN ACT/360"/>
    <m/>
    <n v="3.74614"/>
    <x v="7"/>
    <n v="1748711"/>
    <n v="1"/>
    <s v="Floating"/>
    <s v="R"/>
    <n v="146"/>
    <n v="56147.83"/>
    <n v="1"/>
    <n v="56147.83"/>
    <s v="N"/>
    <s v="2026-03-28T00:00"/>
    <s v="2026-08-21T00:00"/>
    <s v="O"/>
    <s v="2026-03-26T00:00"/>
    <m/>
    <n v="3.25"/>
    <n v="1978901.3"/>
    <n v="6.9961399999999996"/>
    <s v="USD"/>
    <s v="N"/>
    <n v="3.74614"/>
    <s v="N"/>
    <s v="USD"/>
    <n v="1"/>
    <n v="1"/>
    <s v="2026-03-26T00:00"/>
    <s v="2026-08-23T00:00"/>
    <s v="INT"/>
    <s v="USD CME TERM SOFR 6M"/>
    <s v="USD"/>
    <s v="N"/>
    <s v="2026-03-26T00:00"/>
    <m/>
    <n v="56147.8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23638"/>
    <s v="MAT"/>
    <n v="0"/>
    <s v="2026-08-21T00:00"/>
    <n v="0"/>
    <n v="6.9961399999999996"/>
    <s v="IFC_BORROWER"/>
    <s v="2026-03-21T00:00"/>
    <s v="2026-03-28T00:00"/>
    <s v="B"/>
    <m/>
    <m/>
    <s v="2026-03-21T00:00"/>
    <s v="2036-03-28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80"/>
    <s v="USD"/>
    <x v="29"/>
    <n v="0"/>
    <n v="1741661"/>
    <s v="LIN ACT/360"/>
    <m/>
    <n v="0"/>
    <x v="7"/>
    <n v="1741661"/>
    <n v="1"/>
    <s v="Fixed"/>
    <s v="R"/>
    <n v="0"/>
    <n v="-646.54999999999995"/>
    <n v="1"/>
    <n v="-646.549999999999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646.5499999999999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693"/>
    <s v="MAT"/>
    <n v="0"/>
    <s v="2026-08-21T00:00"/>
    <n v="0"/>
    <n v="0"/>
    <s v="IFC_BORROWER"/>
    <s v="2026-08-06T00:00"/>
    <s v="2026-08-21T00:00"/>
    <s v="B"/>
    <m/>
    <m/>
    <s v="2026-08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24"/>
    <s v="USD"/>
    <x v="29"/>
    <n v="0"/>
    <n v="1740019"/>
    <s v="LIN ACT/360"/>
    <m/>
    <n v="0"/>
    <x v="7"/>
    <n v="1740019"/>
    <n v="1"/>
    <s v="Fixed"/>
    <s v="R"/>
    <n v="0"/>
    <n v="-533.21"/>
    <n v="1"/>
    <n v="-533.2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33.2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525"/>
    <s v="MAT"/>
    <n v="0"/>
    <s v="2026-08-21T00:00"/>
    <n v="0"/>
    <n v="0"/>
    <s v="IFC_BORROWER"/>
    <s v="2026-06-11T00:00"/>
    <s v="2026-08-21T00:00"/>
    <s v="B"/>
    <m/>
    <m/>
    <s v="2026-06-1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88"/>
    <s v="USD"/>
    <x v="27"/>
    <n v="0"/>
    <n v="1739951"/>
    <s v="LIN ACT/360"/>
    <m/>
    <n v="0"/>
    <x v="8"/>
    <n v="1739951"/>
    <n v="1"/>
    <s v="Fixed"/>
    <s v="R"/>
    <n v="0"/>
    <n v="-48823.42"/>
    <n v="1"/>
    <n v="-48823.4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48823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84"/>
    <s v="MAT"/>
    <n v="0"/>
    <s v="2026-08-21T00:00"/>
    <n v="0"/>
    <n v="0"/>
    <s v="STFIN_USD"/>
    <s v="2026-06-02T00:00"/>
    <s v="2026-08-21T00:00"/>
    <s v="S"/>
    <m/>
    <m/>
    <s v="2026-06-02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361"/>
    <s v="USD"/>
    <x v="27"/>
    <n v="0"/>
    <n v="1740470"/>
    <s v="LIN ACT/360"/>
    <m/>
    <n v="0"/>
    <x v="8"/>
    <n v="1740470"/>
    <n v="1"/>
    <s v="Fixed"/>
    <s v="R"/>
    <n v="0"/>
    <n v="-253035.11"/>
    <n v="1"/>
    <n v="-253035.1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53035.1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963"/>
    <s v="MAT"/>
    <n v="0"/>
    <s v="2026-08-21T00:00"/>
    <n v="0"/>
    <n v="0"/>
    <s v="STFIN_USD"/>
    <s v="2026-05-22T00:00"/>
    <s v="2026-08-21T00:00"/>
    <s v="S"/>
    <m/>
    <m/>
    <s v="2026-05-22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8196"/>
    <s v="USD"/>
    <x v="29"/>
    <n v="0"/>
    <n v="1738259"/>
    <s v="LIN ACT/360"/>
    <m/>
    <n v="0"/>
    <x v="7"/>
    <n v="1738259"/>
    <n v="1"/>
    <s v="Fixed"/>
    <s v="R"/>
    <n v="0"/>
    <n v="-0.56999999999999995"/>
    <n v="1"/>
    <n v="-0.569999999999999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0.5699999999999999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1325"/>
    <s v="MAT"/>
    <n v="0"/>
    <s v="2026-08-21T00:00"/>
    <n v="0"/>
    <n v="0"/>
    <s v="IFC_BORROWER"/>
    <s v="2026-07-06T00:00"/>
    <s v="2026-08-21T00:00"/>
    <s v="B"/>
    <m/>
    <m/>
    <s v="2026-07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s v="49670_0"/>
    <n v="1744236"/>
    <s v="USD"/>
    <x v="28"/>
    <n v="0"/>
    <n v="1749981"/>
    <s v="LIN ACT/360"/>
    <m/>
    <n v="0"/>
    <x v="7"/>
    <n v="1749981"/>
    <n v="1"/>
    <s v="Fixed"/>
    <s v="R"/>
    <n v="0"/>
    <n v="-1796017.64"/>
    <n v="1"/>
    <n v="-1796017.64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796017.6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96431"/>
    <s v="MAT"/>
    <n v="0"/>
    <s v="2026-08-21T00:00"/>
    <n v="0"/>
    <n v="0"/>
    <s v="IFC_BORROWER"/>
    <s v="2026-08-14T00:00"/>
    <s v="2026-08-21T00:00"/>
    <s v="B"/>
    <m/>
    <m/>
    <s v="2026-08-1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2028"/>
    <s v="USD"/>
    <x v="27"/>
    <n v="0"/>
    <n v="1745681"/>
    <s v="LIN ACT/360"/>
    <m/>
    <n v="0"/>
    <x v="8"/>
    <n v="1745681"/>
    <n v="1"/>
    <s v="Fixed"/>
    <s v="R"/>
    <n v="0"/>
    <n v="-30792.85"/>
    <n v="1"/>
    <n v="-30792.8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30792.8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835"/>
    <s v="MAT"/>
    <n v="0"/>
    <s v="2026-08-21T00:00"/>
    <n v="0"/>
    <n v="0"/>
    <s v="STFIN_USD"/>
    <s v="2026-07-17T00:00"/>
    <s v="2026-08-21T00:00"/>
    <s v="S"/>
    <m/>
    <m/>
    <s v="2026-07-17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191"/>
    <s v="USD"/>
    <x v="27"/>
    <n v="0"/>
    <n v="1744038"/>
    <s v="LIN ACT/360"/>
    <m/>
    <n v="0"/>
    <x v="8"/>
    <n v="1744038"/>
    <n v="1"/>
    <s v="Fixed"/>
    <s v="R"/>
    <n v="0"/>
    <n v="-87.79"/>
    <n v="1"/>
    <n v="-87.7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87.7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943"/>
    <s v="MAT"/>
    <n v="0"/>
    <s v="2026-08-21T00:00"/>
    <n v="0"/>
    <n v="0"/>
    <s v="STFIN_USD"/>
    <s v="2026-06-29T00:00"/>
    <s v="2026-08-21T00:00"/>
    <s v="S"/>
    <m/>
    <m/>
    <s v="2026-06-2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988"/>
    <s v="USD"/>
    <x v="29"/>
    <n v="0"/>
    <n v="1741677"/>
    <s v="LIN ACT/360"/>
    <m/>
    <n v="0"/>
    <x v="7"/>
    <n v="1741677"/>
    <n v="1"/>
    <s v="Fixed"/>
    <s v="R"/>
    <n v="0"/>
    <n v="-0.65"/>
    <n v="1"/>
    <n v="-0.6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0.6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628"/>
    <s v="MAT"/>
    <n v="0"/>
    <s v="2026-08-21T00:00"/>
    <n v="0"/>
    <n v="0"/>
    <s v="IFC_BORROWER"/>
    <s v="2026-08-06T00:00"/>
    <s v="2026-08-21T00:00"/>
    <s v="B"/>
    <m/>
    <m/>
    <s v="2026-08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81"/>
    <s v="USD"/>
    <x v="29"/>
    <n v="0"/>
    <n v="1741662"/>
    <s v="LIN ACT/360"/>
    <m/>
    <n v="0"/>
    <x v="8"/>
    <n v="1741662"/>
    <n v="1"/>
    <s v="Fixed"/>
    <s v="P"/>
    <n v="0"/>
    <n v="646.54999999999995"/>
    <n v="1"/>
    <n v="646.549999999999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646.5499999999999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696"/>
    <s v="MAT"/>
    <n v="0"/>
    <s v="2026-08-21T00:00"/>
    <n v="0"/>
    <n v="0"/>
    <s v="ALM_HEDGES"/>
    <s v="2026-08-06T00:00"/>
    <s v="2026-08-21T00:00"/>
    <s v="B"/>
    <m/>
    <m/>
    <s v="2026-08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74"/>
    <s v="USD"/>
    <x v="29"/>
    <n v="0"/>
    <n v="1740493"/>
    <s v="LIN ACT/360"/>
    <m/>
    <n v="0"/>
    <x v="8"/>
    <n v="1740493"/>
    <n v="1"/>
    <s v="Fixed"/>
    <s v="P"/>
    <n v="0"/>
    <n v="344210.89"/>
    <n v="1"/>
    <n v="344210.8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344210.8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880"/>
    <s v="MAT"/>
    <n v="0"/>
    <s v="2026-08-21T00:00"/>
    <n v="0"/>
    <n v="0"/>
    <s v="ALM_HEDGES"/>
    <s v="2026-05-27T00:00"/>
    <s v="2026-08-21T00:00"/>
    <s v="B"/>
    <m/>
    <m/>
    <s v="2026-05-2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59"/>
    <s v="USD"/>
    <x v="29"/>
    <n v="0"/>
    <n v="1740468"/>
    <s v="LIN ACT/360"/>
    <m/>
    <n v="0"/>
    <x v="7"/>
    <n v="1740468"/>
    <n v="1"/>
    <s v="Fixed"/>
    <s v="R"/>
    <n v="0"/>
    <n v="-2669.49"/>
    <n v="1"/>
    <n v="-2669.4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669.4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5210"/>
    <s v="MAT"/>
    <n v="0"/>
    <s v="2026-08-21T00:00"/>
    <n v="0"/>
    <n v="0"/>
    <s v="IFC_BORROWER"/>
    <s v="2026-05-22T00:00"/>
    <s v="2026-08-21T00:00"/>
    <s v="B"/>
    <m/>
    <m/>
    <s v="2026-05-22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39219"/>
    <s v="USD"/>
    <x v="31"/>
    <n v="0"/>
    <n v="1740200"/>
    <s v="LIN ACT/360"/>
    <m/>
    <n v="0"/>
    <x v="8"/>
    <n v="1740200"/>
    <n v="1"/>
    <s v="Fixed"/>
    <s v="P"/>
    <n v="514"/>
    <n v="-2787.02"/>
    <n v="1"/>
    <n v="-2787.02"/>
    <s v="N"/>
    <s v="2025-03-25T00:00"/>
    <s v="2026-08-21T00:00"/>
    <s v="O"/>
    <m/>
    <m/>
    <n v="0"/>
    <n v="-16266.667508590001"/>
    <n v="12"/>
    <s v="USD"/>
    <s v="N"/>
    <n v="0"/>
    <s v="Y"/>
    <s v="USD"/>
    <n v="1"/>
    <n v="1"/>
    <m/>
    <s v="2026-08-23T00:00"/>
    <s v="INT"/>
    <m/>
    <s v="USD"/>
    <s v="N"/>
    <m/>
    <m/>
    <n v="-2787.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439878"/>
    <s v="MAT"/>
    <n v="0"/>
    <s v="2026-08-21T00:00"/>
    <n v="0"/>
    <n v="11.99999"/>
    <s v="NW_QELOAN"/>
    <s v="2025-03-18T00:00"/>
    <s v="2025-03-25T00:00"/>
    <s v="S"/>
    <m/>
    <m/>
    <s v="2025-03-18T00:00"/>
    <s v="2035-03-25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39104"/>
    <s v="USD"/>
    <x v="29"/>
    <n v="0"/>
    <n v="1739981"/>
    <s v="LIN ACT/360"/>
    <m/>
    <n v="0"/>
    <x v="7"/>
    <n v="1739981"/>
    <n v="1"/>
    <s v="Fixed"/>
    <s v="R"/>
    <n v="0"/>
    <n v="-10832.49"/>
    <n v="1"/>
    <n v="-10832.4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832.4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11"/>
    <s v="MAT"/>
    <n v="0"/>
    <s v="2026-08-21T00:00"/>
    <n v="0"/>
    <n v="0"/>
    <s v="IFC_BORROWER"/>
    <s v="2026-06-04T00:00"/>
    <s v="2026-08-21T00:00"/>
    <s v="B"/>
    <m/>
    <m/>
    <s v="2026-06-0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824"/>
    <s v="USD"/>
    <x v="29"/>
    <n v="0"/>
    <n v="1745283"/>
    <s v="LIN ACT/360"/>
    <m/>
    <n v="0"/>
    <x v="8"/>
    <n v="1745283"/>
    <n v="1"/>
    <s v="Fixed"/>
    <s v="P"/>
    <n v="0"/>
    <n v="59134.879999999997"/>
    <n v="1"/>
    <n v="59134.8799999999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59134.8799999999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748"/>
    <s v="MAT"/>
    <n v="0"/>
    <s v="2026-08-21T00:00"/>
    <n v="0"/>
    <n v="0"/>
    <s v="ALM_HEDGES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39214"/>
    <s v="USD"/>
    <x v="31"/>
    <n v="0"/>
    <n v="1740191"/>
    <s v="LIN ACT/360"/>
    <m/>
    <n v="0"/>
    <x v="8"/>
    <n v="1740191"/>
    <n v="1"/>
    <s v="Fixed"/>
    <s v="R"/>
    <n v="514"/>
    <n v="2787.06"/>
    <n v="1"/>
    <n v="2787.06"/>
    <s v="N"/>
    <s v="2025-03-25T00:00"/>
    <s v="2026-08-21T00:00"/>
    <s v="O"/>
    <m/>
    <m/>
    <n v="0"/>
    <n v="16266.9"/>
    <n v="12"/>
    <s v="USD"/>
    <s v="N"/>
    <n v="0"/>
    <s v="Y"/>
    <s v="USD"/>
    <n v="1"/>
    <n v="1"/>
    <m/>
    <s v="2026-08-23T00:00"/>
    <s v="INT"/>
    <m/>
    <s v="USD"/>
    <s v="Y"/>
    <m/>
    <m/>
    <n v="2787.0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439863"/>
    <s v="MAT"/>
    <n v="0"/>
    <s v="2026-08-21T00:00"/>
    <n v="0"/>
    <n v="11.999991"/>
    <s v="NW_QELOAN"/>
    <s v="2025-03-18T00:00"/>
    <s v="2025-03-25T00:00"/>
    <s v="S"/>
    <m/>
    <m/>
    <s v="2025-03-18T00:00"/>
    <s v="2035-03-25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40944"/>
    <s v="USD"/>
    <x v="27"/>
    <n v="0"/>
    <n v="1743547"/>
    <s v="LIN ACT/360"/>
    <m/>
    <n v="0"/>
    <x v="8"/>
    <n v="1743547"/>
    <n v="1"/>
    <s v="Fixed"/>
    <s v="R"/>
    <n v="0"/>
    <n v="-279845.19"/>
    <n v="1"/>
    <n v="-279845.1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79845.1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0481"/>
    <s v="MAT"/>
    <n v="0"/>
    <s v="2026-08-21T00:00"/>
    <n v="0"/>
    <n v="0"/>
    <s v="STFIN_USD"/>
    <s v="2026-05-12T00:00"/>
    <s v="2026-08-21T00:00"/>
    <s v="S"/>
    <m/>
    <m/>
    <s v="2026-05-12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077"/>
    <s v="USD"/>
    <x v="29"/>
    <n v="0"/>
    <n v="1739932"/>
    <s v="LIN ACT/360"/>
    <m/>
    <n v="0"/>
    <x v="8"/>
    <n v="1739932"/>
    <n v="1"/>
    <s v="Fixed"/>
    <s v="P"/>
    <n v="0"/>
    <n v="482577.91"/>
    <n v="1"/>
    <n v="482577.9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482577.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340"/>
    <s v="MAT"/>
    <n v="0"/>
    <s v="2026-08-21T00:00"/>
    <n v="0"/>
    <n v="0"/>
    <s v="ALM_HEDGES"/>
    <s v="2026-05-28T00:00"/>
    <s v="2026-08-21T00:00"/>
    <s v="B"/>
    <m/>
    <m/>
    <s v="2026-05-2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3"/>
    <s v="USD"/>
    <x v="4"/>
    <n v="0"/>
    <n v="1734774"/>
    <s v="LIN ACT/360"/>
    <m/>
    <n v="0"/>
    <x v="6"/>
    <n v="1734774"/>
    <n v="1"/>
    <s v="Floating"/>
    <s v="P"/>
    <n v="0"/>
    <n v="2237193824.5799899"/>
    <n v="1"/>
    <n v="2237193824.57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237193824.57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31"/>
    <s v="MAT"/>
    <n v="0"/>
    <s v="2026-08-21T00:00"/>
    <n v="0"/>
    <n v="0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35150"/>
    <s v="USD"/>
    <x v="0"/>
    <n v="0"/>
    <n v="1734551"/>
    <s v="LIN ACT/360"/>
    <m/>
    <n v="0"/>
    <x v="0"/>
    <n v="1734551"/>
    <n v="2"/>
    <s v="Fixed"/>
    <s v="R"/>
    <n v="0"/>
    <n v="-5360.49"/>
    <n v="1"/>
    <n v="-5360.4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360.4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5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389"/>
    <s v="USD"/>
    <x v="29"/>
    <n v="0"/>
    <n v="1744426"/>
    <s v="LIN ACT/360"/>
    <m/>
    <n v="0"/>
    <x v="8"/>
    <n v="1744426"/>
    <n v="1"/>
    <s v="Fixed"/>
    <s v="P"/>
    <n v="0"/>
    <n v="708496.07"/>
    <n v="1"/>
    <n v="708496.0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708496.0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4852"/>
    <s v="MAT"/>
    <n v="0"/>
    <s v="2026-08-21T00:00"/>
    <n v="0"/>
    <n v="0"/>
    <s v="ALM_HEDGES"/>
    <s v="2026-05-13T00:00"/>
    <s v="2026-08-21T00:00"/>
    <s v="B"/>
    <m/>
    <m/>
    <s v="2026-05-1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2872"/>
    <s v="USD"/>
    <x v="29"/>
    <n v="0"/>
    <n v="1747327"/>
    <s v="LIN ACT/360"/>
    <m/>
    <n v="0"/>
    <x v="7"/>
    <n v="1747327"/>
    <n v="1"/>
    <s v="Fixed"/>
    <s v="R"/>
    <n v="0"/>
    <n v="-178238.48"/>
    <n v="1"/>
    <n v="-178238.4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78238.4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994"/>
    <s v="MAT"/>
    <n v="0"/>
    <s v="2026-08-21T00:00"/>
    <n v="0"/>
    <n v="0"/>
    <s v="IFC_BORROWER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8197"/>
    <s v="USD"/>
    <x v="27"/>
    <n v="0"/>
    <n v="1738262"/>
    <s v="LIN ACT/360"/>
    <m/>
    <n v="0"/>
    <x v="8"/>
    <n v="1738262"/>
    <n v="1"/>
    <s v="Fixed"/>
    <s v="R"/>
    <n v="0"/>
    <n v="-0.56999999999999995"/>
    <n v="1"/>
    <n v="-0.569999999999999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0.5699999999999999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1535"/>
    <s v="MAT"/>
    <n v="0"/>
    <s v="2026-08-21T00:00"/>
    <n v="0"/>
    <n v="0"/>
    <s v="STFIN_USD"/>
    <s v="2026-07-06T00:00"/>
    <s v="2026-08-21T00:00"/>
    <s v="S"/>
    <m/>
    <m/>
    <s v="2026-07-06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869"/>
    <s v="USD"/>
    <x v="27"/>
    <n v="0"/>
    <n v="1741440"/>
    <s v="LIN ACT/360"/>
    <m/>
    <n v="0"/>
    <x v="8"/>
    <n v="1741440"/>
    <n v="1"/>
    <s v="Fixed"/>
    <s v="R"/>
    <n v="0"/>
    <n v="-1260994.3400000001"/>
    <n v="1"/>
    <n v="-1260994.34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260994.34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1864"/>
    <s v="MAT"/>
    <n v="0"/>
    <s v="2026-08-21T00:00"/>
    <n v="0"/>
    <n v="0"/>
    <s v="STFIN_USD"/>
    <s v="2026-06-22T00:00"/>
    <s v="2026-08-21T00:00"/>
    <s v="S"/>
    <m/>
    <m/>
    <s v="2026-06-22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17"/>
    <s v="USD"/>
    <x v="27"/>
    <n v="0"/>
    <n v="1740006"/>
    <s v="LIN ACT/360"/>
    <m/>
    <n v="0"/>
    <x v="8"/>
    <n v="1740006"/>
    <n v="1"/>
    <s v="Fixed"/>
    <s v="R"/>
    <n v="0"/>
    <n v="-120055.59"/>
    <n v="1"/>
    <n v="-120055.5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20055.5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543"/>
    <s v="MAT"/>
    <n v="0"/>
    <s v="2026-08-21T00:00"/>
    <n v="0"/>
    <n v="0"/>
    <s v="STFIN_USD"/>
    <s v="2026-06-09T00:00"/>
    <s v="2026-08-21T00:00"/>
    <s v="S"/>
    <m/>
    <m/>
    <s v="2026-06-0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191"/>
    <s v="USD"/>
    <x v="29"/>
    <n v="0"/>
    <n v="1744038"/>
    <s v="LIN ACT/360"/>
    <m/>
    <n v="0"/>
    <x v="8"/>
    <n v="1744038"/>
    <n v="1"/>
    <s v="Fixed"/>
    <s v="P"/>
    <n v="0"/>
    <n v="87.79"/>
    <n v="1"/>
    <n v="87.7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87.7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8160"/>
    <s v="MAT"/>
    <n v="0"/>
    <s v="2026-08-21T00:00"/>
    <n v="0"/>
    <n v="0"/>
    <s v="ALM_HEDGES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271"/>
    <s v="USD"/>
    <x v="29"/>
    <n v="0"/>
    <n v="1744198"/>
    <s v="LIN ACT/360"/>
    <m/>
    <n v="0"/>
    <x v="8"/>
    <n v="1744198"/>
    <n v="1"/>
    <s v="Fixed"/>
    <s v="P"/>
    <n v="0"/>
    <n v="1555.53"/>
    <n v="1"/>
    <n v="1555.5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555.5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119"/>
    <s v="MAT"/>
    <n v="0"/>
    <s v="2026-08-21T00:00"/>
    <n v="0"/>
    <n v="0"/>
    <s v="ALM_HEDGES"/>
    <s v="2026-07-06T00:00"/>
    <s v="2026-08-21T00:00"/>
    <s v="B"/>
    <m/>
    <m/>
    <s v="2026-07-0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563"/>
    <s v="USD"/>
    <x v="29"/>
    <n v="0"/>
    <n v="1744766"/>
    <s v="LIN ACT/360"/>
    <m/>
    <n v="0"/>
    <x v="7"/>
    <n v="1744766"/>
    <n v="1"/>
    <s v="Fixed"/>
    <s v="R"/>
    <n v="0"/>
    <n v="-30144.77"/>
    <n v="1"/>
    <n v="-30144.7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0144.7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616"/>
    <s v="MAT"/>
    <n v="0"/>
    <s v="2026-08-21T00:00"/>
    <n v="0"/>
    <n v="0"/>
    <s v="IFC_BORROWER"/>
    <s v="2026-05-20T00:00"/>
    <s v="2026-08-21T00:00"/>
    <s v="B"/>
    <m/>
    <m/>
    <s v="2026-05-2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558"/>
    <s v="USD"/>
    <x v="29"/>
    <n v="0"/>
    <n v="1744757"/>
    <s v="LIN ACT/360"/>
    <m/>
    <n v="0"/>
    <x v="8"/>
    <n v="1744757"/>
    <n v="1"/>
    <s v="Fixed"/>
    <s v="P"/>
    <n v="0"/>
    <n v="2796011.03"/>
    <n v="1"/>
    <n v="2796011.0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796011.0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0770"/>
    <s v="MAT"/>
    <n v="0"/>
    <s v="2026-08-21T00:00"/>
    <n v="0"/>
    <n v="0"/>
    <s v="ALM_HEDGES"/>
    <s v="2026-05-20T00:00"/>
    <s v="2026-08-21T00:00"/>
    <s v="B"/>
    <m/>
    <m/>
    <s v="2026-05-2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93"/>
    <s v="USD"/>
    <x v="29"/>
    <n v="0"/>
    <n v="1741686"/>
    <s v="LIN ACT/360"/>
    <m/>
    <n v="0"/>
    <x v="7"/>
    <n v="1741686"/>
    <n v="1"/>
    <s v="Fixed"/>
    <s v="R"/>
    <n v="0"/>
    <n v="-1625.36"/>
    <n v="1"/>
    <n v="-1625.3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625.3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686"/>
    <s v="MAT"/>
    <n v="0"/>
    <s v="2026-08-21T00:00"/>
    <n v="0"/>
    <n v="0"/>
    <s v="IFC_BORROWER"/>
    <s v="2026-08-07T00:00"/>
    <s v="2026-08-21T00:00"/>
    <s v="B"/>
    <m/>
    <m/>
    <s v="2026-08-0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77"/>
    <s v="USD"/>
    <x v="27"/>
    <n v="0"/>
    <n v="1739932"/>
    <s v="LIN ACT/360"/>
    <m/>
    <n v="0"/>
    <x v="8"/>
    <n v="1739932"/>
    <n v="1"/>
    <s v="Fixed"/>
    <s v="R"/>
    <n v="0"/>
    <n v="-482577.91"/>
    <n v="1"/>
    <n v="-482577.9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482577.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79"/>
    <s v="MAT"/>
    <n v="0"/>
    <s v="2026-08-21T00:00"/>
    <n v="0"/>
    <n v="0"/>
    <s v="STFIN_USD"/>
    <s v="2026-05-28T00:00"/>
    <s v="2026-08-21T00:00"/>
    <s v="S"/>
    <m/>
    <m/>
    <s v="2026-05-28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2942"/>
    <s v="USD"/>
    <x v="29"/>
    <n v="0"/>
    <n v="1747463"/>
    <s v="LIN ACT/360"/>
    <m/>
    <n v="0"/>
    <x v="7"/>
    <n v="1747463"/>
    <n v="1"/>
    <s v="Fixed"/>
    <s v="R"/>
    <n v="0"/>
    <n v="-1169.18"/>
    <n v="1"/>
    <n v="-1169.1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169.1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054"/>
    <s v="MAT"/>
    <n v="0"/>
    <s v="2026-08-21T00:00"/>
    <n v="0"/>
    <n v="0"/>
    <s v="IFC_BORROWER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95"/>
    <s v="USD"/>
    <x v="29"/>
    <n v="0"/>
    <n v="1741690"/>
    <s v="LIN ACT/360"/>
    <m/>
    <n v="0"/>
    <x v="7"/>
    <n v="1741690"/>
    <n v="1"/>
    <s v="Fixed"/>
    <s v="R"/>
    <n v="0"/>
    <n v="-1.42"/>
    <n v="1"/>
    <n v="-1.4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629"/>
    <s v="MAT"/>
    <n v="0"/>
    <s v="2026-08-21T00:00"/>
    <n v="0"/>
    <n v="0"/>
    <s v="IFC_BORROWER"/>
    <s v="2026-08-07T00:00"/>
    <s v="2026-08-21T00:00"/>
    <s v="B"/>
    <m/>
    <m/>
    <s v="2026-08-0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94"/>
    <s v="USD"/>
    <x v="27"/>
    <n v="0"/>
    <n v="1741687"/>
    <s v="LIN ACT/360"/>
    <m/>
    <n v="0"/>
    <x v="8"/>
    <n v="1741687"/>
    <n v="1"/>
    <s v="Fixed"/>
    <s v="R"/>
    <n v="0"/>
    <n v="-1625.36"/>
    <n v="1"/>
    <n v="-1625.3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625.3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621"/>
    <s v="MAT"/>
    <n v="0"/>
    <s v="2026-08-21T00:00"/>
    <n v="0"/>
    <n v="0"/>
    <s v="STFIN_USD"/>
    <s v="2026-08-07T00:00"/>
    <s v="2026-08-21T00:00"/>
    <s v="S"/>
    <m/>
    <m/>
    <s v="2026-08-07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371"/>
    <s v="USD"/>
    <x v="29"/>
    <n v="0"/>
    <n v="1740490"/>
    <s v="LIN ACT/360"/>
    <m/>
    <n v="0"/>
    <x v="7"/>
    <n v="1740490"/>
    <n v="1"/>
    <s v="Fixed"/>
    <s v="R"/>
    <n v="0"/>
    <n v="-1567.24"/>
    <n v="1"/>
    <n v="-1567.24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567.24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858"/>
    <s v="MAT"/>
    <n v="0"/>
    <s v="2026-08-21T00:00"/>
    <n v="0"/>
    <n v="0"/>
    <s v="IFC_BORROWER"/>
    <s v="2026-05-26T00:00"/>
    <s v="2026-08-21T00:00"/>
    <s v="B"/>
    <m/>
    <m/>
    <s v="2026-05-26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39219"/>
    <s v="USD"/>
    <x v="34"/>
    <n v="0"/>
    <n v="1740200"/>
    <s v="LIN ACT/360"/>
    <m/>
    <n v="0"/>
    <x v="8"/>
    <n v="1740200"/>
    <n v="1"/>
    <s v="Fixed"/>
    <s v="R"/>
    <n v="514"/>
    <n v="2787.02"/>
    <n v="1"/>
    <n v="2787.02"/>
    <s v="N"/>
    <s v="2025-03-25T00:00"/>
    <s v="2026-08-21T00:00"/>
    <s v="O"/>
    <m/>
    <m/>
    <n v="0"/>
    <n v="16266.667508590001"/>
    <n v="12"/>
    <s v="USD"/>
    <s v="N"/>
    <n v="0"/>
    <s v="Y"/>
    <s v="USD"/>
    <n v="1"/>
    <n v="1"/>
    <m/>
    <s v="2026-08-23T00:00"/>
    <s v="INT"/>
    <m/>
    <s v="USD"/>
    <s v="N"/>
    <m/>
    <m/>
    <n v="2787.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439936"/>
    <s v="MAT"/>
    <n v="0"/>
    <s v="2026-08-21T00:00"/>
    <n v="0"/>
    <n v="11.99999"/>
    <s v="NW_QELOANHEDGE"/>
    <s v="2025-03-18T00:00"/>
    <s v="2025-03-25T00:00"/>
    <s v="B"/>
    <m/>
    <m/>
    <s v="2025-03-18T00:00"/>
    <s v="2035-03-25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42873"/>
    <s v="USD"/>
    <x v="27"/>
    <n v="0"/>
    <n v="1747328"/>
    <s v="LIN ACT/360"/>
    <m/>
    <n v="0"/>
    <x v="8"/>
    <n v="1747328"/>
    <n v="1"/>
    <s v="Fixed"/>
    <s v="R"/>
    <n v="0"/>
    <n v="-178238.48"/>
    <n v="1"/>
    <n v="-178238.4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78238.4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035"/>
    <s v="MAT"/>
    <n v="0"/>
    <s v="2026-08-21T00:00"/>
    <n v="0"/>
    <n v="0"/>
    <s v="STFIN_USD"/>
    <s v="2026-06-29T00:00"/>
    <s v="2026-08-21T00:00"/>
    <s v="S"/>
    <m/>
    <m/>
    <s v="2026-06-2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119"/>
    <s v="USD"/>
    <x v="29"/>
    <n v="0"/>
    <n v="1740010"/>
    <s v="LIN ACT/360"/>
    <m/>
    <n v="0"/>
    <x v="7"/>
    <n v="1740010"/>
    <n v="1"/>
    <s v="Fixed"/>
    <s v="R"/>
    <n v="0"/>
    <n v="-281.61"/>
    <n v="1"/>
    <n v="-281.6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81.6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71"/>
    <s v="MAT"/>
    <n v="0"/>
    <s v="2026-08-21T00:00"/>
    <n v="0"/>
    <n v="0"/>
    <s v="IFC_BORROWER"/>
    <s v="2026-06-10T00:00"/>
    <s v="2026-08-21T00:00"/>
    <s v="B"/>
    <m/>
    <m/>
    <s v="2026-06-10T00:00"/>
    <s v="2026-08-24T00:00"/>
    <s v="LN_BR"/>
    <s v="LIVE"/>
    <m/>
    <s v="SENIOR_LOANS"/>
    <m/>
    <m/>
    <m/>
    <s v="USD"/>
    <m/>
  </r>
  <r>
    <s v="2026-08-21T00:00"/>
    <s v="NOM"/>
    <s v="CAP"/>
    <s v="RTRN"/>
    <m/>
    <s v="INT"/>
    <s v="2026-08-21T00:00"/>
    <n v="1"/>
    <n v="0"/>
    <n v="1"/>
    <m/>
    <n v="1735213"/>
    <s v="USD"/>
    <x v="26"/>
    <n v="0"/>
    <n v="1734614"/>
    <s v="LIN ACT/360"/>
    <m/>
    <n v="0"/>
    <x v="11"/>
    <n v="1734614"/>
    <n v="3"/>
    <s v="Floating"/>
    <s v="R"/>
    <n v="0"/>
    <n v="-2000000"/>
    <n v="1"/>
    <n v="-2000000"/>
    <s v="N"/>
    <m/>
    <m/>
    <s v="OA"/>
    <m/>
    <m/>
    <n v="0"/>
    <n v="16500000"/>
    <n v="0"/>
    <s v="USD"/>
    <s v="N"/>
    <n v="0"/>
    <s v="Y"/>
    <s v="USD"/>
    <n v="1"/>
    <n v="1"/>
    <s v="2026-08-28T00:00"/>
    <s v="2026-08-23T00:00"/>
    <s v="PS"/>
    <m/>
    <s v="USD"/>
    <s v="Y"/>
    <m/>
    <m/>
    <n v="-2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5938"/>
    <s v="MAT"/>
    <n v="3415"/>
    <s v="2026-08-21T00:00"/>
    <n v="0"/>
    <n v="0"/>
    <s v="WPACSY"/>
    <s v="2024-03-29T00:00"/>
    <s v="2026-08-01T00:00"/>
    <s v="B"/>
    <m/>
    <m/>
    <s v="2024-03-29T00:00"/>
    <s v="2026-08-24T00:00"/>
    <s v="LB"/>
    <s v="MKT_OP"/>
    <s v="WPACSY2XXX"/>
    <s v="COLLATERAL"/>
    <s v="NA"/>
    <m/>
    <m/>
    <s v="USD"/>
    <m/>
  </r>
  <r>
    <s v="2026-08-21T00:00"/>
    <s v="NOM"/>
    <s v="CAP"/>
    <m/>
    <m/>
    <s v="INT"/>
    <s v="2026-08-21T00:00"/>
    <n v="1"/>
    <n v="0"/>
    <n v="1"/>
    <s v="IFC KR310512GF87"/>
    <n v="1734427"/>
    <s v="USD"/>
    <x v="4"/>
    <n v="0"/>
    <n v="1733828"/>
    <m/>
    <s v="KR_POLICY_SOE"/>
    <n v="0"/>
    <x v="1"/>
    <n v="1733828"/>
    <n v="2"/>
    <m/>
    <m/>
    <n v="0"/>
    <n v="568529.32999999996"/>
    <n v="1"/>
    <n v="568529.32999999996"/>
    <s v="N"/>
    <m/>
    <m/>
    <s v="CL"/>
    <m/>
    <m/>
    <n v="0"/>
    <n v="0"/>
    <n v="0"/>
    <s v="USD"/>
    <s v="N"/>
    <n v="0"/>
    <s v="Y"/>
    <m/>
    <n v="0"/>
    <n v="0"/>
    <m/>
    <s v="2026-08-23T00:00"/>
    <s v="PS"/>
    <m/>
    <m/>
    <s v="N"/>
    <m/>
    <m/>
    <n v="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724682"/>
    <s v="MAT"/>
    <n v="2663"/>
    <s v="2026-08-21T00:00"/>
    <n v="0"/>
    <n v="0"/>
    <s v="HSBCKR"/>
    <m/>
    <s v="2026-08-21T00:00"/>
    <s v="S"/>
    <m/>
    <m/>
    <s v="2026-01-08T00:00"/>
    <s v="2026-08-21T00:00"/>
    <s v="FXD"/>
    <s v="DEAD"/>
    <s v="FW26_753XX"/>
    <s v="LAM_STRATEGIC"/>
    <s v="NA"/>
    <m/>
    <m/>
    <s v="KRW"/>
    <m/>
  </r>
  <r>
    <s v="2026-08-21T00:00"/>
    <s v="CPN"/>
    <s v="REV"/>
    <s v="VAR"/>
    <s v="EST"/>
    <s v="INT"/>
    <s v="2026-08-21T00:00"/>
    <n v="1"/>
    <n v="0"/>
    <n v="1"/>
    <m/>
    <n v="1747753"/>
    <s v="USD"/>
    <x v="25"/>
    <n v="0"/>
    <n v="1755400"/>
    <s v="LIN ACT/360"/>
    <m/>
    <n v="3.63"/>
    <x v="6"/>
    <n v="1755400"/>
    <n v="1"/>
    <s v="Floating"/>
    <s v="P"/>
    <n v="3"/>
    <n v="-37893.078013439997"/>
    <n v="1"/>
    <n v="-37893.078013439997"/>
    <s v="Y"/>
    <s v="2026-08-21T00:00"/>
    <s v="2026-08-24T00:00"/>
    <s v="O"/>
    <s v="2026-08-21T00:00"/>
    <s v="2026-08-21T00:00"/>
    <n v="0.02"/>
    <n v="-124579982.51000001"/>
    <n v="3.65"/>
    <s v="USD"/>
    <s v="Y"/>
    <n v="0"/>
    <s v="N"/>
    <s v="USD"/>
    <n v="1"/>
    <n v="1"/>
    <s v="2026-08-24T00:00"/>
    <s v="2026-08-23T00:00"/>
    <s v="IPR"/>
    <s v="USD SOFR CMP"/>
    <s v="USD"/>
    <s v="N"/>
    <s v="2026-08-21T00:00"/>
    <m/>
    <n v="-37893.078012999998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30"/>
    <s v="MAT"/>
    <n v="0"/>
    <s v="2026-08-21T00:00"/>
    <n v="0"/>
    <n v="3.65"/>
    <s v="LAM_LIQUIDITY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752"/>
    <s v="USD"/>
    <x v="1"/>
    <n v="0"/>
    <n v="1755399"/>
    <s v="LIN ACT/360"/>
    <m/>
    <n v="3.63"/>
    <x v="6"/>
    <n v="1755399"/>
    <n v="1"/>
    <s v="Floating"/>
    <s v="P"/>
    <n v="3"/>
    <n v="-1792344.3178459101"/>
    <n v="1"/>
    <n v="-1792344.3178459101"/>
    <s v="Y"/>
    <s v="2026-08-21T00:00"/>
    <s v="2026-08-24T00:00"/>
    <s v="O"/>
    <s v="2026-08-21T00:00"/>
    <s v="2026-08-21T00:00"/>
    <n v="0.32"/>
    <n v="-5445096661.8124704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1792344.317846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6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LAM_LIQUIDTY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1"/>
    <s v="USD"/>
    <x v="7"/>
    <n v="0"/>
    <n v="1734772"/>
    <s v="LIN ACT/360"/>
    <m/>
    <n v="3.63"/>
    <x v="6"/>
    <n v="1734772"/>
    <n v="1"/>
    <s v="Floating"/>
    <s v="P"/>
    <n v="3"/>
    <n v="-8586.2522987100001"/>
    <n v="1"/>
    <n v="-8586.2522987100001"/>
    <s v="Y"/>
    <s v="2026-08-21T00:00"/>
    <s v="2026-08-24T00:00"/>
    <s v="O"/>
    <s v="2026-08-21T00:00"/>
    <s v="2026-08-21T00:00"/>
    <n v="0.32"/>
    <n v="-26084817.1099999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8586.2522989999998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3"/>
    <s v="MAT"/>
    <n v="0"/>
    <s v="2026-08-21T00:00"/>
    <n v="0"/>
    <n v="3.95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4"/>
    <s v="USD"/>
    <x v="30"/>
    <n v="0"/>
    <n v="1754721"/>
    <s v="LIN ACT/360"/>
    <m/>
    <n v="3.63"/>
    <x v="6"/>
    <n v="1754721"/>
    <n v="1"/>
    <s v="Floating"/>
    <s v="P"/>
    <n v="3"/>
    <n v="-10137170.682186499"/>
    <n v="1"/>
    <n v="-10137170.682186499"/>
    <s v="Y"/>
    <s v="2026-08-21T00:00"/>
    <s v="2026-08-24T00:00"/>
    <s v="O"/>
    <s v="2026-08-21T00:00"/>
    <s v="2026-08-21T00:00"/>
    <n v="0.32"/>
    <n v="-30796467895.2621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10137170.682187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1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ALM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69"/>
    <s v="USD"/>
    <x v="25"/>
    <n v="0"/>
    <n v="1754716"/>
    <s v="LIN ACT/360"/>
    <m/>
    <n v="3.63"/>
    <x v="6"/>
    <n v="1754716"/>
    <n v="1"/>
    <s v="Floating"/>
    <s v="R"/>
    <n v="3"/>
    <n v="27861.68184628"/>
    <n v="1"/>
    <n v="27861.68184628"/>
    <s v="Y"/>
    <s v="2026-08-21T00:00"/>
    <s v="2026-08-24T00:00"/>
    <s v="O"/>
    <s v="2026-08-21T00:00"/>
    <s v="2026-08-21T00:00"/>
    <n v="0.32"/>
    <n v="84643084.090000004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27861.68184599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06"/>
    <s v="MAT"/>
    <n v="0"/>
    <s v="2026-08-21T00:00"/>
    <n v="0"/>
    <n v="3.95"/>
    <s v="POOL_ALM_INR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51"/>
    <s v="USD"/>
    <x v="1"/>
    <n v="0"/>
    <n v="1734752"/>
    <m/>
    <m/>
    <n v="0"/>
    <x v="2"/>
    <n v="1734752"/>
    <n v="1"/>
    <m/>
    <s v="R"/>
    <n v="0"/>
    <n v="4022632489"/>
    <n v="1"/>
    <n v="402263248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7400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USD"/>
    <m/>
  </r>
  <r>
    <s v="2026-08-21T00:00"/>
    <s v="IPAY"/>
    <s v="CAP"/>
    <s v="FEE"/>
    <s v="UPFN"/>
    <s v="OFF"/>
    <s v="2026-08-21T00:00"/>
    <n v="1"/>
    <n v="0"/>
    <n v="1"/>
    <m/>
    <n v="1735323"/>
    <s v="USD"/>
    <x v="7"/>
    <n v="0"/>
    <n v="1734724"/>
    <m/>
    <m/>
    <n v="0"/>
    <x v="2"/>
    <n v="1734724"/>
    <n v="1"/>
    <m/>
    <s v="R"/>
    <n v="0"/>
    <n v="10478942.109999999"/>
    <n v="1"/>
    <n v="10478942.10999999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7645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USD"/>
    <m/>
  </r>
  <r>
    <s v="2026-08-21T00:00"/>
    <s v="IPAY"/>
    <s v="REV"/>
    <m/>
    <m/>
    <s v="ADD"/>
    <s v="2026-08-21T00:00"/>
    <n v="1"/>
    <n v="0"/>
    <n v="1"/>
    <m/>
    <n v="1736710"/>
    <s v="EUR"/>
    <x v="8"/>
    <n v="0"/>
    <n v="1736659"/>
    <m/>
    <m/>
    <n v="0"/>
    <x v="2"/>
    <n v="1736659"/>
    <n v="1"/>
    <m/>
    <s v="R"/>
    <n v="0"/>
    <n v="2176.09"/>
    <n v="1"/>
    <n v="2176.09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648813"/>
    <s v="MAT"/>
    <n v="0"/>
    <s v="2024-02-05T00:00"/>
    <n v="0"/>
    <n v="0"/>
    <s v="IFC_BORROWER"/>
    <m/>
    <s v="2024-02-12T00:00"/>
    <s v="B"/>
    <m/>
    <m/>
    <s v="2024-02-05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7057"/>
    <s v="USD"/>
    <x v="8"/>
    <n v="0"/>
    <n v="1737052"/>
    <m/>
    <m/>
    <n v="0"/>
    <x v="2"/>
    <n v="1737052"/>
    <n v="1"/>
    <m/>
    <s v="R"/>
    <n v="0"/>
    <n v="23162.33"/>
    <n v="1"/>
    <n v="23162.33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5837"/>
    <s v="MAT"/>
    <n v="0"/>
    <s v="2012-11-13T00:00"/>
    <n v="0"/>
    <n v="0"/>
    <s v="IFC_BORROWER"/>
    <m/>
    <s v="2012-11-20T00:00"/>
    <s v="B"/>
    <m/>
    <m/>
    <s v="2012-11-13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873"/>
    <s v="USD"/>
    <x v="8"/>
    <n v="0"/>
    <n v="1737868"/>
    <m/>
    <m/>
    <n v="0"/>
    <x v="2"/>
    <n v="1737868"/>
    <n v="1"/>
    <m/>
    <s v="R"/>
    <n v="0"/>
    <n v="11080.13"/>
    <n v="1"/>
    <n v="11080.13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69529"/>
    <s v="MAT"/>
    <n v="0"/>
    <s v="2023-08-14T00:00"/>
    <n v="0"/>
    <n v="0"/>
    <s v="IFC_BORROWER"/>
    <m/>
    <s v="2023-08-21T00:00"/>
    <s v="B"/>
    <m/>
    <m/>
    <s v="2023-08-1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473"/>
    <s v="USD"/>
    <x v="8"/>
    <n v="0"/>
    <n v="1737468"/>
    <m/>
    <m/>
    <n v="0"/>
    <x v="2"/>
    <n v="1737468"/>
    <n v="1"/>
    <m/>
    <s v="R"/>
    <n v="0"/>
    <n v="1170.6199999999999"/>
    <n v="1"/>
    <n v="1170.6199999999999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7086"/>
    <s v="MAT"/>
    <n v="0"/>
    <s v="2013-02-04T00:00"/>
    <n v="0"/>
    <n v="0"/>
    <s v="IFC_BORROWER"/>
    <m/>
    <s v="2013-02-11T00:00"/>
    <s v="B"/>
    <m/>
    <m/>
    <s v="2013-02-0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239"/>
    <s v="USD"/>
    <x v="8"/>
    <n v="0"/>
    <n v="1735938"/>
    <m/>
    <m/>
    <n v="0"/>
    <x v="2"/>
    <n v="1735938"/>
    <n v="1"/>
    <m/>
    <s v="R"/>
    <n v="0"/>
    <n v="6957.63"/>
    <n v="1"/>
    <n v="6957.63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7596"/>
    <s v="MAT"/>
    <n v="0"/>
    <s v="2025-08-13T00:00"/>
    <n v="0"/>
    <n v="0"/>
    <s v="IFC_BORROWER"/>
    <m/>
    <s v="2025-08-20T00:00"/>
    <s v="B"/>
    <m/>
    <m/>
    <s v="2025-08-13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428"/>
    <s v="USD"/>
    <x v="8"/>
    <n v="0"/>
    <n v="1736223"/>
    <m/>
    <m/>
    <n v="0"/>
    <x v="2"/>
    <n v="1736223"/>
    <n v="1"/>
    <m/>
    <s v="R"/>
    <n v="0"/>
    <n v="13935.77"/>
    <n v="1"/>
    <n v="13935.77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0920"/>
    <s v="MAT"/>
    <n v="0"/>
    <s v="2008-03-19T00:00"/>
    <n v="0"/>
    <n v="0"/>
    <s v="IFC_BORROWER"/>
    <m/>
    <s v="2008-03-26T00:00"/>
    <s v="B"/>
    <m/>
    <m/>
    <s v="2008-03-19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051"/>
    <s v="USD"/>
    <x v="8"/>
    <n v="0"/>
    <n v="1737046"/>
    <m/>
    <m/>
    <n v="0"/>
    <x v="2"/>
    <n v="1737046"/>
    <n v="1"/>
    <m/>
    <s v="R"/>
    <n v="0"/>
    <n v="363.38"/>
    <n v="1"/>
    <n v="363.3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1001825"/>
    <s v="MAT"/>
    <n v="0"/>
    <s v="2007-05-24T00:00"/>
    <n v="0"/>
    <n v="0"/>
    <s v="IFC_BORROWER"/>
    <m/>
    <s v="2007-05-31T00:00"/>
    <s v="B"/>
    <m/>
    <m/>
    <s v="2007-05-2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668"/>
    <s v="ZAR"/>
    <x v="8"/>
    <n v="0"/>
    <n v="1737663"/>
    <m/>
    <m/>
    <n v="0"/>
    <x v="2"/>
    <n v="1737663"/>
    <n v="1"/>
    <m/>
    <s v="R"/>
    <n v="0"/>
    <n v="4445.41"/>
    <n v="1"/>
    <n v="4445.41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234887"/>
    <s v="MAT"/>
    <n v="0"/>
    <s v="2009-06-22T00:00"/>
    <n v="0"/>
    <n v="0"/>
    <s v="IFC_BORROWER"/>
    <m/>
    <s v="2009-06-29T00:00"/>
    <s v="B"/>
    <m/>
    <m/>
    <s v="2009-06-22T00:00"/>
    <m/>
    <s v="SCF"/>
    <s v="LIVE"/>
    <m/>
    <s v="UNFUNDED"/>
    <m/>
    <m/>
    <m/>
    <s v="ZAR"/>
    <m/>
  </r>
  <r>
    <s v="2026-08-21T00:00"/>
    <s v="NOM"/>
    <s v="CAP"/>
    <s v="INIT"/>
    <m/>
    <s v="INT"/>
    <s v="2026-08-21T00:00"/>
    <n v="1"/>
    <n v="0"/>
    <n v="1"/>
    <m/>
    <n v="1739121"/>
    <s v="USD"/>
    <x v="29"/>
    <n v="0"/>
    <n v="1740014"/>
    <s v="LIN ACT/360"/>
    <m/>
    <n v="0"/>
    <x v="7"/>
    <n v="1740014"/>
    <n v="1"/>
    <s v="Fixed"/>
    <s v="R"/>
    <n v="0"/>
    <n v="-956.86"/>
    <n v="1"/>
    <n v="-956.8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956.8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523"/>
    <s v="MAT"/>
    <n v="0"/>
    <s v="2026-08-21T00:00"/>
    <n v="0"/>
    <n v="0"/>
    <s v="IFC_BORROWER"/>
    <s v="2026-06-09T00:00"/>
    <s v="2026-08-21T00:00"/>
    <s v="B"/>
    <m/>
    <m/>
    <s v="2026-06-0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4601"/>
    <s v="USD"/>
    <x v="1"/>
    <n v="0"/>
    <n v="1734002"/>
    <s v="LIN ACT/360"/>
    <m/>
    <n v="0"/>
    <x v="0"/>
    <n v="1734002"/>
    <n v="2"/>
    <s v="Fixed"/>
    <s v="R"/>
    <n v="0"/>
    <n v="-641808117.24000001"/>
    <n v="1"/>
    <n v="-641808117.24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641808117.24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519"/>
    <n v="246852"/>
    <s v="MAT"/>
    <n v="1524"/>
    <s v="2026-08-21T00:00"/>
    <n v="0"/>
    <n v="0"/>
    <s v="CITINY"/>
    <s v="2026-07-03T00:00"/>
    <s v="2026-08-21T00:00"/>
    <s v="B"/>
    <m/>
    <m/>
    <s v="2026-07-01T00:00"/>
    <s v="2027-08-21T00:00"/>
    <s v="CD"/>
    <s v="LIVE"/>
    <s v="MM27_13XXX"/>
    <s v="LAM_LIQUIDTY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41471"/>
    <s v="USD"/>
    <x v="29"/>
    <n v="0"/>
    <n v="1744584"/>
    <s v="LIN ACT/360"/>
    <m/>
    <n v="0"/>
    <x v="8"/>
    <n v="1744584"/>
    <n v="1"/>
    <s v="Fixed"/>
    <s v="P"/>
    <n v="0"/>
    <n v="1274560.32"/>
    <n v="1"/>
    <n v="1274560.3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274560.3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885"/>
    <s v="MAT"/>
    <n v="0"/>
    <s v="2026-08-21T00:00"/>
    <n v="0"/>
    <n v="0"/>
    <s v="ALM_HEDGES"/>
    <s v="2026-05-14T00:00"/>
    <s v="2026-08-21T00:00"/>
    <s v="B"/>
    <m/>
    <m/>
    <s v="2026-05-1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0878"/>
    <s v="USD"/>
    <x v="29"/>
    <n v="0"/>
    <n v="1743421"/>
    <s v="LIN ACT/360"/>
    <m/>
    <n v="0"/>
    <x v="7"/>
    <n v="1743421"/>
    <n v="1"/>
    <s v="Fixed"/>
    <s v="R"/>
    <n v="0"/>
    <n v="-55360.78"/>
    <n v="1"/>
    <n v="-55360.7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5360.7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683"/>
    <s v="MAT"/>
    <n v="0"/>
    <s v="2026-08-21T00:00"/>
    <n v="0"/>
    <n v="0"/>
    <s v="IFC_BORROWER"/>
    <s v="2026-07-30T00:00"/>
    <s v="2026-08-21T00:00"/>
    <s v="B"/>
    <m/>
    <m/>
    <s v="2026-07-3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59"/>
    <s v="USD"/>
    <x v="0"/>
    <n v="0"/>
    <n v="1734560"/>
    <s v="LIN ACT/360"/>
    <m/>
    <n v="0"/>
    <x v="0"/>
    <n v="1734560"/>
    <n v="2"/>
    <s v="Fixed"/>
    <s v="R"/>
    <n v="0"/>
    <n v="-2938.58"/>
    <n v="1"/>
    <n v="-2938.5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938.5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6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9381"/>
    <s v="USD"/>
    <x v="29"/>
    <n v="0"/>
    <n v="1740508"/>
    <s v="LIN ACT/360"/>
    <m/>
    <n v="0"/>
    <x v="7"/>
    <n v="1740508"/>
    <n v="1"/>
    <s v="Fixed"/>
    <s v="R"/>
    <n v="0"/>
    <n v="-2179.91"/>
    <n v="1"/>
    <n v="-2179.9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179.9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922"/>
    <s v="MAT"/>
    <n v="0"/>
    <s v="2026-08-21T00:00"/>
    <n v="0"/>
    <n v="0"/>
    <s v="IFC_BORROWER"/>
    <s v="2026-05-27T00:00"/>
    <s v="2026-08-21T00:00"/>
    <s v="B"/>
    <m/>
    <m/>
    <s v="2026-05-2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53"/>
    <s v="USD"/>
    <x v="29"/>
    <n v="0"/>
    <n v="1740454"/>
    <s v="LIN ACT/360"/>
    <m/>
    <n v="0"/>
    <x v="8"/>
    <n v="1740454"/>
    <n v="1"/>
    <s v="Fixed"/>
    <s v="P"/>
    <n v="0"/>
    <n v="2448473.92"/>
    <n v="1"/>
    <n v="2448473.9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448473.9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5089"/>
    <s v="MAT"/>
    <n v="0"/>
    <s v="2026-08-21T00:00"/>
    <n v="0"/>
    <n v="0"/>
    <s v="ALM_HEDGES"/>
    <s v="2026-05-21T00:00"/>
    <s v="2026-08-21T00:00"/>
    <s v="B"/>
    <m/>
    <m/>
    <s v="2026-05-2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16"/>
    <s v="USD"/>
    <x v="29"/>
    <n v="0"/>
    <n v="1740005"/>
    <s v="LIN ACT/360"/>
    <m/>
    <n v="0"/>
    <x v="7"/>
    <n v="1740005"/>
    <n v="1"/>
    <s v="Fixed"/>
    <s v="R"/>
    <n v="0"/>
    <n v="-120055.59"/>
    <n v="1"/>
    <n v="-120055.5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20055.5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393"/>
    <s v="MAT"/>
    <n v="0"/>
    <s v="2026-08-21T00:00"/>
    <n v="0"/>
    <n v="0"/>
    <s v="IFC_BORROWER"/>
    <s v="2026-06-09T00:00"/>
    <s v="2026-08-21T00:00"/>
    <s v="B"/>
    <m/>
    <m/>
    <s v="2026-06-0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322"/>
    <s v="USD"/>
    <x v="29"/>
    <n v="0"/>
    <n v="1744301"/>
    <s v="LIN ACT/360"/>
    <m/>
    <n v="0"/>
    <x v="7"/>
    <n v="1744301"/>
    <n v="1"/>
    <s v="Fixed"/>
    <s v="R"/>
    <n v="0"/>
    <n v="-0.56000000000000005"/>
    <n v="1"/>
    <n v="-0.5600000000000000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0.5600000000000000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632"/>
    <s v="MAT"/>
    <n v="0"/>
    <s v="2026-08-21T00:00"/>
    <n v="0"/>
    <n v="0"/>
    <s v="IFC_BORROWER"/>
    <s v="2026-08-10T00:00"/>
    <s v="2026-08-21T00:00"/>
    <s v="B"/>
    <m/>
    <m/>
    <s v="2026-08-1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248"/>
    <s v="USD"/>
    <x v="29"/>
    <n v="0"/>
    <n v="1744153"/>
    <s v="LIN ACT/360"/>
    <m/>
    <n v="0"/>
    <x v="8"/>
    <n v="1744153"/>
    <n v="1"/>
    <s v="Fixed"/>
    <s v="P"/>
    <n v="0"/>
    <n v="103544.9"/>
    <n v="1"/>
    <n v="103544.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03544.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064"/>
    <s v="MAT"/>
    <n v="0"/>
    <s v="2026-08-21T00:00"/>
    <n v="0"/>
    <n v="0"/>
    <s v="ALM_HEDGES"/>
    <s v="2026-06-18T00:00"/>
    <s v="2026-08-21T00:00"/>
    <s v="B"/>
    <m/>
    <m/>
    <s v="2026-06-1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3398"/>
    <s v="USD"/>
    <x v="29"/>
    <n v="0"/>
    <n v="1748351"/>
    <s v="LIN ACT/360"/>
    <m/>
    <n v="0"/>
    <x v="7"/>
    <n v="1748351"/>
    <n v="1"/>
    <s v="Fixed"/>
    <s v="R"/>
    <n v="0"/>
    <n v="-174.8"/>
    <n v="1"/>
    <n v="-174.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74.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164"/>
    <s v="MAT"/>
    <n v="0"/>
    <s v="2026-08-21T00:00"/>
    <n v="0"/>
    <n v="0"/>
    <s v="IFC_BORROWER"/>
    <s v="2026-07-13T00:00"/>
    <s v="2026-08-21T00:00"/>
    <s v="B"/>
    <m/>
    <m/>
    <s v="2026-07-1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78"/>
    <s v="USD"/>
    <x v="29"/>
    <n v="0"/>
    <n v="1739935"/>
    <s v="LIN ACT/360"/>
    <m/>
    <n v="0"/>
    <x v="7"/>
    <n v="1739935"/>
    <n v="1"/>
    <s v="Fixed"/>
    <s v="R"/>
    <n v="0"/>
    <n v="-4552.17"/>
    <n v="1"/>
    <n v="-4552.1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552.1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343"/>
    <s v="MAT"/>
    <n v="0"/>
    <s v="2026-08-21T00:00"/>
    <n v="0"/>
    <n v="0"/>
    <s v="IFC_BORROWER"/>
    <s v="2026-05-28T00:00"/>
    <s v="2026-08-21T00:00"/>
    <s v="B"/>
    <m/>
    <m/>
    <s v="2026-05-2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1"/>
    <s v="USD"/>
    <x v="7"/>
    <n v="0"/>
    <n v="1734772"/>
    <s v="LIN ACT/360"/>
    <m/>
    <n v="0"/>
    <x v="6"/>
    <n v="1734772"/>
    <n v="1"/>
    <s v="Floating"/>
    <s v="P"/>
    <n v="0"/>
    <n v="26084817.109999999"/>
    <n v="1"/>
    <n v="26084817.1099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6084817.1099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18"/>
    <s v="MAT"/>
    <n v="0"/>
    <s v="2026-08-21T00:00"/>
    <n v="0"/>
    <n v="0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41078"/>
    <s v="USD"/>
    <x v="29"/>
    <n v="0"/>
    <n v="1743815"/>
    <s v="LIN ACT/360"/>
    <m/>
    <n v="0"/>
    <x v="8"/>
    <n v="1743815"/>
    <n v="1"/>
    <s v="Fixed"/>
    <s v="P"/>
    <n v="0"/>
    <n v="1086.3800000000001"/>
    <n v="1"/>
    <n v="1086.3800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086.3800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5636"/>
    <s v="MAT"/>
    <n v="0"/>
    <s v="2026-08-21T00:00"/>
    <n v="0"/>
    <n v="0"/>
    <s v="ALM_HEDGES"/>
    <s v="2026-08-10T00:00"/>
    <s v="2026-08-21T00:00"/>
    <s v="B"/>
    <m/>
    <m/>
    <s v="2026-08-10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79"/>
    <s v="USD"/>
    <x v="29"/>
    <n v="0"/>
    <n v="1740504"/>
    <s v="LIN ACT/360"/>
    <m/>
    <n v="0"/>
    <x v="7"/>
    <n v="1740504"/>
    <n v="1"/>
    <s v="Fixed"/>
    <s v="R"/>
    <n v="0"/>
    <n v="-228141.57"/>
    <n v="1"/>
    <n v="-228141.5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28141.5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904"/>
    <s v="MAT"/>
    <n v="0"/>
    <s v="2026-08-21T00:00"/>
    <n v="0"/>
    <n v="0"/>
    <s v="IFC_BORROWER"/>
    <s v="2026-05-27T00:00"/>
    <s v="2026-08-21T00:00"/>
    <s v="B"/>
    <m/>
    <m/>
    <s v="2026-05-2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94"/>
    <s v="USD"/>
    <x v="29"/>
    <n v="0"/>
    <n v="1739963"/>
    <s v="LIN ACT/360"/>
    <m/>
    <n v="0"/>
    <x v="8"/>
    <n v="1739963"/>
    <n v="1"/>
    <s v="Fixed"/>
    <s v="P"/>
    <n v="0"/>
    <n v="30674.73"/>
    <n v="1"/>
    <n v="30674.7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30674.7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06"/>
    <s v="MAT"/>
    <n v="0"/>
    <s v="2026-08-21T00:00"/>
    <n v="0"/>
    <n v="0"/>
    <s v="ALM_HEDGES"/>
    <s v="2026-06-03T00:00"/>
    <s v="2026-08-21T00:00"/>
    <s v="B"/>
    <m/>
    <m/>
    <s v="2026-06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247"/>
    <s v="USD"/>
    <x v="29"/>
    <n v="0"/>
    <n v="1744152"/>
    <s v="LIN ACT/360"/>
    <m/>
    <n v="0"/>
    <x v="7"/>
    <n v="1744152"/>
    <n v="1"/>
    <s v="Fixed"/>
    <s v="R"/>
    <n v="0"/>
    <n v="-103544.9"/>
    <n v="1"/>
    <n v="-103544.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3544.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039"/>
    <s v="MAT"/>
    <n v="0"/>
    <s v="2026-08-21T00:00"/>
    <n v="0"/>
    <n v="0"/>
    <s v="IFC_BORROWER"/>
    <s v="2026-06-18T00:00"/>
    <s v="2026-08-21T00:00"/>
    <s v="B"/>
    <m/>
    <m/>
    <s v="2026-06-1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829"/>
    <s v="USD"/>
    <x v="29"/>
    <n v="0"/>
    <n v="1745294"/>
    <s v="LIN ACT/360"/>
    <m/>
    <n v="0"/>
    <x v="7"/>
    <n v="1745294"/>
    <n v="1"/>
    <s v="Fixed"/>
    <s v="R"/>
    <n v="0"/>
    <n v="-333.89"/>
    <n v="1"/>
    <n v="-333.8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33.8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781"/>
    <s v="MAT"/>
    <n v="0"/>
    <s v="2026-08-21T00:00"/>
    <n v="0"/>
    <n v="0"/>
    <s v="IFC_BORROWER"/>
    <s v="2026-06-29T00:00"/>
    <s v="2026-08-21T00:00"/>
    <s v="B"/>
    <m/>
    <m/>
    <s v="2026-06-2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64"/>
    <s v="USD"/>
    <x v="29"/>
    <n v="0"/>
    <n v="1740477"/>
    <s v="LIN ACT/360"/>
    <m/>
    <n v="0"/>
    <x v="7"/>
    <n v="1740477"/>
    <n v="1"/>
    <s v="Fixed"/>
    <s v="R"/>
    <n v="0"/>
    <n v="-316741.67"/>
    <n v="1"/>
    <n v="-316741.6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16741.6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811"/>
    <s v="MAT"/>
    <n v="0"/>
    <s v="2026-08-21T00:00"/>
    <n v="0"/>
    <n v="0"/>
    <s v="IFC_BORROWER"/>
    <s v="2026-05-25T00:00"/>
    <s v="2026-08-21T00:00"/>
    <s v="B"/>
    <m/>
    <m/>
    <s v="2026-05-2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50"/>
    <s v="USD"/>
    <x v="29"/>
    <n v="0"/>
    <n v="1740451"/>
    <s v="LIN ACT/360"/>
    <m/>
    <n v="0"/>
    <x v="7"/>
    <n v="1740451"/>
    <n v="1"/>
    <s v="Fixed"/>
    <s v="R"/>
    <n v="0"/>
    <n v="-2448473.92"/>
    <n v="1"/>
    <n v="-2448473.9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448473.9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5736"/>
    <s v="MAT"/>
    <n v="0"/>
    <s v="2026-08-21T00:00"/>
    <n v="0"/>
    <n v="0"/>
    <s v="IFC_BORROWER"/>
    <s v="2026-05-21T00:00"/>
    <s v="2026-08-21T00:00"/>
    <s v="B"/>
    <m/>
    <m/>
    <s v="2026-05-21T00:00"/>
    <s v="2026-08-24T00:00"/>
    <s v="LN_BR"/>
    <s v="LIVE"/>
    <m/>
    <s v="SENIOR_LOANS"/>
    <m/>
    <m/>
    <m/>
    <s v="USD"/>
    <m/>
  </r>
  <r>
    <s v="2026-08-21T00:00"/>
    <s v="NOM"/>
    <s v="CAP"/>
    <s v="RTRN"/>
    <m/>
    <s v="INT"/>
    <s v="2026-08-21T00:00"/>
    <n v="1"/>
    <n v="0"/>
    <n v="1"/>
    <m/>
    <n v="1735228"/>
    <s v="USD"/>
    <x v="24"/>
    <n v="0"/>
    <n v="1734629"/>
    <s v="LIN ACT/360"/>
    <m/>
    <n v="0"/>
    <x v="11"/>
    <n v="1734629"/>
    <n v="4"/>
    <s v="Floating"/>
    <s v="P"/>
    <n v="0"/>
    <n v="2000000"/>
    <n v="1"/>
    <n v="2000000"/>
    <s v="N"/>
    <m/>
    <m/>
    <s v="OA"/>
    <m/>
    <m/>
    <n v="0"/>
    <n v="41000000"/>
    <n v="0"/>
    <s v="USD"/>
    <s v="N"/>
    <n v="0"/>
    <s v="Y"/>
    <s v="USD"/>
    <n v="1"/>
    <n v="1"/>
    <s v="2026-08-24T00:00"/>
    <s v="2026-08-23T00:00"/>
    <s v="PS"/>
    <m/>
    <s v="USD"/>
    <s v="N"/>
    <m/>
    <m/>
    <n v="2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5988"/>
    <s v="MAT"/>
    <n v="3631"/>
    <s v="2026-08-21T00:00"/>
    <n v="0"/>
    <n v="0"/>
    <s v="DABADK"/>
    <s v="2023-12-27T00:00"/>
    <s v="2026-08-01T00:00"/>
    <s v="B"/>
    <m/>
    <m/>
    <s v="2023-12-27T00:00"/>
    <s v="2026-08-24T00:00"/>
    <s v="LB"/>
    <s v="MKT_OP"/>
    <s v="DABADK4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47"/>
    <s v="USD"/>
    <x v="26"/>
    <n v="0"/>
    <n v="1734648"/>
    <s v="LIN ACT/360"/>
    <m/>
    <n v="0"/>
    <x v="11"/>
    <n v="1734648"/>
    <n v="4"/>
    <s v="Floating"/>
    <s v="R"/>
    <n v="0"/>
    <n v="3000000"/>
    <n v="1"/>
    <n v="3000000"/>
    <s v="N"/>
    <m/>
    <m/>
    <s v="OA"/>
    <m/>
    <m/>
    <n v="0"/>
    <n v="9000000"/>
    <n v="0"/>
    <s v="USD"/>
    <s v="N"/>
    <n v="0"/>
    <s v="Y"/>
    <s v="USD"/>
    <n v="1"/>
    <n v="1"/>
    <s v="2026-08-24T00:00"/>
    <s v="2026-08-23T00:00"/>
    <s v="PS"/>
    <m/>
    <s v="USD"/>
    <s v="N"/>
    <m/>
    <m/>
    <n v="3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5998"/>
    <s v="MAT"/>
    <n v="2190"/>
    <s v="2026-08-21T00:00"/>
    <n v="0"/>
    <n v="0"/>
    <s v="BSCHES"/>
    <s v="2023-10-31T00:00"/>
    <s v="2026-08-01T00:00"/>
    <s v="B"/>
    <m/>
    <m/>
    <s v="2023-10-31T00:00"/>
    <s v="2026-08-24T00:00"/>
    <s v="LB"/>
    <s v="MKT_OP"/>
    <s v="BSCHES4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4667"/>
    <s v="USD"/>
    <x v="1"/>
    <n v="0"/>
    <n v="1734068"/>
    <s v="LIN ACT/360"/>
    <m/>
    <n v="0"/>
    <x v="3"/>
    <n v="1734068"/>
    <n v="2"/>
    <s v="Fixed"/>
    <s v="R"/>
    <n v="0"/>
    <n v="150000000"/>
    <n v="1"/>
    <n v="150000000"/>
    <s v="N"/>
    <m/>
    <m/>
    <s v="CL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50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122486"/>
    <s v="MAT"/>
    <n v="2444"/>
    <s v="2026-08-21T00:00"/>
    <n v="0"/>
    <n v="0"/>
    <s v="CMCSSG"/>
    <s v="2026-07-21T00:00"/>
    <s v="2026-07-22T00:00"/>
    <s v="B"/>
    <m/>
    <m/>
    <s v="2026-07-21T00:00"/>
    <s v="2026-08-21T00:00"/>
    <s v="LN_BR"/>
    <s v="DEAD"/>
    <s v="MM27_108XX"/>
    <s v="LAM_LIQUIDTY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4860"/>
    <s v="USD"/>
    <x v="26"/>
    <n v="0"/>
    <n v="1734261"/>
    <s v="LIN ACT/360"/>
    <m/>
    <n v="0"/>
    <x v="11"/>
    <n v="1734261"/>
    <n v="4"/>
    <s v="Floating"/>
    <s v="R"/>
    <n v="0"/>
    <n v="7500000"/>
    <n v="1"/>
    <n v="7500000"/>
    <s v="N"/>
    <m/>
    <m/>
    <s v="OA"/>
    <m/>
    <m/>
    <n v="0"/>
    <n v="52500000"/>
    <n v="0"/>
    <s v="USD"/>
    <s v="N"/>
    <n v="0"/>
    <s v="Y"/>
    <s v="USD"/>
    <n v="1"/>
    <n v="1"/>
    <s v="2026-08-24T00:00"/>
    <s v="2026-08-23T00:00"/>
    <s v="PS"/>
    <m/>
    <s v="USD"/>
    <s v="N"/>
    <m/>
    <m/>
    <n v="7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400"/>
    <s v="MAT"/>
    <n v="2224"/>
    <s v="2026-08-21T00:00"/>
    <n v="0"/>
    <n v="0"/>
    <s v="BSUIFR"/>
    <s v="2016-03-01T00:00"/>
    <s v="2026-08-01T00:00"/>
    <s v="B"/>
    <m/>
    <m/>
    <s v="2016-03-01T00:00"/>
    <s v="2026-08-24T00:00"/>
    <s v="LB"/>
    <s v="MKT_OP"/>
    <s v="BSUIUS2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45"/>
    <s v="USD"/>
    <x v="24"/>
    <n v="0"/>
    <n v="1734646"/>
    <s v="LIN ACT/360"/>
    <m/>
    <n v="0"/>
    <x v="11"/>
    <n v="1734646"/>
    <n v="3"/>
    <s v="Floating"/>
    <s v="P"/>
    <n v="0"/>
    <n v="-10500000"/>
    <n v="1"/>
    <n v="-10500000"/>
    <s v="N"/>
    <m/>
    <m/>
    <s v="OA"/>
    <m/>
    <m/>
    <n v="0"/>
    <n v="14000000"/>
    <n v="0"/>
    <s v="USD"/>
    <s v="N"/>
    <n v="0"/>
    <s v="Y"/>
    <s v="USD"/>
    <n v="1"/>
    <n v="1"/>
    <s v="2026-08-28T00:00"/>
    <s v="2026-08-23T00:00"/>
    <s v="PS"/>
    <m/>
    <s v="USD"/>
    <s v="Y"/>
    <m/>
    <m/>
    <n v="-10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5969"/>
    <s v="MAT"/>
    <n v="2846"/>
    <s v="2026-08-21T00:00"/>
    <n v="0"/>
    <n v="0"/>
    <s v="MIDLGB"/>
    <s v="2024-03-29T00:00"/>
    <s v="2026-08-01T00:00"/>
    <s v="B"/>
    <m/>
    <m/>
    <s v="2024-03-29T00:00"/>
    <s v="2026-08-24T00:00"/>
    <s v="LB"/>
    <s v="MKT_OP"/>
    <s v="MIDLGB4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07"/>
    <s v="USD"/>
    <x v="26"/>
    <n v="0"/>
    <n v="1734608"/>
    <s v="LIN ACT/360"/>
    <m/>
    <n v="0"/>
    <x v="11"/>
    <n v="1734608"/>
    <n v="4"/>
    <s v="Floating"/>
    <s v="R"/>
    <n v="0"/>
    <n v="-4600000"/>
    <n v="1"/>
    <n v="-4600000"/>
    <s v="N"/>
    <m/>
    <m/>
    <s v="OA"/>
    <m/>
    <m/>
    <n v="0"/>
    <n v="20070000"/>
    <n v="0"/>
    <s v="USD"/>
    <s v="N"/>
    <n v="0"/>
    <s v="Y"/>
    <s v="USD"/>
    <n v="1"/>
    <n v="1"/>
    <s v="2026-08-24T00:00"/>
    <s v="2026-08-23T00:00"/>
    <s v="PS"/>
    <m/>
    <s v="USD"/>
    <s v="Y"/>
    <m/>
    <m/>
    <n v="-46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012"/>
    <s v="MAT"/>
    <n v="3575"/>
    <s v="2026-08-21T00:00"/>
    <n v="0"/>
    <n v="0"/>
    <s v="NOSCCA"/>
    <s v="2023-10-31T00:00"/>
    <s v="2026-08-01T00:00"/>
    <s v="B"/>
    <m/>
    <m/>
    <s v="2023-10-31T00:00"/>
    <s v="2026-08-24T00:00"/>
    <s v="LB"/>
    <s v="MKT_OP"/>
    <s v="NOSCCA4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4829"/>
    <s v="USD"/>
    <x v="26"/>
    <n v="0"/>
    <n v="1734230"/>
    <s v="LIN ACT/360"/>
    <m/>
    <n v="0"/>
    <x v="11"/>
    <n v="1734230"/>
    <n v="4"/>
    <s v="Floating"/>
    <s v="R"/>
    <n v="0"/>
    <n v="4000000"/>
    <n v="1"/>
    <n v="4000000"/>
    <s v="N"/>
    <m/>
    <m/>
    <s v="OA"/>
    <m/>
    <m/>
    <n v="0"/>
    <n v="57493750"/>
    <n v="0"/>
    <s v="USD"/>
    <s v="N"/>
    <n v="0"/>
    <s v="Y"/>
    <s v="USD"/>
    <n v="1"/>
    <n v="1"/>
    <s v="2026-08-24T00:00"/>
    <s v="2026-08-23T00:00"/>
    <s v="PS"/>
    <m/>
    <s v="USD"/>
    <s v="N"/>
    <m/>
    <m/>
    <n v="4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114371"/>
    <s v="MAT"/>
    <n v="3626"/>
    <s v="2026-08-21T00:00"/>
    <n v="0"/>
    <n v="0"/>
    <s v="GENOFR"/>
    <s v="2016-04-26T00:00"/>
    <s v="2026-08-01T00:00"/>
    <s v="B"/>
    <m/>
    <m/>
    <s v="2016-04-26T00:00"/>
    <s v="2026-08-24T00:00"/>
    <s v="LB"/>
    <s v="MKT_OP"/>
    <s v="GENOFR2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2"/>
    <s v="24_18XXXXX"/>
    <n v="1730061"/>
    <s v="USD"/>
    <x v="20"/>
    <n v="0"/>
    <n v="1729442"/>
    <s v="LIN ACT/ACT ISM"/>
    <s v="TRANCHE 1"/>
    <n v="0"/>
    <x v="10"/>
    <n v="1729442"/>
    <n v="2"/>
    <s v="Floating"/>
    <s v="P"/>
    <n v="0"/>
    <n v="-559492726.59999895"/>
    <n v="1"/>
    <n v="-559492726.599998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59492726.600000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274366"/>
    <s v="MAT"/>
    <n v="2088"/>
    <s v="2026-08-21T00:00"/>
    <n v="0"/>
    <n v="0"/>
    <s v="BNDCCN"/>
    <s v="2023-08-21T00:00"/>
    <s v="2023-08-21T00:00"/>
    <s v="S"/>
    <m/>
    <s v="USD SOFR"/>
    <s v="2023-08-10T00:00"/>
    <s v="2026-08-21T00:00"/>
    <s v="CS"/>
    <s v="LIVE"/>
    <s v="24_18_S1XX"/>
    <s v="CORE_FUNDING"/>
    <s v="PV"/>
    <m/>
    <m/>
    <s v="USD"/>
    <n v="0"/>
  </r>
  <r>
    <s v="2026-08-21T00:00"/>
    <s v="NOM"/>
    <s v="CAP"/>
    <s v="RTRN"/>
    <m/>
    <s v="INT"/>
    <s v="2026-08-21T00:00"/>
    <n v="1"/>
    <n v="0"/>
    <n v="1"/>
    <m/>
    <n v="1735263"/>
    <s v="USD"/>
    <x v="26"/>
    <n v="0"/>
    <n v="1734664"/>
    <s v="LIN ACT/360"/>
    <m/>
    <n v="0"/>
    <x v="11"/>
    <n v="1734664"/>
    <n v="3"/>
    <s v="Floating"/>
    <s v="R"/>
    <n v="0"/>
    <n v="-1500000"/>
    <n v="1"/>
    <n v="-1500000"/>
    <s v="N"/>
    <m/>
    <m/>
    <s v="OA"/>
    <m/>
    <m/>
    <n v="0"/>
    <n v="11500000"/>
    <n v="0"/>
    <s v="USD"/>
    <s v="N"/>
    <n v="0"/>
    <s v="Y"/>
    <s v="USD"/>
    <n v="1"/>
    <n v="1"/>
    <s v="2026-08-28T00:00"/>
    <s v="2026-08-23T00:00"/>
    <s v="PS"/>
    <m/>
    <s v="USD"/>
    <s v="Y"/>
    <m/>
    <m/>
    <n v="-15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131"/>
    <s v="MAT"/>
    <n v="3580"/>
    <s v="2026-08-21T00:00"/>
    <n v="0"/>
    <n v="0"/>
    <s v="INGBNY"/>
    <s v="2024-03-29T00:00"/>
    <s v="2026-08-01T00:00"/>
    <s v="B"/>
    <m/>
    <m/>
    <s v="2024-03-29T00:00"/>
    <s v="2026-08-24T00:00"/>
    <s v="LB"/>
    <s v="MKT_OP"/>
    <s v="INGBNY4XXX"/>
    <s v="COLLATERAL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29"/>
    <s v="USD"/>
    <x v="26"/>
    <n v="0"/>
    <n v="1734630"/>
    <s v="LIN ACT/360"/>
    <m/>
    <n v="0"/>
    <x v="11"/>
    <n v="1734630"/>
    <n v="4"/>
    <s v="Floating"/>
    <s v="R"/>
    <n v="0"/>
    <n v="-17250000"/>
    <n v="1"/>
    <n v="-17250000"/>
    <s v="N"/>
    <m/>
    <m/>
    <s v="OA"/>
    <m/>
    <m/>
    <n v="0"/>
    <n v="18900000"/>
    <n v="0"/>
    <s v="USD"/>
    <s v="N"/>
    <n v="0"/>
    <s v="Y"/>
    <s v="USD"/>
    <n v="1"/>
    <n v="1"/>
    <s v="2026-08-24T00:00"/>
    <s v="2026-08-23T00:00"/>
    <s v="PS"/>
    <m/>
    <s v="USD"/>
    <s v="Y"/>
    <m/>
    <m/>
    <n v="-1725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021"/>
    <s v="MAT"/>
    <n v="2027"/>
    <s v="2026-08-21T00:00"/>
    <n v="0"/>
    <n v="0"/>
    <s v="BARCGB"/>
    <s v="2023-12-28T00:00"/>
    <s v="2026-08-01T00:00"/>
    <s v="B"/>
    <m/>
    <m/>
    <s v="2023-12-28T00:00"/>
    <s v="2026-08-24T00:00"/>
    <s v="LB"/>
    <s v="MKT_OP"/>
    <s v="BARCGB4XXX"/>
    <s v="COLLATERAL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753"/>
    <s v="USD"/>
    <x v="1"/>
    <n v="0"/>
    <n v="1755400"/>
    <s v="LIN ACT/360"/>
    <m/>
    <n v="3.63"/>
    <x v="6"/>
    <n v="1755400"/>
    <n v="1"/>
    <s v="Floating"/>
    <s v="R"/>
    <n v="3"/>
    <n v="37893.078013439997"/>
    <n v="1"/>
    <n v="37893.078013439997"/>
    <s v="Y"/>
    <s v="2026-08-21T00:00"/>
    <s v="2026-08-24T00:00"/>
    <s v="O"/>
    <s v="2026-08-21T00:00"/>
    <s v="2026-08-21T00:00"/>
    <n v="0.02"/>
    <n v="124579982.51000001"/>
    <n v="3.65"/>
    <s v="USD"/>
    <s v="Y"/>
    <n v="0"/>
    <s v="N"/>
    <s v="USD"/>
    <n v="1"/>
    <n v="1"/>
    <s v="2026-08-24T00:00"/>
    <s v="2026-08-23T00:00"/>
    <s v="IPR"/>
    <s v="USD SOFR CMP"/>
    <s v="USD"/>
    <s v="N"/>
    <s v="2026-08-21T00:00"/>
    <m/>
    <n v="37893.078012999998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7"/>
    <s v="MAT"/>
    <n v="0"/>
    <s v="2026-08-21T00:00"/>
    <n v="0"/>
    <n v="3.65"/>
    <s v="FTP_WASH"/>
    <s v="2026-08-25T00:00"/>
    <s v="2026-08-21T00:00"/>
    <s v="B"/>
    <m/>
    <m/>
    <s v="2026-08-21T00:00"/>
    <s v="2026-08-24T00:00"/>
    <s v="LN_BR"/>
    <s v="LIVE"/>
    <m/>
    <s v="LAM_LIQUIDTY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58"/>
    <s v="USD"/>
    <x v="18"/>
    <n v="0"/>
    <n v="1734759"/>
    <m/>
    <m/>
    <n v="0"/>
    <x v="2"/>
    <n v="1734759"/>
    <n v="1"/>
    <m/>
    <s v="R"/>
    <n v="0"/>
    <n v="192457756.09999901"/>
    <n v="1"/>
    <n v="192457756.0999999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23"/>
    <n v="99202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USD"/>
    <m/>
  </r>
  <r>
    <s v="2026-08-21T00:00"/>
    <s v="IPAY"/>
    <s v="CAP"/>
    <s v="FEE"/>
    <s v="UPFN"/>
    <s v="OFF"/>
    <s v="2026-08-21T00:00"/>
    <n v="1"/>
    <n v="0"/>
    <n v="1"/>
    <m/>
    <n v="1735310"/>
    <s v="USD"/>
    <x v="9"/>
    <n v="0"/>
    <n v="1734711"/>
    <m/>
    <m/>
    <n v="0"/>
    <x v="2"/>
    <n v="1734711"/>
    <n v="1"/>
    <m/>
    <s v="R"/>
    <n v="0"/>
    <n v="1435878274"/>
    <n v="1"/>
    <n v="1435878274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97387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USD"/>
    <m/>
  </r>
  <r>
    <s v="2026-08-21T00:00"/>
    <s v="IPAY"/>
    <s v="CAP"/>
    <s v="FEE"/>
    <s v="UPFN"/>
    <s v="OFF"/>
    <s v="2026-08-21T00:00"/>
    <n v="1"/>
    <n v="0"/>
    <n v="1"/>
    <m/>
    <n v="1735324"/>
    <s v="USD"/>
    <x v="23"/>
    <n v="0"/>
    <n v="1734725"/>
    <m/>
    <m/>
    <n v="0"/>
    <x v="2"/>
    <n v="1734725"/>
    <n v="1"/>
    <m/>
    <s v="R"/>
    <n v="0"/>
    <n v="4515256957"/>
    <n v="1"/>
    <n v="4515256957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97645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35369"/>
    <s v="USD"/>
    <x v="32"/>
    <n v="0"/>
    <n v="1734770"/>
    <s v="LIN ACT/360"/>
    <m/>
    <n v="3.63"/>
    <x v="6"/>
    <n v="1734770"/>
    <n v="1"/>
    <s v="Floating"/>
    <s v="R"/>
    <n v="3"/>
    <n v="945286.53041259001"/>
    <n v="1"/>
    <n v="945286.53041259001"/>
    <s v="Y"/>
    <s v="2026-08-21T00:00"/>
    <s v="2026-08-24T00:00"/>
    <s v="O"/>
    <s v="2026-08-21T00:00"/>
    <s v="2026-08-21T00:00"/>
    <n v="0.32"/>
    <n v="2871756548.0900002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945286.53041300003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50"/>
    <s v="MAT"/>
    <n v="0"/>
    <s v="2026-08-21T00:00"/>
    <n v="0"/>
    <n v="3.95"/>
    <s v="LAM_STG_ENHCASH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57"/>
    <s v="USD"/>
    <x v="22"/>
    <n v="0"/>
    <n v="1734758"/>
    <m/>
    <m/>
    <n v="0"/>
    <x v="2"/>
    <n v="1734758"/>
    <n v="1"/>
    <m/>
    <s v="R"/>
    <n v="0"/>
    <n v="257069.74"/>
    <n v="1"/>
    <n v="257069.74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23"/>
    <n v="99202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USD"/>
    <m/>
  </r>
  <r>
    <s v="2026-08-21T00:00"/>
    <s v="CPN"/>
    <s v="REV"/>
    <s v="VAR"/>
    <s v="EST"/>
    <s v="INT"/>
    <s v="2026-08-21T00:00"/>
    <n v="1"/>
    <n v="0"/>
    <n v="1"/>
    <m/>
    <n v="1747074"/>
    <s v="USD"/>
    <x v="25"/>
    <n v="0"/>
    <n v="1754721"/>
    <s v="LIN ACT/360"/>
    <m/>
    <n v="3.63"/>
    <x v="6"/>
    <n v="1754721"/>
    <n v="1"/>
    <s v="Floating"/>
    <s v="R"/>
    <n v="3"/>
    <n v="10137170.682186499"/>
    <n v="1"/>
    <n v="10137170.682186499"/>
    <s v="Y"/>
    <s v="2026-08-21T00:00"/>
    <s v="2026-08-24T00:00"/>
    <s v="O"/>
    <s v="2026-08-21T00:00"/>
    <s v="2026-08-21T00:00"/>
    <n v="0.32"/>
    <n v="30796467895.2621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10137170.682187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19"/>
    <s v="MAT"/>
    <n v="0"/>
    <s v="2026-08-21T00:00"/>
    <n v="0"/>
    <n v="3.95"/>
    <s v="ALM_USD_SW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0"/>
    <s v="USD"/>
    <x v="23"/>
    <n v="0"/>
    <n v="1734771"/>
    <s v="LIN ACT/360"/>
    <m/>
    <n v="3.63"/>
    <x v="6"/>
    <n v="1734771"/>
    <n v="1"/>
    <s v="Floating"/>
    <s v="P"/>
    <n v="3"/>
    <n v="-3061911.41994444"/>
    <n v="1"/>
    <n v="-3061911.41994444"/>
    <s v="Y"/>
    <s v="2026-08-21T00:00"/>
    <s v="2026-08-24T00:00"/>
    <s v="O"/>
    <s v="2026-08-21T00:00"/>
    <s v="2026-08-21T00:00"/>
    <n v="0.32"/>
    <n v="-9302009377.0499897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3061911.419944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16"/>
    <s v="MAT"/>
    <n v="0"/>
    <s v="2026-08-21T00:00"/>
    <n v="0"/>
    <n v="3.95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IPAY"/>
    <s v="REV"/>
    <m/>
    <m/>
    <s v="ADD"/>
    <s v="2026-08-21T00:00"/>
    <n v="1"/>
    <n v="0"/>
    <n v="1"/>
    <m/>
    <n v="1737077"/>
    <s v="USD"/>
    <x v="8"/>
    <n v="0"/>
    <n v="1737072"/>
    <m/>
    <m/>
    <n v="0"/>
    <x v="2"/>
    <n v="1737072"/>
    <n v="1"/>
    <m/>
    <s v="R"/>
    <n v="0"/>
    <n v="120267.86"/>
    <n v="1"/>
    <n v="120267.8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1001314"/>
    <s v="MAT"/>
    <n v="0"/>
    <s v="2014-02-07T00:00"/>
    <n v="0"/>
    <n v="0"/>
    <s v="IFC_BORROWER"/>
    <m/>
    <s v="2014-02-14T00:00"/>
    <s v="B"/>
    <m/>
    <m/>
    <s v="2014-02-0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600"/>
    <s v="USD"/>
    <x v="8"/>
    <n v="0"/>
    <n v="1735011"/>
    <m/>
    <m/>
    <n v="0"/>
    <x v="2"/>
    <n v="1735011"/>
    <n v="1"/>
    <m/>
    <s v="R"/>
    <n v="0"/>
    <n v="1951.56"/>
    <n v="1"/>
    <n v="1951.5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8283"/>
    <s v="MAT"/>
    <n v="0"/>
    <s v="2014-01-31T00:00"/>
    <n v="0"/>
    <n v="0"/>
    <s v="IFC_BORROWER"/>
    <m/>
    <s v="2014-02-07T00:00"/>
    <s v="B"/>
    <m/>
    <m/>
    <s v="2014-01-31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747"/>
    <s v="USD"/>
    <x v="8"/>
    <n v="0"/>
    <n v="1737742"/>
    <m/>
    <m/>
    <n v="0"/>
    <x v="2"/>
    <n v="1737742"/>
    <n v="1"/>
    <m/>
    <s v="R"/>
    <n v="0"/>
    <n v="199916.64"/>
    <n v="1"/>
    <n v="199916.64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2086"/>
    <s v="MAT"/>
    <n v="0"/>
    <s v="2012-05-07T00:00"/>
    <n v="0"/>
    <n v="0"/>
    <s v="IFC_BORROWER"/>
    <m/>
    <s v="2012-05-14T00:00"/>
    <s v="B"/>
    <m/>
    <m/>
    <s v="2012-05-07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535"/>
    <s v="USD"/>
    <x v="8"/>
    <n v="0"/>
    <n v="1737530"/>
    <m/>
    <m/>
    <n v="0"/>
    <x v="2"/>
    <n v="1737530"/>
    <n v="1"/>
    <m/>
    <s v="R"/>
    <n v="0"/>
    <n v="16666.66"/>
    <n v="1"/>
    <n v="16666.6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8988"/>
    <s v="MAT"/>
    <n v="0"/>
    <s v="2009-08-12T00:00"/>
    <n v="0"/>
    <n v="0"/>
    <s v="IFC_BORROWER"/>
    <m/>
    <s v="2009-08-19T00:00"/>
    <s v="B"/>
    <m/>
    <m/>
    <s v="2009-08-12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7289"/>
    <s v="USD"/>
    <x v="8"/>
    <n v="0"/>
    <n v="1737284"/>
    <m/>
    <m/>
    <n v="0"/>
    <x v="2"/>
    <n v="1737284"/>
    <n v="1"/>
    <m/>
    <s v="R"/>
    <n v="0"/>
    <n v="12334.35"/>
    <n v="1"/>
    <n v="12334.3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9439"/>
    <s v="MAT"/>
    <n v="0"/>
    <s v="2013-08-22T00:00"/>
    <n v="0"/>
    <n v="0"/>
    <s v="IFC_BORROWER"/>
    <m/>
    <s v="2013-08-29T00:00"/>
    <s v="B"/>
    <m/>
    <m/>
    <s v="2013-08-22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943"/>
    <s v="USD"/>
    <x v="29"/>
    <n v="0"/>
    <n v="1736938"/>
    <m/>
    <m/>
    <n v="0"/>
    <x v="2"/>
    <n v="1736938"/>
    <n v="1"/>
    <m/>
    <s v="R"/>
    <n v="0"/>
    <n v="4256.37"/>
    <n v="1"/>
    <n v="4256.37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1000754"/>
    <s v="MAT"/>
    <n v="0"/>
    <s v="2021-02-10T00:00"/>
    <n v="0"/>
    <n v="0"/>
    <s v="IFC_BORROWER"/>
    <m/>
    <s v="2021-02-17T00:00"/>
    <s v="B"/>
    <m/>
    <m/>
    <s v="2021-02-10T00:00"/>
    <m/>
    <s v="SCF"/>
    <s v="LIVE"/>
    <m/>
    <s v="SENIOR_LOANS"/>
    <m/>
    <m/>
    <m/>
    <s v="USD"/>
    <m/>
  </r>
  <r>
    <s v="2026-08-21T00:00"/>
    <s v="CPN"/>
    <s v="REV"/>
    <s v="VAR"/>
    <s v="FIX"/>
    <s v="INT"/>
    <s v="2026-08-21T00:00"/>
    <n v="1"/>
    <n v="0"/>
    <n v="2"/>
    <s v="15_27YYYYY"/>
    <n v="1730057"/>
    <s v="USD"/>
    <x v="20"/>
    <n v="0"/>
    <n v="1729438"/>
    <s v="LIN ACT/360"/>
    <s v="TRANCHE 2"/>
    <n v="3.63489"/>
    <x v="10"/>
    <n v="1729438"/>
    <n v="2"/>
    <s v="Floating"/>
    <s v="P"/>
    <n v="92"/>
    <n v="-85679.15045745"/>
    <n v="1"/>
    <n v="-85679.15045745"/>
    <s v="N"/>
    <s v="2026-05-19T00:00"/>
    <s v="2026-08-19T00:00"/>
    <s v="O"/>
    <s v="2026-05-19T00:00"/>
    <s v="2026-08-18T00:00"/>
    <n v="0.17"/>
    <n v="-8811456.8599999994"/>
    <n v="3.8048899999999999"/>
    <s v="USD"/>
    <s v="N"/>
    <n v="3.63489"/>
    <s v="Y"/>
    <s v="USD"/>
    <n v="1"/>
    <n v="1"/>
    <s v="2026-08-19T00:00"/>
    <s v="2026-08-23T00:00"/>
    <s v="INT"/>
    <s v="USD SOFR CMP 3M N5"/>
    <s v="USD"/>
    <s v="Y"/>
    <s v="2026-08-18T00:00"/>
    <m/>
    <n v="-85679.150456999996"/>
    <s v="N"/>
    <n v="3"/>
    <m/>
    <s v="No"/>
    <n v="1"/>
    <n v="19717"/>
    <n v="1005199"/>
    <s v="2026-08-21T00:00"/>
    <s v="EOD"/>
    <m/>
    <s v="2026-08-22T00:00"/>
    <s v="FOD EOD"/>
    <s v="FO_EOD"/>
    <n v="85948"/>
    <m/>
    <n v="1370"/>
    <n v="372395"/>
    <s v="MAT"/>
    <n v="2285"/>
    <s v="2026-08-21T00:00"/>
    <n v="0"/>
    <n v="3.8048899999999999"/>
    <s v="CHASGB"/>
    <s v="2025-09-11T00:00"/>
    <s v="2025-09-11T00:00"/>
    <s v="S"/>
    <m/>
    <s v="USD SOFR"/>
    <s v="2025-09-04T00:00"/>
    <s v="2034-08-19T00:00"/>
    <s v="CS"/>
    <s v="LIVE"/>
    <s v="26_41_S1XX"/>
    <s v="CORE_FUNDING"/>
    <s v="DC_FUT_B"/>
    <m/>
    <m/>
    <s v="USD"/>
    <n v="-5880.2538626400001"/>
  </r>
  <r>
    <s v="2026-08-21T00:00"/>
    <s v="CPN"/>
    <s v="REV"/>
    <s v="VAR"/>
    <s v="FIX"/>
    <s v="INT"/>
    <s v="2026-08-21T00:00"/>
    <n v="1"/>
    <n v="0"/>
    <n v="2"/>
    <s v="47981_0"/>
    <n v="1729494"/>
    <s v="USD"/>
    <x v="31"/>
    <n v="0"/>
    <n v="1728875"/>
    <s v="LIN ACT/360"/>
    <m/>
    <n v="3.66099"/>
    <x v="10"/>
    <n v="1728875"/>
    <n v="2"/>
    <s v="Floating"/>
    <s v="R"/>
    <n v="181"/>
    <n v="2064802.3900111101"/>
    <n v="1"/>
    <n v="2064802.3900111101"/>
    <s v="N"/>
    <s v="2026-02-19T00:00"/>
    <s v="2026-08-19T00:00"/>
    <s v="O"/>
    <s v="2026-02-19T00:00"/>
    <s v="2026-08-18T00:00"/>
    <n v="0.32"/>
    <n v="103160000"/>
    <n v="3.9809899999999998"/>
    <s v="USD"/>
    <s v="N"/>
    <n v="3.66099"/>
    <s v="Y"/>
    <s v="USD"/>
    <n v="1"/>
    <n v="1"/>
    <s v="2026-08-19T00:00"/>
    <s v="2026-08-23T00:00"/>
    <s v="INT"/>
    <s v="USD SOFR CMP 6M N5"/>
    <s v="USD"/>
    <s v="N"/>
    <s v="2026-08-18T00:00"/>
    <m/>
    <n v="2064802.390011"/>
    <s v="N"/>
    <n v="2"/>
    <m/>
    <s v="No"/>
    <n v="1"/>
    <n v="19717"/>
    <n v="1005199"/>
    <s v="2026-08-21T00:00"/>
    <s v="EOD"/>
    <m/>
    <s v="2026-08-22T00:00"/>
    <s v="FOD EOD"/>
    <s v="FO_EOD"/>
    <n v="85948"/>
    <m/>
    <n v="1366"/>
    <n v="613783"/>
    <s v="MAT"/>
    <n v="2547"/>
    <s v="2026-08-21T00:00"/>
    <n v="0"/>
    <n v="3.9809899999999998"/>
    <s v="DBSZSG"/>
    <s v="2025-02-12T00:00"/>
    <s v="2025-02-18T00:00"/>
    <s v="B"/>
    <m/>
    <s v="USD SOFR"/>
    <s v="2025-02-10T00:00"/>
    <s v="2030-02-19T00:00"/>
    <s v="CS"/>
    <s v="LIVE"/>
    <s v="S25_378XXX"/>
    <s v="EQUITY"/>
    <s v="PV"/>
    <m/>
    <m/>
    <s v="USD"/>
    <n v="67897.504933329998"/>
  </r>
  <r>
    <s v="2026-08-21T00:00"/>
    <s v="CPN"/>
    <s v="REV"/>
    <s v="VAR"/>
    <s v="FIX"/>
    <s v="INT"/>
    <s v="2026-08-21T00:00"/>
    <n v="1"/>
    <n v="0"/>
    <n v="1"/>
    <m/>
    <n v="1739771"/>
    <s v="USD"/>
    <x v="31"/>
    <n v="0"/>
    <n v="1741250"/>
    <s v="LIN ACT/360"/>
    <m/>
    <n v="0.11600000000000001"/>
    <x v="8"/>
    <n v="1741250"/>
    <n v="1"/>
    <s v="Floating"/>
    <s v="R"/>
    <n v="1620"/>
    <n v="2787.42"/>
    <n v="1"/>
    <n v="2787.42"/>
    <s v="N"/>
    <s v="2022-03-15T00:00"/>
    <s v="2026-08-21T00:00"/>
    <s v="O"/>
    <s v="2022-03-11T00:00"/>
    <m/>
    <n v="0"/>
    <n v="533988.09"/>
    <n v="0.11600000000000001"/>
    <s v="USD"/>
    <s v="N"/>
    <n v="0.11600000000000001"/>
    <s v="N"/>
    <s v="USD"/>
    <n v="1"/>
    <n v="1"/>
    <s v="2022-03-11T00:00"/>
    <s v="2026-08-23T00:00"/>
    <s v="INT"/>
    <s v="USD LIBOR 3M"/>
    <s v="USD"/>
    <s v="Y"/>
    <s v="2022-03-11T00:00"/>
    <m/>
    <n v="2787.4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20522"/>
    <s v="MAT"/>
    <n v="0"/>
    <s v="2026-08-21T00:00"/>
    <n v="0"/>
    <n v="0.11600000000000001"/>
    <s v="NW_QELOAN"/>
    <s v="2022-03-08T00:00"/>
    <s v="2022-03-15T00:00"/>
    <s v="S"/>
    <m/>
    <m/>
    <s v="2022-03-08T00:00"/>
    <s v="2029-09-13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39356"/>
    <s v="USD"/>
    <x v="29"/>
    <n v="0"/>
    <n v="1740463"/>
    <s v="LIN ACT/360"/>
    <m/>
    <n v="0"/>
    <x v="7"/>
    <n v="1740463"/>
    <n v="1"/>
    <s v="Fixed"/>
    <s v="R"/>
    <n v="0"/>
    <n v="-25948.11"/>
    <n v="1"/>
    <n v="-25948.1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5948.1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5150"/>
    <s v="MAT"/>
    <n v="0"/>
    <s v="2026-08-21T00:00"/>
    <n v="0"/>
    <n v="0"/>
    <s v="IFC_BORROWER"/>
    <s v="2026-05-21T00:00"/>
    <s v="2026-08-21T00:00"/>
    <s v="B"/>
    <m/>
    <m/>
    <s v="2026-05-2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370"/>
    <s v="USD"/>
    <x v="23"/>
    <n v="0"/>
    <n v="1734771"/>
    <s v="LIN ACT/360"/>
    <m/>
    <n v="0"/>
    <x v="6"/>
    <n v="1734771"/>
    <n v="1"/>
    <s v="Floating"/>
    <s v="P"/>
    <n v="0"/>
    <n v="9302009377.0499897"/>
    <n v="1"/>
    <n v="9302009377.049999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9302009377.04998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15"/>
    <s v="MAT"/>
    <n v="0"/>
    <s v="2026-08-21T00:00"/>
    <n v="0"/>
    <n v="0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35369"/>
    <s v="USD"/>
    <x v="32"/>
    <n v="0"/>
    <n v="1734770"/>
    <s v="LIN ACT/360"/>
    <m/>
    <n v="0"/>
    <x v="6"/>
    <n v="1734770"/>
    <n v="1"/>
    <s v="Floating"/>
    <s v="R"/>
    <n v="0"/>
    <n v="-2871756548.0900002"/>
    <n v="1"/>
    <n v="-2871756548.090000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2871756548.090000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49"/>
    <s v="MAT"/>
    <n v="0"/>
    <s v="2026-08-21T00:00"/>
    <n v="0"/>
    <n v="0"/>
    <s v="LAM_STG_ENHCASH"/>
    <s v="2026-08-25T00:00"/>
    <s v="2026-08-21T00:00"/>
    <s v="S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41490"/>
    <s v="USD"/>
    <x v="29"/>
    <n v="0"/>
    <n v="1744623"/>
    <s v="LIN ACT/360"/>
    <m/>
    <n v="0"/>
    <x v="7"/>
    <n v="1744623"/>
    <n v="1"/>
    <s v="Fixed"/>
    <s v="R"/>
    <n v="0"/>
    <n v="-11965.21"/>
    <n v="1"/>
    <n v="-11965.2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1965.2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651"/>
    <s v="MAT"/>
    <n v="0"/>
    <s v="2026-08-21T00:00"/>
    <n v="0"/>
    <n v="0"/>
    <s v="IFC_BORROWER"/>
    <s v="2026-05-19T00:00"/>
    <s v="2026-08-21T00:00"/>
    <s v="B"/>
    <m/>
    <m/>
    <s v="2026-05-1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77"/>
    <s v="USD"/>
    <x v="29"/>
    <n v="0"/>
    <n v="1740500"/>
    <s v="LIN ACT/360"/>
    <m/>
    <n v="0"/>
    <x v="7"/>
    <n v="1740500"/>
    <n v="1"/>
    <s v="Fixed"/>
    <s v="R"/>
    <n v="0"/>
    <n v="-3406.69"/>
    <n v="1"/>
    <n v="-3406.6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406.6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902"/>
    <s v="MAT"/>
    <n v="0"/>
    <s v="2026-08-21T00:00"/>
    <n v="0"/>
    <n v="0"/>
    <s v="IFC_BORROWER"/>
    <s v="2026-05-27T00:00"/>
    <s v="2026-08-21T00:00"/>
    <s v="B"/>
    <m/>
    <m/>
    <s v="2026-05-2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581"/>
    <s v="USD"/>
    <x v="29"/>
    <n v="0"/>
    <n v="1744802"/>
    <s v="LIN ACT/360"/>
    <m/>
    <n v="0"/>
    <x v="7"/>
    <n v="1744802"/>
    <n v="1"/>
    <s v="Fixed"/>
    <s v="R"/>
    <n v="0"/>
    <n v="-5219.62"/>
    <n v="1"/>
    <n v="-5219.6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219.6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237"/>
    <s v="MAT"/>
    <n v="0"/>
    <s v="2026-08-21T00:00"/>
    <n v="0"/>
    <n v="0"/>
    <s v="IFC_BORROWER"/>
    <s v="2026-05-28T00:00"/>
    <s v="2026-08-21T00:00"/>
    <s v="B"/>
    <m/>
    <m/>
    <s v="2026-05-2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00"/>
    <s v="USD"/>
    <x v="29"/>
    <n v="0"/>
    <n v="1739973"/>
    <s v="LIN ACT/360"/>
    <m/>
    <n v="0"/>
    <x v="7"/>
    <n v="1739973"/>
    <n v="1"/>
    <s v="Fixed"/>
    <s v="R"/>
    <n v="0"/>
    <n v="-92.93"/>
    <n v="1"/>
    <n v="-92.9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92.9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365"/>
    <s v="MAT"/>
    <n v="0"/>
    <s v="2026-08-21T00:00"/>
    <n v="0"/>
    <n v="0"/>
    <s v="IFC_BORROWER"/>
    <s v="2026-06-04T00:00"/>
    <s v="2026-08-21T00:00"/>
    <s v="B"/>
    <m/>
    <m/>
    <s v="2026-06-0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43"/>
    <s v="USD"/>
    <x v="0"/>
    <n v="0"/>
    <n v="1734544"/>
    <s v="LIN ACT/360"/>
    <m/>
    <n v="0"/>
    <x v="0"/>
    <n v="1734544"/>
    <n v="2"/>
    <s v="Fixed"/>
    <s v="R"/>
    <n v="0"/>
    <n v="-25699.07"/>
    <n v="1"/>
    <n v="-25699.0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5699.0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4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387"/>
    <s v="USD"/>
    <x v="29"/>
    <n v="0"/>
    <n v="1744424"/>
    <s v="LIN ACT/360"/>
    <m/>
    <n v="0"/>
    <x v="7"/>
    <n v="1744424"/>
    <n v="1"/>
    <s v="Fixed"/>
    <s v="R"/>
    <n v="0"/>
    <n v="-708496.07"/>
    <n v="1"/>
    <n v="-708496.0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08496.0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710"/>
    <s v="MAT"/>
    <n v="0"/>
    <s v="2026-08-21T00:00"/>
    <n v="0"/>
    <n v="0"/>
    <s v="IFC_BORROWER"/>
    <s v="2026-05-13T00:00"/>
    <s v="2026-08-21T00:00"/>
    <s v="B"/>
    <m/>
    <m/>
    <s v="2026-05-1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83"/>
    <s v="USD"/>
    <x v="29"/>
    <n v="0"/>
    <n v="1744608"/>
    <s v="LIN ACT/360"/>
    <m/>
    <n v="0"/>
    <x v="8"/>
    <n v="1744608"/>
    <n v="1"/>
    <s v="Fixed"/>
    <s v="P"/>
    <n v="0"/>
    <n v="1728139.73"/>
    <n v="1"/>
    <n v="1728139.7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728139.7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551"/>
    <s v="MAT"/>
    <n v="0"/>
    <s v="2026-08-21T00:00"/>
    <n v="0"/>
    <n v="0"/>
    <s v="ALM_HEDGES"/>
    <s v="2026-05-15T00:00"/>
    <s v="2026-08-21T00:00"/>
    <s v="B"/>
    <m/>
    <m/>
    <s v="2026-05-1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8394"/>
    <s v="USD"/>
    <x v="29"/>
    <n v="0"/>
    <n v="1738641"/>
    <s v="LIN ACT/360"/>
    <m/>
    <n v="0"/>
    <x v="7"/>
    <n v="1738641"/>
    <n v="1"/>
    <s v="Fixed"/>
    <s v="R"/>
    <n v="0"/>
    <n v="-7892.41"/>
    <n v="1"/>
    <n v="-7892.4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7892.4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1744"/>
    <s v="MAT"/>
    <n v="0"/>
    <s v="2026-08-21T00:00"/>
    <n v="0"/>
    <n v="0"/>
    <s v="IFC_BORROWER"/>
    <s v="2026-06-24T00:00"/>
    <s v="2026-08-21T00:00"/>
    <s v="B"/>
    <m/>
    <m/>
    <s v="2026-06-2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42"/>
    <s v="USD"/>
    <x v="0"/>
    <n v="0"/>
    <n v="1734543"/>
    <s v="LIN ACT/360"/>
    <m/>
    <n v="0"/>
    <x v="0"/>
    <n v="1734543"/>
    <n v="2"/>
    <s v="Fixed"/>
    <s v="R"/>
    <n v="0"/>
    <n v="-300"/>
    <n v="1"/>
    <n v="-30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4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3394"/>
    <s v="USD"/>
    <x v="29"/>
    <n v="0"/>
    <n v="1748343"/>
    <s v="LIN ACT/360"/>
    <m/>
    <n v="0"/>
    <x v="7"/>
    <n v="1748343"/>
    <n v="1"/>
    <s v="Fixed"/>
    <s v="R"/>
    <n v="0"/>
    <n v="-35618.76"/>
    <n v="1"/>
    <n v="-35618.7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5618.7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147"/>
    <s v="MAT"/>
    <n v="0"/>
    <s v="2026-08-21T00:00"/>
    <n v="0"/>
    <n v="0"/>
    <s v="IFC_BORROWER"/>
    <s v="2026-07-13T00:00"/>
    <s v="2026-08-21T00:00"/>
    <s v="B"/>
    <m/>
    <m/>
    <s v="2026-07-1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31"/>
    <s v="USD"/>
    <x v="29"/>
    <n v="0"/>
    <n v="1740032"/>
    <s v="LIN ACT/360"/>
    <m/>
    <n v="0"/>
    <x v="7"/>
    <n v="1740032"/>
    <n v="1"/>
    <s v="Fixed"/>
    <s v="R"/>
    <n v="0"/>
    <n v="-159802.73000000001"/>
    <n v="1"/>
    <n v="-159802.73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59802.73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1805"/>
    <s v="MAT"/>
    <n v="0"/>
    <s v="2026-08-21T00:00"/>
    <n v="0"/>
    <n v="0"/>
    <s v="IFC_BORROWER"/>
    <s v="2026-06-16T00:00"/>
    <s v="2026-08-21T00:00"/>
    <s v="B"/>
    <m/>
    <m/>
    <s v="2026-06-16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39213"/>
    <s v="USD"/>
    <x v="34"/>
    <n v="0"/>
    <n v="1740190"/>
    <s v="LIN ACT/360"/>
    <m/>
    <n v="0"/>
    <x v="7"/>
    <n v="1740190"/>
    <n v="1"/>
    <s v="Fixed"/>
    <s v="R"/>
    <n v="514"/>
    <n v="2787.06"/>
    <n v="1"/>
    <n v="2787.06"/>
    <s v="N"/>
    <s v="2025-03-25T00:00"/>
    <s v="2026-08-21T00:00"/>
    <s v="O"/>
    <m/>
    <m/>
    <n v="0"/>
    <n v="16266.9"/>
    <n v="12"/>
    <s v="USD"/>
    <s v="N"/>
    <n v="0"/>
    <s v="Y"/>
    <s v="USD"/>
    <n v="1"/>
    <n v="1"/>
    <m/>
    <s v="2026-08-23T00:00"/>
    <s v="INT"/>
    <m/>
    <s v="USD"/>
    <s v="N"/>
    <m/>
    <m/>
    <n v="2787.0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39887"/>
    <s v="MAT"/>
    <n v="0"/>
    <s v="2026-08-21T00:00"/>
    <n v="0"/>
    <n v="11.999991"/>
    <s v="IFC_BORROWER"/>
    <s v="2025-03-18T00:00"/>
    <s v="2025-03-25T00:00"/>
    <s v="B"/>
    <m/>
    <m/>
    <s v="2025-03-18T00:00"/>
    <s v="2035-03-25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39083"/>
    <s v="USD"/>
    <x v="29"/>
    <n v="0"/>
    <n v="1739944"/>
    <s v="LIN ACT/360"/>
    <m/>
    <n v="0"/>
    <x v="7"/>
    <n v="1739944"/>
    <n v="1"/>
    <s v="Fixed"/>
    <s v="R"/>
    <n v="0"/>
    <n v="-44705.98"/>
    <n v="1"/>
    <n v="-44705.9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4705.9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00"/>
    <s v="MAT"/>
    <n v="0"/>
    <s v="2026-08-21T00:00"/>
    <n v="0"/>
    <n v="0"/>
    <s v="IFC_BORROWER"/>
    <s v="2026-06-01T00:00"/>
    <s v="2026-08-21T00:00"/>
    <s v="B"/>
    <m/>
    <m/>
    <s v="2026-06-0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77"/>
    <s v="USD"/>
    <x v="6"/>
    <n v="0"/>
    <n v="1734578"/>
    <s v="LIN ACT/360"/>
    <m/>
    <n v="0"/>
    <x v="0"/>
    <n v="1734578"/>
    <n v="2"/>
    <s v="Fixed"/>
    <s v="R"/>
    <n v="0"/>
    <n v="-981324.71"/>
    <n v="1"/>
    <n v="-981324.7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981324.7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8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52"/>
    <s v="USD"/>
    <x v="0"/>
    <n v="0"/>
    <n v="1734553"/>
    <s v="LIN ACT/360"/>
    <m/>
    <n v="0"/>
    <x v="0"/>
    <n v="1734553"/>
    <n v="2"/>
    <s v="Fixed"/>
    <s v="R"/>
    <n v="0"/>
    <n v="-830.57"/>
    <n v="1"/>
    <n v="-830.5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830.5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5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147"/>
    <s v="USD"/>
    <x v="0"/>
    <n v="0"/>
    <n v="1734548"/>
    <s v="LIN ACT/360"/>
    <m/>
    <n v="0"/>
    <x v="0"/>
    <n v="1734548"/>
    <n v="2"/>
    <s v="Fixed"/>
    <s v="R"/>
    <n v="0"/>
    <n v="-1069895.3899999999"/>
    <n v="1"/>
    <n v="-1069895.38999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069895.38999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4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469"/>
    <s v="USD"/>
    <x v="29"/>
    <n v="0"/>
    <n v="1744582"/>
    <s v="LIN ACT/360"/>
    <m/>
    <n v="0"/>
    <x v="7"/>
    <n v="1744582"/>
    <n v="1"/>
    <s v="Fixed"/>
    <s v="R"/>
    <n v="0"/>
    <n v="-1274560.32"/>
    <n v="1"/>
    <n v="-1274560.32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274560.32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764"/>
    <s v="MAT"/>
    <n v="0"/>
    <s v="2026-08-21T00:00"/>
    <n v="0"/>
    <n v="0"/>
    <s v="IFC_BORROWER"/>
    <s v="2026-05-14T00:00"/>
    <s v="2026-08-21T00:00"/>
    <s v="B"/>
    <m/>
    <m/>
    <s v="2026-05-1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32"/>
    <s v="USD"/>
    <x v="29"/>
    <n v="0"/>
    <n v="1740033"/>
    <s v="LIN ACT/360"/>
    <m/>
    <n v="0"/>
    <x v="8"/>
    <n v="1740033"/>
    <n v="1"/>
    <s v="Fixed"/>
    <s v="P"/>
    <n v="0"/>
    <n v="159802.73000000001"/>
    <n v="1"/>
    <n v="159802.730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59802.730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1808"/>
    <s v="MAT"/>
    <n v="0"/>
    <s v="2026-08-21T00:00"/>
    <n v="0"/>
    <n v="0"/>
    <s v="ALM_HEDGES"/>
    <s v="2026-06-16T00:00"/>
    <s v="2026-08-21T00:00"/>
    <s v="B"/>
    <m/>
    <m/>
    <s v="2026-06-1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66"/>
    <s v="USD"/>
    <x v="29"/>
    <n v="0"/>
    <n v="1740481"/>
    <s v="LIN ACT/360"/>
    <m/>
    <n v="0"/>
    <x v="7"/>
    <n v="1740481"/>
    <n v="1"/>
    <s v="Fixed"/>
    <s v="R"/>
    <n v="0"/>
    <n v="-156657.97"/>
    <n v="1"/>
    <n v="-156657.9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56657.9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825"/>
    <s v="MAT"/>
    <n v="0"/>
    <s v="2026-08-21T00:00"/>
    <n v="0"/>
    <n v="0"/>
    <s v="IFC_BORROWER"/>
    <s v="2026-05-26T00:00"/>
    <s v="2026-08-21T00:00"/>
    <s v="B"/>
    <m/>
    <m/>
    <s v="2026-05-26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34667"/>
    <s v="USD"/>
    <x v="1"/>
    <n v="0"/>
    <n v="1734068"/>
    <s v="LIN ACT/360"/>
    <m/>
    <n v="0"/>
    <x v="3"/>
    <n v="1734068"/>
    <n v="2"/>
    <s v="Fixed"/>
    <s v="R"/>
    <n v="30"/>
    <n v="481250"/>
    <n v="1"/>
    <n v="481250"/>
    <s v="N"/>
    <s v="2026-07-22T00:00"/>
    <s v="2026-08-21T00:00"/>
    <s v="CL"/>
    <m/>
    <m/>
    <n v="0"/>
    <n v="150000000"/>
    <n v="3.85"/>
    <s v="USD"/>
    <s v="N"/>
    <n v="0"/>
    <s v="Y"/>
    <s v="USD"/>
    <n v="1"/>
    <n v="1"/>
    <m/>
    <s v="2026-08-23T00:00"/>
    <s v="INT"/>
    <m/>
    <s v="USD"/>
    <s v="N"/>
    <m/>
    <m/>
    <n v="48125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122484"/>
    <s v="MAT"/>
    <n v="2444"/>
    <s v="2026-08-21T00:00"/>
    <n v="0"/>
    <n v="3.85"/>
    <s v="CMCSSG"/>
    <s v="2026-07-21T00:00"/>
    <s v="2026-07-22T00:00"/>
    <s v="B"/>
    <m/>
    <m/>
    <s v="2026-07-21T00:00"/>
    <s v="2026-08-21T00:00"/>
    <s v="LN_BR"/>
    <s v="DEAD"/>
    <s v="MM27_108XX"/>
    <s v="LAM_LIQUIDTY"/>
    <s v="NA"/>
    <m/>
    <m/>
    <s v="USD"/>
    <m/>
  </r>
  <r>
    <s v="2026-08-21T00:00"/>
    <s v="NOM"/>
    <s v="CAP"/>
    <s v="RTRN"/>
    <m/>
    <s v="INT"/>
    <s v="2026-08-21T00:00"/>
    <n v="1"/>
    <n v="0"/>
    <n v="1"/>
    <m/>
    <n v="1735211"/>
    <s v="USD"/>
    <x v="24"/>
    <n v="0"/>
    <n v="1734612"/>
    <s v="LIN ACT/360"/>
    <m/>
    <n v="0"/>
    <x v="11"/>
    <n v="1734612"/>
    <n v="4"/>
    <s v="Floating"/>
    <s v="P"/>
    <n v="0"/>
    <n v="7000000"/>
    <n v="1"/>
    <n v="7000000"/>
    <s v="N"/>
    <m/>
    <m/>
    <s v="OA"/>
    <m/>
    <m/>
    <n v="0"/>
    <n v="60500000"/>
    <n v="0"/>
    <s v="USD"/>
    <s v="N"/>
    <n v="0"/>
    <s v="Y"/>
    <s v="USD"/>
    <n v="1"/>
    <n v="1"/>
    <s v="2026-08-24T00:00"/>
    <s v="2026-08-23T00:00"/>
    <s v="PS"/>
    <m/>
    <s v="USD"/>
    <s v="N"/>
    <m/>
    <m/>
    <n v="7000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406087"/>
    <s v="MAT"/>
    <n v="3725"/>
    <s v="2026-08-21T00:00"/>
    <n v="0"/>
    <n v="0"/>
    <s v="CMWASY"/>
    <s v="2025-03-25T00:00"/>
    <s v="2026-08-01T00:00"/>
    <s v="B"/>
    <m/>
    <m/>
    <s v="2025-03-25T00:00"/>
    <s v="2026-08-24T00:00"/>
    <s v="LB"/>
    <s v="MKT_OP"/>
    <s v="CTBAUS33XX"/>
    <s v="COLLATERAL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8"/>
    <s v="USD"/>
    <x v="38"/>
    <n v="0"/>
    <n v="1754725"/>
    <s v="LIN ACT/360"/>
    <m/>
    <n v="3.63"/>
    <x v="6"/>
    <n v="1754725"/>
    <n v="1"/>
    <s v="Floating"/>
    <s v="P"/>
    <n v="3"/>
    <n v="-6048.4960357099999"/>
    <n v="1"/>
    <n v="-6048.4960357099999"/>
    <s v="Y"/>
    <s v="2026-08-21T00:00"/>
    <s v="2026-08-24T00:00"/>
    <s v="O"/>
    <s v="2026-08-21T00:00"/>
    <s v="2026-08-21T00:00"/>
    <n v="0.32"/>
    <n v="-18375177.829999998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6048.4960359999995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45"/>
    <s v="MAT"/>
    <n v="0"/>
    <s v="2026-08-21T00:00"/>
    <n v="0"/>
    <n v="3.95"/>
    <s v="FTP_WASH"/>
    <s v="2026-08-25T00:00"/>
    <s v="2026-08-21T00:00"/>
    <s v="B"/>
    <m/>
    <m/>
    <s v="2026-08-21T00:00"/>
    <s v="2026-08-24T00:00"/>
    <s v="LN_BR"/>
    <s v="LIVE"/>
    <m/>
    <s v="ALM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6"/>
    <s v="USD"/>
    <x v="25"/>
    <n v="0"/>
    <n v="1754723"/>
    <s v="LIN ACT/360"/>
    <m/>
    <n v="3.63"/>
    <x v="6"/>
    <n v="1754723"/>
    <n v="1"/>
    <s v="Floating"/>
    <s v="R"/>
    <n v="3"/>
    <n v="195100.08428322"/>
    <n v="1"/>
    <n v="195100.08428322"/>
    <s v="Y"/>
    <s v="2026-08-21T00:00"/>
    <s v="2026-08-24T00:00"/>
    <s v="O"/>
    <s v="2026-08-21T00:00"/>
    <s v="2026-08-21T00:00"/>
    <n v="0.32"/>
    <n v="592709116.809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195100.084283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1"/>
    <s v="MAT"/>
    <n v="0"/>
    <s v="2026-08-21T00:00"/>
    <n v="0"/>
    <n v="3.95"/>
    <s v="POOL_ALM_ZAR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35372"/>
    <s v="USD"/>
    <x v="3"/>
    <n v="0"/>
    <n v="1734773"/>
    <s v="LIN ACT/360"/>
    <m/>
    <n v="3.63"/>
    <x v="6"/>
    <n v="1734773"/>
    <n v="1"/>
    <s v="Floating"/>
    <s v="P"/>
    <n v="3"/>
    <n v="-1368192.85431605"/>
    <n v="1"/>
    <n v="-1368192.85431605"/>
    <s v="Y"/>
    <s v="2026-08-21T00:00"/>
    <s v="2026-08-24T00:00"/>
    <s v="O"/>
    <s v="2026-08-21T00:00"/>
    <s v="2026-08-21T00:00"/>
    <n v="0.32"/>
    <n v="-4156535253.61998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-1368192.8543159999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26"/>
    <s v="MAT"/>
    <n v="0"/>
    <s v="2026-08-21T00:00"/>
    <n v="0"/>
    <n v="3.95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2"/>
    <s v="USD"/>
    <x v="25"/>
    <n v="0"/>
    <n v="1754719"/>
    <s v="LIN ACT/360"/>
    <m/>
    <n v="3.63"/>
    <x v="6"/>
    <n v="1754719"/>
    <n v="1"/>
    <s v="Floating"/>
    <s v="R"/>
    <n v="3"/>
    <n v="45327.800444109998"/>
    <n v="1"/>
    <n v="45327.800444109998"/>
    <s v="Y"/>
    <s v="2026-08-21T00:00"/>
    <s v="2026-08-24T00:00"/>
    <s v="O"/>
    <s v="2026-08-21T00:00"/>
    <s v="2026-08-21T00:00"/>
    <n v="0.32"/>
    <n v="137704710.21000001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45327.800444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12"/>
    <s v="MAT"/>
    <n v="0"/>
    <s v="2026-08-21T00:00"/>
    <n v="0"/>
    <n v="3.95"/>
    <s v="ALM_HEDGES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CPN"/>
    <s v="REV"/>
    <s v="VAR"/>
    <s v="EST"/>
    <s v="INT"/>
    <s v="2026-08-21T00:00"/>
    <n v="1"/>
    <n v="0"/>
    <n v="1"/>
    <m/>
    <n v="1747070"/>
    <s v="USD"/>
    <x v="25"/>
    <n v="0"/>
    <n v="1754717"/>
    <s v="LIN ACT/360"/>
    <m/>
    <n v="3.63"/>
    <x v="6"/>
    <n v="1754717"/>
    <n v="1"/>
    <s v="Floating"/>
    <s v="R"/>
    <n v="3"/>
    <n v="299643.01273005002"/>
    <n v="1"/>
    <n v="299643.01273005002"/>
    <s v="Y"/>
    <s v="2026-08-21T00:00"/>
    <s v="2026-08-24T00:00"/>
    <s v="O"/>
    <s v="2026-08-21T00:00"/>
    <s v="2026-08-21T00:00"/>
    <n v="0.32"/>
    <n v="910307886.77518499"/>
    <n v="3.95"/>
    <s v="USD"/>
    <s v="Y"/>
    <n v="0"/>
    <s v="N"/>
    <s v="USD"/>
    <n v="1"/>
    <n v="1"/>
    <s v="2026-08-24T00:00"/>
    <s v="2026-08-23T00:00"/>
    <s v="IPR"/>
    <s v="USD SOFR CMP"/>
    <s v="USD"/>
    <s v="Y"/>
    <s v="2026-08-21T00:00"/>
    <m/>
    <n v="299643.01273000002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758407"/>
    <s v="MAT"/>
    <n v="0"/>
    <s v="2026-08-21T00:00"/>
    <n v="0"/>
    <n v="3.95"/>
    <s v="POOL_ALM_COP"/>
    <s v="2026-08-25T00:00"/>
    <s v="2026-08-21T00:00"/>
    <s v="S"/>
    <m/>
    <m/>
    <s v="2026-08-21T00:00"/>
    <s v="2026-08-24T00:00"/>
    <s v="LN_BR"/>
    <s v="LIVE"/>
    <m/>
    <s v="TECH"/>
    <s v="NA"/>
    <m/>
    <m/>
    <s v="USD"/>
    <m/>
  </r>
  <r>
    <s v="2026-08-21T00:00"/>
    <s v="IPAY"/>
    <s v="CAP"/>
    <s v="FEE"/>
    <s v="UPFN"/>
    <s v="OFF"/>
    <s v="2026-08-21T00:00"/>
    <n v="1"/>
    <n v="0"/>
    <n v="1"/>
    <m/>
    <n v="1735307"/>
    <s v="USD"/>
    <x v="3"/>
    <n v="0"/>
    <n v="1734708"/>
    <m/>
    <m/>
    <n v="0"/>
    <x v="2"/>
    <n v="1734708"/>
    <n v="1"/>
    <m/>
    <s v="R"/>
    <n v="0"/>
    <n v="1967232219"/>
    <n v="1"/>
    <n v="1967232219"/>
    <s v="N"/>
    <m/>
    <m/>
    <s v="CL"/>
    <m/>
    <m/>
    <n v="0"/>
    <n v="0"/>
    <n v="0"/>
    <s v="USD"/>
    <s v="N"/>
    <n v="0"/>
    <s v="Y"/>
    <m/>
    <n v="0"/>
    <n v="0"/>
    <m/>
    <s v="2026-08-23T00:00"/>
    <s v="FEE"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411"/>
    <n v="1002765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USD"/>
    <m/>
  </r>
  <r>
    <s v="2026-08-21T00:00"/>
    <s v="IPAY"/>
    <s v="REV"/>
    <m/>
    <m/>
    <s v="ADD"/>
    <s v="2026-08-21T00:00"/>
    <n v="1"/>
    <n v="0"/>
    <n v="1"/>
    <m/>
    <n v="1738060"/>
    <s v="USD"/>
    <x v="8"/>
    <n v="0"/>
    <n v="1738055"/>
    <m/>
    <m/>
    <n v="0"/>
    <x v="2"/>
    <n v="1738055"/>
    <n v="1"/>
    <m/>
    <s v="R"/>
    <n v="0"/>
    <n v="83442.850000000006"/>
    <n v="1"/>
    <n v="83442.850000000006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0880"/>
    <s v="MAT"/>
    <n v="0"/>
    <s v="2009-08-19T00:00"/>
    <n v="0"/>
    <n v="0"/>
    <s v="IFC_BORROWER"/>
    <m/>
    <s v="2009-08-26T00:00"/>
    <s v="B"/>
    <m/>
    <m/>
    <s v="2009-08-19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899"/>
    <s v="USD"/>
    <x v="8"/>
    <n v="0"/>
    <n v="1736894"/>
    <m/>
    <m/>
    <n v="0"/>
    <x v="2"/>
    <n v="1736894"/>
    <n v="1"/>
    <m/>
    <s v="R"/>
    <n v="0"/>
    <n v="16408.009999999998"/>
    <n v="1"/>
    <n v="16408.009999999998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6378"/>
    <s v="MAT"/>
    <n v="0"/>
    <s v="2016-12-02T00:00"/>
    <n v="0"/>
    <n v="0"/>
    <s v="IFC_BORROWER"/>
    <m/>
    <s v="2016-12-09T00:00"/>
    <s v="B"/>
    <m/>
    <m/>
    <s v="2016-12-02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734"/>
    <s v="USD"/>
    <x v="8"/>
    <n v="0"/>
    <n v="1735189"/>
    <m/>
    <m/>
    <n v="0"/>
    <x v="2"/>
    <n v="1735189"/>
    <n v="1"/>
    <m/>
    <s v="R"/>
    <n v="0"/>
    <n v="4657.5"/>
    <n v="1"/>
    <n v="4657.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3357"/>
    <s v="MAT"/>
    <n v="0"/>
    <s v="2011-08-24T00:00"/>
    <n v="0"/>
    <n v="0"/>
    <s v="IFC_BORROWER"/>
    <m/>
    <s v="2011-08-31T00:00"/>
    <s v="B"/>
    <m/>
    <m/>
    <s v="2011-08-24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796"/>
    <s v="EUR"/>
    <x v="8"/>
    <n v="0"/>
    <n v="1735277"/>
    <m/>
    <m/>
    <n v="0"/>
    <x v="2"/>
    <n v="1735277"/>
    <n v="1"/>
    <m/>
    <s v="R"/>
    <n v="0"/>
    <n v="1065.0999999999999"/>
    <n v="1"/>
    <n v="1065.0999999999999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652446"/>
    <s v="MAT"/>
    <n v="0"/>
    <s v="2021-10-11T00:00"/>
    <n v="0"/>
    <n v="0"/>
    <s v="IFC_BORROWER"/>
    <m/>
    <s v="2021-10-18T00:00"/>
    <s v="B"/>
    <m/>
    <m/>
    <s v="2021-10-11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5593"/>
    <s v="EUR"/>
    <x v="8"/>
    <n v="0"/>
    <n v="1735004"/>
    <m/>
    <m/>
    <n v="0"/>
    <x v="2"/>
    <n v="1735004"/>
    <n v="1"/>
    <m/>
    <s v="R"/>
    <n v="0"/>
    <n v="112451.67"/>
    <n v="1"/>
    <n v="112451.67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652427"/>
    <s v="MAT"/>
    <n v="0"/>
    <s v="2009-11-05T00:00"/>
    <n v="0"/>
    <n v="0"/>
    <s v="IFC_BORROWER"/>
    <m/>
    <s v="2009-11-12T00:00"/>
    <s v="B"/>
    <m/>
    <m/>
    <s v="2009-11-05T00:00"/>
    <m/>
    <s v="SCF"/>
    <s v="LIVE"/>
    <m/>
    <s v="UNFUNDED"/>
    <m/>
    <m/>
    <m/>
    <s v="EUR"/>
    <m/>
  </r>
  <r>
    <s v="2026-08-21T00:00"/>
    <s v="IPAY"/>
    <s v="REV"/>
    <m/>
    <m/>
    <s v="ADD"/>
    <s v="2026-08-21T00:00"/>
    <n v="1"/>
    <n v="0"/>
    <n v="1"/>
    <m/>
    <n v="1737456"/>
    <s v="USD"/>
    <x v="8"/>
    <n v="0"/>
    <n v="1737451"/>
    <m/>
    <m/>
    <n v="0"/>
    <x v="2"/>
    <n v="1737451"/>
    <n v="1"/>
    <m/>
    <s v="R"/>
    <n v="0"/>
    <n v="301835.25"/>
    <n v="1"/>
    <n v="301835.2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93402"/>
    <s v="MAT"/>
    <n v="0"/>
    <s v="2009-08-06T00:00"/>
    <n v="0"/>
    <n v="0"/>
    <s v="IFC_BORROWER"/>
    <m/>
    <s v="2009-08-13T00:00"/>
    <s v="B"/>
    <m/>
    <m/>
    <s v="2009-08-06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6049"/>
    <s v="USD"/>
    <x v="8"/>
    <n v="0"/>
    <n v="1735650"/>
    <m/>
    <m/>
    <n v="0"/>
    <x v="2"/>
    <n v="1735650"/>
    <n v="1"/>
    <m/>
    <s v="R"/>
    <n v="0"/>
    <n v="145056.51"/>
    <n v="1"/>
    <n v="145056.51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2585"/>
    <s v="MAT"/>
    <n v="0"/>
    <s v="2014-08-15T00:00"/>
    <n v="0"/>
    <n v="0"/>
    <s v="IFC_BORROWER"/>
    <m/>
    <s v="2014-08-22T00:00"/>
    <s v="B"/>
    <m/>
    <m/>
    <s v="2014-08-15T00:00"/>
    <m/>
    <s v="SCF"/>
    <s v="LIVE"/>
    <m/>
    <s v="UNFUNDED"/>
    <m/>
    <m/>
    <m/>
    <s v="USD"/>
    <m/>
  </r>
  <r>
    <s v="2026-08-21T00:00"/>
    <s v="IPAY"/>
    <s v="REV"/>
    <m/>
    <m/>
    <s v="ADD"/>
    <s v="2026-08-21T00:00"/>
    <n v="1"/>
    <n v="0"/>
    <n v="1"/>
    <m/>
    <n v="1735695"/>
    <s v="USD"/>
    <x v="29"/>
    <n v="0"/>
    <n v="1735130"/>
    <m/>
    <m/>
    <n v="0"/>
    <x v="2"/>
    <n v="1735130"/>
    <n v="1"/>
    <m/>
    <s v="R"/>
    <n v="0"/>
    <n v="6462.97"/>
    <n v="1"/>
    <n v="6462.97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78429"/>
    <s v="MAT"/>
    <n v="0"/>
    <s v="2014-11-06T00:00"/>
    <n v="0"/>
    <n v="0"/>
    <s v="IFC_BORROWER"/>
    <m/>
    <s v="2014-11-13T00:00"/>
    <s v="B"/>
    <m/>
    <m/>
    <s v="2014-11-06T00:00"/>
    <m/>
    <s v="SCF"/>
    <s v="LIVE"/>
    <m/>
    <s v="SENIOR_LOANS"/>
    <m/>
    <m/>
    <m/>
    <s v="USD"/>
    <m/>
  </r>
  <r>
    <s v="2026-08-21T00:00"/>
    <s v="IPAY"/>
    <s v="REV"/>
    <m/>
    <m/>
    <s v="ADD"/>
    <s v="2026-08-21T00:00"/>
    <n v="1"/>
    <n v="0"/>
    <n v="1"/>
    <m/>
    <n v="1735731"/>
    <s v="USD"/>
    <x v="8"/>
    <n v="0"/>
    <n v="1735186"/>
    <m/>
    <m/>
    <n v="0"/>
    <x v="2"/>
    <n v="1735186"/>
    <n v="1"/>
    <m/>
    <s v="R"/>
    <n v="0"/>
    <n v="3637.75"/>
    <n v="1"/>
    <n v="3637.75"/>
    <s v="N"/>
    <m/>
    <m/>
    <s v="O"/>
    <m/>
    <m/>
    <n v="0"/>
    <n v="0"/>
    <n v="0"/>
    <s v="USD"/>
    <s v="N"/>
    <n v="0"/>
    <s v="Y"/>
    <m/>
    <n v="0"/>
    <n v="0"/>
    <m/>
    <s v="2026-08-23T00:00"/>
    <m/>
    <m/>
    <m/>
    <s v="Y"/>
    <m/>
    <m/>
    <n v="0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0"/>
    <n v="987904"/>
    <s v="MAT"/>
    <n v="0"/>
    <s v="2009-02-20T00:00"/>
    <n v="0"/>
    <n v="0"/>
    <s v="IFC_BORROWER"/>
    <m/>
    <s v="2009-02-27T00:00"/>
    <s v="B"/>
    <m/>
    <m/>
    <s v="2009-02-20T00:00"/>
    <m/>
    <s v="SCF"/>
    <s v="LIVE"/>
    <m/>
    <s v="UNFUNDED"/>
    <m/>
    <m/>
    <m/>
    <s v="USD"/>
    <m/>
  </r>
  <r>
    <s v="2026-08-21T00:00"/>
    <s v="CPN"/>
    <s v="REV"/>
    <s v="VAR"/>
    <s v="FIX"/>
    <s v="INT"/>
    <s v="2026-08-21T00:00"/>
    <n v="1"/>
    <n v="0"/>
    <n v="2"/>
    <s v="IFC KR310204GF23"/>
    <n v="1731022"/>
    <s v="USD"/>
    <x v="4"/>
    <n v="0"/>
    <n v="1730403"/>
    <s v="LIN ACT/360"/>
    <s v="KR_POLICY_SOE"/>
    <n v="3.63442"/>
    <x v="12"/>
    <n v="1730403"/>
    <n v="2"/>
    <s v="Floating"/>
    <s v="R"/>
    <n v="55"/>
    <n v="213774.56527778"/>
    <n v="1"/>
    <n v="213774.56527778"/>
    <s v="N"/>
    <s v="2026-06-25T00:00"/>
    <s v="2026-08-19T00:00"/>
    <s v="O"/>
    <s v="2026-06-25T00:00"/>
    <s v="2026-08-18T00:00"/>
    <n v="0"/>
    <n v="38500000"/>
    <n v="3.63442"/>
    <s v="USD"/>
    <s v="N"/>
    <n v="3.63442"/>
    <s v="Y"/>
    <s v="USD"/>
    <n v="1"/>
    <n v="1"/>
    <s v="2026-08-19T00:00"/>
    <s v="2026-08-23T00:00"/>
    <s v="INT"/>
    <s v="USD SOFR CMP 1Y N5"/>
    <s v="USD"/>
    <s v="N"/>
    <s v="2026-08-18T00:00"/>
    <m/>
    <n v="213774.565277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925354"/>
    <s v="MAT"/>
    <n v="3525"/>
    <s v="2026-08-21T00:00"/>
    <n v="0"/>
    <n v="3.63442"/>
    <s v="FUNBUS"/>
    <s v="2026-06-25T00:00"/>
    <s v="2026-06-25T00:00"/>
    <s v="B"/>
    <m/>
    <s v="USD SOFR"/>
    <s v="2026-06-23T00:00"/>
    <s v="2027-08-19T00:00"/>
    <s v="IRS"/>
    <s v="LIVE"/>
    <n v="321205432"/>
    <s v="LAM_STRATEGIC"/>
    <s v="NA"/>
    <m/>
    <m/>
    <s v="USD"/>
    <n v="23286.468333330002"/>
  </r>
  <r>
    <s v="2026-08-21T00:00"/>
    <s v="CPN"/>
    <s v="REV"/>
    <s v="VAR"/>
    <s v="FIX"/>
    <s v="INT"/>
    <s v="2026-08-21T00:00"/>
    <n v="1"/>
    <n v="0"/>
    <n v="2"/>
    <s v="26_243XXXX"/>
    <n v="1728854"/>
    <s v="USD"/>
    <x v="20"/>
    <n v="0"/>
    <n v="1728235"/>
    <s v="LIN 30/360"/>
    <s v="TRANCHE 2"/>
    <n v="3.6285099999999999"/>
    <x v="10"/>
    <n v="1728235"/>
    <n v="2"/>
    <s v="Floating"/>
    <s v="P"/>
    <n v="42"/>
    <n v="-121197.28518973"/>
    <n v="1"/>
    <n v="-121197.28518973"/>
    <s v="N"/>
    <s v="2026-07-08T00:00"/>
    <s v="2026-08-19T00:00"/>
    <s v="O"/>
    <s v="2026-07-08T00:00"/>
    <s v="2026-08-18T00:00"/>
    <n v="-0.2"/>
    <n v="-30299864.170000002"/>
    <n v="3.4285100000000002"/>
    <s v="USD"/>
    <s v="N"/>
    <n v="3.6285099999999999"/>
    <s v="Y"/>
    <s v="USD"/>
    <n v="1"/>
    <n v="1"/>
    <s v="2026-08-19T00:00"/>
    <s v="2026-08-23T00:00"/>
    <s v="INT"/>
    <s v="USD SOFR CMP 3M N5"/>
    <s v="USD"/>
    <s v="Y"/>
    <s v="2026-08-18T00:00"/>
    <m/>
    <n v="-121197.2851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12107"/>
    <s v="MAT"/>
    <n v="2027"/>
    <s v="2026-08-21T00:00"/>
    <n v="0"/>
    <n v="3.4285100000000002"/>
    <s v="BARCGB"/>
    <s v="2026-07-08T00:00"/>
    <s v="2026-07-08T00:00"/>
    <s v="S"/>
    <m/>
    <s v="USD SOFR"/>
    <s v="2026-07-01T00:00"/>
    <s v="2027-11-19T00:00"/>
    <s v="CS"/>
    <s v="LIVE"/>
    <s v="27_03_S1XX"/>
    <s v="CORE_FUNDING"/>
    <s v="DC_FUT_B"/>
    <m/>
    <m/>
    <s v="USD"/>
    <n v="-17316.6753718"/>
  </r>
  <r>
    <s v="2026-08-21T00:00"/>
    <s v="IPAY"/>
    <s v="CAP"/>
    <s v="FEE"/>
    <s v="EST"/>
    <s v="ADD"/>
    <s v="2026-08-21T00:00"/>
    <n v="1"/>
    <n v="0"/>
    <n v="2"/>
    <s v="50172_1"/>
    <n v="1731571"/>
    <s v="USD"/>
    <x v="15"/>
    <n v="0"/>
    <n v="1730952"/>
    <s v="YLD BUS/252 SPR"/>
    <m/>
    <n v="0"/>
    <x v="10"/>
    <n v="1730952"/>
    <n v="2"/>
    <s v="Floating"/>
    <s v="R"/>
    <n v="0"/>
    <n v="578709.92000000004"/>
    <n v="1"/>
    <n v="578709.92000000004"/>
    <s v="N"/>
    <m/>
    <m/>
    <s v="O"/>
    <m/>
    <m/>
    <n v="0"/>
    <n v="0"/>
    <n v="0"/>
    <s v="USD"/>
    <s v="N"/>
    <n v="0"/>
    <s v="Y"/>
    <s v="USD"/>
    <n v="1"/>
    <n v="1"/>
    <m/>
    <s v="2026-08-23T00:00"/>
    <s v="FEE"/>
    <m/>
    <m/>
    <s v="N"/>
    <m/>
    <m/>
    <n v="578709.92000000004"/>
    <s v="N"/>
    <n v="0"/>
    <s v="USD SOFR"/>
    <s v="No"/>
    <n v="1"/>
    <n v="19717"/>
    <n v="1005199"/>
    <s v="2026-08-21T00:00"/>
    <s v="EOD"/>
    <m/>
    <s v="2026-08-22T00:00"/>
    <s v="FOD EOD"/>
    <s v="FO_EOD"/>
    <n v="85948"/>
    <m/>
    <n v="1370"/>
    <n v="369854"/>
    <s v="MAT"/>
    <n v="2330"/>
    <s v="2026-08-21T00:00"/>
    <n v="0"/>
    <n v="0"/>
    <s v="CHASNY"/>
    <s v="2026-08-20T00:00"/>
    <s v="2026-08-21T00:00"/>
    <s v="B"/>
    <m/>
    <s v="USD SOFR"/>
    <s v="2026-08-18T00:00"/>
    <s v="2036-08-15T00:00"/>
    <s v="CS"/>
    <s v="LIVE"/>
    <s v="S27_067XXX"/>
    <s v="ALM"/>
    <s v="DC_FUT_B"/>
    <m/>
    <m/>
    <s v="USD"/>
    <n v="42659.528289349997"/>
  </r>
  <r>
    <s v="2026-08-21T00:00"/>
    <s v="CPN"/>
    <s v="REV"/>
    <s v="VAR"/>
    <s v="FIX"/>
    <s v="INT"/>
    <s v="2026-08-21T00:00"/>
    <n v="1"/>
    <n v="0"/>
    <n v="2"/>
    <s v="26_243XXXX"/>
    <n v="1730966"/>
    <s v="USD"/>
    <x v="20"/>
    <n v="0"/>
    <n v="1730347"/>
    <s v="LIN 30/360"/>
    <s v="TRANCHE 1"/>
    <n v="3.63489"/>
    <x v="10"/>
    <n v="1730347"/>
    <n v="2"/>
    <s v="Floating"/>
    <s v="P"/>
    <n v="92"/>
    <n v="-882877.06922717998"/>
    <n v="1"/>
    <n v="-882877.06922717998"/>
    <s v="N"/>
    <s v="2026-05-19T00:00"/>
    <s v="2026-08-19T00:00"/>
    <s v="O"/>
    <s v="2026-05-19T00:00"/>
    <s v="2026-08-18T00:00"/>
    <n v="-0.2"/>
    <n v="-100577787.29000001"/>
    <n v="3.4348900000000002"/>
    <s v="USD"/>
    <s v="N"/>
    <n v="3.63489"/>
    <s v="Y"/>
    <s v="USD"/>
    <n v="1"/>
    <n v="1"/>
    <s v="2026-08-19T00:00"/>
    <s v="2026-08-23T00:00"/>
    <s v="INT"/>
    <s v="USD SOFR CMP 3M N5"/>
    <s v="USD"/>
    <s v="Y"/>
    <s v="2026-08-18T00:00"/>
    <m/>
    <n v="-882877.06922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12158"/>
    <s v="MAT"/>
    <n v="2027"/>
    <s v="2026-08-21T00:00"/>
    <n v="0"/>
    <n v="3.4348900000000002"/>
    <s v="BARCGB"/>
    <s v="2026-05-19T00:00"/>
    <s v="2026-05-19T00:00"/>
    <s v="S"/>
    <m/>
    <s v="USD SOFR"/>
    <s v="2026-05-12T00:00"/>
    <s v="2027-11-19T00:00"/>
    <s v="CS"/>
    <s v="LIVE"/>
    <s v="26_243_S1X"/>
    <s v="CORE_FUNDING"/>
    <s v="DC_FUT_B"/>
    <m/>
    <m/>
    <s v="USD"/>
    <n v="-57481.211214110001"/>
  </r>
  <r>
    <s v="2026-08-21T00:00"/>
    <s v="NOM"/>
    <s v="CAP"/>
    <s v="INIT"/>
    <m/>
    <s v="INT"/>
    <s v="2026-08-21T00:00"/>
    <n v="1"/>
    <n v="0"/>
    <n v="1"/>
    <m/>
    <n v="1741489"/>
    <s v="USD"/>
    <x v="29"/>
    <n v="0"/>
    <n v="1744620"/>
    <s v="LIN ACT/360"/>
    <m/>
    <n v="0"/>
    <x v="8"/>
    <n v="1744620"/>
    <n v="1"/>
    <s v="Fixed"/>
    <s v="P"/>
    <n v="0"/>
    <n v="1095297.8700000001"/>
    <n v="1"/>
    <n v="1095297.87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095297.87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608"/>
    <s v="MAT"/>
    <n v="0"/>
    <s v="2026-08-21T00:00"/>
    <n v="0"/>
    <n v="0"/>
    <s v="ALM_HEDGES"/>
    <s v="2026-05-19T00:00"/>
    <s v="2026-08-21T00:00"/>
    <s v="B"/>
    <m/>
    <m/>
    <s v="2026-05-1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18"/>
    <s v="USD"/>
    <x v="29"/>
    <n v="0"/>
    <n v="1740009"/>
    <s v="LIN ACT/360"/>
    <m/>
    <n v="0"/>
    <x v="7"/>
    <n v="1740009"/>
    <n v="1"/>
    <s v="Fixed"/>
    <s v="R"/>
    <n v="0"/>
    <n v="-67022.81"/>
    <n v="1"/>
    <n v="-67022.8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67022.8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22"/>
    <s v="MAT"/>
    <n v="0"/>
    <s v="2026-08-21T00:00"/>
    <n v="0"/>
    <n v="0"/>
    <s v="IFC_BORROWER"/>
    <s v="2026-06-11T00:00"/>
    <s v="2026-08-21T00:00"/>
    <s v="B"/>
    <m/>
    <m/>
    <s v="2026-06-1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72"/>
    <s v="USD"/>
    <x v="0"/>
    <n v="0"/>
    <n v="1734573"/>
    <s v="LIN ACT/360"/>
    <m/>
    <n v="0"/>
    <x v="0"/>
    <n v="1734573"/>
    <n v="2"/>
    <s v="Fixed"/>
    <s v="R"/>
    <n v="0"/>
    <n v="-0.25"/>
    <n v="1"/>
    <n v="-0.2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0.2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8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35372"/>
    <s v="USD"/>
    <x v="3"/>
    <n v="0"/>
    <n v="1734773"/>
    <s v="LIN ACT/360"/>
    <m/>
    <n v="0"/>
    <x v="6"/>
    <n v="1734773"/>
    <n v="1"/>
    <s v="Floating"/>
    <s v="P"/>
    <n v="0"/>
    <n v="4156535253.6199899"/>
    <n v="1"/>
    <n v="4156535253.619999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4156535253.619999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758425"/>
    <s v="MAT"/>
    <n v="0"/>
    <s v="2026-08-21T00:00"/>
    <n v="0"/>
    <n v="0"/>
    <s v="LAM_STG_WTI"/>
    <s v="2026-08-25T00:00"/>
    <s v="2026-08-21T00:00"/>
    <s v="B"/>
    <m/>
    <m/>
    <s v="2026-08-21T00:00"/>
    <s v="2026-08-24T00:00"/>
    <s v="LN_BR"/>
    <s v="LIVE"/>
    <m/>
    <s v="LAM_STRATEGIC"/>
    <s v="NA"/>
    <m/>
    <m/>
    <s v="USD"/>
    <m/>
  </r>
  <r>
    <s v="2026-08-21T00:00"/>
    <s v="NOM"/>
    <s v="CAP"/>
    <s v="INIT"/>
    <m/>
    <s v="INT"/>
    <s v="2026-08-21T00:00"/>
    <n v="1"/>
    <n v="0"/>
    <n v="1"/>
    <m/>
    <n v="1741568"/>
    <s v="USD"/>
    <x v="29"/>
    <n v="0"/>
    <n v="1744777"/>
    <s v="LIN ACT/360"/>
    <m/>
    <n v="0"/>
    <x v="7"/>
    <n v="1744777"/>
    <n v="1"/>
    <s v="Fixed"/>
    <s v="R"/>
    <n v="0"/>
    <n v="-200192.37"/>
    <n v="1"/>
    <n v="-200192.3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00192.3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618"/>
    <s v="MAT"/>
    <n v="0"/>
    <s v="2026-08-21T00:00"/>
    <n v="0"/>
    <n v="0"/>
    <s v="IFC_BORROWER"/>
    <s v="2026-05-21T00:00"/>
    <s v="2026-08-21T00:00"/>
    <s v="B"/>
    <m/>
    <m/>
    <s v="2026-05-2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83"/>
    <s v="USD"/>
    <x v="27"/>
    <n v="0"/>
    <n v="1744608"/>
    <s v="LIN ACT/360"/>
    <m/>
    <n v="0"/>
    <x v="8"/>
    <n v="1744608"/>
    <n v="1"/>
    <s v="Fixed"/>
    <s v="R"/>
    <n v="0"/>
    <n v="-1728139.73"/>
    <n v="1"/>
    <n v="-1728139.7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728139.7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7950"/>
    <s v="MAT"/>
    <n v="0"/>
    <s v="2026-08-21T00:00"/>
    <n v="0"/>
    <n v="0"/>
    <s v="STFIN_USD"/>
    <s v="2026-05-15T00:00"/>
    <s v="2026-08-21T00:00"/>
    <s v="S"/>
    <m/>
    <m/>
    <s v="2026-05-15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389"/>
    <s v="USD"/>
    <x v="27"/>
    <n v="0"/>
    <n v="1744426"/>
    <s v="LIN ACT/360"/>
    <m/>
    <n v="0"/>
    <x v="8"/>
    <n v="1744426"/>
    <n v="1"/>
    <s v="Fixed"/>
    <s v="R"/>
    <n v="0"/>
    <n v="-708496.07"/>
    <n v="1"/>
    <n v="-708496.07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708496.07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5008"/>
    <s v="MAT"/>
    <n v="0"/>
    <s v="2026-08-21T00:00"/>
    <n v="0"/>
    <n v="0"/>
    <s v="STFIN_USD"/>
    <s v="2026-05-13T00:00"/>
    <s v="2026-08-21T00:00"/>
    <s v="S"/>
    <m/>
    <m/>
    <s v="2026-05-13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570"/>
    <s v="USD"/>
    <x v="29"/>
    <n v="0"/>
    <n v="1744781"/>
    <s v="LIN ACT/360"/>
    <m/>
    <n v="0"/>
    <x v="7"/>
    <n v="1744781"/>
    <n v="1"/>
    <s v="Fixed"/>
    <s v="R"/>
    <n v="0"/>
    <n v="-2063"/>
    <n v="1"/>
    <n v="-206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06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2662"/>
    <s v="MAT"/>
    <n v="0"/>
    <s v="2026-08-21T00:00"/>
    <n v="0"/>
    <n v="0"/>
    <s v="IFC_BORROWER"/>
    <s v="2026-05-21T00:00"/>
    <s v="2026-08-21T00:00"/>
    <s v="B"/>
    <m/>
    <m/>
    <s v="2026-05-2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671"/>
    <s v="USD"/>
    <x v="29"/>
    <n v="0"/>
    <n v="1744980"/>
    <s v="LIN ACT/360"/>
    <m/>
    <n v="0"/>
    <x v="7"/>
    <n v="1744980"/>
    <n v="1"/>
    <s v="Fixed"/>
    <s v="R"/>
    <n v="0"/>
    <n v="-118754.29"/>
    <n v="1"/>
    <n v="-118754.2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18754.2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4656"/>
    <s v="MAT"/>
    <n v="0"/>
    <s v="2026-08-21T00:00"/>
    <n v="0"/>
    <n v="0"/>
    <s v="IFC_BORROWER"/>
    <s v="2026-06-09T00:00"/>
    <s v="2026-08-21T00:00"/>
    <s v="B"/>
    <m/>
    <m/>
    <s v="2026-06-0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93"/>
    <s v="USD"/>
    <x v="29"/>
    <n v="0"/>
    <n v="1739962"/>
    <s v="LIN ACT/360"/>
    <m/>
    <n v="0"/>
    <x v="7"/>
    <n v="1739962"/>
    <n v="1"/>
    <s v="Fixed"/>
    <s v="R"/>
    <n v="0"/>
    <n v="-30674.73"/>
    <n v="1"/>
    <n v="-30674.7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0674.7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6403"/>
    <s v="MAT"/>
    <n v="0"/>
    <s v="2026-08-21T00:00"/>
    <n v="0"/>
    <n v="0"/>
    <s v="IFC_BORROWER"/>
    <s v="2026-06-03T00:00"/>
    <s v="2026-08-21T00:00"/>
    <s v="B"/>
    <m/>
    <m/>
    <s v="2026-06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34"/>
    <s v="USD"/>
    <x v="29"/>
    <n v="0"/>
    <n v="1739849"/>
    <s v="LIN ACT/360"/>
    <m/>
    <n v="0"/>
    <x v="8"/>
    <n v="1739849"/>
    <n v="1"/>
    <s v="Fixed"/>
    <s v="P"/>
    <n v="0"/>
    <n v="4056.96"/>
    <n v="1"/>
    <n v="4056.9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4056.9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463"/>
    <s v="MAT"/>
    <n v="0"/>
    <s v="2026-08-21T00:00"/>
    <n v="0"/>
    <n v="0"/>
    <s v="ALM_HEDGES"/>
    <s v="2026-07-16T00:00"/>
    <s v="2026-08-21T00:00"/>
    <s v="B"/>
    <m/>
    <m/>
    <s v="2026-07-1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89"/>
    <s v="USD"/>
    <x v="27"/>
    <n v="0"/>
    <n v="1744620"/>
    <s v="LIN ACT/360"/>
    <m/>
    <n v="0"/>
    <x v="8"/>
    <n v="1744620"/>
    <n v="1"/>
    <s v="Fixed"/>
    <s v="R"/>
    <n v="0"/>
    <n v="-1095297.8700000001"/>
    <n v="1"/>
    <n v="-1095297.87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1095297.87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8004"/>
    <s v="MAT"/>
    <n v="0"/>
    <s v="2026-08-21T00:00"/>
    <n v="0"/>
    <n v="0"/>
    <s v="STFIN_USD"/>
    <s v="2026-05-19T00:00"/>
    <s v="2026-08-21T00:00"/>
    <s v="S"/>
    <m/>
    <m/>
    <s v="2026-05-19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41576"/>
    <s v="USD"/>
    <x v="29"/>
    <n v="0"/>
    <n v="1744791"/>
    <s v="LIN ACT/360"/>
    <m/>
    <n v="0"/>
    <x v="8"/>
    <n v="1744791"/>
    <n v="1"/>
    <s v="Fixed"/>
    <s v="P"/>
    <n v="0"/>
    <n v="526754.18000000005"/>
    <n v="1"/>
    <n v="526754.1800000000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526754.1800000000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2161"/>
    <s v="MAT"/>
    <n v="0"/>
    <s v="2026-08-21T00:00"/>
    <n v="0"/>
    <n v="0"/>
    <s v="ALM_HEDGES"/>
    <s v="2026-05-28T00:00"/>
    <s v="2026-08-21T00:00"/>
    <s v="B"/>
    <m/>
    <m/>
    <s v="2026-05-28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05"/>
    <s v="USD"/>
    <x v="29"/>
    <n v="0"/>
    <n v="1739982"/>
    <s v="LIN ACT/360"/>
    <m/>
    <n v="0"/>
    <x v="8"/>
    <n v="1739982"/>
    <n v="1"/>
    <s v="Fixed"/>
    <s v="P"/>
    <n v="0"/>
    <n v="10832.49"/>
    <n v="1"/>
    <n v="10832.4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0832.4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59"/>
    <s v="MAT"/>
    <n v="0"/>
    <s v="2026-08-21T00:00"/>
    <n v="0"/>
    <n v="0"/>
    <s v="ALM_HEDGES"/>
    <s v="2026-06-04T00:00"/>
    <s v="2026-08-21T00:00"/>
    <s v="B"/>
    <m/>
    <m/>
    <s v="2026-06-0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94"/>
    <s v="USD"/>
    <x v="27"/>
    <n v="0"/>
    <n v="1739963"/>
    <s v="LIN ACT/360"/>
    <m/>
    <n v="0"/>
    <x v="8"/>
    <n v="1739963"/>
    <n v="1"/>
    <s v="Fixed"/>
    <s v="R"/>
    <n v="0"/>
    <n v="-30674.73"/>
    <n v="1"/>
    <n v="-30674.7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-30674.7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84"/>
    <s v="MAT"/>
    <n v="0"/>
    <s v="2026-08-21T00:00"/>
    <n v="0"/>
    <n v="0"/>
    <s v="STFIN_USD"/>
    <s v="2026-06-03T00:00"/>
    <s v="2026-08-21T00:00"/>
    <s v="S"/>
    <m/>
    <m/>
    <s v="2026-06-03T00:00"/>
    <s v="2026-08-24T00:00"/>
    <s v="LN_BR"/>
    <s v="LIVE"/>
    <m/>
    <s v="ALM"/>
    <m/>
    <m/>
    <m/>
    <s v="USD"/>
    <m/>
  </r>
  <r>
    <s v="2026-08-21T00:00"/>
    <s v="NOM"/>
    <s v="CAP"/>
    <s v="INIT"/>
    <m/>
    <s v="INT"/>
    <s v="2026-08-21T00:00"/>
    <n v="1"/>
    <n v="0"/>
    <n v="1"/>
    <m/>
    <n v="1739035"/>
    <s v="USD"/>
    <x v="29"/>
    <n v="0"/>
    <n v="1739852"/>
    <s v="LIN ACT/360"/>
    <m/>
    <n v="0"/>
    <x v="7"/>
    <n v="1739852"/>
    <n v="1"/>
    <s v="Fixed"/>
    <s v="R"/>
    <n v="0"/>
    <n v="-14.9"/>
    <n v="1"/>
    <n v="-14.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4.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430"/>
    <s v="MAT"/>
    <n v="0"/>
    <s v="2026-08-21T00:00"/>
    <n v="0"/>
    <n v="0"/>
    <s v="IFC_BORROWER"/>
    <s v="2026-07-16T00:00"/>
    <s v="2026-08-21T00:00"/>
    <s v="B"/>
    <m/>
    <m/>
    <s v="2026-07-16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m/>
    <n v="1740576"/>
    <s v="USD"/>
    <x v="34"/>
    <n v="0"/>
    <n v="1742823"/>
    <s v="LIN ACT/360"/>
    <m/>
    <n v="0"/>
    <x v="7"/>
    <n v="1742823"/>
    <n v="1"/>
    <s v="Fixed"/>
    <s v="R"/>
    <n v="31"/>
    <n v="4397.66"/>
    <n v="1"/>
    <n v="4397.66"/>
    <s v="N"/>
    <s v="2026-07-21T00:00"/>
    <s v="2026-08-21T00:00"/>
    <s v="O"/>
    <m/>
    <m/>
    <n v="0"/>
    <n v="340463.9"/>
    <n v="15"/>
    <s v="USD"/>
    <s v="N"/>
    <n v="0"/>
    <s v="Y"/>
    <s v="USD"/>
    <n v="1"/>
    <n v="1"/>
    <m/>
    <s v="2026-08-23T00:00"/>
    <s v="INT"/>
    <m/>
    <s v="USD"/>
    <s v="N"/>
    <m/>
    <m/>
    <n v="4397.6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336127"/>
    <s v="MAT"/>
    <n v="0"/>
    <s v="2026-08-21T00:00"/>
    <n v="0"/>
    <n v="15.000004000000001"/>
    <s v="IFC_BORROWER"/>
    <s v="2026-07-14T00:00"/>
    <s v="2026-07-21T00:00"/>
    <s v="B"/>
    <m/>
    <m/>
    <s v="2026-07-14T00:00"/>
    <s v="2036-07-21T00:00"/>
    <s v="LN_BR"/>
    <s v="LIVE"/>
    <m/>
    <s v="EQUITY"/>
    <m/>
    <m/>
    <m/>
    <s v="USD"/>
    <m/>
  </r>
  <r>
    <s v="2026-08-21T00:00"/>
    <s v="NOM"/>
    <s v="CAP"/>
    <s v="INIT"/>
    <m/>
    <s v="INT"/>
    <s v="2026-08-21T00:00"/>
    <n v="1"/>
    <n v="0"/>
    <n v="1"/>
    <m/>
    <n v="1739033"/>
    <s v="USD"/>
    <x v="29"/>
    <n v="0"/>
    <n v="1739848"/>
    <s v="LIN ACT/360"/>
    <m/>
    <n v="0"/>
    <x v="7"/>
    <n v="1739848"/>
    <n v="1"/>
    <s v="Fixed"/>
    <s v="R"/>
    <n v="0"/>
    <n v="-4056.96"/>
    <n v="1"/>
    <n v="-4056.96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056.96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460"/>
    <s v="MAT"/>
    <n v="0"/>
    <s v="2026-08-21T00:00"/>
    <n v="0"/>
    <n v="0"/>
    <s v="IFC_BORROWER"/>
    <s v="2026-07-16T00:00"/>
    <s v="2026-08-21T00:00"/>
    <s v="B"/>
    <m/>
    <m/>
    <s v="2026-07-16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361"/>
    <s v="USD"/>
    <x v="29"/>
    <n v="0"/>
    <n v="1740470"/>
    <s v="LIN ACT/360"/>
    <m/>
    <n v="0"/>
    <x v="8"/>
    <n v="1740470"/>
    <n v="1"/>
    <s v="Fixed"/>
    <s v="P"/>
    <n v="0"/>
    <n v="253035.11"/>
    <n v="1"/>
    <n v="253035.1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53035.1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786"/>
    <s v="MAT"/>
    <n v="0"/>
    <s v="2026-08-21T00:00"/>
    <n v="0"/>
    <n v="0"/>
    <s v="ALM_HEDGES"/>
    <s v="2026-05-22T00:00"/>
    <s v="2026-08-21T00:00"/>
    <s v="B"/>
    <m/>
    <m/>
    <s v="2026-05-2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481"/>
    <s v="USD"/>
    <x v="29"/>
    <n v="0"/>
    <n v="1744606"/>
    <s v="LIN ACT/360"/>
    <m/>
    <n v="0"/>
    <x v="7"/>
    <n v="1744606"/>
    <n v="1"/>
    <s v="Fixed"/>
    <s v="R"/>
    <n v="0"/>
    <n v="-1728139.73"/>
    <n v="1"/>
    <n v="-1728139.73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728139.73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491"/>
    <s v="MAT"/>
    <n v="0"/>
    <s v="2026-08-21T00:00"/>
    <n v="0"/>
    <n v="0"/>
    <s v="IFC_BORROWER"/>
    <s v="2026-05-15T00:00"/>
    <s v="2026-08-21T00:00"/>
    <s v="B"/>
    <m/>
    <m/>
    <s v="2026-05-15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1261"/>
    <s v="USD"/>
    <x v="29"/>
    <n v="0"/>
    <n v="1744180"/>
    <s v="LIN ACT/360"/>
    <m/>
    <n v="0"/>
    <x v="7"/>
    <n v="1744180"/>
    <n v="1"/>
    <s v="Fixed"/>
    <s v="R"/>
    <n v="0"/>
    <n v="-27.75"/>
    <n v="1"/>
    <n v="-27.7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27.7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020"/>
    <s v="MAT"/>
    <n v="0"/>
    <s v="2026-08-21T00:00"/>
    <n v="0"/>
    <n v="0"/>
    <s v="IFC_BORROWER"/>
    <s v="2026-07-03T00:00"/>
    <s v="2026-08-21T00:00"/>
    <s v="B"/>
    <m/>
    <m/>
    <s v="2026-07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42027"/>
    <s v="USD"/>
    <x v="29"/>
    <n v="0"/>
    <n v="1745680"/>
    <s v="LIN ACT/360"/>
    <m/>
    <n v="0"/>
    <x v="7"/>
    <n v="1745680"/>
    <n v="1"/>
    <s v="Fixed"/>
    <s v="R"/>
    <n v="0"/>
    <n v="-30792.85"/>
    <n v="1"/>
    <n v="-30792.8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30792.8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7954"/>
    <s v="MAT"/>
    <n v="0"/>
    <s v="2026-08-21T00:00"/>
    <n v="0"/>
    <n v="0"/>
    <s v="IFC_BORROWER"/>
    <s v="2026-07-17T00:00"/>
    <s v="2026-08-21T00:00"/>
    <s v="B"/>
    <m/>
    <m/>
    <s v="2026-07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8393"/>
    <s v="USD"/>
    <x v="29"/>
    <n v="0"/>
    <n v="1738638"/>
    <s v="LIN ACT/360"/>
    <m/>
    <n v="0"/>
    <x v="8"/>
    <n v="1738638"/>
    <n v="1"/>
    <s v="Fixed"/>
    <s v="P"/>
    <n v="0"/>
    <n v="10311431.890000001"/>
    <n v="1"/>
    <n v="10311431.89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0311431.89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46"/>
    <s v="MAT"/>
    <n v="0"/>
    <s v="2026-08-21T00:00"/>
    <n v="0"/>
    <n v="0"/>
    <s v="ALM_HEDGES"/>
    <s v="2026-06-24T00:00"/>
    <s v="2026-08-21T00:00"/>
    <s v="B"/>
    <m/>
    <m/>
    <s v="2026-06-24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868"/>
    <s v="USD"/>
    <x v="29"/>
    <n v="0"/>
    <n v="1741439"/>
    <s v="LIN ACT/360"/>
    <m/>
    <n v="0"/>
    <x v="7"/>
    <n v="1741439"/>
    <n v="1"/>
    <s v="Fixed"/>
    <s v="R"/>
    <n v="0"/>
    <n v="-1260994.3400000001"/>
    <n v="1"/>
    <n v="-1260994.3400000001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1260994.34000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1821"/>
    <s v="MAT"/>
    <n v="0"/>
    <s v="2026-08-21T00:00"/>
    <n v="0"/>
    <n v="0"/>
    <s v="IFC_BORROWER"/>
    <s v="2026-06-22T00:00"/>
    <s v="2026-08-21T00:00"/>
    <s v="B"/>
    <m/>
    <m/>
    <s v="2026-06-22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117"/>
    <s v="USD"/>
    <x v="29"/>
    <n v="0"/>
    <n v="1740006"/>
    <s v="LIN ACT/360"/>
    <m/>
    <n v="0"/>
    <x v="8"/>
    <n v="1740006"/>
    <n v="1"/>
    <s v="Fixed"/>
    <s v="P"/>
    <n v="0"/>
    <n v="120055.59"/>
    <n v="1"/>
    <n v="120055.5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120055.5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19"/>
    <s v="MAT"/>
    <n v="0"/>
    <s v="2026-08-21T00:00"/>
    <n v="0"/>
    <n v="0"/>
    <s v="ALM_HEDGES"/>
    <s v="2026-06-09T00:00"/>
    <s v="2026-08-21T00:00"/>
    <s v="B"/>
    <m/>
    <m/>
    <s v="2026-06-09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085"/>
    <s v="USD"/>
    <x v="29"/>
    <n v="0"/>
    <n v="1739946"/>
    <s v="LIN ACT/360"/>
    <m/>
    <n v="0"/>
    <x v="8"/>
    <n v="1739946"/>
    <n v="1"/>
    <s v="Fixed"/>
    <s v="P"/>
    <n v="0"/>
    <n v="44705.98"/>
    <n v="1"/>
    <n v="44705.98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44705.98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6451"/>
    <s v="MAT"/>
    <n v="0"/>
    <s v="2026-08-21T00:00"/>
    <n v="0"/>
    <n v="0"/>
    <s v="ALM_HEDGES"/>
    <s v="2026-06-01T00:00"/>
    <s v="2026-08-21T00:00"/>
    <s v="B"/>
    <m/>
    <m/>
    <s v="2026-06-01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5158"/>
    <s v="USD"/>
    <x v="0"/>
    <n v="0"/>
    <n v="1734559"/>
    <s v="LIN ACT/360"/>
    <m/>
    <n v="0"/>
    <x v="0"/>
    <n v="1734559"/>
    <n v="2"/>
    <s v="Fixed"/>
    <s v="R"/>
    <n v="0"/>
    <n v="-5000"/>
    <n v="1"/>
    <n v="-5000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5000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87096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USD"/>
    <m/>
  </r>
  <r>
    <s v="2026-08-21T00:00"/>
    <s v="NOM"/>
    <s v="CAP"/>
    <s v="INIT"/>
    <m/>
    <s v="INT"/>
    <s v="2026-08-21T00:00"/>
    <n v="1"/>
    <n v="0"/>
    <n v="1"/>
    <m/>
    <n v="1741262"/>
    <s v="USD"/>
    <x v="29"/>
    <n v="0"/>
    <n v="1744181"/>
    <s v="LIN ACT/360"/>
    <m/>
    <n v="0"/>
    <x v="8"/>
    <n v="1744181"/>
    <n v="1"/>
    <s v="Fixed"/>
    <s v="P"/>
    <n v="0"/>
    <n v="27.75"/>
    <n v="1"/>
    <n v="27.7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27.7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3042"/>
    <s v="MAT"/>
    <n v="0"/>
    <s v="2026-08-21T00:00"/>
    <n v="0"/>
    <n v="0"/>
    <s v="ALM_HEDGES"/>
    <s v="2026-07-03T00:00"/>
    <s v="2026-08-21T00:00"/>
    <s v="B"/>
    <m/>
    <m/>
    <s v="2026-07-03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9901"/>
    <s v="USD"/>
    <x v="29"/>
    <n v="0"/>
    <n v="1741504"/>
    <s v="LIN ACT/360"/>
    <m/>
    <n v="0"/>
    <x v="7"/>
    <n v="1741504"/>
    <n v="1"/>
    <s v="Fixed"/>
    <s v="R"/>
    <n v="0"/>
    <n v="-412840.39"/>
    <n v="1"/>
    <n v="-412840.39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Y"/>
    <m/>
    <m/>
    <n v="-412840.39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370"/>
    <n v="523755"/>
    <s v="MAT"/>
    <n v="0"/>
    <s v="2026-08-21T00:00"/>
    <n v="0"/>
    <n v="0"/>
    <s v="IFC_BORROWER"/>
    <s v="2026-07-17T00:00"/>
    <s v="2026-08-21T00:00"/>
    <s v="B"/>
    <m/>
    <m/>
    <s v="2026-07-17T00:00"/>
    <s v="2026-08-24T00:00"/>
    <s v="LN_BR"/>
    <s v="LIVE"/>
    <m/>
    <s v="SENIOR_LOANS"/>
    <m/>
    <m/>
    <m/>
    <s v="USD"/>
    <m/>
  </r>
  <r>
    <s v="2026-08-21T00:00"/>
    <s v="NOM"/>
    <s v="CAP"/>
    <s v="INIT"/>
    <m/>
    <s v="INT"/>
    <s v="2026-08-21T00:00"/>
    <n v="1"/>
    <n v="0"/>
    <n v="1"/>
    <m/>
    <n v="1738197"/>
    <s v="USD"/>
    <x v="29"/>
    <n v="0"/>
    <n v="1738262"/>
    <s v="LIN ACT/360"/>
    <m/>
    <n v="0"/>
    <x v="8"/>
    <n v="1738262"/>
    <n v="1"/>
    <s v="Fixed"/>
    <s v="P"/>
    <n v="0"/>
    <n v="0.56999999999999995"/>
    <n v="1"/>
    <n v="0.56999999999999995"/>
    <s v="N"/>
    <m/>
    <m/>
    <s v="O"/>
    <m/>
    <m/>
    <n v="0"/>
    <n v="0"/>
    <n v="0"/>
    <s v="USD"/>
    <s v="N"/>
    <n v="0"/>
    <s v="Y"/>
    <s v="USD"/>
    <n v="1"/>
    <n v="1"/>
    <m/>
    <s v="2026-08-23T00:00"/>
    <s v="PS"/>
    <m/>
    <m/>
    <s v="N"/>
    <m/>
    <m/>
    <n v="0.56999999999999995"/>
    <s v="N"/>
    <n v="0"/>
    <m/>
    <s v="No"/>
    <n v="1"/>
    <n v="19717"/>
    <n v="1005199"/>
    <s v="2026-08-21T00:00"/>
    <s v="EOD"/>
    <m/>
    <s v="2026-08-22T00:00"/>
    <s v="FOD EOD"/>
    <s v="FO_EOD"/>
    <n v="85948"/>
    <m/>
    <n v="0"/>
    <n v="521327"/>
    <s v="MAT"/>
    <n v="0"/>
    <s v="2026-08-21T00:00"/>
    <n v="0"/>
    <n v="0"/>
    <s v="ALM_HEDGES"/>
    <s v="2026-07-06T00:00"/>
    <s v="2026-08-21T00:00"/>
    <s v="B"/>
    <m/>
    <m/>
    <s v="2026-07-06T00:00"/>
    <s v="2026-08-24T00:00"/>
    <s v="LN_BR"/>
    <s v="LIVE"/>
    <m/>
    <s v="SENIOR_LOANS"/>
    <m/>
    <m/>
    <m/>
    <s v="USD"/>
    <m/>
  </r>
  <r>
    <s v="2026-08-21T00:00"/>
    <s v="CPN"/>
    <s v="REV"/>
    <s v="FIX"/>
    <m/>
    <s v="INT"/>
    <s v="2026-08-21T00:00"/>
    <n v="1"/>
    <n v="0"/>
    <n v="1"/>
    <s v="IFC KR310204GF23"/>
    <n v="1731022"/>
    <s v="USD"/>
    <x v="4"/>
    <n v="0"/>
    <n v="1730403"/>
    <s v="LIN ACT/360"/>
    <s v="KR_POLICY_SOE"/>
    <n v="0"/>
    <x v="12"/>
    <n v="1730403"/>
    <n v="2"/>
    <s v="Fixed"/>
    <s v="P"/>
    <n v="55"/>
    <n v="-239042.22222222001"/>
    <n v="1"/>
    <n v="-239042.22222222001"/>
    <s v="N"/>
    <s v="2026-06-25T00:00"/>
    <s v="2026-08-19T00:00"/>
    <s v="O"/>
    <m/>
    <m/>
    <n v="0"/>
    <n v="-38500000"/>
    <n v="4.0640000000000001"/>
    <s v="USD"/>
    <s v="N"/>
    <n v="0"/>
    <s v="Y"/>
    <s v="USD"/>
    <n v="1"/>
    <n v="1"/>
    <m/>
    <s v="2026-08-23T00:00"/>
    <s v="INT"/>
    <m/>
    <s v="USD"/>
    <s v="Y"/>
    <m/>
    <m/>
    <n v="-239042.22222200001"/>
    <s v="N"/>
    <n v="0"/>
    <m/>
    <s v="No"/>
    <n v="1"/>
    <n v="19717"/>
    <n v="1005199"/>
    <s v="2026-08-21T00:00"/>
    <s v="EOD"/>
    <m/>
    <s v="2026-08-22T00:00"/>
    <s v="FOD EOD"/>
    <s v="FO_EOD"/>
    <n v="85948"/>
    <m/>
    <n v="1411"/>
    <n v="925353"/>
    <s v="MAT"/>
    <n v="3525"/>
    <s v="2026-08-21T00:00"/>
    <n v="0"/>
    <n v="4.0640000000000001"/>
    <s v="FUNBUS"/>
    <s v="2026-06-25T00:00"/>
    <s v="2026-06-25T00:00"/>
    <s v="S"/>
    <m/>
    <s v="USD SOFR"/>
    <s v="2026-06-23T00:00"/>
    <s v="2027-08-19T00:00"/>
    <s v="IRS"/>
    <s v="LIVE"/>
    <n v="321205432"/>
    <s v="LAM_STRATEGIC"/>
    <s v="NA"/>
    <m/>
    <m/>
    <s v="USD"/>
    <n v="-26077.33333333"/>
  </r>
  <r>
    <s v="2026-08-21T00:00"/>
    <s v="NOM"/>
    <s v="CAP"/>
    <s v="INIT"/>
    <m/>
    <s v="INT"/>
    <s v="2026-08-21T00:00"/>
    <n v="1"/>
    <n v="0"/>
    <n v="1"/>
    <m/>
    <n v="1735055"/>
    <s v="MZN"/>
    <x v="0"/>
    <n v="0"/>
    <n v="1734456"/>
    <s v="LIN ACT/360"/>
    <m/>
    <n v="0"/>
    <x v="0"/>
    <n v="1734456"/>
    <n v="2"/>
    <s v="Fixed"/>
    <s v="R"/>
    <n v="0"/>
    <n v="-310282"/>
    <n v="1.5653126712061E-2"/>
    <n v="-4856.8834624717101"/>
    <s v="N"/>
    <m/>
    <m/>
    <s v="O"/>
    <m/>
    <m/>
    <n v="0"/>
    <n v="0"/>
    <n v="0"/>
    <s v="MZN"/>
    <s v="N"/>
    <n v="0"/>
    <s v="Y"/>
    <s v="MZN"/>
    <n v="1"/>
    <n v="1"/>
    <m/>
    <s v="2026-08-23T00:00"/>
    <s v="PS"/>
    <m/>
    <m/>
    <s v="Y"/>
    <m/>
    <m/>
    <n v="-310282"/>
    <s v="N"/>
    <n v="0"/>
    <m/>
    <s v="No"/>
    <n v="1.5673800000000002E-2"/>
    <n v="19717"/>
    <n v="1005199"/>
    <s v="2026-08-21T00:00"/>
    <s v="EOD"/>
    <m/>
    <s v="2026-08-22T00:00"/>
    <s v="FOD EOD"/>
    <s v="FO_EOD"/>
    <n v="85948"/>
    <m/>
    <n v="1494"/>
    <n v="23606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ZN"/>
    <m/>
  </r>
  <r>
    <s v="2026-08-21T00:00"/>
    <s v="NOM"/>
    <s v="CAP"/>
    <s v="INIT"/>
    <m/>
    <s v="INT"/>
    <s v="2026-08-21T00:00"/>
    <n v="1"/>
    <n v="0"/>
    <n v="1"/>
    <m/>
    <n v="1735056"/>
    <s v="MZN"/>
    <x v="0"/>
    <n v="0"/>
    <n v="1734457"/>
    <s v="LIN ACT/360"/>
    <m/>
    <n v="0"/>
    <x v="0"/>
    <n v="1734457"/>
    <n v="2"/>
    <s v="Fixed"/>
    <s v="R"/>
    <n v="0"/>
    <n v="-24003317.91"/>
    <n v="1.5653126712061E-2"/>
    <n v="-375726.97675511299"/>
    <s v="N"/>
    <m/>
    <m/>
    <s v="O"/>
    <m/>
    <m/>
    <n v="0"/>
    <n v="0"/>
    <n v="0"/>
    <s v="MZN"/>
    <s v="N"/>
    <n v="0"/>
    <s v="Y"/>
    <s v="MZN"/>
    <n v="1"/>
    <n v="1"/>
    <m/>
    <s v="2026-08-23T00:00"/>
    <s v="PS"/>
    <m/>
    <m/>
    <s v="Y"/>
    <m/>
    <m/>
    <n v="-24003317.91"/>
    <s v="N"/>
    <n v="0"/>
    <m/>
    <s v="No"/>
    <n v="1.5673800000000002E-2"/>
    <n v="19717"/>
    <n v="1005199"/>
    <s v="2026-08-21T00:00"/>
    <s v="EOD"/>
    <m/>
    <s v="2026-08-22T00:00"/>
    <s v="FOD EOD"/>
    <s v="FO_EOD"/>
    <n v="85948"/>
    <m/>
    <n v="1494"/>
    <n v="23606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ZN"/>
    <m/>
  </r>
  <r>
    <s v="2026-08-21T00:00"/>
    <s v="NOM"/>
    <s v="CAP"/>
    <s v="INIT"/>
    <m/>
    <s v="INT"/>
    <s v="2026-08-21T00:00"/>
    <n v="1"/>
    <n v="0"/>
    <n v="1"/>
    <m/>
    <n v="1735040"/>
    <s v="MGA"/>
    <x v="0"/>
    <n v="0"/>
    <n v="1734441"/>
    <s v="LIN ACT/360"/>
    <m/>
    <n v="0"/>
    <x v="0"/>
    <n v="1734441"/>
    <n v="2"/>
    <s v="Fixed"/>
    <s v="R"/>
    <n v="0"/>
    <n v="-354505886.13"/>
    <n v="2.3380874444700001E-4"/>
    <n v="-82886.576135126394"/>
    <s v="N"/>
    <m/>
    <m/>
    <s v="O"/>
    <m/>
    <m/>
    <n v="0"/>
    <n v="0"/>
    <n v="0"/>
    <s v="MGA"/>
    <s v="N"/>
    <n v="0"/>
    <s v="Y"/>
    <s v="MGA"/>
    <n v="1"/>
    <n v="1"/>
    <m/>
    <s v="2026-08-23T00:00"/>
    <s v="PS"/>
    <m/>
    <m/>
    <s v="Y"/>
    <m/>
    <m/>
    <n v="-354505886.13"/>
    <s v="N"/>
    <n v="0"/>
    <m/>
    <s v="No"/>
    <n v="2.3149999999999999E-4"/>
    <n v="19717"/>
    <n v="1005199"/>
    <s v="2026-08-21T00:00"/>
    <s v="EOD"/>
    <m/>
    <s v="2026-08-22T00:00"/>
    <s v="FOD EOD"/>
    <s v="FO_EOD"/>
    <n v="85948"/>
    <m/>
    <n v="1314"/>
    <n v="79337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GA"/>
    <m/>
  </r>
  <r>
    <s v="2026-08-21T00:00"/>
    <s v="NOM"/>
    <s v="CAP"/>
    <s v="INIT"/>
    <m/>
    <s v="INT"/>
    <s v="2026-08-21T00:00"/>
    <n v="1"/>
    <n v="0"/>
    <n v="1"/>
    <m/>
    <n v="1734572"/>
    <s v="AMD"/>
    <x v="0"/>
    <n v="0"/>
    <n v="1733973"/>
    <s v="LIN ACT/360"/>
    <m/>
    <n v="0"/>
    <x v="0"/>
    <n v="1733973"/>
    <n v="2"/>
    <s v="Fixed"/>
    <s v="R"/>
    <n v="0"/>
    <n v="-162878.1"/>
    <n v="2.7491408934710001E-3"/>
    <n v="-447.77484536085802"/>
    <s v="N"/>
    <m/>
    <m/>
    <s v="O"/>
    <m/>
    <m/>
    <n v="0"/>
    <n v="0"/>
    <n v="0"/>
    <s v="AMD"/>
    <s v="N"/>
    <n v="0"/>
    <s v="Y"/>
    <s v="AMD"/>
    <n v="1"/>
    <n v="1"/>
    <m/>
    <s v="2026-08-23T00:00"/>
    <s v="PS"/>
    <m/>
    <m/>
    <s v="Y"/>
    <m/>
    <m/>
    <n v="-162878.1"/>
    <s v="N"/>
    <n v="0"/>
    <m/>
    <s v="No"/>
    <n v="2.7374000000000001E-3"/>
    <n v="19717"/>
    <n v="1005199"/>
    <s v="2026-08-21T00:00"/>
    <s v="EOD"/>
    <m/>
    <s v="2026-08-22T00:00"/>
    <s v="FOD EOD"/>
    <s v="FO_EOD"/>
    <n v="85948"/>
    <m/>
    <n v="1255"/>
    <n v="267161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AMD"/>
    <m/>
  </r>
  <r>
    <s v="2026-08-21T00:00"/>
    <s v="NOM"/>
    <s v="CAP"/>
    <s v="INIT"/>
    <m/>
    <s v="INT"/>
    <s v="2026-08-21T00:00"/>
    <n v="1"/>
    <n v="0"/>
    <n v="1"/>
    <m/>
    <n v="1735108"/>
    <s v="SGD"/>
    <x v="6"/>
    <n v="0"/>
    <n v="1734509"/>
    <s v="LIN ACT/360"/>
    <m/>
    <n v="0"/>
    <x v="0"/>
    <n v="1734509"/>
    <n v="2"/>
    <s v="Fixed"/>
    <s v="R"/>
    <n v="0"/>
    <n v="-323037.34000000003"/>
    <n v="0.78814627994955899"/>
    <n v="-254600.67780579999"/>
    <s v="N"/>
    <m/>
    <m/>
    <s v="O"/>
    <m/>
    <m/>
    <n v="0"/>
    <n v="0"/>
    <n v="0"/>
    <s v="SGD"/>
    <s v="N"/>
    <n v="0"/>
    <s v="Y"/>
    <s v="SGD"/>
    <n v="1"/>
    <n v="1"/>
    <m/>
    <s v="2026-08-23T00:00"/>
    <s v="PS"/>
    <m/>
    <m/>
    <s v="Y"/>
    <m/>
    <m/>
    <n v="-323037.34000000003"/>
    <s v="N"/>
    <n v="0"/>
    <m/>
    <s v="No"/>
    <n v="0.78740189999999999"/>
    <n v="19717"/>
    <n v="1005199"/>
    <s v="2026-08-21T00:00"/>
    <s v="EOD"/>
    <m/>
    <s v="2026-08-22T00:00"/>
    <s v="FOD EOD"/>
    <s v="FO_EOD"/>
    <n v="85948"/>
    <m/>
    <n v="1348"/>
    <n v="87143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GD"/>
    <m/>
  </r>
  <r>
    <s v="2026-08-21T00:00"/>
    <s v="NOM"/>
    <s v="CAP"/>
    <s v="INIT"/>
    <m/>
    <s v="INT"/>
    <s v="2026-08-21T00:00"/>
    <n v="1"/>
    <n v="0"/>
    <n v="1"/>
    <m/>
    <n v="1735107"/>
    <s v="SGD"/>
    <x v="0"/>
    <n v="0"/>
    <n v="1734508"/>
    <s v="LIN ACT/360"/>
    <m/>
    <n v="0"/>
    <x v="0"/>
    <n v="1734508"/>
    <n v="2"/>
    <s v="Fixed"/>
    <s v="R"/>
    <n v="0"/>
    <n v="-1355197.76"/>
    <n v="0.78814627994955899"/>
    <n v="-1068094.07313997"/>
    <s v="N"/>
    <m/>
    <m/>
    <s v="O"/>
    <m/>
    <m/>
    <n v="0"/>
    <n v="0"/>
    <n v="0"/>
    <s v="SGD"/>
    <s v="N"/>
    <n v="0"/>
    <s v="Y"/>
    <s v="SGD"/>
    <n v="1"/>
    <n v="1"/>
    <m/>
    <s v="2026-08-23T00:00"/>
    <s v="PS"/>
    <m/>
    <m/>
    <s v="Y"/>
    <m/>
    <m/>
    <n v="-1355197.76"/>
    <s v="N"/>
    <n v="0"/>
    <m/>
    <s v="No"/>
    <n v="0.78740189999999999"/>
    <n v="19717"/>
    <n v="1005199"/>
    <s v="2026-08-21T00:00"/>
    <s v="EOD"/>
    <m/>
    <s v="2026-08-22T00:00"/>
    <s v="FOD EOD"/>
    <s v="FO_EOD"/>
    <n v="85948"/>
    <m/>
    <n v="1348"/>
    <n v="871435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GD"/>
    <m/>
  </r>
  <r>
    <s v="2026-08-21T00:00"/>
    <s v="NOM"/>
    <s v="CAP"/>
    <s v="INIT"/>
    <m/>
    <s v="INT"/>
    <s v="2026-08-21T00:00"/>
    <n v="1"/>
    <n v="0"/>
    <n v="1"/>
    <m/>
    <n v="1735109"/>
    <s v="SGD"/>
    <x v="0"/>
    <n v="0"/>
    <n v="1734510"/>
    <s v="LIN ACT/360"/>
    <m/>
    <n v="0"/>
    <x v="0"/>
    <n v="1734510"/>
    <n v="2"/>
    <s v="Fixed"/>
    <s v="R"/>
    <n v="0"/>
    <n v="-945455.62"/>
    <n v="0.78814627994955899"/>
    <n v="-745157.32976040302"/>
    <s v="N"/>
    <m/>
    <m/>
    <s v="O"/>
    <m/>
    <m/>
    <n v="0"/>
    <n v="0"/>
    <n v="0"/>
    <s v="SGD"/>
    <s v="N"/>
    <n v="0"/>
    <s v="Y"/>
    <s v="SGD"/>
    <n v="1"/>
    <n v="1"/>
    <m/>
    <s v="2026-08-23T00:00"/>
    <s v="PS"/>
    <m/>
    <m/>
    <s v="Y"/>
    <m/>
    <m/>
    <n v="-945455.62"/>
    <s v="N"/>
    <n v="0"/>
    <m/>
    <s v="No"/>
    <n v="0.78740189999999999"/>
    <n v="19717"/>
    <n v="1005199"/>
    <s v="2026-08-21T00:00"/>
    <s v="EOD"/>
    <m/>
    <s v="2026-08-22T00:00"/>
    <s v="FOD EOD"/>
    <s v="FO_EOD"/>
    <n v="85948"/>
    <m/>
    <n v="1348"/>
    <n v="87143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SGD"/>
    <m/>
  </r>
  <r>
    <s v="2026-08-21T00:00"/>
    <s v="IPAY"/>
    <s v="CAP"/>
    <s v="FEE"/>
    <s v="UPFN"/>
    <s v="OFF"/>
    <s v="2026-08-21T00:00"/>
    <n v="1"/>
    <n v="0"/>
    <n v="1"/>
    <m/>
    <n v="1735317"/>
    <s v="SGD"/>
    <x v="4"/>
    <n v="0"/>
    <n v="1734718"/>
    <m/>
    <m/>
    <n v="0"/>
    <x v="2"/>
    <n v="1734718"/>
    <n v="1"/>
    <m/>
    <s v="P"/>
    <n v="0"/>
    <n v="-433122.1899"/>
    <n v="0.78814627994955899"/>
    <n v="-341363.64273329102"/>
    <s v="N"/>
    <m/>
    <m/>
    <s v="CL"/>
    <m/>
    <m/>
    <n v="0"/>
    <n v="0"/>
    <n v="0"/>
    <s v="SGD"/>
    <s v="N"/>
    <n v="0"/>
    <s v="Y"/>
    <m/>
    <n v="0"/>
    <n v="0"/>
    <m/>
    <s v="2026-08-23T00:00"/>
    <s v="FEE"/>
    <m/>
    <m/>
    <s v="Y"/>
    <m/>
    <m/>
    <n v="0"/>
    <s v="N"/>
    <n v="0"/>
    <s v="SGD FX"/>
    <s v="No"/>
    <n v="0.78740189999999999"/>
    <n v="19717"/>
    <n v="1005199"/>
    <s v="2026-08-21T00:00"/>
    <s v="EOD"/>
    <m/>
    <s v="2026-08-22T00:00"/>
    <s v="FOD EOD"/>
    <s v="FO_EOD"/>
    <n v="85948"/>
    <m/>
    <n v="1407"/>
    <n v="119364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STRATEGIC"/>
    <m/>
    <m/>
    <m/>
    <s v="SGD"/>
    <m/>
  </r>
  <r>
    <s v="2026-08-21T00:00"/>
    <s v="IPAY"/>
    <s v="CAP"/>
    <s v="FEE"/>
    <s v="UPFN"/>
    <s v="OFF"/>
    <s v="2026-08-21T00:00"/>
    <n v="1"/>
    <n v="0"/>
    <n v="1"/>
    <m/>
    <n v="1735299"/>
    <s v="SGD"/>
    <x v="5"/>
    <n v="0"/>
    <n v="1734700"/>
    <m/>
    <m/>
    <n v="0"/>
    <x v="2"/>
    <n v="1734700"/>
    <n v="1"/>
    <m/>
    <s v="R"/>
    <n v="0"/>
    <n v="17436542.359999999"/>
    <n v="0.78814627994955899"/>
    <n v="13742545.996216901"/>
    <s v="N"/>
    <m/>
    <m/>
    <s v="CL"/>
    <m/>
    <m/>
    <n v="0"/>
    <n v="0"/>
    <n v="0"/>
    <s v="SGD"/>
    <s v="N"/>
    <n v="0"/>
    <s v="Y"/>
    <m/>
    <n v="0"/>
    <n v="0"/>
    <m/>
    <s v="2026-08-23T00:00"/>
    <s v="FEE"/>
    <m/>
    <m/>
    <s v="Y"/>
    <m/>
    <m/>
    <n v="0"/>
    <s v="N"/>
    <n v="0"/>
    <s v="SGD FX"/>
    <s v="No"/>
    <n v="0.78740189999999999"/>
    <n v="19717"/>
    <n v="1005199"/>
    <s v="2026-08-21T00:00"/>
    <s v="EOD"/>
    <m/>
    <s v="2026-08-22T00:00"/>
    <s v="FOD EOD"/>
    <s v="FO_EOD"/>
    <n v="85948"/>
    <m/>
    <n v="1407"/>
    <n v="119369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"/>
    <m/>
    <m/>
    <m/>
    <s v="SGD"/>
    <m/>
  </r>
  <r>
    <s v="2026-08-21T00:00"/>
    <s v="IPAY"/>
    <s v="CAP"/>
    <s v="FEE"/>
    <s v="UPFN"/>
    <s v="OFF"/>
    <s v="2026-08-21T00:00"/>
    <n v="1"/>
    <n v="0"/>
    <n v="1"/>
    <m/>
    <n v="1735349"/>
    <s v="SGD"/>
    <x v="1"/>
    <n v="0"/>
    <n v="1734750"/>
    <m/>
    <m/>
    <n v="0"/>
    <x v="2"/>
    <n v="1734750"/>
    <n v="1"/>
    <m/>
    <s v="R"/>
    <n v="0"/>
    <n v="249593244.80000001"/>
    <n v="0.78814627994955899"/>
    <n v="196715987.38965899"/>
    <s v="N"/>
    <m/>
    <m/>
    <s v="CL"/>
    <m/>
    <m/>
    <n v="0"/>
    <n v="0"/>
    <n v="0"/>
    <s v="SGD"/>
    <s v="N"/>
    <n v="0"/>
    <s v="Y"/>
    <m/>
    <n v="0"/>
    <n v="0"/>
    <m/>
    <s v="2026-08-23T00:00"/>
    <s v="FEE"/>
    <m/>
    <m/>
    <s v="Y"/>
    <m/>
    <m/>
    <n v="0"/>
    <s v="N"/>
    <n v="0"/>
    <s v="SGD FX"/>
    <s v="No"/>
    <n v="0.78740189999999999"/>
    <n v="19717"/>
    <n v="1005199"/>
    <s v="2026-08-21T00:00"/>
    <s v="EOD"/>
    <m/>
    <s v="2026-08-22T00:00"/>
    <s v="FOD EOD"/>
    <s v="FO_EOD"/>
    <n v="85948"/>
    <m/>
    <n v="1407"/>
    <n v="119363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SGD"/>
    <m/>
  </r>
  <r>
    <s v="2026-08-21T00:00"/>
    <s v="NOM"/>
    <s v="CAP"/>
    <s v="INIT"/>
    <m/>
    <s v="INT"/>
    <s v="2026-08-21T00:00"/>
    <n v="1"/>
    <n v="0"/>
    <n v="1"/>
    <m/>
    <n v="1735043"/>
    <s v="MMK"/>
    <x v="0"/>
    <n v="0"/>
    <n v="1734444"/>
    <s v="LIN ACT/360"/>
    <m/>
    <n v="0"/>
    <x v="0"/>
    <n v="1734444"/>
    <n v="2"/>
    <s v="Fixed"/>
    <s v="R"/>
    <n v="0"/>
    <n v="-1000"/>
    <n v="2.3854961832099999E-4"/>
    <n v="-0.238549618321"/>
    <s v="N"/>
    <m/>
    <m/>
    <s v="O"/>
    <m/>
    <m/>
    <n v="0"/>
    <n v="0"/>
    <n v="0"/>
    <s v="MMK"/>
    <s v="N"/>
    <n v="0"/>
    <s v="Y"/>
    <s v="MMK"/>
    <n v="1"/>
    <n v="1"/>
    <m/>
    <s v="2026-08-23T00:00"/>
    <s v="PS"/>
    <m/>
    <m/>
    <s v="Y"/>
    <m/>
    <m/>
    <n v="-1000"/>
    <s v="N"/>
    <n v="0"/>
    <m/>
    <s v="No"/>
    <n v="4.7600000000000002E-4"/>
    <n v="19717"/>
    <n v="1005199"/>
    <s v="2026-08-21T00:00"/>
    <s v="EOD"/>
    <m/>
    <s v="2026-08-22T00:00"/>
    <s v="FOD EOD"/>
    <s v="FO_EOD"/>
    <n v="85948"/>
    <m/>
    <n v="1315"/>
    <n v="2577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MK"/>
    <m/>
  </r>
  <r>
    <s v="2026-08-21T00:00"/>
    <s v="NOM"/>
    <s v="CAP"/>
    <s v="INIT"/>
    <m/>
    <s v="INT"/>
    <s v="2026-08-21T00:00"/>
    <n v="1"/>
    <n v="0"/>
    <n v="1"/>
    <m/>
    <n v="1735045"/>
    <s v="MMK"/>
    <x v="0"/>
    <n v="0"/>
    <n v="1734446"/>
    <s v="LIN ACT/360"/>
    <m/>
    <n v="0"/>
    <x v="0"/>
    <n v="1734446"/>
    <n v="2"/>
    <s v="Fixed"/>
    <s v="R"/>
    <n v="0"/>
    <n v="-12659044.869999999"/>
    <n v="2.3854961832099999E-4"/>
    <n v="-3019.8103220469102"/>
    <s v="N"/>
    <m/>
    <m/>
    <s v="O"/>
    <m/>
    <m/>
    <n v="0"/>
    <n v="0"/>
    <n v="0"/>
    <s v="MMK"/>
    <s v="N"/>
    <n v="0"/>
    <s v="Y"/>
    <s v="MMK"/>
    <n v="1"/>
    <n v="1"/>
    <m/>
    <s v="2026-08-23T00:00"/>
    <s v="PS"/>
    <m/>
    <m/>
    <s v="Y"/>
    <m/>
    <m/>
    <n v="-12659044.869999999"/>
    <s v="N"/>
    <n v="0"/>
    <m/>
    <s v="No"/>
    <n v="4.7600000000000002E-4"/>
    <n v="19717"/>
    <n v="1005199"/>
    <s v="2026-08-21T00:00"/>
    <s v="EOD"/>
    <m/>
    <s v="2026-08-22T00:00"/>
    <s v="FOD EOD"/>
    <s v="FO_EOD"/>
    <n v="85948"/>
    <m/>
    <n v="1315"/>
    <n v="2579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MK"/>
    <m/>
  </r>
  <r>
    <s v="2026-08-21T00:00"/>
    <s v="IPAY"/>
    <s v="CAP"/>
    <s v="FEE"/>
    <s v="UPFN"/>
    <s v="OFF"/>
    <s v="2026-08-21T00:00"/>
    <n v="1"/>
    <n v="0"/>
    <n v="1"/>
    <m/>
    <n v="1735343"/>
    <s v="MYR"/>
    <x v="1"/>
    <n v="0"/>
    <n v="1734744"/>
    <m/>
    <m/>
    <n v="0"/>
    <x v="2"/>
    <n v="1734744"/>
    <n v="1"/>
    <m/>
    <s v="R"/>
    <n v="0"/>
    <n v="3712076.74"/>
    <n v="0.247616689364863"/>
    <n v="919172.15302711294"/>
    <s v="N"/>
    <m/>
    <m/>
    <s v="CL"/>
    <m/>
    <m/>
    <n v="0"/>
    <n v="0"/>
    <n v="0"/>
    <s v="MYR"/>
    <s v="N"/>
    <n v="0"/>
    <s v="Y"/>
    <m/>
    <n v="0"/>
    <n v="0"/>
    <m/>
    <s v="2026-08-23T00:00"/>
    <s v="FEE"/>
    <m/>
    <m/>
    <s v="Y"/>
    <m/>
    <m/>
    <n v="0"/>
    <s v="N"/>
    <n v="0"/>
    <s v="MYR FX OFFSHORE"/>
    <s v="No"/>
    <n v="0.247614"/>
    <n v="19717"/>
    <n v="1005199"/>
    <s v="2026-08-21T00:00"/>
    <s v="EOD"/>
    <m/>
    <s v="2026-08-22T00:00"/>
    <s v="FOD EOD"/>
    <s v="FO_EOD"/>
    <n v="85948"/>
    <m/>
    <n v="1399"/>
    <n v="871326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AM_LIQUIDTY"/>
    <m/>
    <m/>
    <m/>
    <s v="MYR"/>
    <m/>
  </r>
  <r>
    <s v="2026-08-21T00:00"/>
    <s v="NOM"/>
    <s v="CAP"/>
    <s v="INIT"/>
    <m/>
    <s v="INT"/>
    <s v="2026-08-21T00:00"/>
    <n v="1"/>
    <n v="0"/>
    <n v="1"/>
    <m/>
    <n v="1735052"/>
    <s v="MYR"/>
    <x v="0"/>
    <n v="0"/>
    <n v="1734453"/>
    <s v="LIN ACT/360"/>
    <m/>
    <n v="0"/>
    <x v="0"/>
    <n v="1734453"/>
    <n v="2"/>
    <s v="Fixed"/>
    <s v="R"/>
    <n v="0"/>
    <n v="-75929.23"/>
    <n v="0.247616689364863"/>
    <n v="-18801.344558623201"/>
    <s v="N"/>
    <m/>
    <m/>
    <s v="O"/>
    <m/>
    <m/>
    <n v="0"/>
    <n v="0"/>
    <n v="0"/>
    <s v="MYR"/>
    <s v="N"/>
    <n v="0"/>
    <s v="Y"/>
    <s v="MYR"/>
    <n v="1"/>
    <n v="1"/>
    <m/>
    <s v="2026-08-23T00:00"/>
    <s v="PS"/>
    <m/>
    <m/>
    <s v="Y"/>
    <m/>
    <m/>
    <n v="-75929.23"/>
    <s v="N"/>
    <n v="0"/>
    <m/>
    <s v="No"/>
    <n v="0.247614"/>
    <n v="19717"/>
    <n v="1005199"/>
    <s v="2026-08-21T00:00"/>
    <s v="EOD"/>
    <m/>
    <s v="2026-08-22T00:00"/>
    <s v="FOD EOD"/>
    <s v="FO_EOD"/>
    <n v="85948"/>
    <m/>
    <n v="1318"/>
    <n v="23703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YR"/>
    <m/>
  </r>
  <r>
    <s v="2026-08-21T00:00"/>
    <s v="NOM"/>
    <s v="CAP"/>
    <s v="INIT"/>
    <m/>
    <s v="INT"/>
    <s v="2026-08-21T00:00"/>
    <n v="1"/>
    <n v="0"/>
    <n v="1"/>
    <m/>
    <n v="1735054"/>
    <s v="MYR"/>
    <x v="6"/>
    <n v="0"/>
    <n v="1734455"/>
    <s v="LIN ACT/360"/>
    <m/>
    <n v="0"/>
    <x v="0"/>
    <n v="1734455"/>
    <n v="2"/>
    <s v="Fixed"/>
    <s v="R"/>
    <n v="0"/>
    <n v="-3712076.74"/>
    <n v="0.247616689364863"/>
    <n v="-919172.15302711294"/>
    <s v="N"/>
    <m/>
    <m/>
    <s v="O"/>
    <m/>
    <m/>
    <n v="0"/>
    <n v="0"/>
    <n v="0"/>
    <s v="MYR"/>
    <s v="N"/>
    <n v="0"/>
    <s v="Y"/>
    <s v="MYR"/>
    <n v="1"/>
    <n v="1"/>
    <m/>
    <s v="2026-08-23T00:00"/>
    <s v="PS"/>
    <m/>
    <m/>
    <s v="Y"/>
    <m/>
    <m/>
    <n v="-3712076.74"/>
    <s v="N"/>
    <n v="0"/>
    <m/>
    <s v="No"/>
    <n v="0.247614"/>
    <n v="19717"/>
    <n v="1005199"/>
    <s v="2026-08-21T00:00"/>
    <s v="EOD"/>
    <m/>
    <s v="2026-08-22T00:00"/>
    <s v="FOD EOD"/>
    <s v="FO_EOD"/>
    <n v="85948"/>
    <m/>
    <n v="1318"/>
    <n v="23704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YR"/>
    <m/>
  </r>
  <r>
    <s v="2026-08-21T00:00"/>
    <s v="NOM"/>
    <s v="CAP"/>
    <s v="INIT"/>
    <m/>
    <s v="INT"/>
    <s v="2026-08-21T00:00"/>
    <n v="1"/>
    <n v="0"/>
    <n v="1"/>
    <m/>
    <n v="1735053"/>
    <s v="MYR"/>
    <x v="0"/>
    <n v="0"/>
    <n v="1734454"/>
    <s v="LIN ACT/360"/>
    <m/>
    <n v="0"/>
    <x v="0"/>
    <n v="1734454"/>
    <n v="2"/>
    <s v="Fixed"/>
    <s v="R"/>
    <n v="0"/>
    <n v="-81680150.659999996"/>
    <n v="0.247616689364863"/>
    <n v="-20225368.4932524"/>
    <s v="N"/>
    <m/>
    <m/>
    <s v="O"/>
    <m/>
    <m/>
    <n v="0"/>
    <n v="0"/>
    <n v="0"/>
    <s v="MYR"/>
    <s v="N"/>
    <n v="0"/>
    <s v="Y"/>
    <s v="MYR"/>
    <n v="1"/>
    <n v="1"/>
    <m/>
    <s v="2026-08-23T00:00"/>
    <s v="PS"/>
    <m/>
    <m/>
    <s v="Y"/>
    <m/>
    <m/>
    <n v="-81680150.659999996"/>
    <s v="N"/>
    <n v="0"/>
    <m/>
    <s v="No"/>
    <n v="0.247614"/>
    <n v="19717"/>
    <n v="1005199"/>
    <s v="2026-08-21T00:00"/>
    <s v="EOD"/>
    <m/>
    <s v="2026-08-22T00:00"/>
    <s v="FOD EOD"/>
    <s v="FO_EOD"/>
    <n v="85948"/>
    <m/>
    <n v="1318"/>
    <n v="23704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MYR"/>
    <m/>
  </r>
  <r>
    <s v="2026-08-21T00:00"/>
    <s v="IPAY"/>
    <s v="CAP"/>
    <s v="FEE"/>
    <s v="UPFN"/>
    <s v="OFF"/>
    <s v="2026-08-21T00:00"/>
    <n v="1"/>
    <n v="0"/>
    <n v="1"/>
    <m/>
    <n v="1735355"/>
    <s v="ZAR"/>
    <x v="2"/>
    <n v="0"/>
    <n v="1734756"/>
    <m/>
    <m/>
    <n v="0"/>
    <x v="2"/>
    <n v="1734756"/>
    <n v="1"/>
    <m/>
    <s v="R"/>
    <n v="0"/>
    <n v="133084.28"/>
    <n v="6.2375444035191997E-2"/>
    <n v="8301.1910591038195"/>
    <s v="N"/>
    <m/>
    <m/>
    <s v="CL"/>
    <m/>
    <m/>
    <n v="0"/>
    <n v="0"/>
    <n v="0"/>
    <s v="ZAR"/>
    <s v="N"/>
    <n v="0"/>
    <s v="Y"/>
    <m/>
    <n v="0"/>
    <n v="0"/>
    <m/>
    <s v="2026-08-23T00:00"/>
    <s v="FEE"/>
    <m/>
    <m/>
    <s v="Y"/>
    <m/>
    <m/>
    <n v="0"/>
    <s v="N"/>
    <n v="0"/>
    <s v="ZAR FX"/>
    <s v="No"/>
    <n v="6.2475599999999999E-2"/>
    <n v="19717"/>
    <n v="1005199"/>
    <s v="2026-08-21T00:00"/>
    <s v="EOD"/>
    <m/>
    <s v="2026-08-22T00:00"/>
    <s v="FOD EOD"/>
    <s v="FO_EOD"/>
    <n v="85948"/>
    <m/>
    <n v="1422"/>
    <n v="235269"/>
    <s v="MAT"/>
    <n v="0"/>
    <s v="2026-08-21T00:00"/>
    <n v="0"/>
    <n v="0"/>
    <s v="RAMPGRAD"/>
    <m/>
    <s v="2026-08-21T00:00"/>
    <s v="B"/>
    <m/>
    <m/>
    <s v="2026-08-21T00:00"/>
    <m/>
    <s v="SCF"/>
    <s v="DEAD"/>
    <m/>
    <s v="LCY_POOLS"/>
    <m/>
    <m/>
    <m/>
    <s v="ZAR"/>
    <m/>
  </r>
  <r>
    <s v="2026-08-21T00:00"/>
    <s v="NOM"/>
    <s v="CAP"/>
    <s v="INIT"/>
    <m/>
    <s v="INT"/>
    <s v="2026-08-21T00:00"/>
    <n v="1"/>
    <n v="0"/>
    <n v="1"/>
    <m/>
    <n v="1735191"/>
    <s v="ZAR"/>
    <x v="6"/>
    <n v="0"/>
    <n v="1734592"/>
    <s v="LIN ACT/360"/>
    <m/>
    <n v="0"/>
    <x v="0"/>
    <n v="1734592"/>
    <n v="2"/>
    <s v="Fixed"/>
    <s v="R"/>
    <n v="0"/>
    <n v="-133084.28"/>
    <n v="6.2375444035191997E-2"/>
    <n v="-8301.1910591038195"/>
    <s v="N"/>
    <m/>
    <m/>
    <s v="O"/>
    <m/>
    <m/>
    <n v="0"/>
    <n v="0"/>
    <n v="0"/>
    <s v="ZAR"/>
    <s v="N"/>
    <n v="0"/>
    <s v="Y"/>
    <s v="ZAR"/>
    <n v="1"/>
    <n v="1"/>
    <m/>
    <s v="2026-08-23T00:00"/>
    <s v="PS"/>
    <m/>
    <m/>
    <s v="Y"/>
    <m/>
    <m/>
    <n v="-133084.28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1378"/>
    <n v="769566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ZAR"/>
    <m/>
  </r>
  <r>
    <s v="2026-08-21T00:00"/>
    <s v="NOM"/>
    <s v="CAP"/>
    <s v="INIT"/>
    <m/>
    <s v="INT"/>
    <s v="2026-08-21T00:00"/>
    <n v="1"/>
    <n v="0"/>
    <n v="1"/>
    <m/>
    <n v="1735193"/>
    <s v="ZAR"/>
    <x v="0"/>
    <n v="0"/>
    <n v="1734594"/>
    <s v="LIN ACT/360"/>
    <m/>
    <n v="0"/>
    <x v="0"/>
    <n v="1734594"/>
    <n v="2"/>
    <s v="Fixed"/>
    <s v="R"/>
    <n v="0"/>
    <n v="-40277585.090000004"/>
    <n v="6.2375444035191997E-2"/>
    <n v="-2512332.2546539698"/>
    <s v="N"/>
    <m/>
    <m/>
    <s v="O"/>
    <m/>
    <m/>
    <n v="0"/>
    <n v="0"/>
    <n v="0"/>
    <s v="ZAR"/>
    <s v="N"/>
    <n v="0"/>
    <s v="Y"/>
    <s v="ZAR"/>
    <n v="1"/>
    <n v="1"/>
    <m/>
    <s v="2026-08-23T00:00"/>
    <s v="PS"/>
    <m/>
    <m/>
    <s v="Y"/>
    <m/>
    <m/>
    <n v="-40277585.090000004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1378"/>
    <n v="76955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ZAR"/>
    <m/>
  </r>
  <r>
    <s v="2026-08-21T00:00"/>
    <s v="NOM"/>
    <s v="CAP"/>
    <s v="INIT"/>
    <m/>
    <s v="INT"/>
    <s v="2026-08-21T00:00"/>
    <n v="1"/>
    <n v="0"/>
    <n v="1"/>
    <m/>
    <n v="1735190"/>
    <s v="ZAR"/>
    <x v="0"/>
    <n v="0"/>
    <n v="1734591"/>
    <s v="LIN ACT/360"/>
    <m/>
    <n v="0"/>
    <x v="0"/>
    <n v="1734591"/>
    <n v="2"/>
    <s v="Fixed"/>
    <s v="R"/>
    <n v="0"/>
    <n v="-1526418.12"/>
    <n v="6.2375444035191997E-2"/>
    <n v="-95211.008018362903"/>
    <s v="N"/>
    <m/>
    <m/>
    <s v="O"/>
    <m/>
    <m/>
    <n v="0"/>
    <n v="0"/>
    <n v="0"/>
    <s v="ZAR"/>
    <s v="N"/>
    <n v="0"/>
    <s v="Y"/>
    <s v="ZAR"/>
    <n v="1"/>
    <n v="1"/>
    <m/>
    <s v="2026-08-23T00:00"/>
    <s v="PS"/>
    <m/>
    <m/>
    <s v="Y"/>
    <m/>
    <m/>
    <n v="-1526418.12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1378"/>
    <n v="769564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ZAR"/>
    <m/>
  </r>
  <r>
    <s v="2026-08-21T00:00"/>
    <s v="CPN"/>
    <s v="REV"/>
    <s v="FIX"/>
    <m/>
    <s v="INT"/>
    <s v="2026-08-21T00:00"/>
    <n v="1"/>
    <n v="0"/>
    <n v="1"/>
    <m/>
    <n v="1735286"/>
    <s v="ZAR"/>
    <x v="36"/>
    <n v="0"/>
    <n v="1734687"/>
    <s v="LIN ACT/365"/>
    <m/>
    <n v="0"/>
    <x v="6"/>
    <n v="1734687"/>
    <n v="1"/>
    <s v="Fixed"/>
    <s v="R"/>
    <n v="1"/>
    <n v="5528105.9041560004"/>
    <n v="6.2375444035191997E-2"/>
    <n v="344818.06044529699"/>
    <s v="N"/>
    <s v="2026-08-20T00:00"/>
    <s v="2026-08-21T00:00"/>
    <s v="O"/>
    <m/>
    <m/>
    <n v="0"/>
    <n v="418795901.82999903"/>
    <n v="481.8"/>
    <s v="ZAR"/>
    <s v="N"/>
    <n v="0"/>
    <s v="Y"/>
    <s v="ZAR"/>
    <n v="1"/>
    <n v="1"/>
    <m/>
    <s v="2026-08-23T00:00"/>
    <s v="INT"/>
    <m/>
    <s v="ZAR"/>
    <s v="N"/>
    <m/>
    <m/>
    <n v="5528105.9041560004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0"/>
    <n v="235146"/>
    <s v="MAT"/>
    <n v="0"/>
    <s v="2026-08-21T00:00"/>
    <n v="0"/>
    <n v="481.8"/>
    <s v="POOL_LIQ_ZAR"/>
    <s v="2026-08-20T00:00"/>
    <s v="2026-08-20T00:00"/>
    <s v="B"/>
    <m/>
    <m/>
    <s v="2026-08-20T00:00"/>
    <s v="2026-08-21T00:00"/>
    <s v="LN_BR"/>
    <s v="LIVE"/>
    <m/>
    <s v="LCY_POOLS"/>
    <m/>
    <m/>
    <m/>
    <s v="ZAR"/>
    <m/>
  </r>
  <r>
    <s v="2026-08-21T00:00"/>
    <s v="NOM"/>
    <s v="CAP"/>
    <s v="INIT"/>
    <m/>
    <s v="INT"/>
    <s v="2026-08-21T00:00"/>
    <n v="1"/>
    <n v="0"/>
    <n v="1"/>
    <m/>
    <n v="1735192"/>
    <s v="ZAR"/>
    <x v="0"/>
    <n v="0"/>
    <n v="1734593"/>
    <s v="LIN ACT/360"/>
    <m/>
    <n v="0"/>
    <x v="0"/>
    <n v="1734593"/>
    <n v="2"/>
    <s v="Fixed"/>
    <s v="R"/>
    <n v="0"/>
    <n v="-16374593.08"/>
    <n v="6.2375444035191997E-2"/>
    <n v="-1021372.5142605799"/>
    <s v="N"/>
    <m/>
    <m/>
    <s v="O"/>
    <m/>
    <m/>
    <n v="0"/>
    <n v="0"/>
    <n v="0"/>
    <s v="ZAR"/>
    <s v="N"/>
    <n v="0"/>
    <s v="Y"/>
    <s v="ZAR"/>
    <n v="1"/>
    <n v="1"/>
    <m/>
    <s v="2026-08-23T00:00"/>
    <s v="PS"/>
    <m/>
    <m/>
    <s v="Y"/>
    <m/>
    <m/>
    <n v="-16374593.08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1378"/>
    <n v="769568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ZAR"/>
    <m/>
  </r>
  <r>
    <s v="2026-08-21T00:00"/>
    <s v="CPN"/>
    <s v="REV"/>
    <s v="FIX"/>
    <m/>
    <s v="INT"/>
    <s v="2026-08-21T00:00"/>
    <n v="1"/>
    <n v="0"/>
    <n v="1"/>
    <m/>
    <n v="1747067"/>
    <s v="ZAR"/>
    <x v="36"/>
    <n v="0"/>
    <n v="1754714"/>
    <s v="LIN ACT/365"/>
    <m/>
    <n v="0"/>
    <x v="6"/>
    <n v="1754714"/>
    <n v="1"/>
    <s v="Fixed"/>
    <s v="R"/>
    <n v="3"/>
    <n v="253580.34439881"/>
    <n v="6.2375444035191997E-2"/>
    <n v="15817.1865804726"/>
    <s v="Y"/>
    <s v="2026-08-21T00:00"/>
    <s v="2026-08-24T00:00"/>
    <s v="O"/>
    <m/>
    <m/>
    <n v="0"/>
    <n v="418795901.06"/>
    <n v="7.3669000000000002"/>
    <s v="ZAR"/>
    <s v="N"/>
    <n v="0"/>
    <s v="Y"/>
    <s v="ZAR"/>
    <n v="1"/>
    <n v="1"/>
    <m/>
    <s v="2026-08-23T00:00"/>
    <s v="INT"/>
    <m/>
    <s v="ZAR"/>
    <s v="N"/>
    <m/>
    <m/>
    <n v="253580.34439899999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0"/>
    <n v="234850"/>
    <s v="MAT"/>
    <n v="0"/>
    <s v="2026-08-21T00:00"/>
    <n v="0"/>
    <n v="7.3669000000000002"/>
    <s v="POOL_LIQ_ZAR"/>
    <s v="2026-08-21T00:00"/>
    <s v="2026-08-21T00:00"/>
    <s v="B"/>
    <m/>
    <m/>
    <s v="2026-08-21T00:00"/>
    <s v="2026-08-24T00:00"/>
    <s v="LN_BR"/>
    <s v="LIVE"/>
    <m/>
    <s v="LCY_POOLS"/>
    <s v="NA"/>
    <m/>
    <m/>
    <s v="ZAR"/>
    <m/>
  </r>
  <r>
    <s v="2026-08-21T00:00"/>
    <s v="CPN"/>
    <s v="REV"/>
    <s v="FIX"/>
    <m/>
    <s v="INT"/>
    <s v="2026-08-21T00:00"/>
    <n v="1"/>
    <n v="0"/>
    <n v="1"/>
    <m/>
    <n v="1747067"/>
    <s v="ZAR"/>
    <x v="2"/>
    <n v="0"/>
    <n v="1754714"/>
    <s v="LIN ACT/365"/>
    <m/>
    <n v="0"/>
    <x v="6"/>
    <n v="1754714"/>
    <n v="1"/>
    <s v="Fixed"/>
    <s v="P"/>
    <n v="3"/>
    <n v="-253580.34439881"/>
    <n v="6.2375444035191997E-2"/>
    <n v="-15817.1865804726"/>
    <s v="Y"/>
    <s v="2026-08-21T00:00"/>
    <s v="2026-08-24T00:00"/>
    <s v="O"/>
    <m/>
    <m/>
    <n v="0"/>
    <n v="-418795901.06"/>
    <n v="7.3669000000000002"/>
    <s v="ZAR"/>
    <s v="N"/>
    <n v="0"/>
    <s v="Y"/>
    <s v="ZAR"/>
    <n v="1"/>
    <n v="1"/>
    <m/>
    <s v="2026-08-23T00:00"/>
    <s v="INT"/>
    <m/>
    <s v="ZAR"/>
    <s v="N"/>
    <m/>
    <m/>
    <n v="-253580.34439899999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0"/>
    <n v="234851"/>
    <s v="MAT"/>
    <n v="0"/>
    <s v="2026-08-21T00:00"/>
    <n v="0"/>
    <n v="7.3669000000000002"/>
    <s v="POOL_ALM_ZAR"/>
    <s v="2026-08-21T00:00"/>
    <s v="2026-08-21T00:00"/>
    <s v="S"/>
    <m/>
    <m/>
    <s v="2026-08-21T00:00"/>
    <s v="2026-08-24T00:00"/>
    <s v="LN_BR"/>
    <s v="LIVE"/>
    <m/>
    <s v="LCY_POOLS"/>
    <s v="NA"/>
    <m/>
    <m/>
    <s v="ZAR"/>
    <m/>
  </r>
  <r>
    <s v="2026-08-21T00:00"/>
    <s v="NOM"/>
    <s v="CAP"/>
    <s v="INIT"/>
    <m/>
    <s v="INT"/>
    <s v="2026-08-21T00:00"/>
    <n v="1"/>
    <n v="0"/>
    <n v="1"/>
    <m/>
    <n v="1735195"/>
    <s v="ZAR"/>
    <x v="0"/>
    <n v="0"/>
    <n v="1734596"/>
    <s v="LIN ACT/360"/>
    <m/>
    <n v="0"/>
    <x v="0"/>
    <n v="1734596"/>
    <n v="2"/>
    <s v="Fixed"/>
    <s v="R"/>
    <n v="0"/>
    <n v="-13473"/>
    <n v="6.2375444035191997E-2"/>
    <n v="-840.38435748614097"/>
    <s v="N"/>
    <m/>
    <m/>
    <s v="O"/>
    <m/>
    <m/>
    <n v="0"/>
    <n v="0"/>
    <n v="0"/>
    <s v="ZAR"/>
    <s v="N"/>
    <n v="0"/>
    <s v="Y"/>
    <s v="ZAR"/>
    <n v="1"/>
    <n v="1"/>
    <m/>
    <s v="2026-08-23T00:00"/>
    <s v="PS"/>
    <m/>
    <m/>
    <s v="Y"/>
    <m/>
    <m/>
    <n v="-13473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1378"/>
    <n v="769562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ZAR"/>
    <m/>
  </r>
  <r>
    <s v="2026-08-21T00:00"/>
    <s v="NOM"/>
    <s v="CAP"/>
    <s v="INIT"/>
    <m/>
    <s v="INT"/>
    <s v="2026-08-21T00:00"/>
    <n v="1"/>
    <n v="0"/>
    <n v="1"/>
    <m/>
    <n v="1735194"/>
    <s v="ZAR"/>
    <x v="0"/>
    <n v="0"/>
    <n v="1734595"/>
    <s v="LIN ACT/360"/>
    <m/>
    <n v="0"/>
    <x v="0"/>
    <n v="1734595"/>
    <n v="2"/>
    <s v="Fixed"/>
    <s v="R"/>
    <n v="0"/>
    <n v="-128938.25"/>
    <n v="6.2375444035191997E-2"/>
    <n v="-8042.5805968705899"/>
    <s v="N"/>
    <m/>
    <m/>
    <s v="O"/>
    <m/>
    <m/>
    <n v="0"/>
    <n v="0"/>
    <n v="0"/>
    <s v="ZAR"/>
    <s v="N"/>
    <n v="0"/>
    <s v="Y"/>
    <s v="ZAR"/>
    <n v="1"/>
    <n v="1"/>
    <m/>
    <s v="2026-08-23T00:00"/>
    <s v="PS"/>
    <m/>
    <m/>
    <s v="Y"/>
    <m/>
    <m/>
    <n v="-128938.25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1378"/>
    <n v="769560"/>
    <s v="MAT"/>
    <n v="0"/>
    <s v="2026-08-21T00:00"/>
    <n v="0"/>
    <n v="0"/>
    <s v="IFC-OPCASH"/>
    <s v="2026-08-21T00:00"/>
    <s v="2026-08-21T00:00"/>
    <s v="B"/>
    <m/>
    <m/>
    <s v="2026-08-21T00:00"/>
    <s v="2026-08-24T00:00"/>
    <s v="CD"/>
    <s v="LIVE"/>
    <m/>
    <s v="OPER_CASH1"/>
    <m/>
    <m/>
    <m/>
    <s v="ZAR"/>
    <m/>
  </r>
  <r>
    <s v="2026-08-21T00:00"/>
    <s v="CPN"/>
    <s v="REV"/>
    <s v="FIX"/>
    <m/>
    <s v="INT"/>
    <s v="2026-08-21T00:00"/>
    <n v="1"/>
    <n v="0"/>
    <n v="1"/>
    <m/>
    <n v="1735286"/>
    <s v="ZAR"/>
    <x v="2"/>
    <n v="0"/>
    <n v="1734687"/>
    <s v="LIN ACT/365"/>
    <m/>
    <n v="0"/>
    <x v="6"/>
    <n v="1734687"/>
    <n v="1"/>
    <s v="Fixed"/>
    <s v="P"/>
    <n v="1"/>
    <n v="-5528105.9041560004"/>
    <n v="6.2375444035191997E-2"/>
    <n v="-344818.06044529699"/>
    <s v="N"/>
    <s v="2026-08-20T00:00"/>
    <s v="2026-08-21T00:00"/>
    <s v="O"/>
    <m/>
    <m/>
    <n v="0"/>
    <n v="-418795901.82999903"/>
    <n v="481.8"/>
    <s v="ZAR"/>
    <s v="N"/>
    <n v="0"/>
    <s v="Y"/>
    <s v="ZAR"/>
    <n v="1"/>
    <n v="1"/>
    <m/>
    <s v="2026-08-23T00:00"/>
    <s v="INT"/>
    <m/>
    <s v="ZAR"/>
    <s v="N"/>
    <m/>
    <m/>
    <n v="-5528105.9041560004"/>
    <s v="N"/>
    <n v="0"/>
    <m/>
    <s v="No"/>
    <n v="6.2475599999999999E-2"/>
    <n v="19717"/>
    <n v="1005199"/>
    <s v="2026-08-21T00:00"/>
    <s v="EOD"/>
    <m/>
    <s v="2026-08-22T00:00"/>
    <s v="FOD EOD"/>
    <s v="FO_EOD"/>
    <n v="85948"/>
    <m/>
    <n v="0"/>
    <n v="235147"/>
    <s v="MAT"/>
    <n v="0"/>
    <s v="2026-08-21T00:00"/>
    <n v="0"/>
    <n v="481.8"/>
    <s v="POOL_ALM_ZAR"/>
    <s v="2026-08-20T00:00"/>
    <s v="2026-08-20T00:00"/>
    <s v="S"/>
    <m/>
    <m/>
    <s v="2026-08-20T00:00"/>
    <s v="2026-08-21T00:00"/>
    <s v="LN_BR"/>
    <s v="LIVE"/>
    <m/>
    <s v="LCY_POOLS"/>
    <m/>
    <m/>
    <m/>
    <s v="ZAR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x v="0"/>
    <x v="0"/>
    <s v="USD"/>
    <x v="0"/>
    <s v="BOND"/>
    <s v="CD~AUD~BTMUAU021027_0"/>
    <n v="64776"/>
    <d v="2026-08-06T00:00:00"/>
    <d v="2026-08-10T00:00:00"/>
    <d v="2027-02-10T00:00:00"/>
    <x v="0"/>
    <x v="0"/>
    <n v="-48780805.079999998"/>
    <n v="-34412418.943686001"/>
    <s v="N"/>
    <s v="SALBLO"/>
  </r>
  <r>
    <x v="1"/>
    <x v="0"/>
    <s v="USD"/>
    <x v="0"/>
    <s v="BOND"/>
    <s v="CD~AUD~MIZUAU021927_0"/>
    <n v="64817"/>
    <d v="2026-08-17T00:00:00"/>
    <d v="2026-08-19T00:00:00"/>
    <d v="2027-02-19T00:00:00"/>
    <x v="0"/>
    <x v="0"/>
    <n v="-97576207.019999996"/>
    <n v="-69513289.881047994"/>
    <s v="N"/>
    <s v="SALBLO"/>
  </r>
  <r>
    <x v="2"/>
    <x v="0"/>
    <s v="USD"/>
    <x v="0"/>
    <s v="BOND"/>
    <s v="CD~JPY~SHIN021627_0"/>
    <n v="64806"/>
    <d v="2026-08-12T00:00:00"/>
    <d v="2026-08-17T00:00:00"/>
    <d v="2027-02-16T00:00:00"/>
    <x v="0"/>
    <x v="1"/>
    <n v="-6452114556"/>
    <n v="-40461016.817239299"/>
    <s v="N"/>
    <s v="SALBLO"/>
  </r>
  <r>
    <x v="3"/>
    <x v="0"/>
    <s v="USD"/>
    <x v="0"/>
    <s v="BOND"/>
    <s v="CD~JPY~SHIN072826_0"/>
    <n v="64400"/>
    <d v="2026-05-26T00:00:00"/>
    <d v="2026-05-28T00:00:00"/>
    <d v="2026-07-28T00:00:00"/>
    <x v="1"/>
    <x v="1"/>
    <n v="18604200"/>
    <n v="113540.688432"/>
    <s v="N"/>
    <s v="SALBLO"/>
  </r>
  <r>
    <x v="3"/>
    <x v="0"/>
    <s v="USD"/>
    <x v="0"/>
    <s v="BOND"/>
    <s v="CD~JPY~SHIN072826_0"/>
    <n v="64400"/>
    <d v="2026-05-26T00:00:00"/>
    <d v="2026-05-28T00:00:00"/>
    <d v="2026-07-28T00:00:00"/>
    <x v="0"/>
    <x v="1"/>
    <n v="9981395800"/>
    <n v="60916059.311567999"/>
    <s v="N"/>
    <s v="SALBLO"/>
  </r>
  <r>
    <x v="4"/>
    <x v="0"/>
    <s v="USD"/>
    <x v="0"/>
    <s v="BOND"/>
    <s v="CD~JPY~SHNHAN011227_0"/>
    <n v="64801"/>
    <d v="2026-08-11T00:00:00"/>
    <d v="2026-08-12T00:00:00"/>
    <d v="2027-01-12T00:00:00"/>
    <x v="0"/>
    <x v="1"/>
    <n v="-19387118502.57"/>
    <n v="-121557039.139928"/>
    <s v="N"/>
    <s v="SALBLO"/>
  </r>
  <r>
    <x v="5"/>
    <x v="0"/>
    <s v="USD"/>
    <x v="0"/>
    <s v="BOND"/>
    <s v="CD~USD~WOORKR081326_0"/>
    <n v="64130"/>
    <d v="2026-04-10T00:00:00"/>
    <d v="2026-04-13T00:00:00"/>
    <d v="2026-08-13T00:00:00"/>
    <x v="1"/>
    <x v="2"/>
    <n v="678607.5"/>
    <n v="678607.5"/>
    <s v="N"/>
    <s v="SALBLO"/>
  </r>
  <r>
    <x v="5"/>
    <x v="0"/>
    <s v="USD"/>
    <x v="0"/>
    <s v="BOND"/>
    <s v="CD~USD~WOORKR081326_0"/>
    <n v="64130"/>
    <d v="2026-04-10T00:00:00"/>
    <d v="2026-04-13T00:00:00"/>
    <d v="2026-08-13T00:00:00"/>
    <x v="0"/>
    <x v="2"/>
    <n v="49321392.5"/>
    <n v="49321392.5"/>
    <s v="N"/>
    <s v="SALBLO"/>
  </r>
  <r>
    <x v="6"/>
    <x v="0"/>
    <s v="USD"/>
    <x v="0"/>
    <s v="BOND"/>
    <s v="CP~EUR~SUNDSA073126_0"/>
    <n v="64215"/>
    <d v="2026-04-28T00:00:00"/>
    <d v="2026-04-30T00:00:00"/>
    <d v="2026-07-31T00:00:00"/>
    <x v="1"/>
    <x v="3"/>
    <n v="87272.59"/>
    <n v="100634.023529"/>
    <s v="N"/>
    <s v="SALBLO"/>
  </r>
  <r>
    <x v="6"/>
    <x v="0"/>
    <s v="USD"/>
    <x v="0"/>
    <s v="BOND"/>
    <s v="CP~EUR~SUNDSA073126_0"/>
    <n v="64215"/>
    <d v="2026-04-28T00:00:00"/>
    <d v="2026-04-30T00:00:00"/>
    <d v="2026-07-31T00:00:00"/>
    <x v="0"/>
    <x v="3"/>
    <n v="14912727.4"/>
    <n v="17195865.96494"/>
    <s v="N"/>
    <s v="SALBLO"/>
  </r>
  <r>
    <x v="7"/>
    <x v="0"/>
    <s v="USD"/>
    <x v="0"/>
    <s v="BOND"/>
    <s v="CP~EUR~SUNDSA080626_0"/>
    <n v="64288"/>
    <d v="2026-05-06T00:00:00"/>
    <d v="2026-05-08T00:00:00"/>
    <d v="2026-08-06T00:00:00"/>
    <x v="1"/>
    <x v="3"/>
    <n v="115825.32"/>
    <n v="133465.516236"/>
    <s v="N"/>
    <s v="SALBLO"/>
  </r>
  <r>
    <x v="7"/>
    <x v="0"/>
    <s v="USD"/>
    <x v="0"/>
    <s v="BOND"/>
    <s v="CP~EUR~SUNDSA080626_0"/>
    <n v="64288"/>
    <d v="2026-05-06T00:00:00"/>
    <d v="2026-05-08T00:00:00"/>
    <d v="2026-08-06T00:00:00"/>
    <x v="0"/>
    <x v="3"/>
    <n v="19884174.68"/>
    <n v="22912534.483764"/>
    <s v="N"/>
    <s v="SALBLO"/>
  </r>
  <r>
    <x v="8"/>
    <x v="0"/>
    <s v="USD"/>
    <x v="0"/>
    <s v="BOND"/>
    <s v="CP~GBP~SUNDSA080526_0"/>
    <n v="64224"/>
    <d v="2026-04-29T00:00:00"/>
    <d v="2026-05-05T00:00:00"/>
    <d v="2026-08-05T00:00:00"/>
    <x v="1"/>
    <x v="4"/>
    <n v="206052.27"/>
    <n v="277428.77632800001"/>
    <s v="N"/>
    <s v="SALBLO"/>
  </r>
  <r>
    <x v="8"/>
    <x v="0"/>
    <s v="USD"/>
    <x v="0"/>
    <s v="BOND"/>
    <s v="CP~GBP~SUNDSA080526_0"/>
    <n v="64224"/>
    <d v="2026-04-29T00:00:00"/>
    <d v="2026-05-05T00:00:00"/>
    <d v="2026-08-05T00:00:00"/>
    <x v="0"/>
    <x v="4"/>
    <n v="19793947.73"/>
    <n v="26650571.223671999"/>
    <s v="N"/>
    <s v="SALBLO"/>
  </r>
  <r>
    <x v="9"/>
    <x v="0"/>
    <s v="USD"/>
    <x v="0"/>
    <s v="BOND"/>
    <s v="CP~USD~KIWI071426_0"/>
    <n v="64129"/>
    <d v="2026-04-10T00:00:00"/>
    <d v="2026-04-13T00:00:00"/>
    <d v="2026-07-14T00:00:00"/>
    <x v="1"/>
    <x v="2"/>
    <n v="263088.40999999997"/>
    <n v="263088.40999999997"/>
    <s v="N"/>
    <s v="SALBLO"/>
  </r>
  <r>
    <x v="9"/>
    <x v="0"/>
    <s v="USD"/>
    <x v="0"/>
    <s v="BOND"/>
    <s v="CP~USD~KIWI071426_0"/>
    <n v="64129"/>
    <d v="2026-04-10T00:00:00"/>
    <d v="2026-04-13T00:00:00"/>
    <d v="2026-07-14T00:00:00"/>
    <x v="0"/>
    <x v="2"/>
    <n v="25736911.59"/>
    <n v="25736911.59"/>
    <s v="N"/>
    <s v="SALBLO"/>
  </r>
  <r>
    <x v="10"/>
    <x v="0"/>
    <s v="USD"/>
    <x v="0"/>
    <s v="BOND"/>
    <s v="CP~USD~KIWI082026_0"/>
    <n v="64355"/>
    <d v="2026-05-18T00:00:00"/>
    <d v="2026-05-20T00:00:00"/>
    <d v="2026-08-20T00:00:00"/>
    <x v="0"/>
    <x v="2"/>
    <n v="12375393.550000001"/>
    <n v="12375393.550000001"/>
    <s v="N"/>
    <s v="SALBLO"/>
  </r>
  <r>
    <x v="10"/>
    <x v="0"/>
    <s v="USD"/>
    <x v="0"/>
    <s v="BOND"/>
    <s v="CP~USD~KIWI082026_0"/>
    <n v="64355"/>
    <d v="2026-05-18T00:00:00"/>
    <d v="2026-05-20T00:00:00"/>
    <d v="2026-08-20T00:00:00"/>
    <x v="1"/>
    <x v="2"/>
    <n v="124606.45"/>
    <n v="124606.45"/>
    <s v="N"/>
    <s v="SALBLO"/>
  </r>
  <r>
    <x v="8"/>
    <x v="0"/>
    <s v="USD"/>
    <x v="0"/>
    <s v="BOND"/>
    <s v="CP~USD~MATFIN080526_0"/>
    <n v="64319"/>
    <d v="2026-05-12T00:00:00"/>
    <d v="2026-05-14T00:00:00"/>
    <d v="2026-08-05T00:00:00"/>
    <x v="0"/>
    <x v="2"/>
    <n v="33697007.729999997"/>
    <n v="33697007.729999997"/>
    <s v="N"/>
    <s v="JPMSUS"/>
  </r>
  <r>
    <x v="8"/>
    <x v="0"/>
    <s v="USD"/>
    <x v="0"/>
    <s v="BOND"/>
    <s v="CP~USD~MATFIN080526_0"/>
    <n v="64319"/>
    <d v="2026-05-12T00:00:00"/>
    <d v="2026-05-14T00:00:00"/>
    <d v="2026-08-05T00:00:00"/>
    <x v="1"/>
    <x v="2"/>
    <n v="302992.27"/>
    <n v="302992.27"/>
    <s v="N"/>
    <s v="JPMSUS"/>
  </r>
  <r>
    <x v="11"/>
    <x v="0"/>
    <s v="USD"/>
    <x v="0"/>
    <s v="BOND"/>
    <s v="DAcy~USD~SLMA2009_BA1"/>
    <n v="22707"/>
    <d v="2011-06-15T00:00:00"/>
    <d v="2011-06-20T00:00:00"/>
    <d v="2027-08-15T00:00:00"/>
    <x v="2"/>
    <x v="2"/>
    <n v="0"/>
    <n v="0"/>
    <s v="N"/>
    <s v="P1"/>
  </r>
  <r>
    <x v="2"/>
    <x v="0"/>
    <s v="USD"/>
    <x v="0"/>
    <s v="BOND"/>
    <s v="DAcy~USD~SLMA2009_BA1"/>
    <n v="22707"/>
    <d v="2011-06-15T00:00:00"/>
    <d v="2011-06-20T00:00:00"/>
    <d v="2027-08-15T00:00:00"/>
    <x v="2"/>
    <x v="2"/>
    <n v="0"/>
    <n v="0"/>
    <s v="N"/>
    <s v="P1"/>
  </r>
  <r>
    <x v="2"/>
    <x v="0"/>
    <s v="USD"/>
    <x v="0"/>
    <s v="BOND"/>
    <s v="DAcy~USD~SLMA2009_BA1"/>
    <n v="24084"/>
    <d v="2011-11-15T00:00:00"/>
    <d v="2011-11-15T00:00:00"/>
    <d v="2027-08-15T00:00:00"/>
    <x v="2"/>
    <x v="2"/>
    <n v="0"/>
    <n v="0"/>
    <s v="N"/>
    <s v="IFCHQ"/>
  </r>
  <r>
    <x v="11"/>
    <x v="0"/>
    <s v="USD"/>
    <x v="0"/>
    <s v="BOND"/>
    <s v="DAcy~USD~SLMA2009_BA1"/>
    <n v="24084"/>
    <d v="2011-11-15T00:00:00"/>
    <d v="2011-11-15T00:00:00"/>
    <d v="2027-08-15T00:00:00"/>
    <x v="2"/>
    <x v="2"/>
    <n v="0"/>
    <n v="0"/>
    <s v="N"/>
    <s v="IFCHQ"/>
  </r>
  <r>
    <x v="11"/>
    <x v="0"/>
    <s v="USD"/>
    <x v="0"/>
    <s v="BOND"/>
    <s v="DAcy~USD~SLMA2009_C_A"/>
    <n v="22157"/>
    <d v="2011-04-05T00:00:00"/>
    <d v="2011-04-06T00:00:00"/>
    <d v="2026-12-15T00:00:00"/>
    <x v="2"/>
    <x v="2"/>
    <n v="0"/>
    <n v="0"/>
    <s v="N"/>
    <s v="P1"/>
  </r>
  <r>
    <x v="2"/>
    <x v="0"/>
    <s v="USD"/>
    <x v="0"/>
    <s v="BOND"/>
    <s v="DAcy~USD~SLMA2009_C_A"/>
    <n v="22157"/>
    <d v="2011-04-05T00:00:00"/>
    <d v="2011-04-06T00:00:00"/>
    <d v="2026-12-15T00:00:00"/>
    <x v="2"/>
    <x v="2"/>
    <n v="0"/>
    <n v="0"/>
    <s v="N"/>
    <s v="P1"/>
  </r>
  <r>
    <x v="2"/>
    <x v="0"/>
    <s v="USD"/>
    <x v="0"/>
    <s v="BOND"/>
    <s v="DAcy~USD~SLMA2009_C_A"/>
    <n v="24648"/>
    <d v="2012-01-15T00:00:00"/>
    <d v="2012-01-17T00:00:00"/>
    <d v="2026-12-15T00:00:00"/>
    <x v="2"/>
    <x v="2"/>
    <n v="0"/>
    <n v="0"/>
    <s v="N"/>
    <s v="IFCHQ"/>
  </r>
  <r>
    <x v="11"/>
    <x v="0"/>
    <s v="USD"/>
    <x v="0"/>
    <s v="BOND"/>
    <s v="DAcy~USD~SLMA2009_C_A"/>
    <n v="24648"/>
    <d v="2012-01-15T00:00:00"/>
    <d v="2012-01-17T00:00:00"/>
    <d v="2026-12-15T00:00:00"/>
    <x v="2"/>
    <x v="2"/>
    <n v="0"/>
    <n v="0"/>
    <s v="N"/>
    <s v="IFCHQ"/>
  </r>
  <r>
    <x v="12"/>
    <x v="0"/>
    <s v="USD"/>
    <x v="0"/>
    <s v="BOND"/>
    <s v="DCrp~USD~DBRR2012_EZ1_A"/>
    <n v="26891"/>
    <d v="2012-09-20T00:00:00"/>
    <d v="2012-09-28T00:00:00"/>
    <d v="2045-09-25T00:00:00"/>
    <x v="1"/>
    <x v="2"/>
    <n v="0"/>
    <n v="0"/>
    <s v="N"/>
    <s v="DEUTUS"/>
  </r>
  <r>
    <x v="11"/>
    <x v="0"/>
    <s v="USD"/>
    <x v="0"/>
    <s v="BOND"/>
    <s v="FCrp~EUR~BSKY_CH2_A"/>
    <n v="43311"/>
    <d v="2017-07-12T00:00:00"/>
    <d v="2017-07-27T00:00:00"/>
    <d v="2026-07-15T00:00:00"/>
    <x v="1"/>
    <x v="3"/>
    <n v="0"/>
    <n v="0"/>
    <s v="N"/>
    <s v="MLILGB"/>
  </r>
  <r>
    <x v="11"/>
    <x v="0"/>
    <s v="USD"/>
    <x v="0"/>
    <s v="BOND"/>
    <s v="FCrp~EUR~BSKY_CH2_A"/>
    <n v="43311"/>
    <d v="2017-07-12T00:00:00"/>
    <d v="2017-07-27T00:00:00"/>
    <d v="2026-07-15T00:00:00"/>
    <x v="0"/>
    <x v="3"/>
    <n v="0"/>
    <n v="0"/>
    <s v="N"/>
    <s v="MLILGB"/>
  </r>
  <r>
    <x v="11"/>
    <x v="0"/>
    <s v="USD"/>
    <x v="0"/>
    <s v="BOND"/>
    <s v="FCrp~EUR~BSKY_CH2_A"/>
    <n v="49190"/>
    <d v="2019-01-16T00:00:00"/>
    <d v="2019-01-18T00:00:00"/>
    <d v="2026-07-15T00:00:00"/>
    <x v="0"/>
    <x v="3"/>
    <n v="0"/>
    <n v="0"/>
    <s v="N"/>
    <s v="CDCMFR"/>
  </r>
  <r>
    <x v="11"/>
    <x v="0"/>
    <s v="USD"/>
    <x v="0"/>
    <s v="BOND"/>
    <s v="FCrp~EUR~BSKY_CH2_A"/>
    <n v="49190"/>
    <d v="2019-01-16T00:00:00"/>
    <d v="2019-01-18T00:00:00"/>
    <d v="2026-07-15T00:00:00"/>
    <x v="1"/>
    <x v="3"/>
    <n v="0"/>
    <n v="0"/>
    <s v="N"/>
    <s v="CDCMFR"/>
  </r>
  <r>
    <x v="12"/>
    <x v="0"/>
    <s v="USD"/>
    <x v="0"/>
    <s v="BOND"/>
    <s v="FCrp~EUR~COMP2012_1_A"/>
    <n v="27115"/>
    <d v="2012-10-19T00:00:00"/>
    <d v="2012-10-25T00:00:00"/>
    <d v="2026-07-25T00:00:00"/>
    <x v="1"/>
    <x v="3"/>
    <n v="0"/>
    <n v="0"/>
    <s v="N"/>
    <s v="DEUTUS"/>
  </r>
  <r>
    <x v="12"/>
    <x v="0"/>
    <s v="USD"/>
    <x v="0"/>
    <s v="BOND"/>
    <s v="FCrp~EUR~COMP2012_1_A"/>
    <n v="27115"/>
    <d v="2012-10-19T00:00:00"/>
    <d v="2012-10-25T00:00:00"/>
    <d v="2026-07-25T00:00:00"/>
    <x v="0"/>
    <x v="3"/>
    <n v="0"/>
    <n v="0"/>
    <s v="N"/>
    <s v="DEUTUS"/>
  </r>
  <r>
    <x v="2"/>
    <x v="0"/>
    <s v="USD"/>
    <x v="0"/>
    <s v="BOND"/>
    <s v="FCrp~EUR~RNBLG_2_A"/>
    <n v="39346"/>
    <d v="2016-11-30T00:00:00"/>
    <d v="2016-12-21T00:00:00"/>
    <d v="2027-11-15T00:00:00"/>
    <x v="1"/>
    <x v="3"/>
    <n v="0"/>
    <n v="0"/>
    <s v="N"/>
    <s v="SGIZFR"/>
  </r>
  <r>
    <x v="11"/>
    <x v="0"/>
    <s v="USD"/>
    <x v="0"/>
    <s v="BOND"/>
    <s v="FCrp~EUR~RNBLG_2_A"/>
    <n v="39346"/>
    <d v="2016-11-30T00:00:00"/>
    <d v="2016-12-21T00:00:00"/>
    <d v="2027-11-15T00:00:00"/>
    <x v="1"/>
    <x v="3"/>
    <n v="0"/>
    <n v="0"/>
    <s v="N"/>
    <s v="SGIZFR"/>
  </r>
  <r>
    <x v="2"/>
    <x v="0"/>
    <s v="USD"/>
    <x v="0"/>
    <s v="BOND"/>
    <s v="FCrp~EUR~RNBLG_2_A"/>
    <n v="49184"/>
    <d v="2019-01-16T00:00:00"/>
    <d v="2019-01-18T00:00:00"/>
    <d v="2027-11-15T00:00:00"/>
    <x v="1"/>
    <x v="3"/>
    <n v="0"/>
    <n v="0"/>
    <s v="N"/>
    <s v="MIDLGB"/>
  </r>
  <r>
    <x v="11"/>
    <x v="0"/>
    <s v="USD"/>
    <x v="0"/>
    <s v="BOND"/>
    <s v="FCrp~EUR~RNBLG_2_A"/>
    <n v="49184"/>
    <d v="2019-01-16T00:00:00"/>
    <d v="2019-01-18T00:00:00"/>
    <d v="2027-11-15T00:00:00"/>
    <x v="1"/>
    <x v="3"/>
    <n v="0"/>
    <n v="0"/>
    <s v="N"/>
    <s v="MIDLGB"/>
  </r>
  <r>
    <x v="5"/>
    <x v="0"/>
    <s v="USD"/>
    <x v="0"/>
    <s v="BOND"/>
    <s v="FCrp~EUR~SCGA2017_1_A"/>
    <n v="41740"/>
    <d v="2017-06-13T00:00:00"/>
    <d v="2017-06-21T00:00:00"/>
    <d v="2026-12-13T00:00:00"/>
    <x v="1"/>
    <x v="3"/>
    <n v="0"/>
    <n v="0"/>
    <s v="N"/>
    <s v="BDEUSN"/>
  </r>
  <r>
    <x v="13"/>
    <x v="0"/>
    <s v="USD"/>
    <x v="0"/>
    <s v="BOND"/>
    <s v="FCrp~EUR~SCGA2017_1_A"/>
    <n v="41740"/>
    <d v="2017-06-13T00:00:00"/>
    <d v="2017-06-21T00:00:00"/>
    <d v="2026-12-13T00:00:00"/>
    <x v="1"/>
    <x v="3"/>
    <n v="0"/>
    <n v="0"/>
    <s v="N"/>
    <s v="BDEUSN"/>
  </r>
  <r>
    <x v="5"/>
    <x v="0"/>
    <s v="USD"/>
    <x v="0"/>
    <s v="BOND"/>
    <s v="FCrp~EUR~SCGA2017_1_A"/>
    <n v="49193"/>
    <d v="2019-01-16T00:00:00"/>
    <d v="2019-01-18T00:00:00"/>
    <d v="2026-12-13T00:00:00"/>
    <x v="1"/>
    <x v="3"/>
    <n v="0"/>
    <n v="0"/>
    <s v="N"/>
    <s v="BREDFR"/>
  </r>
  <r>
    <x v="13"/>
    <x v="0"/>
    <s v="USD"/>
    <x v="0"/>
    <s v="BOND"/>
    <s v="FCrp~EUR~SCGA2017_1_A"/>
    <n v="49193"/>
    <d v="2019-01-16T00:00:00"/>
    <d v="2019-01-18T00:00:00"/>
    <d v="2026-12-13T00:00:00"/>
    <x v="1"/>
    <x v="3"/>
    <n v="0"/>
    <n v="0"/>
    <s v="N"/>
    <s v="BREDFR"/>
  </r>
  <r>
    <x v="11"/>
    <x v="0"/>
    <s v="USD"/>
    <x v="0"/>
    <s v="BOND"/>
    <s v="FCrp~USD~PERM_2007_1_4A"/>
    <n v="22013"/>
    <d v="2011-03-24T00:00:00"/>
    <d v="2011-03-25T00:00:00"/>
    <d v="2033-10-15T00:00:00"/>
    <x v="2"/>
    <x v="2"/>
    <n v="0"/>
    <n v="0"/>
    <s v="N"/>
    <s v="P1"/>
  </r>
  <r>
    <x v="14"/>
    <x v="0"/>
    <s v="USD"/>
    <x v="0"/>
    <s v="BOND"/>
    <s v="FSOV~SGD~MASPSP102226_0"/>
    <n v="64690"/>
    <d v="2026-07-28T00:00:00"/>
    <d v="2026-07-30T00:00:00"/>
    <d v="2026-10-22T00:00:00"/>
    <x v="0"/>
    <x v="5"/>
    <n v="-17435182.18"/>
    <n v="-13606886.9231908"/>
    <s v="N"/>
    <s v="UOVBSG"/>
  </r>
  <r>
    <x v="15"/>
    <x v="0"/>
    <s v="USD"/>
    <x v="0"/>
    <s v="FXFWD"/>
    <s v="FXFWD~0000072213~Bought"/>
    <n v="72213"/>
    <d v="2026-01-07T00:00:00"/>
    <d v="2026-01-07T00:00:00"/>
    <d v="2026-07-09T00:00:00"/>
    <x v="0"/>
    <x v="2"/>
    <n v="93889535.790000007"/>
    <n v="93889535.790000007"/>
    <s v="N"/>
    <s v="SSBTUS"/>
  </r>
  <r>
    <x v="15"/>
    <x v="0"/>
    <s v="USD"/>
    <x v="0"/>
    <s v="FXFWD"/>
    <s v="FXFWD~0000072213~Sold"/>
    <n v="72213"/>
    <d v="2026-01-07T00:00:00"/>
    <d v="2026-01-07T00:00:00"/>
    <d v="2026-07-09T00:00:00"/>
    <x v="0"/>
    <x v="1"/>
    <n v="-14471408219"/>
    <n v="-89115076.526684105"/>
    <s v="N"/>
    <s v="SSBTUS"/>
  </r>
  <r>
    <x v="16"/>
    <x v="0"/>
    <s v="USD"/>
    <x v="0"/>
    <s v="FXFWD"/>
    <s v="FXFWD~0000072305~Bought"/>
    <n v="72305"/>
    <d v="2026-01-14T00:00:00"/>
    <d v="2026-01-14T00:00:00"/>
    <d v="2026-07-16T00:00:00"/>
    <x v="0"/>
    <x v="2"/>
    <n v="34467769.25"/>
    <n v="34467769.25"/>
    <s v="N"/>
    <s v="CITIGB"/>
  </r>
  <r>
    <x v="16"/>
    <x v="0"/>
    <s v="USD"/>
    <x v="0"/>
    <s v="FXFWD"/>
    <s v="FXFWD~0000072305~Sold"/>
    <n v="72305"/>
    <d v="2026-01-14T00:00:00"/>
    <d v="2026-01-14T00:00:00"/>
    <d v="2026-07-16T00:00:00"/>
    <x v="0"/>
    <x v="3"/>
    <n v="-29349933.329999998"/>
    <n v="-33577791.226186499"/>
    <s v="N"/>
    <s v="CITIGB"/>
  </r>
  <r>
    <x v="12"/>
    <x v="0"/>
    <s v="USD"/>
    <x v="0"/>
    <s v="FXFWD"/>
    <s v="FXFWD~0000072396~Bought"/>
    <n v="72396"/>
    <d v="2026-01-22T00:00:00"/>
    <d v="2026-01-22T00:00:00"/>
    <d v="2026-07-27T00:00:00"/>
    <x v="0"/>
    <x v="2"/>
    <n v="10931161.449999999"/>
    <n v="10931161.449999999"/>
    <s v="N"/>
    <s v="ROYCCA"/>
  </r>
  <r>
    <x v="12"/>
    <x v="0"/>
    <s v="USD"/>
    <x v="0"/>
    <s v="FXFWD"/>
    <s v="FXFWD~0000072396~Sold"/>
    <n v="72396"/>
    <d v="2026-01-22T00:00:00"/>
    <d v="2026-01-22T00:00:00"/>
    <d v="2026-07-27T00:00:00"/>
    <x v="0"/>
    <x v="1"/>
    <n v="-1708815781"/>
    <n v="-10436148.0903544"/>
    <s v="N"/>
    <s v="ROYCCA"/>
  </r>
  <r>
    <x v="8"/>
    <x v="0"/>
    <s v="USD"/>
    <x v="0"/>
    <s v="FXFWD"/>
    <s v="FXFWD~0000072810~Bought"/>
    <n v="72810"/>
    <d v="2026-03-03T00:00:00"/>
    <d v="2026-03-03T00:00:00"/>
    <d v="2026-08-05T00:00:00"/>
    <x v="0"/>
    <x v="2"/>
    <n v="108065376.86"/>
    <n v="108065376.86"/>
    <s v="N"/>
    <s v="CITIGB"/>
  </r>
  <r>
    <x v="8"/>
    <x v="0"/>
    <s v="USD"/>
    <x v="0"/>
    <s v="FXFWD"/>
    <s v="FXFWD~0000072810~Sold"/>
    <n v="72810"/>
    <d v="2026-03-03T00:00:00"/>
    <d v="2026-03-03T00:00:00"/>
    <d v="2026-08-05T00:00:00"/>
    <x v="0"/>
    <x v="0"/>
    <n v="-152805000"/>
    <n v="-107803927.5"/>
    <s v="N"/>
    <s v="CITIGB"/>
  </r>
  <r>
    <x v="15"/>
    <x v="0"/>
    <s v="USD"/>
    <x v="0"/>
    <s v="FXFWD"/>
    <s v="FXFWD~0000073113~Bought"/>
    <n v="73113"/>
    <d v="2026-04-07T00:00:00"/>
    <d v="2026-04-07T00:00:00"/>
    <d v="2026-07-09T00:00:00"/>
    <x v="0"/>
    <x v="2"/>
    <n v="31431200.239999998"/>
    <n v="31431200.239999998"/>
    <s v="N"/>
    <s v="BSUIFR"/>
  </r>
  <r>
    <x v="15"/>
    <x v="0"/>
    <s v="USD"/>
    <x v="0"/>
    <s v="FXFWD"/>
    <s v="FXFWD~0000073113~Sold"/>
    <n v="73113"/>
    <d v="2026-04-07T00:00:00"/>
    <d v="2026-04-07T00:00:00"/>
    <d v="2026-07-09T00:00:00"/>
    <x v="0"/>
    <x v="0"/>
    <n v="-45543725"/>
    <n v="-31605067.963750001"/>
    <s v="N"/>
    <s v="BSUIFR"/>
  </r>
  <r>
    <x v="13"/>
    <x v="0"/>
    <s v="USD"/>
    <x v="0"/>
    <s v="FXFWD"/>
    <s v="FXFWD~0000073138~Bought"/>
    <n v="73138"/>
    <d v="2026-04-09T00:00:00"/>
    <d v="2026-04-09T00:00:00"/>
    <d v="2026-07-13T00:00:00"/>
    <x v="0"/>
    <x v="2"/>
    <n v="44559660.810000002"/>
    <n v="44559660.810000002"/>
    <s v="N"/>
    <s v="SSBTUS"/>
  </r>
  <r>
    <x v="13"/>
    <x v="0"/>
    <s v="USD"/>
    <x v="0"/>
    <s v="FXFWD"/>
    <s v="FXFWD~0000073138~Sold"/>
    <n v="73138"/>
    <d v="2026-04-09T00:00:00"/>
    <d v="2026-04-09T00:00:00"/>
    <d v="2026-07-13T00:00:00"/>
    <x v="0"/>
    <x v="1"/>
    <n v="-7018933056"/>
    <n v="-43206726.970141403"/>
    <s v="N"/>
    <s v="SSBTUS"/>
  </r>
  <r>
    <x v="16"/>
    <x v="0"/>
    <s v="USD"/>
    <x v="0"/>
    <s v="FXFWD"/>
    <s v="FXFWD~0000073207~Bought"/>
    <n v="73207"/>
    <d v="2026-04-14T00:00:00"/>
    <d v="2026-04-14T00:00:00"/>
    <d v="2026-07-16T00:00:00"/>
    <x v="0"/>
    <x v="2"/>
    <n v="95044140.480000004"/>
    <n v="95044140.480000004"/>
    <s v="N"/>
    <s v="CHASNY"/>
  </r>
  <r>
    <x v="16"/>
    <x v="0"/>
    <s v="USD"/>
    <x v="0"/>
    <s v="FXFWD"/>
    <s v="FXFWD~0000073207~Sold"/>
    <n v="73207"/>
    <d v="2026-04-14T00:00:00"/>
    <d v="2026-04-14T00:00:00"/>
    <d v="2026-07-16T00:00:00"/>
    <x v="0"/>
    <x v="3"/>
    <n v="-80491400"/>
    <n v="-92086186.170000002"/>
    <s v="N"/>
    <s v="CHASNY"/>
  </r>
  <r>
    <x v="16"/>
    <x v="0"/>
    <s v="USD"/>
    <x v="0"/>
    <s v="FXFWD"/>
    <s v="FXFWD~0000073209~Bought"/>
    <n v="73209"/>
    <d v="2026-04-14T00:00:00"/>
    <d v="2026-04-14T00:00:00"/>
    <d v="2026-07-16T00:00:00"/>
    <x v="0"/>
    <x v="2"/>
    <n v="133324832.63"/>
    <n v="133324832.63"/>
    <s v="N"/>
    <s v="ROYCCA"/>
  </r>
  <r>
    <x v="16"/>
    <x v="0"/>
    <s v="USD"/>
    <x v="0"/>
    <s v="FXFWD"/>
    <s v="FXFWD~0000073209~Sold"/>
    <n v="73209"/>
    <d v="2026-04-14T00:00:00"/>
    <d v="2026-04-14T00:00:00"/>
    <d v="2026-07-16T00:00:00"/>
    <x v="0"/>
    <x v="1"/>
    <n v="-21055737500"/>
    <n v="-129649650.86937501"/>
    <s v="N"/>
    <s v="ROYCCA"/>
  </r>
  <r>
    <x v="17"/>
    <x v="0"/>
    <s v="USD"/>
    <x v="0"/>
    <s v="FXFWD"/>
    <s v="FXFWD~0000073236~Bought"/>
    <n v="73236"/>
    <d v="2026-04-15T00:00:00"/>
    <d v="2026-04-15T00:00:00"/>
    <d v="2026-07-17T00:00:00"/>
    <x v="0"/>
    <x v="2"/>
    <n v="109623064.15000001"/>
    <n v="109623064.15000001"/>
    <s v="N"/>
    <s v="BSUIFR"/>
  </r>
  <r>
    <x v="17"/>
    <x v="0"/>
    <s v="USD"/>
    <x v="0"/>
    <s v="FXFWD"/>
    <s v="FXFWD~0000073236~Sold"/>
    <n v="73236"/>
    <d v="2026-04-15T00:00:00"/>
    <d v="2026-04-15T00:00:00"/>
    <d v="2026-07-17T00:00:00"/>
    <x v="0"/>
    <x v="4"/>
    <n v="-80827726.030000001"/>
    <n v="-108781995.077475"/>
    <s v="N"/>
    <s v="BSUIFR"/>
  </r>
  <r>
    <x v="12"/>
    <x v="0"/>
    <s v="USD"/>
    <x v="0"/>
    <s v="FXFWD"/>
    <s v="FXFWD~0000073254~Bought"/>
    <n v="73254"/>
    <d v="2026-04-16T00:00:00"/>
    <d v="2026-04-16T00:00:00"/>
    <d v="2026-07-27T00:00:00"/>
    <x v="0"/>
    <x v="2"/>
    <n v="108988690.69"/>
    <n v="108988690.69"/>
    <s v="N"/>
    <s v="BARCGB"/>
  </r>
  <r>
    <x v="12"/>
    <x v="0"/>
    <s v="USD"/>
    <x v="0"/>
    <s v="FXFWD"/>
    <s v="FXFWD~0000073254~Sold"/>
    <n v="73254"/>
    <d v="2026-04-16T00:00:00"/>
    <d v="2026-04-16T00:00:00"/>
    <d v="2026-07-27T00:00:00"/>
    <x v="0"/>
    <x v="0"/>
    <n v="-151943666.66999999"/>
    <n v="-106246608.918997"/>
    <s v="N"/>
    <s v="BARCGB"/>
  </r>
  <r>
    <x v="14"/>
    <x v="0"/>
    <s v="USD"/>
    <x v="0"/>
    <s v="FXFWD"/>
    <s v="FXFWD~0000073371~Bought"/>
    <n v="73371"/>
    <d v="2026-04-28T00:00:00"/>
    <d v="2026-04-28T00:00:00"/>
    <d v="2026-07-30T00:00:00"/>
    <x v="0"/>
    <x v="2"/>
    <n v="48219816.689999998"/>
    <n v="48219816.689999998"/>
    <s v="N"/>
    <s v="ESSESW"/>
  </r>
  <r>
    <x v="14"/>
    <x v="0"/>
    <s v="USD"/>
    <x v="0"/>
    <s v="FXFWD"/>
    <s v="FXFWD~0000073371~Sold"/>
    <n v="73371"/>
    <d v="2026-04-28T00:00:00"/>
    <d v="2026-04-28T00:00:00"/>
    <d v="2026-07-30T00:00:00"/>
    <x v="0"/>
    <x v="1"/>
    <n v="-7619403222"/>
    <n v="-47815488.725628696"/>
    <s v="N"/>
    <s v="ESSESW"/>
  </r>
  <r>
    <x v="6"/>
    <x v="0"/>
    <s v="USD"/>
    <x v="0"/>
    <s v="FXFWD"/>
    <s v="FXFWD~0000073377~Bought"/>
    <n v="73377"/>
    <d v="2026-04-28T00:00:00"/>
    <d v="2026-04-28T00:00:00"/>
    <d v="2026-07-31T00:00:00"/>
    <x v="0"/>
    <x v="2"/>
    <n v="17608845"/>
    <n v="17608845"/>
    <s v="N"/>
    <s v="CITIGB"/>
  </r>
  <r>
    <x v="6"/>
    <x v="0"/>
    <s v="USD"/>
    <x v="0"/>
    <s v="FXFWD"/>
    <s v="FXFWD~0000073377~Sold"/>
    <n v="73377"/>
    <d v="2026-04-28T00:00:00"/>
    <d v="2026-04-28T00:00:00"/>
    <d v="2026-07-31T00:00:00"/>
    <x v="0"/>
    <x v="3"/>
    <n v="-15000000"/>
    <n v="-17296500"/>
    <s v="N"/>
    <s v="CITIGB"/>
  </r>
  <r>
    <x v="18"/>
    <x v="0"/>
    <s v="USD"/>
    <x v="0"/>
    <s v="FXFWD"/>
    <s v="FXFWD~0000073391~Bought"/>
    <n v="73391"/>
    <d v="2026-04-29T00:00:00"/>
    <d v="2026-04-29T00:00:00"/>
    <d v="2026-08-04T00:00:00"/>
    <x v="0"/>
    <x v="2"/>
    <n v="23636433.52"/>
    <n v="23636433.52"/>
    <s v="N"/>
    <s v="MIDLGB"/>
  </r>
  <r>
    <x v="18"/>
    <x v="0"/>
    <s v="USD"/>
    <x v="0"/>
    <s v="FXFWD"/>
    <s v="FXFWD~0000073391~Sold"/>
    <n v="73391"/>
    <d v="2026-04-29T00:00:00"/>
    <d v="2026-04-29T00:00:00"/>
    <d v="2026-08-04T00:00:00"/>
    <x v="0"/>
    <x v="3"/>
    <n v="-20125222.219999999"/>
    <n v="-23205387.480771001"/>
    <s v="N"/>
    <s v="MIDLGB"/>
  </r>
  <r>
    <x v="8"/>
    <x v="0"/>
    <s v="USD"/>
    <x v="0"/>
    <s v="FXFWD"/>
    <s v="FXFWD~0000073393~Bought"/>
    <n v="73393"/>
    <d v="2026-04-29T00:00:00"/>
    <d v="2026-04-29T00:00:00"/>
    <d v="2026-08-05T00:00:00"/>
    <x v="0"/>
    <x v="2"/>
    <n v="26995040"/>
    <n v="26995040"/>
    <s v="N"/>
    <s v="MIDLGB"/>
  </r>
  <r>
    <x v="8"/>
    <x v="0"/>
    <s v="USD"/>
    <x v="0"/>
    <s v="FXFWD"/>
    <s v="FXFWD~0000073393~Sold"/>
    <n v="73393"/>
    <d v="2026-04-29T00:00:00"/>
    <d v="2026-04-29T00:00:00"/>
    <d v="2026-08-05T00:00:00"/>
    <x v="0"/>
    <x v="4"/>
    <n v="-20000000"/>
    <n v="-26928000"/>
    <s v="N"/>
    <s v="MIDLGB"/>
  </r>
  <r>
    <x v="18"/>
    <x v="0"/>
    <s v="USD"/>
    <x v="0"/>
    <s v="FXFWD"/>
    <s v="FXFWD~0000073395~Bought"/>
    <n v="73395"/>
    <d v="2026-04-29T00:00:00"/>
    <d v="2026-04-29T00:00:00"/>
    <d v="2026-08-04T00:00:00"/>
    <x v="0"/>
    <x v="2"/>
    <n v="102398726.81999999"/>
    <n v="102398726.81999999"/>
    <s v="N"/>
    <s v="SSBTUS"/>
  </r>
  <r>
    <x v="18"/>
    <x v="0"/>
    <s v="USD"/>
    <x v="0"/>
    <s v="FXFWD"/>
    <s v="FXFWD~0000073395~Sold"/>
    <n v="73395"/>
    <d v="2026-04-29T00:00:00"/>
    <d v="2026-04-29T00:00:00"/>
    <d v="2026-08-04T00:00:00"/>
    <x v="0"/>
    <x v="6"/>
    <n v="-80024533.329999998"/>
    <n v="-98881514.363881201"/>
    <s v="N"/>
    <s v="SSBTUS"/>
  </r>
  <r>
    <x v="18"/>
    <x v="0"/>
    <s v="USD"/>
    <x v="0"/>
    <s v="FXFWD"/>
    <s v="FXFWD~0000073403~Bought"/>
    <n v="73403"/>
    <d v="2026-04-30T00:00:00"/>
    <d v="2026-04-30T00:00:00"/>
    <d v="2026-08-04T00:00:00"/>
    <x v="0"/>
    <x v="2"/>
    <n v="117863851.62"/>
    <n v="117863851.62"/>
    <s v="N"/>
    <s v="CITIGB"/>
  </r>
  <r>
    <x v="18"/>
    <x v="0"/>
    <s v="USD"/>
    <x v="0"/>
    <s v="FXFWD"/>
    <s v="FXFWD~0000073403~Sold"/>
    <n v="73403"/>
    <d v="2026-04-30T00:00:00"/>
    <d v="2026-04-30T00:00:00"/>
    <d v="2026-08-04T00:00:00"/>
    <x v="0"/>
    <x v="3"/>
    <n v="-100628666.67"/>
    <n v="-116029884.103843"/>
    <s v="N"/>
    <s v="CITIGB"/>
  </r>
  <r>
    <x v="7"/>
    <x v="0"/>
    <s v="USD"/>
    <x v="0"/>
    <s v="FXFWD"/>
    <s v="FXFWD~0000073480~Bought"/>
    <n v="73480"/>
    <d v="2026-05-06T00:00:00"/>
    <d v="2026-05-06T00:00:00"/>
    <d v="2026-08-06T00:00:00"/>
    <x v="0"/>
    <x v="2"/>
    <n v="23550858"/>
    <n v="23550858"/>
    <s v="N"/>
    <s v="MIDLGB"/>
  </r>
  <r>
    <x v="7"/>
    <x v="0"/>
    <s v="USD"/>
    <x v="0"/>
    <s v="FXFWD"/>
    <s v="FXFWD~0000073480~Sold"/>
    <n v="73480"/>
    <d v="2026-05-06T00:00:00"/>
    <d v="2026-05-06T00:00:00"/>
    <d v="2026-08-06T00:00:00"/>
    <x v="0"/>
    <x v="3"/>
    <n v="-20000000"/>
    <n v="-23046000"/>
    <s v="N"/>
    <s v="MIDLGB"/>
  </r>
  <r>
    <x v="3"/>
    <x v="0"/>
    <s v="USD"/>
    <x v="0"/>
    <s v="FXFWD"/>
    <s v="FXFWD~0000073721~Bought"/>
    <n v="73721"/>
    <d v="2026-05-26T00:00:00"/>
    <d v="2026-05-26T00:00:00"/>
    <d v="2026-07-28T00:00:00"/>
    <x v="0"/>
    <x v="2"/>
    <n v="63189863.490000002"/>
    <n v="63189863.490000002"/>
    <s v="N"/>
    <s v="CITIGB"/>
  </r>
  <r>
    <x v="3"/>
    <x v="0"/>
    <s v="USD"/>
    <x v="0"/>
    <s v="FXFWD"/>
    <s v="FXFWD~0000073721~Sold"/>
    <n v="73721"/>
    <d v="2026-05-26T00:00:00"/>
    <d v="2026-05-26T00:00:00"/>
    <d v="2026-07-28T00:00:00"/>
    <x v="0"/>
    <x v="1"/>
    <n v="-10000000000"/>
    <n v="-61029600"/>
    <s v="N"/>
    <s v="CITIGB"/>
  </r>
  <r>
    <x v="19"/>
    <x v="0"/>
    <s v="USD"/>
    <x v="0"/>
    <s v="FXFWD"/>
    <s v="FXFWD~0000073839~Bought"/>
    <n v="73839"/>
    <d v="2026-06-11T00:00:00"/>
    <d v="2026-06-11T00:00:00"/>
    <d v="2026-07-01T00:00:00"/>
    <x v="0"/>
    <x v="2"/>
    <n v="7488063.7199999997"/>
    <n v="7488063.7199999997"/>
    <s v="N"/>
    <s v="ROYCCA"/>
  </r>
  <r>
    <x v="19"/>
    <x v="0"/>
    <s v="USD"/>
    <x v="0"/>
    <s v="FXFWD"/>
    <s v="FXFWD~0000073839~Sold"/>
    <n v="73839"/>
    <d v="2026-06-11T00:00:00"/>
    <d v="2026-06-11T00:00:00"/>
    <d v="2026-07-01T00:00:00"/>
    <x v="0"/>
    <x v="1"/>
    <n v="-1200554667"/>
    <n v="-7384623.7622636696"/>
    <s v="N"/>
    <s v="ROYCCA"/>
  </r>
  <r>
    <x v="19"/>
    <x v="0"/>
    <s v="USD"/>
    <x v="0"/>
    <s v="FXFWD"/>
    <s v="FXFWD~0000073851~Bought"/>
    <n v="73851"/>
    <d v="2026-06-11T00:00:00"/>
    <d v="2026-06-11T00:00:00"/>
    <d v="2026-07-01T00:00:00"/>
    <x v="0"/>
    <x v="2"/>
    <n v="33062117.760000002"/>
    <n v="33062117.760000002"/>
    <s v="N"/>
    <s v="WFBIUS"/>
  </r>
  <r>
    <x v="19"/>
    <x v="0"/>
    <s v="USD"/>
    <x v="0"/>
    <s v="FXFWD"/>
    <s v="FXFWD~0000073851~Sold"/>
    <n v="73851"/>
    <d v="2026-06-11T00:00:00"/>
    <d v="2026-06-11T00:00:00"/>
    <d v="2026-07-01T00:00:00"/>
    <x v="0"/>
    <x v="1"/>
    <n v="-5302096444"/>
    <n v="-32613248.2480084"/>
    <s v="N"/>
    <s v="WFBIUS"/>
  </r>
  <r>
    <x v="12"/>
    <x v="0"/>
    <s v="USD"/>
    <x v="0"/>
    <s v="FXFWD"/>
    <s v="FXFWD~0000074044~Bought"/>
    <n v="74044"/>
    <d v="2026-06-24T00:00:00"/>
    <d v="2026-06-24T00:00:00"/>
    <d v="2026-07-27T00:00:00"/>
    <x v="0"/>
    <x v="2"/>
    <n v="1235497.1200000001"/>
    <n v="1235497.1200000001"/>
    <s v="N"/>
    <s v="SSBTUS"/>
  </r>
  <r>
    <x v="12"/>
    <x v="0"/>
    <s v="USD"/>
    <x v="0"/>
    <s v="FXFWD"/>
    <s v="FXFWD~0000074044~Sold"/>
    <n v="74044"/>
    <d v="2026-06-24T00:00:00"/>
    <d v="2026-06-24T00:00:00"/>
    <d v="2026-07-27T00:00:00"/>
    <x v="0"/>
    <x v="6"/>
    <n v="-1000000"/>
    <n v="-1220780"/>
    <s v="N"/>
    <s v="SSBTUS"/>
  </r>
  <r>
    <x v="20"/>
    <x v="0"/>
    <s v="USD"/>
    <x v="0"/>
    <s v="FXFWD"/>
    <s v="FXFWD~0000074124~Bought"/>
    <n v="74124"/>
    <d v="2026-07-01T00:00:00"/>
    <d v="2026-07-01T00:00:00"/>
    <d v="2026-07-06T00:00:00"/>
    <x v="0"/>
    <x v="6"/>
    <n v="29900000"/>
    <n v="37131315"/>
    <s v="N"/>
    <s v="CHASNY"/>
  </r>
  <r>
    <x v="20"/>
    <x v="0"/>
    <s v="USD"/>
    <x v="0"/>
    <s v="FXFWD"/>
    <s v="FXFWD~0000074124~Sold"/>
    <n v="74124"/>
    <d v="2026-07-01T00:00:00"/>
    <d v="2026-07-01T00:00:00"/>
    <d v="2026-07-06T00:00:00"/>
    <x v="0"/>
    <x v="2"/>
    <n v="-36941135.600000001"/>
    <n v="-36941135.600000001"/>
    <s v="N"/>
    <s v="CHASNY"/>
  </r>
  <r>
    <x v="18"/>
    <x v="0"/>
    <s v="USD"/>
    <x v="0"/>
    <s v="FXFWD"/>
    <s v="FXFWD~0000074527~Bought"/>
    <n v="74527"/>
    <d v="2026-07-30T00:00:00"/>
    <d v="2026-07-30T00:00:00"/>
    <d v="2026-08-04T00:00:00"/>
    <x v="0"/>
    <x v="3"/>
    <n v="20000000"/>
    <n v="23061000"/>
    <s v="N"/>
    <s v="BARCGB"/>
  </r>
  <r>
    <x v="18"/>
    <x v="0"/>
    <s v="USD"/>
    <x v="0"/>
    <s v="FXFWD"/>
    <s v="FXFWD~0000074527~Sold"/>
    <n v="74527"/>
    <d v="2026-07-30T00:00:00"/>
    <d v="2026-07-30T00:00:00"/>
    <d v="2026-08-04T00:00:00"/>
    <x v="0"/>
    <x v="2"/>
    <n v="-22890904"/>
    <n v="-22890904"/>
    <s v="N"/>
    <s v="BARCGB"/>
  </r>
  <r>
    <x v="2"/>
    <x v="0"/>
    <s v="USD"/>
    <x v="0"/>
    <s v="FXFWD"/>
    <s v="FXFWD~0000074647~Bought"/>
    <n v="74647"/>
    <d v="2026-08-12T00:00:00"/>
    <d v="2026-08-12T00:00:00"/>
    <d v="2026-08-17T00:00:00"/>
    <x v="0"/>
    <x v="1"/>
    <n v="6452114556"/>
    <n v="40461016.817239299"/>
    <s v="N"/>
    <s v="SGIZFR"/>
  </r>
  <r>
    <x v="2"/>
    <x v="0"/>
    <s v="USD"/>
    <x v="0"/>
    <s v="FXFWD"/>
    <s v="FXFWD~0000074647~Sold"/>
    <n v="74647"/>
    <d v="2026-08-12T00:00:00"/>
    <d v="2026-08-12T00:00:00"/>
    <d v="2026-08-17T00:00:00"/>
    <x v="0"/>
    <x v="2"/>
    <n v="-40475226.399999999"/>
    <n v="-40475226.399999999"/>
    <s v="N"/>
    <s v="SGIZFR"/>
  </r>
  <r>
    <x v="2"/>
    <x v="0"/>
    <s v="USD"/>
    <x v="0"/>
    <s v="FXFWD"/>
    <s v="FXFWD~0000074659~Bought"/>
    <n v="74659"/>
    <d v="2026-08-12T00:00:00"/>
    <d v="2026-08-12T00:00:00"/>
    <d v="2026-08-17T00:00:00"/>
    <x v="0"/>
    <x v="1"/>
    <n v="6300000000"/>
    <n v="39507111"/>
    <s v="N"/>
    <s v="CITIGB"/>
  </r>
  <r>
    <x v="2"/>
    <x v="0"/>
    <s v="USD"/>
    <x v="0"/>
    <s v="FXFWD"/>
    <s v="FXFWD~0000074659~Sold"/>
    <n v="74659"/>
    <d v="2026-08-12T00:00:00"/>
    <d v="2026-08-12T00:00:00"/>
    <d v="2026-08-17T00:00:00"/>
    <x v="0"/>
    <x v="2"/>
    <n v="-39540993.090000004"/>
    <n v="-39540993.090000004"/>
    <s v="N"/>
    <s v="CITIGB"/>
  </r>
  <r>
    <x v="21"/>
    <x v="0"/>
    <s v="USD"/>
    <x v="0"/>
    <s v="FXSPOT"/>
    <s v="FXSPOT~0000074185~Bought"/>
    <n v="74185"/>
    <d v="2026-07-08T00:00:00"/>
    <d v="2026-07-08T00:00:00"/>
    <d v="2026-07-10T00:00:00"/>
    <x v="0"/>
    <x v="1"/>
    <n v="14700000000"/>
    <n v="90889365"/>
    <s v="N"/>
    <s v="ROYCCA"/>
  </r>
  <r>
    <x v="21"/>
    <x v="0"/>
    <s v="USD"/>
    <x v="0"/>
    <s v="FXSPOT"/>
    <s v="FXSPOT~0000074185~Sold"/>
    <n v="74185"/>
    <d v="2026-07-08T00:00:00"/>
    <d v="2026-07-08T00:00:00"/>
    <d v="2026-07-10T00:00:00"/>
    <x v="0"/>
    <x v="2"/>
    <n v="-90522258.010000005"/>
    <n v="-90522258.010000005"/>
    <s v="N"/>
    <s v="ROYCCA"/>
  </r>
  <r>
    <x v="21"/>
    <x v="0"/>
    <s v="USD"/>
    <x v="0"/>
    <s v="FXSPOT"/>
    <s v="FXSPOT~0000074187~Bought"/>
    <n v="74187"/>
    <d v="2026-07-08T00:00:00"/>
    <d v="2026-07-08T00:00:00"/>
    <d v="2026-07-10T00:00:00"/>
    <x v="0"/>
    <x v="0"/>
    <n v="50000000"/>
    <n v="34760000"/>
    <s v="N"/>
    <s v="MIDLGB"/>
  </r>
  <r>
    <x v="21"/>
    <x v="0"/>
    <s v="USD"/>
    <x v="0"/>
    <s v="FXSPOT"/>
    <s v="FXSPOT~0000074187~Sold"/>
    <n v="74187"/>
    <d v="2026-07-08T00:00:00"/>
    <d v="2026-07-08T00:00:00"/>
    <d v="2026-07-10T00:00:00"/>
    <x v="0"/>
    <x v="2"/>
    <n v="-34661500"/>
    <n v="-34661500"/>
    <s v="N"/>
    <s v="MIDLGB"/>
  </r>
  <r>
    <x v="13"/>
    <x v="0"/>
    <s v="USD"/>
    <x v="0"/>
    <s v="FXSPOT"/>
    <s v="FXSPOT~0000074205~Bought"/>
    <n v="74205"/>
    <d v="2026-07-09T00:00:00"/>
    <d v="2026-07-09T00:00:00"/>
    <d v="2026-07-13T00:00:00"/>
    <x v="0"/>
    <x v="1"/>
    <n v="7400000000"/>
    <n v="45552476"/>
    <s v="N"/>
    <s v="SCBLUS"/>
  </r>
  <r>
    <x v="13"/>
    <x v="0"/>
    <s v="USD"/>
    <x v="0"/>
    <s v="FXSPOT"/>
    <s v="FXSPOT~0000074205~Sold"/>
    <n v="74205"/>
    <d v="2026-07-09T00:00:00"/>
    <d v="2026-07-09T00:00:00"/>
    <d v="2026-07-13T00:00:00"/>
    <x v="0"/>
    <x v="2"/>
    <n v="-45548958.82"/>
    <n v="-45548958.82"/>
    <s v="N"/>
    <s v="SCBLUS"/>
  </r>
  <r>
    <x v="11"/>
    <x v="0"/>
    <s v="USD"/>
    <x v="0"/>
    <s v="FXSPOT"/>
    <s v="FXSPOT~0000074254~Bought"/>
    <n v="74254"/>
    <d v="2026-07-13T00:00:00"/>
    <d v="2026-07-13T00:00:00"/>
    <d v="2026-07-15T00:00:00"/>
    <x v="0"/>
    <x v="0"/>
    <n v="100000000"/>
    <n v="70070000"/>
    <s v="N"/>
    <s v="SGIZFR"/>
  </r>
  <r>
    <x v="11"/>
    <x v="0"/>
    <s v="USD"/>
    <x v="0"/>
    <s v="FXSPOT"/>
    <s v="FXSPOT~0000074254~Sold"/>
    <n v="74254"/>
    <d v="2026-07-13T00:00:00"/>
    <d v="2026-07-13T00:00:00"/>
    <d v="2026-07-15T00:00:00"/>
    <x v="0"/>
    <x v="2"/>
    <n v="-69281000"/>
    <n v="-69281000"/>
    <s v="N"/>
    <s v="SGIZFR"/>
  </r>
  <r>
    <x v="11"/>
    <x v="0"/>
    <s v="USD"/>
    <x v="0"/>
    <s v="FXSPOT"/>
    <s v="FXSPOT~0000074256~Bought"/>
    <n v="74256"/>
    <d v="2026-07-13T00:00:00"/>
    <d v="2026-07-13T00:00:00"/>
    <d v="2026-07-15T00:00:00"/>
    <x v="0"/>
    <x v="0"/>
    <n v="150000000"/>
    <n v="105105000"/>
    <s v="N"/>
    <s v="SGIZFR"/>
  </r>
  <r>
    <x v="11"/>
    <x v="0"/>
    <s v="USD"/>
    <x v="0"/>
    <s v="FXSPOT"/>
    <s v="FXSPOT~0000074256~Sold"/>
    <n v="74256"/>
    <d v="2026-07-13T00:00:00"/>
    <d v="2026-07-13T00:00:00"/>
    <d v="2026-07-15T00:00:00"/>
    <x v="0"/>
    <x v="2"/>
    <n v="-103926000"/>
    <n v="-103926000"/>
    <s v="N"/>
    <s v="SGIZFR"/>
  </r>
  <r>
    <x v="16"/>
    <x v="0"/>
    <s v="USD"/>
    <x v="0"/>
    <s v="FXSPOT"/>
    <s v="FXSPOT~0000074289~Bought"/>
    <n v="74289"/>
    <d v="2026-07-14T00:00:00"/>
    <d v="2026-07-14T00:00:00"/>
    <d v="2026-07-16T00:00:00"/>
    <x v="0"/>
    <x v="1"/>
    <n v="21000000000"/>
    <n v="129306450"/>
    <s v="N"/>
    <s v="BNPAFR"/>
  </r>
  <r>
    <x v="16"/>
    <x v="0"/>
    <s v="USD"/>
    <x v="0"/>
    <s v="FXSPOT"/>
    <s v="FXSPOT~0000074289~Sold"/>
    <n v="74289"/>
    <d v="2026-07-14T00:00:00"/>
    <d v="2026-07-14T00:00:00"/>
    <d v="2026-07-16T00:00:00"/>
    <x v="0"/>
    <x v="2"/>
    <n v="-129431487.59999999"/>
    <n v="-129431487.59999999"/>
    <s v="N"/>
    <s v="BNPAFR"/>
  </r>
  <r>
    <x v="16"/>
    <x v="0"/>
    <s v="USD"/>
    <x v="0"/>
    <s v="FXSPOT"/>
    <s v="FXSPOT~0000074299~Bought"/>
    <n v="74299"/>
    <d v="2026-07-14T00:00:00"/>
    <d v="2026-07-14T00:00:00"/>
    <d v="2026-07-16T00:00:00"/>
    <x v="0"/>
    <x v="3"/>
    <n v="29000000"/>
    <n v="33177450"/>
    <s v="N"/>
    <s v="SGIZFR"/>
  </r>
  <r>
    <x v="16"/>
    <x v="0"/>
    <s v="USD"/>
    <x v="0"/>
    <s v="FXSPOT"/>
    <s v="FXSPOT~0000074299~Sold"/>
    <n v="74299"/>
    <d v="2026-07-14T00:00:00"/>
    <d v="2026-07-14T00:00:00"/>
    <d v="2026-07-16T00:00:00"/>
    <x v="0"/>
    <x v="2"/>
    <n v="-33031290"/>
    <n v="-33031290"/>
    <s v="N"/>
    <s v="SGIZFR"/>
  </r>
  <r>
    <x v="22"/>
    <x v="0"/>
    <s v="USD"/>
    <x v="0"/>
    <s v="FXSPOT"/>
    <s v="FXSPOT~0000074369~Bought"/>
    <n v="74369"/>
    <d v="2026-07-21T00:00:00"/>
    <d v="2026-07-21T00:00:00"/>
    <d v="2026-07-23T00:00:00"/>
    <x v="0"/>
    <x v="3"/>
    <n v="73000000"/>
    <n v="83059400"/>
    <s v="N"/>
    <s v="BSUIFR"/>
  </r>
  <r>
    <x v="22"/>
    <x v="0"/>
    <s v="USD"/>
    <x v="0"/>
    <s v="FXSPOT"/>
    <s v="FXSPOT~0000074369~Sold"/>
    <n v="74369"/>
    <d v="2026-07-21T00:00:00"/>
    <d v="2026-07-21T00:00:00"/>
    <d v="2026-07-23T00:00:00"/>
    <x v="0"/>
    <x v="2"/>
    <n v="-83295190"/>
    <n v="-83295190"/>
    <s v="N"/>
    <s v="BSUIFR"/>
  </r>
  <r>
    <x v="23"/>
    <x v="0"/>
    <s v="USD"/>
    <x v="0"/>
    <s v="FXSPOT"/>
    <s v="FXSPOT~0000074401~Bought"/>
    <n v="74401"/>
    <d v="2026-07-22T00:00:00"/>
    <d v="2026-07-22T00:00:00"/>
    <d v="2026-07-24T00:00:00"/>
    <x v="0"/>
    <x v="3"/>
    <n v="43000000"/>
    <n v="48891000"/>
    <s v="N"/>
    <s v="WFBIUS"/>
  </r>
  <r>
    <x v="23"/>
    <x v="0"/>
    <s v="USD"/>
    <x v="0"/>
    <s v="FXSPOT"/>
    <s v="FXSPOT~0000074401~Sold"/>
    <n v="74401"/>
    <d v="2026-07-22T00:00:00"/>
    <d v="2026-07-22T00:00:00"/>
    <d v="2026-07-24T00:00:00"/>
    <x v="0"/>
    <x v="2"/>
    <n v="-49073750"/>
    <n v="-49073750"/>
    <s v="N"/>
    <s v="WFBIUS"/>
  </r>
  <r>
    <x v="12"/>
    <x v="0"/>
    <s v="USD"/>
    <x v="0"/>
    <s v="FXSPOT"/>
    <s v="FXSPOT~0000074421~Bought"/>
    <n v="74421"/>
    <d v="2026-07-23T00:00:00"/>
    <d v="2026-07-23T00:00:00"/>
    <d v="2026-07-27T00:00:00"/>
    <x v="0"/>
    <x v="6"/>
    <n v="1000000"/>
    <n v="1220780"/>
    <s v="N"/>
    <s v="MLILLO"/>
  </r>
  <r>
    <x v="12"/>
    <x v="0"/>
    <s v="USD"/>
    <x v="0"/>
    <s v="FXSPOT"/>
    <s v="FXSPOT~0000074421~Sold"/>
    <n v="74421"/>
    <d v="2026-07-23T00:00:00"/>
    <d v="2026-07-23T00:00:00"/>
    <d v="2026-07-27T00:00:00"/>
    <x v="0"/>
    <x v="2"/>
    <n v="-1227445.69"/>
    <n v="-1227445.69"/>
    <s v="N"/>
    <s v="MLILLO"/>
  </r>
  <r>
    <x v="12"/>
    <x v="0"/>
    <s v="USD"/>
    <x v="0"/>
    <s v="FXSPOT"/>
    <s v="FXSPOT~0000074428~Bought"/>
    <n v="74428"/>
    <d v="2026-07-23T00:00:00"/>
    <d v="2026-07-23T00:00:00"/>
    <d v="2026-07-27T00:00:00"/>
    <x v="0"/>
    <x v="0"/>
    <n v="148000000"/>
    <n v="103489000"/>
    <s v="N"/>
    <s v="SGIZFR"/>
  </r>
  <r>
    <x v="12"/>
    <x v="0"/>
    <s v="USD"/>
    <x v="0"/>
    <s v="FXSPOT"/>
    <s v="FXSPOT~0000074428~Sold"/>
    <n v="74428"/>
    <d v="2026-07-23T00:00:00"/>
    <d v="2026-07-23T00:00:00"/>
    <d v="2026-07-27T00:00:00"/>
    <x v="0"/>
    <x v="2"/>
    <n v="-103607400"/>
    <n v="-103607400"/>
    <s v="N"/>
    <s v="SGIZFR"/>
  </r>
  <r>
    <x v="3"/>
    <x v="0"/>
    <s v="USD"/>
    <x v="0"/>
    <s v="FXSPOT"/>
    <s v="FXSPOT~0000074447~Bought"/>
    <n v="74447"/>
    <d v="2026-07-24T00:00:00"/>
    <d v="2026-07-24T00:00:00"/>
    <d v="2026-07-28T00:00:00"/>
    <x v="0"/>
    <x v="1"/>
    <n v="2900000000"/>
    <n v="17698584"/>
    <s v="N"/>
    <s v="SGIZFR"/>
  </r>
  <r>
    <x v="3"/>
    <x v="0"/>
    <s v="USD"/>
    <x v="0"/>
    <s v="FXSPOT"/>
    <s v="FXSPOT~0000074447~Sold"/>
    <n v="74447"/>
    <d v="2026-07-24T00:00:00"/>
    <d v="2026-07-24T00:00:00"/>
    <d v="2026-07-28T00:00:00"/>
    <x v="0"/>
    <x v="2"/>
    <n v="-17707220.27"/>
    <n v="-17707220.27"/>
    <s v="N"/>
    <s v="SGIZFR"/>
  </r>
  <r>
    <x v="14"/>
    <x v="0"/>
    <s v="USD"/>
    <x v="0"/>
    <s v="FXSPOT"/>
    <s v="FXSPOT~0000074485~Bought"/>
    <n v="74485"/>
    <d v="2026-07-28T00:00:00"/>
    <d v="2026-07-28T00:00:00"/>
    <d v="2026-07-30T00:00:00"/>
    <x v="0"/>
    <x v="1"/>
    <n v="8400000000"/>
    <n v="52714116"/>
    <s v="N"/>
    <s v="TDOMTO"/>
  </r>
  <r>
    <x v="14"/>
    <x v="0"/>
    <s v="USD"/>
    <x v="0"/>
    <s v="FXSPOT"/>
    <s v="FXSPOT~0000074485~Sold"/>
    <n v="74485"/>
    <d v="2026-07-28T00:00:00"/>
    <d v="2026-07-28T00:00:00"/>
    <d v="2026-07-30T00:00:00"/>
    <x v="0"/>
    <x v="2"/>
    <n v="-51295517.140000001"/>
    <n v="-51295517.140000001"/>
    <s v="N"/>
    <s v="TDOMTO"/>
  </r>
  <r>
    <x v="14"/>
    <x v="0"/>
    <s v="USD"/>
    <x v="0"/>
    <s v="FXSPOT"/>
    <s v="FXSPOT~0000074491~Bought"/>
    <n v="74491"/>
    <d v="2026-07-28T00:00:00"/>
    <d v="2026-07-28T00:00:00"/>
    <d v="2026-07-30T00:00:00"/>
    <x v="0"/>
    <x v="5"/>
    <n v="17435182.18"/>
    <n v="13606886.9231908"/>
    <s v="N"/>
    <s v="SGIZFR"/>
  </r>
  <r>
    <x v="14"/>
    <x v="0"/>
    <s v="USD"/>
    <x v="0"/>
    <s v="FXSPOT"/>
    <s v="FXSPOT~0000074491~Sold"/>
    <n v="74491"/>
    <d v="2026-07-28T00:00:00"/>
    <d v="2026-07-28T00:00:00"/>
    <d v="2026-07-30T00:00:00"/>
    <x v="0"/>
    <x v="2"/>
    <n v="-13486372.35"/>
    <n v="-13486372.35"/>
    <s v="N"/>
    <s v="SGIZFR"/>
  </r>
  <r>
    <x v="8"/>
    <x v="0"/>
    <s v="USD"/>
    <x v="0"/>
    <s v="FXSPOT"/>
    <s v="FXSPOT~0000074542~Bought"/>
    <n v="74542"/>
    <d v="2026-08-03T00:00:00"/>
    <d v="2026-08-03T00:00:00"/>
    <d v="2026-08-05T00:00:00"/>
    <x v="0"/>
    <x v="6"/>
    <n v="50000000"/>
    <n v="61935000"/>
    <s v="N"/>
    <s v="SSBTUS"/>
  </r>
  <r>
    <x v="8"/>
    <x v="0"/>
    <s v="USD"/>
    <x v="0"/>
    <s v="FXSPOT"/>
    <s v="FXSPOT~0000074542~Sold"/>
    <n v="74542"/>
    <d v="2026-08-03T00:00:00"/>
    <d v="2026-08-03T00:00:00"/>
    <d v="2026-08-05T00:00:00"/>
    <x v="0"/>
    <x v="2"/>
    <n v="-61849038.869999997"/>
    <n v="-61849038.869999997"/>
    <s v="N"/>
    <s v="SSBTUS"/>
  </r>
  <r>
    <x v="24"/>
    <x v="0"/>
    <s v="USD"/>
    <x v="0"/>
    <s v="FXSPOT"/>
    <s v="FXSPOT~0000074560~Bought"/>
    <n v="74560"/>
    <d v="2026-08-05T00:00:00"/>
    <d v="2026-08-05T00:00:00"/>
    <d v="2026-08-07T00:00:00"/>
    <x v="0"/>
    <x v="0"/>
    <n v="100000000"/>
    <n v="70700000"/>
    <s v="N"/>
    <s v="CITIGB"/>
  </r>
  <r>
    <x v="24"/>
    <x v="0"/>
    <s v="USD"/>
    <x v="0"/>
    <s v="FXSPOT"/>
    <s v="FXSPOT~0000074560~Sold"/>
    <n v="74560"/>
    <d v="2026-08-05T00:00:00"/>
    <d v="2026-08-05T00:00:00"/>
    <d v="2026-08-07T00:00:00"/>
    <x v="0"/>
    <x v="2"/>
    <n v="-70481000"/>
    <n v="-70481000"/>
    <s v="N"/>
    <s v="CITIGB"/>
  </r>
  <r>
    <x v="24"/>
    <x v="0"/>
    <s v="USD"/>
    <x v="0"/>
    <s v="FXSPOT"/>
    <s v="FXSPOT~0000074569~Bought"/>
    <n v="74569"/>
    <d v="2026-08-05T00:00:00"/>
    <d v="2026-08-05T00:00:00"/>
    <d v="2026-08-07T00:00:00"/>
    <x v="0"/>
    <x v="3"/>
    <n v="4100"/>
    <n v="4740.2150000000001"/>
    <s v="N"/>
    <s v="BARCGB"/>
  </r>
  <r>
    <x v="24"/>
    <x v="0"/>
    <s v="USD"/>
    <x v="0"/>
    <s v="FXSPOT"/>
    <s v="FXSPOT~0000074569~Sold"/>
    <n v="74569"/>
    <d v="2026-08-05T00:00:00"/>
    <d v="2026-08-05T00:00:00"/>
    <d v="2026-08-07T00:00:00"/>
    <x v="0"/>
    <x v="6"/>
    <n v="-3828.33"/>
    <n v="-4740.6593223"/>
    <s v="N"/>
    <s v="BARCGB"/>
  </r>
  <r>
    <x v="0"/>
    <x v="0"/>
    <s v="USD"/>
    <x v="0"/>
    <s v="FXSPOT"/>
    <s v="FXSPOT~0000074585~Bought"/>
    <n v="74585"/>
    <d v="2026-08-06T00:00:00"/>
    <d v="2026-08-06T00:00:00"/>
    <d v="2026-08-10T00:00:00"/>
    <x v="0"/>
    <x v="0"/>
    <n v="48780805.079999998"/>
    <n v="34412418.943686001"/>
    <s v="N"/>
    <s v="MIDLGB"/>
  </r>
  <r>
    <x v="0"/>
    <x v="0"/>
    <s v="USD"/>
    <x v="0"/>
    <s v="FXSPOT"/>
    <s v="FXSPOT~0000074585~Sold"/>
    <n v="74585"/>
    <d v="2026-08-06T00:00:00"/>
    <d v="2026-08-06T00:00:00"/>
    <d v="2026-08-10T00:00:00"/>
    <x v="0"/>
    <x v="2"/>
    <n v="-34368516.219999999"/>
    <n v="-34368516.219999999"/>
    <s v="N"/>
    <s v="MIDLGB"/>
  </r>
  <r>
    <x v="0"/>
    <x v="0"/>
    <s v="USD"/>
    <x v="0"/>
    <s v="FXSPOT"/>
    <s v="FXSPOT~0000074591~Bought"/>
    <n v="74591"/>
    <d v="2026-08-06T00:00:00"/>
    <d v="2026-08-06T00:00:00"/>
    <d v="2026-08-10T00:00:00"/>
    <x v="0"/>
    <x v="0"/>
    <n v="140000000"/>
    <n v="98763000"/>
    <s v="N"/>
    <s v="MIDLGB"/>
  </r>
  <r>
    <x v="0"/>
    <x v="0"/>
    <s v="USD"/>
    <x v="0"/>
    <s v="FXSPOT"/>
    <s v="FXSPOT~0000074591~Sold"/>
    <n v="74591"/>
    <d v="2026-08-06T00:00:00"/>
    <d v="2026-08-06T00:00:00"/>
    <d v="2026-08-10T00:00:00"/>
    <x v="0"/>
    <x v="2"/>
    <n v="-98600600"/>
    <n v="-98600600"/>
    <s v="N"/>
    <s v="MIDLGB"/>
  </r>
  <r>
    <x v="4"/>
    <x v="0"/>
    <s v="USD"/>
    <x v="0"/>
    <s v="FXSPOT"/>
    <s v="FXSPOT~0000074628~Bought"/>
    <n v="74628"/>
    <d v="2026-08-11T00:00:00"/>
    <d v="2026-08-11T00:00:00"/>
    <d v="2026-08-12T00:00:00"/>
    <x v="0"/>
    <x v="1"/>
    <n v="19387118503"/>
    <n v="121557039.14262401"/>
    <s v="N"/>
    <s v="CITIGB"/>
  </r>
  <r>
    <x v="4"/>
    <x v="0"/>
    <s v="USD"/>
    <x v="0"/>
    <s v="FXSPOT"/>
    <s v="FXSPOT~0000074628~Sold"/>
    <n v="74628"/>
    <d v="2026-08-11T00:00:00"/>
    <d v="2026-08-11T00:00:00"/>
    <d v="2026-08-12T00:00:00"/>
    <x v="0"/>
    <x v="2"/>
    <n v="-121780218.44"/>
    <n v="-121780218.44"/>
    <s v="N"/>
    <s v="CITIGB"/>
  </r>
  <r>
    <x v="2"/>
    <x v="0"/>
    <s v="USD"/>
    <x v="0"/>
    <s v="FXSPOT"/>
    <s v="FXSPOT~0000074673~Bought"/>
    <n v="74673"/>
    <d v="2026-08-13T00:00:00"/>
    <d v="2026-08-13T00:00:00"/>
    <d v="2026-08-17T00:00:00"/>
    <x v="0"/>
    <x v="0"/>
    <n v="142000000"/>
    <n v="100883900"/>
    <s v="N"/>
    <s v="ROYCCA"/>
  </r>
  <r>
    <x v="2"/>
    <x v="0"/>
    <s v="USD"/>
    <x v="0"/>
    <s v="FXSPOT"/>
    <s v="FXSPOT~0000074673~Sold"/>
    <n v="74673"/>
    <d v="2026-08-13T00:00:00"/>
    <d v="2026-08-13T00:00:00"/>
    <d v="2026-08-17T00:00:00"/>
    <x v="0"/>
    <x v="2"/>
    <n v="-100122780"/>
    <n v="-100122780"/>
    <s v="N"/>
    <s v="ROYCCA"/>
  </r>
  <r>
    <x v="1"/>
    <x v="0"/>
    <s v="USD"/>
    <x v="0"/>
    <s v="FXSPOT"/>
    <s v="FXSPOT~0000074703~Bought"/>
    <n v="74703"/>
    <d v="2026-08-17T00:00:00"/>
    <d v="2026-08-17T00:00:00"/>
    <d v="2026-08-19T00:00:00"/>
    <x v="0"/>
    <x v="0"/>
    <n v="97576207.019999996"/>
    <n v="69513289.881047994"/>
    <s v="N"/>
    <s v="TDOMTO"/>
  </r>
  <r>
    <x v="1"/>
    <x v="0"/>
    <s v="USD"/>
    <x v="0"/>
    <s v="FXSPOT"/>
    <s v="FXSPOT~0000074703~Sold"/>
    <n v="74703"/>
    <d v="2026-08-17T00:00:00"/>
    <d v="2026-08-17T00:00:00"/>
    <d v="2026-08-19T00:00:00"/>
    <x v="0"/>
    <x v="2"/>
    <n v="-69506459.549999997"/>
    <n v="-69506459.549999997"/>
    <s v="N"/>
    <s v="TDOMTO"/>
  </r>
  <r>
    <x v="10"/>
    <x v="0"/>
    <s v="USD"/>
    <x v="0"/>
    <s v="FXSPOT"/>
    <s v="FXSPOT~0000074715~Bought"/>
    <n v="74715"/>
    <d v="2026-08-18T00:00:00"/>
    <d v="2026-08-18T00:00:00"/>
    <d v="2026-08-20T00:00:00"/>
    <x v="0"/>
    <x v="0"/>
    <n v="60000000"/>
    <n v="42675000"/>
    <s v="N"/>
    <s v="MIDLGB"/>
  </r>
  <r>
    <x v="10"/>
    <x v="0"/>
    <s v="USD"/>
    <x v="0"/>
    <s v="FXSPOT"/>
    <s v="FXSPOT~0000074715~Sold"/>
    <n v="74715"/>
    <d v="2026-08-18T00:00:00"/>
    <d v="2026-08-18T00:00:00"/>
    <d v="2026-08-20T00:00:00"/>
    <x v="0"/>
    <x v="2"/>
    <n v="-42663000"/>
    <n v="-42663000"/>
    <s v="N"/>
    <s v="MIDLGB"/>
  </r>
  <r>
    <x v="19"/>
    <x v="0"/>
    <s v="USD"/>
    <x v="0"/>
    <s v="MM"/>
    <s v="MM~273078I"/>
    <s v="273078I"/>
    <d v="2023-10-27T00:00:00"/>
    <d v="2023-10-27T00:00:00"/>
    <d v="2028-10-27T00:00:00"/>
    <x v="0"/>
    <x v="2"/>
    <n v="6285943.7300000004"/>
    <n v="6285943.7300000004"/>
    <s v="N"/>
    <s v="CITINY"/>
  </r>
  <r>
    <x v="19"/>
    <x v="0"/>
    <s v="USD"/>
    <x v="0"/>
    <s v="MM"/>
    <s v="MM~273078I"/>
    <s v="273078I"/>
    <d v="2023-10-27T00:00:00"/>
    <d v="2023-10-27T00:00:00"/>
    <d v="2028-10-27T00:00:00"/>
    <x v="1"/>
    <x v="2"/>
    <n v="640.82000000000005"/>
    <n v="640.82000000000005"/>
    <s v="N"/>
    <s v="CITINY"/>
  </r>
  <r>
    <x v="19"/>
    <x v="0"/>
    <s v="USD"/>
    <x v="0"/>
    <s v="MM"/>
    <s v="MM~292556I"/>
    <s v="292556I"/>
    <d v="2025-10-01T00:00:00"/>
    <d v="2025-10-01T00:00:00"/>
    <d v="2030-10-01T00:00:00"/>
    <x v="0"/>
    <x v="2"/>
    <n v="4322398.3099999996"/>
    <n v="4322398.3099999996"/>
    <s v="N"/>
    <s v="FUNBUS"/>
  </r>
  <r>
    <x v="19"/>
    <x v="0"/>
    <s v="USD"/>
    <x v="0"/>
    <s v="MM"/>
    <s v="MM~292556I"/>
    <s v="292556I"/>
    <d v="2025-10-01T00:00:00"/>
    <d v="2025-10-01T00:00:00"/>
    <d v="2030-10-01T00:00:00"/>
    <x v="1"/>
    <x v="2"/>
    <n v="639.16"/>
    <n v="639.16"/>
    <s v="N"/>
    <s v="FUNBUS"/>
  </r>
  <r>
    <x v="15"/>
    <x v="0"/>
    <s v="USD"/>
    <x v="0"/>
    <s v="MM"/>
    <s v="MM~294846I"/>
    <s v="294846I"/>
    <d v="2026-01-07T00:00:00"/>
    <d v="2026-01-09T00:00:00"/>
    <d v="2026-07-09T00:00:00"/>
    <x v="0"/>
    <x v="1"/>
    <n v="14400000000"/>
    <n v="88675344"/>
    <s v="N"/>
    <s v="SCHBTO"/>
  </r>
  <r>
    <x v="15"/>
    <x v="0"/>
    <s v="USD"/>
    <x v="0"/>
    <s v="MM"/>
    <s v="MM~294846I"/>
    <s v="294846I"/>
    <d v="2026-01-07T00:00:00"/>
    <d v="2026-01-09T00:00:00"/>
    <d v="2026-07-09T00:00:00"/>
    <x v="1"/>
    <x v="1"/>
    <n v="71408219"/>
    <n v="439732.52668418997"/>
    <s v="N"/>
    <s v="SCHBTO"/>
  </r>
  <r>
    <x v="16"/>
    <x v="0"/>
    <s v="USD"/>
    <x v="0"/>
    <s v="MM"/>
    <s v="MM~295060I"/>
    <s v="295060I"/>
    <d v="2026-01-14T00:00:00"/>
    <d v="2026-01-16T00:00:00"/>
    <d v="2026-07-16T00:00:00"/>
    <x v="0"/>
    <x v="3"/>
    <n v="29000000"/>
    <n v="33177450"/>
    <s v="N"/>
    <s v="RINGDK"/>
  </r>
  <r>
    <x v="16"/>
    <x v="0"/>
    <s v="USD"/>
    <x v="0"/>
    <s v="MM"/>
    <s v="MM~295060I"/>
    <s v="295060I"/>
    <d v="2026-01-14T00:00:00"/>
    <d v="2026-01-16T00:00:00"/>
    <d v="2026-07-16T00:00:00"/>
    <x v="1"/>
    <x v="3"/>
    <n v="349933.33"/>
    <n v="400341.22618649999"/>
    <s v="N"/>
    <s v="RINGDK"/>
  </r>
  <r>
    <x v="12"/>
    <x v="0"/>
    <s v="USD"/>
    <x v="0"/>
    <s v="MM"/>
    <s v="MM~295276I"/>
    <s v="295276I"/>
    <d v="2026-01-22T00:00:00"/>
    <d v="2026-01-26T00:00:00"/>
    <d v="2026-07-27T00:00:00"/>
    <x v="0"/>
    <x v="1"/>
    <n v="1700000000"/>
    <n v="10382308"/>
    <s v="N"/>
    <s v="SCHBTO"/>
  </r>
  <r>
    <x v="12"/>
    <x v="0"/>
    <s v="USD"/>
    <x v="0"/>
    <s v="MM"/>
    <s v="MM~295276I"/>
    <s v="295276I"/>
    <d v="2026-01-22T00:00:00"/>
    <d v="2026-01-26T00:00:00"/>
    <d v="2026-07-27T00:00:00"/>
    <x v="1"/>
    <x v="1"/>
    <n v="8815781"/>
    <n v="53840.090354439999"/>
    <s v="N"/>
    <s v="SCHBTO"/>
  </r>
  <r>
    <x v="8"/>
    <x v="0"/>
    <s v="USD"/>
    <x v="0"/>
    <s v="MM"/>
    <s v="MM~296194I"/>
    <s v="296194I"/>
    <d v="2026-03-03T00:00:00"/>
    <d v="2026-03-05T00:00:00"/>
    <d v="2026-08-05T00:00:00"/>
    <x v="1"/>
    <x v="0"/>
    <n v="2805000"/>
    <n v="1978927.5"/>
    <s v="N"/>
    <s v="NATASG"/>
  </r>
  <r>
    <x v="8"/>
    <x v="0"/>
    <s v="USD"/>
    <x v="0"/>
    <s v="MM"/>
    <s v="MM~296194I"/>
    <s v="296194I"/>
    <d v="2026-03-03T00:00:00"/>
    <d v="2026-03-05T00:00:00"/>
    <d v="2026-08-05T00:00:00"/>
    <x v="0"/>
    <x v="0"/>
    <n v="150000000"/>
    <n v="105825000"/>
    <s v="N"/>
    <s v="NATASG"/>
  </r>
  <r>
    <x v="15"/>
    <x v="0"/>
    <s v="USD"/>
    <x v="0"/>
    <s v="MM"/>
    <s v="MM~296888I"/>
    <s v="296888I"/>
    <d v="2026-04-07T00:00:00"/>
    <d v="2026-04-09T00:00:00"/>
    <d v="2026-07-09T00:00:00"/>
    <x v="1"/>
    <x v="0"/>
    <n v="543725"/>
    <n v="377317.96375"/>
    <s v="N"/>
    <s v="NATASG"/>
  </r>
  <r>
    <x v="15"/>
    <x v="0"/>
    <s v="USD"/>
    <x v="0"/>
    <s v="MM"/>
    <s v="MM~296888I"/>
    <s v="296888I"/>
    <d v="2026-04-07T00:00:00"/>
    <d v="2026-04-09T00:00:00"/>
    <d v="2026-07-09T00:00:00"/>
    <x v="0"/>
    <x v="0"/>
    <n v="45000000"/>
    <n v="31227750"/>
    <s v="N"/>
    <s v="NATASG"/>
  </r>
  <r>
    <x v="0"/>
    <x v="0"/>
    <s v="USD"/>
    <x v="0"/>
    <s v="MM"/>
    <s v="MM~296910I"/>
    <s v="296910I"/>
    <d v="2026-04-08T00:00:00"/>
    <d v="2026-04-10T00:00:00"/>
    <d v="2026-08-10T00:00:00"/>
    <x v="0"/>
    <x v="2"/>
    <n v="100000000"/>
    <n v="100000000"/>
    <s v="N"/>
    <s v="SMITSG"/>
  </r>
  <r>
    <x v="0"/>
    <x v="0"/>
    <s v="USD"/>
    <x v="0"/>
    <s v="MM"/>
    <s v="MM~296910I"/>
    <s v="296910I"/>
    <d v="2026-04-08T00:00:00"/>
    <d v="2026-04-10T00:00:00"/>
    <d v="2026-08-10T00:00:00"/>
    <x v="1"/>
    <x v="2"/>
    <n v="1396222.22"/>
    <n v="1396222.22"/>
    <s v="N"/>
    <s v="SMITSG"/>
  </r>
  <r>
    <x v="21"/>
    <x v="0"/>
    <s v="USD"/>
    <x v="0"/>
    <s v="MM"/>
    <s v="MM~296922I"/>
    <s v="296922I"/>
    <d v="2026-04-08T00:00:00"/>
    <d v="2026-04-10T00:00:00"/>
    <d v="2026-07-10T00:00:00"/>
    <x v="0"/>
    <x v="2"/>
    <n v="50000000"/>
    <n v="50000000"/>
    <s v="N"/>
    <s v="CZNBKR"/>
  </r>
  <r>
    <x v="21"/>
    <x v="0"/>
    <s v="USD"/>
    <x v="0"/>
    <s v="MM"/>
    <s v="MM~296922I"/>
    <s v="296922I"/>
    <d v="2026-04-08T00:00:00"/>
    <d v="2026-04-10T00:00:00"/>
    <d v="2026-07-10T00:00:00"/>
    <x v="1"/>
    <x v="2"/>
    <n v="515666.67"/>
    <n v="515666.67"/>
    <s v="N"/>
    <s v="CZNBKR"/>
  </r>
  <r>
    <x v="13"/>
    <x v="0"/>
    <s v="USD"/>
    <x v="0"/>
    <s v="MM"/>
    <s v="MM~296940I"/>
    <s v="296940I"/>
    <d v="2026-04-09T00:00:00"/>
    <d v="2026-04-13T00:00:00"/>
    <d v="2026-07-13T00:00:00"/>
    <x v="1"/>
    <x v="1"/>
    <n v="18933055"/>
    <n v="116546.9639857"/>
    <s v="N"/>
    <s v="STBCSG"/>
  </r>
  <r>
    <x v="13"/>
    <x v="0"/>
    <s v="USD"/>
    <x v="0"/>
    <s v="MM"/>
    <s v="MM~296940I"/>
    <s v="296940I"/>
    <d v="2026-04-09T00:00:00"/>
    <d v="2026-04-13T00:00:00"/>
    <d v="2026-07-13T00:00:00"/>
    <x v="0"/>
    <x v="1"/>
    <n v="7000000000"/>
    <n v="43090180"/>
    <s v="N"/>
    <s v="STBCSG"/>
  </r>
  <r>
    <x v="16"/>
    <x v="0"/>
    <s v="USD"/>
    <x v="0"/>
    <s v="MM"/>
    <s v="MM~297040I"/>
    <s v="297040I"/>
    <d v="2026-04-14T00:00:00"/>
    <d v="2026-04-16T00:00:00"/>
    <d v="2026-07-16T00:00:00"/>
    <x v="0"/>
    <x v="3"/>
    <n v="80000000"/>
    <n v="91524000"/>
    <s v="N"/>
    <s v="BFCESG"/>
  </r>
  <r>
    <x v="16"/>
    <x v="0"/>
    <s v="USD"/>
    <x v="0"/>
    <s v="MM"/>
    <s v="MM~297040I"/>
    <s v="297040I"/>
    <d v="2026-04-14T00:00:00"/>
    <d v="2026-04-16T00:00:00"/>
    <d v="2026-07-16T00:00:00"/>
    <x v="1"/>
    <x v="3"/>
    <n v="491400"/>
    <n v="562186.17000000004"/>
    <s v="N"/>
    <s v="BFCESG"/>
  </r>
  <r>
    <x v="16"/>
    <x v="0"/>
    <s v="USD"/>
    <x v="0"/>
    <s v="MM"/>
    <s v="MM~297042I"/>
    <s v="297042I"/>
    <d v="2026-04-14T00:00:00"/>
    <d v="2026-04-16T00:00:00"/>
    <d v="2026-07-16T00:00:00"/>
    <x v="1"/>
    <x v="1"/>
    <n v="55737500"/>
    <n v="343200.86937500001"/>
    <s v="N"/>
    <s v="STBCSG"/>
  </r>
  <r>
    <x v="16"/>
    <x v="0"/>
    <s v="USD"/>
    <x v="0"/>
    <s v="MM"/>
    <s v="MM~297042I"/>
    <s v="297042I"/>
    <d v="2026-04-14T00:00:00"/>
    <d v="2026-04-16T00:00:00"/>
    <d v="2026-07-16T00:00:00"/>
    <x v="0"/>
    <x v="1"/>
    <n v="21000000000"/>
    <n v="129306450"/>
    <s v="N"/>
    <s v="STBCSG"/>
  </r>
  <r>
    <x v="2"/>
    <x v="0"/>
    <s v="USD"/>
    <x v="0"/>
    <s v="MM"/>
    <s v="MM~297044I"/>
    <s v="297044I"/>
    <d v="2026-04-14T00:00:00"/>
    <d v="2026-04-16T00:00:00"/>
    <d v="2026-08-17T00:00:00"/>
    <x v="0"/>
    <x v="2"/>
    <n v="100000000"/>
    <n v="100000000"/>
    <s v="N"/>
    <s v="SMITSG"/>
  </r>
  <r>
    <x v="2"/>
    <x v="0"/>
    <s v="USD"/>
    <x v="0"/>
    <s v="MM"/>
    <s v="MM~297044I"/>
    <s v="297044I"/>
    <d v="2026-04-14T00:00:00"/>
    <d v="2026-04-16T00:00:00"/>
    <d v="2026-08-17T00:00:00"/>
    <x v="1"/>
    <x v="2"/>
    <n v="1414500"/>
    <n v="1414500"/>
    <s v="N"/>
    <s v="SMITSG"/>
  </r>
  <r>
    <x v="17"/>
    <x v="0"/>
    <s v="USD"/>
    <x v="0"/>
    <s v="MM"/>
    <s v="MM~297086I"/>
    <s v="297086I"/>
    <d v="2026-04-15T00:00:00"/>
    <d v="2026-04-17T00:00:00"/>
    <d v="2026-07-17T00:00:00"/>
    <x v="1"/>
    <x v="4"/>
    <n v="827726.03"/>
    <n v="1113995.0774755001"/>
    <s v="N"/>
    <s v="BSCHHK"/>
  </r>
  <r>
    <x v="17"/>
    <x v="0"/>
    <s v="USD"/>
    <x v="0"/>
    <s v="MM"/>
    <s v="MM~297086I"/>
    <s v="297086I"/>
    <d v="2026-04-15T00:00:00"/>
    <d v="2026-04-17T00:00:00"/>
    <d v="2026-07-17T00:00:00"/>
    <x v="0"/>
    <x v="4"/>
    <n v="80000000"/>
    <n v="107668000"/>
    <s v="N"/>
    <s v="BSCHHK"/>
  </r>
  <r>
    <x v="10"/>
    <x v="0"/>
    <s v="USD"/>
    <x v="0"/>
    <s v="MM"/>
    <s v="MM~297122I"/>
    <s v="297122I"/>
    <d v="2026-04-16T00:00:00"/>
    <d v="2026-04-20T00:00:00"/>
    <d v="2026-08-20T00:00:00"/>
    <x v="1"/>
    <x v="2"/>
    <n v="699805.56"/>
    <n v="699805.56"/>
    <s v="N"/>
    <s v="RINGDK"/>
  </r>
  <r>
    <x v="10"/>
    <x v="0"/>
    <s v="USD"/>
    <x v="0"/>
    <s v="MM"/>
    <s v="MM~297122I"/>
    <s v="297122I"/>
    <d v="2026-04-16T00:00:00"/>
    <d v="2026-04-20T00:00:00"/>
    <d v="2026-08-20T00:00:00"/>
    <x v="0"/>
    <x v="2"/>
    <n v="50000000"/>
    <n v="50000000"/>
    <s v="N"/>
    <s v="RINGDK"/>
  </r>
  <r>
    <x v="12"/>
    <x v="0"/>
    <s v="USD"/>
    <x v="0"/>
    <s v="MM"/>
    <s v="MM~297124I"/>
    <s v="297124I"/>
    <d v="2026-04-16T00:00:00"/>
    <d v="2026-04-20T00:00:00"/>
    <d v="2026-07-27T00:00:00"/>
    <x v="1"/>
    <x v="0"/>
    <n v="1943666.67"/>
    <n v="1359108.9189975001"/>
    <s v="N"/>
    <s v="SMITSG"/>
  </r>
  <r>
    <x v="12"/>
    <x v="0"/>
    <s v="USD"/>
    <x v="0"/>
    <s v="MM"/>
    <s v="MM~297124I"/>
    <s v="297124I"/>
    <d v="2026-04-16T00:00:00"/>
    <d v="2026-04-20T00:00:00"/>
    <d v="2026-07-27T00:00:00"/>
    <x v="0"/>
    <x v="0"/>
    <n v="150000000"/>
    <n v="104887500"/>
    <s v="N"/>
    <s v="SMITSG"/>
  </r>
  <r>
    <x v="14"/>
    <x v="0"/>
    <s v="USD"/>
    <x v="0"/>
    <s v="MM"/>
    <s v="MM~297326I"/>
    <s v="297326I"/>
    <d v="2026-04-28T00:00:00"/>
    <d v="2026-04-30T00:00:00"/>
    <d v="2026-07-30T00:00:00"/>
    <x v="0"/>
    <x v="1"/>
    <n v="7600000000"/>
    <n v="47693724"/>
    <s v="N"/>
    <s v="STBCSG"/>
  </r>
  <r>
    <x v="14"/>
    <x v="0"/>
    <s v="USD"/>
    <x v="0"/>
    <s v="MM"/>
    <s v="MM~297326I"/>
    <s v="297326I"/>
    <d v="2026-04-28T00:00:00"/>
    <d v="2026-04-30T00:00:00"/>
    <d v="2026-07-30T00:00:00"/>
    <x v="1"/>
    <x v="1"/>
    <n v="19403222"/>
    <n v="121764.72562878"/>
    <s v="N"/>
    <s v="STBCSG"/>
  </r>
  <r>
    <x v="18"/>
    <x v="0"/>
    <s v="USD"/>
    <x v="0"/>
    <s v="MM"/>
    <s v="MM~297346I"/>
    <s v="297346I"/>
    <d v="2026-04-29T00:00:00"/>
    <d v="2026-05-04T00:00:00"/>
    <d v="2026-08-04T00:00:00"/>
    <x v="1"/>
    <x v="3"/>
    <n v="125222.22"/>
    <n v="144387.480771"/>
    <s v="N"/>
    <s v="KOEXNL"/>
  </r>
  <r>
    <x v="18"/>
    <x v="0"/>
    <s v="USD"/>
    <x v="0"/>
    <s v="MM"/>
    <s v="MM~297346I"/>
    <s v="297346I"/>
    <d v="2026-04-29T00:00:00"/>
    <d v="2026-05-04T00:00:00"/>
    <d v="2026-08-04T00:00:00"/>
    <x v="0"/>
    <x v="3"/>
    <n v="20000000"/>
    <n v="23061000"/>
    <s v="N"/>
    <s v="KOEXNL"/>
  </r>
  <r>
    <x v="18"/>
    <x v="0"/>
    <s v="USD"/>
    <x v="0"/>
    <s v="MM"/>
    <s v="MM~297348I"/>
    <s v="297348I"/>
    <d v="2026-04-29T00:00:00"/>
    <d v="2026-05-04T00:00:00"/>
    <d v="2026-08-04T00:00:00"/>
    <x v="0"/>
    <x v="6"/>
    <n v="80000000"/>
    <n v="98851200"/>
    <s v="N"/>
    <s v="VABECH"/>
  </r>
  <r>
    <x v="18"/>
    <x v="0"/>
    <s v="USD"/>
    <x v="0"/>
    <s v="MM"/>
    <s v="MM~297348I"/>
    <s v="297348I"/>
    <d v="2026-04-29T00:00:00"/>
    <d v="2026-05-04T00:00:00"/>
    <d v="2026-08-04T00:00:00"/>
    <x v="1"/>
    <x v="6"/>
    <n v="24533.33"/>
    <n v="30314.363881199999"/>
    <s v="N"/>
    <s v="VABECH"/>
  </r>
  <r>
    <x v="25"/>
    <x v="0"/>
    <s v="USD"/>
    <x v="0"/>
    <s v="MM"/>
    <s v="MM~297350I"/>
    <s v="297350I"/>
    <d v="2026-04-29T00:00:00"/>
    <d v="2026-05-01T00:00:00"/>
    <d v="2026-08-03T00:00:00"/>
    <x v="0"/>
    <x v="2"/>
    <n v="90000000"/>
    <n v="90000000"/>
    <s v="N"/>
    <s v="LLCMGB"/>
  </r>
  <r>
    <x v="25"/>
    <x v="0"/>
    <s v="USD"/>
    <x v="0"/>
    <s v="MM"/>
    <s v="MM~297350I"/>
    <s v="297350I"/>
    <d v="2026-04-29T00:00:00"/>
    <d v="2026-05-01T00:00:00"/>
    <d v="2026-08-03T00:00:00"/>
    <x v="1"/>
    <x v="2"/>
    <n v="925900"/>
    <n v="925900"/>
    <s v="N"/>
    <s v="LLCMGB"/>
  </r>
  <r>
    <x v="18"/>
    <x v="0"/>
    <s v="USD"/>
    <x v="0"/>
    <s v="MM"/>
    <s v="MM~297374I"/>
    <s v="297374I"/>
    <d v="2026-04-30T00:00:00"/>
    <d v="2026-05-04T00:00:00"/>
    <d v="2026-08-04T00:00:00"/>
    <x v="1"/>
    <x v="3"/>
    <n v="628666.67000000004"/>
    <n v="724884.10384350002"/>
    <s v="N"/>
    <s v="BFCESG"/>
  </r>
  <r>
    <x v="18"/>
    <x v="0"/>
    <s v="USD"/>
    <x v="0"/>
    <s v="MM"/>
    <s v="MM~297374I"/>
    <s v="297374I"/>
    <d v="2026-04-30T00:00:00"/>
    <d v="2026-05-04T00:00:00"/>
    <d v="2026-08-04T00:00:00"/>
    <x v="0"/>
    <x v="3"/>
    <n v="100000000"/>
    <n v="115305000"/>
    <s v="N"/>
    <s v="BFCESG"/>
  </r>
  <r>
    <x v="24"/>
    <x v="0"/>
    <s v="USD"/>
    <x v="0"/>
    <s v="MM"/>
    <s v="MM~297488I"/>
    <s v="297488I"/>
    <d v="2026-05-05T00:00:00"/>
    <d v="2026-05-07T00:00:00"/>
    <d v="2026-08-07T00:00:00"/>
    <x v="1"/>
    <x v="2"/>
    <n v="2008666.67"/>
    <n v="2008666.67"/>
    <s v="N"/>
    <s v="ANZBSI"/>
  </r>
  <r>
    <x v="24"/>
    <x v="0"/>
    <s v="USD"/>
    <x v="0"/>
    <s v="MM"/>
    <s v="MM~297488I"/>
    <s v="297488I"/>
    <d v="2026-05-05T00:00:00"/>
    <d v="2026-05-07T00:00:00"/>
    <d v="2026-08-07T00:00:00"/>
    <x v="0"/>
    <x v="2"/>
    <n v="200000000"/>
    <n v="200000000"/>
    <s v="N"/>
    <s v="ANZBSI"/>
  </r>
  <r>
    <x v="26"/>
    <x v="0"/>
    <s v="USD"/>
    <x v="0"/>
    <s v="MM"/>
    <s v="MM~297566I"/>
    <s v="297566I"/>
    <d v="2026-05-07T00:00:00"/>
    <d v="2026-05-11T00:00:00"/>
    <d v="2026-08-11T00:00:00"/>
    <x v="1"/>
    <x v="2"/>
    <n v="1812400"/>
    <n v="1812400"/>
    <s v="N"/>
    <s v="LLCMGB"/>
  </r>
  <r>
    <x v="26"/>
    <x v="0"/>
    <s v="USD"/>
    <x v="0"/>
    <s v="MM"/>
    <s v="MM~297566I"/>
    <s v="297566I"/>
    <d v="2026-05-07T00:00:00"/>
    <d v="2026-05-11T00:00:00"/>
    <d v="2026-08-11T00:00:00"/>
    <x v="0"/>
    <x v="2"/>
    <n v="180000000"/>
    <n v="180000000"/>
    <s v="N"/>
    <s v="LLCMGB"/>
  </r>
  <r>
    <x v="2"/>
    <x v="0"/>
    <s v="USD"/>
    <x v="0"/>
    <s v="MM"/>
    <s v="MM~297700I"/>
    <s v="297700I"/>
    <d v="2026-05-14T00:00:00"/>
    <d v="2026-05-15T00:00:00"/>
    <d v="2026-08-17T00:00:00"/>
    <x v="1"/>
    <x v="2"/>
    <n v="626666.67000000004"/>
    <n v="626666.67000000004"/>
    <s v="N"/>
    <s v="UBPGSG"/>
  </r>
  <r>
    <x v="2"/>
    <x v="0"/>
    <s v="USD"/>
    <x v="0"/>
    <s v="MM"/>
    <s v="MM~297700I"/>
    <s v="297700I"/>
    <d v="2026-05-14T00:00:00"/>
    <d v="2026-05-15T00:00:00"/>
    <d v="2026-08-17T00:00:00"/>
    <x v="0"/>
    <x v="2"/>
    <n v="60000000"/>
    <n v="60000000"/>
    <s v="N"/>
    <s v="UBPGSG"/>
  </r>
  <r>
    <x v="1"/>
    <x v="0"/>
    <s v="USD"/>
    <x v="0"/>
    <s v="MM"/>
    <s v="MM~297736I"/>
    <s v="297736I"/>
    <d v="2026-05-15T00:00:00"/>
    <d v="2026-05-19T00:00:00"/>
    <d v="2026-08-19T00:00:00"/>
    <x v="1"/>
    <x v="2"/>
    <n v="506000"/>
    <n v="506000"/>
    <s v="N"/>
    <s v="OCBCSG"/>
  </r>
  <r>
    <x v="1"/>
    <x v="0"/>
    <s v="USD"/>
    <x v="0"/>
    <s v="MM"/>
    <s v="MM~297736I"/>
    <s v="297736I"/>
    <d v="2026-05-15T00:00:00"/>
    <d v="2026-05-19T00:00:00"/>
    <d v="2026-08-19T00:00:00"/>
    <x v="0"/>
    <x v="2"/>
    <n v="50000000"/>
    <n v="50000000"/>
    <s v="N"/>
    <s v="OCBCSG"/>
  </r>
  <r>
    <x v="19"/>
    <x v="0"/>
    <s v="USD"/>
    <x v="0"/>
    <s v="MM"/>
    <s v="MM~298168I"/>
    <s v="298168I"/>
    <d v="2026-06-11T00:00:00"/>
    <d v="2026-06-15T00:00:00"/>
    <d v="2026-07-01T00:00:00"/>
    <x v="1"/>
    <x v="1"/>
    <n v="554667"/>
    <n v="3411.7622636699998"/>
    <s v="N"/>
    <s v="STBCSG"/>
  </r>
  <r>
    <x v="19"/>
    <x v="0"/>
    <s v="USD"/>
    <x v="0"/>
    <s v="MM"/>
    <s v="MM~298168I"/>
    <s v="298168I"/>
    <d v="2026-06-11T00:00:00"/>
    <d v="2026-06-15T00:00:00"/>
    <d v="2026-07-01T00:00:00"/>
    <x v="0"/>
    <x v="1"/>
    <n v="1200000000"/>
    <n v="7381212"/>
    <s v="N"/>
    <s v="STBCSG"/>
  </r>
  <r>
    <x v="19"/>
    <x v="0"/>
    <s v="USD"/>
    <x v="0"/>
    <s v="MM"/>
    <s v="MM~298172I"/>
    <s v="298172I"/>
    <d v="2026-06-11T00:00:00"/>
    <d v="2026-06-15T00:00:00"/>
    <d v="2026-07-01T00:00:00"/>
    <x v="1"/>
    <x v="1"/>
    <n v="2096444"/>
    <n v="12895.248008439999"/>
    <s v="N"/>
    <s v="SGIZFR"/>
  </r>
  <r>
    <x v="19"/>
    <x v="0"/>
    <s v="USD"/>
    <x v="0"/>
    <s v="MM"/>
    <s v="MM~298172I"/>
    <s v="298172I"/>
    <d v="2026-06-11T00:00:00"/>
    <d v="2026-06-15T00:00:00"/>
    <d v="2026-07-01T00:00:00"/>
    <x v="0"/>
    <x v="1"/>
    <n v="5300000000"/>
    <n v="32600353"/>
    <s v="N"/>
    <s v="SGIZFR"/>
  </r>
  <r>
    <x v="19"/>
    <x v="0"/>
    <s v="USD"/>
    <x v="0"/>
    <s v="MM"/>
    <s v="MM~298546I"/>
    <s v="298546I"/>
    <d v="2026-06-01T00:00:00"/>
    <d v="2026-06-01T00:00:00"/>
    <d v="2026-07-01T00:00:00"/>
    <x v="1"/>
    <x v="2"/>
    <n v="0"/>
    <n v="0"/>
    <s v="N"/>
    <s v="P2"/>
  </r>
  <r>
    <x v="19"/>
    <x v="0"/>
    <s v="USD"/>
    <x v="0"/>
    <s v="MM"/>
    <s v="MM~298546I"/>
    <s v="298546I"/>
    <d v="2026-06-01T00:00:00"/>
    <d v="2026-06-01T00:00:00"/>
    <d v="2026-07-01T00:00:00"/>
    <x v="0"/>
    <x v="2"/>
    <n v="85160"/>
    <n v="85160"/>
    <s v="N"/>
    <s v="P2"/>
  </r>
  <r>
    <x v="19"/>
    <x v="0"/>
    <s v="USD"/>
    <x v="1"/>
    <s v="MM"/>
    <s v="MM~298550I"/>
    <s v="298550I"/>
    <d v="2026-06-15T00:00:00"/>
    <d v="2026-06-15T00:00:00"/>
    <d v="2026-07-01T00:00:00"/>
    <x v="0"/>
    <x v="2"/>
    <n v="-44920000"/>
    <n v="-44920000"/>
    <s v="N"/>
    <s v="P2"/>
  </r>
  <r>
    <x v="19"/>
    <x v="0"/>
    <s v="USD"/>
    <x v="1"/>
    <s v="MM"/>
    <s v="MM~298550I"/>
    <s v="298550I"/>
    <d v="2026-06-15T00:00:00"/>
    <d v="2026-06-15T00:00:00"/>
    <d v="2026-07-01T00:00:00"/>
    <x v="1"/>
    <x v="2"/>
    <n v="0"/>
    <n v="0"/>
    <s v="N"/>
    <s v="P2"/>
  </r>
  <r>
    <x v="20"/>
    <x v="0"/>
    <s v="USD"/>
    <x v="0"/>
    <s v="MM"/>
    <s v="MM~298580I"/>
    <s v="298580I"/>
    <d v="2026-07-01T00:00:00"/>
    <d v="2026-07-06T00:00:00"/>
    <d v="2026-10-06T00:00:00"/>
    <x v="0"/>
    <x v="2"/>
    <n v="-55000000"/>
    <n v="-55000000"/>
    <s v="N"/>
    <s v="UBPGSG"/>
  </r>
  <r>
    <x v="20"/>
    <x v="0"/>
    <s v="USD"/>
    <x v="0"/>
    <s v="MM"/>
    <s v="MM~298586I"/>
    <s v="298586I"/>
    <d v="2026-07-01T00:00:00"/>
    <d v="2026-07-06T00:00:00"/>
    <d v="2026-10-06T00:00:00"/>
    <x v="0"/>
    <x v="6"/>
    <n v="-29900000"/>
    <n v="-37131315"/>
    <s v="N"/>
    <s v="VABECH"/>
  </r>
  <r>
    <x v="21"/>
    <x v="0"/>
    <s v="USD"/>
    <x v="0"/>
    <s v="MM"/>
    <s v="MM~298618I"/>
    <s v="298618I"/>
    <d v="2026-07-01T00:00:00"/>
    <d v="2026-07-01T00:00:00"/>
    <d v="2031-07-01T00:00:00"/>
    <x v="0"/>
    <x v="2"/>
    <n v="-110320"/>
    <n v="-110320"/>
    <s v="N"/>
    <s v="CITINY"/>
  </r>
  <r>
    <x v="0"/>
    <x v="0"/>
    <s v="USD"/>
    <x v="0"/>
    <s v="MM"/>
    <s v="MM~298618I"/>
    <s v="298618I"/>
    <d v="2026-07-01T00:00:00"/>
    <d v="2026-07-01T00:00:00"/>
    <d v="2031-07-01T00:00:00"/>
    <x v="0"/>
    <x v="2"/>
    <n v="1230657"/>
    <n v="1230657"/>
    <s v="N"/>
    <s v="CITINY"/>
  </r>
  <r>
    <x v="27"/>
    <x v="0"/>
    <s v="USD"/>
    <x v="0"/>
    <s v="MM"/>
    <s v="MM~298618I"/>
    <s v="298618I"/>
    <d v="2026-07-01T00:00:00"/>
    <d v="2026-07-01T00:00:00"/>
    <d v="2031-07-01T00:00:00"/>
    <x v="0"/>
    <x v="2"/>
    <n v="-277500"/>
    <n v="-277500"/>
    <s v="N"/>
    <s v="CITINY"/>
  </r>
  <r>
    <x v="9"/>
    <x v="0"/>
    <s v="USD"/>
    <x v="0"/>
    <s v="MM"/>
    <s v="MM~298618I"/>
    <s v="298618I"/>
    <d v="2026-07-01T00:00:00"/>
    <d v="2026-07-01T00:00:00"/>
    <d v="2031-07-01T00:00:00"/>
    <x v="0"/>
    <x v="2"/>
    <n v="117921"/>
    <n v="117921"/>
    <s v="N"/>
    <s v="CITINY"/>
  </r>
  <r>
    <x v="10"/>
    <x v="0"/>
    <s v="USD"/>
    <x v="0"/>
    <s v="MM"/>
    <s v="MM~298618I"/>
    <s v="298618I"/>
    <d v="2026-07-01T00:00:00"/>
    <d v="2026-07-01T00:00:00"/>
    <d v="2031-07-01T00:00:00"/>
    <x v="0"/>
    <x v="2"/>
    <n v="-300000"/>
    <n v="-300000"/>
    <s v="N"/>
    <s v="CITINY"/>
  </r>
  <r>
    <x v="8"/>
    <x v="0"/>
    <s v="USD"/>
    <x v="0"/>
    <s v="MM"/>
    <s v="MM~298618I"/>
    <s v="298618I"/>
    <d v="2026-07-01T00:00:00"/>
    <d v="2026-07-01T00:00:00"/>
    <d v="2031-07-01T00:00:00"/>
    <x v="0"/>
    <x v="2"/>
    <n v="-1046840"/>
    <n v="-1046840"/>
    <s v="N"/>
    <s v="CITINY"/>
  </r>
  <r>
    <x v="15"/>
    <x v="0"/>
    <s v="USD"/>
    <x v="0"/>
    <s v="MM"/>
    <s v="MM~298618I"/>
    <s v="298618I"/>
    <d v="2026-07-01T00:00:00"/>
    <d v="2026-07-01T00:00:00"/>
    <d v="2031-07-01T00:00:00"/>
    <x v="0"/>
    <x v="2"/>
    <n v="-15739"/>
    <n v="-15739"/>
    <s v="N"/>
    <s v="CITINY"/>
  </r>
  <r>
    <x v="6"/>
    <x v="0"/>
    <s v="USD"/>
    <x v="0"/>
    <s v="MM"/>
    <s v="MM~298618I"/>
    <s v="298618I"/>
    <d v="2026-07-01T00:00:00"/>
    <d v="2026-07-01T00:00:00"/>
    <d v="2031-07-01T00:00:00"/>
    <x v="0"/>
    <x v="2"/>
    <n v="396630"/>
    <n v="396630"/>
    <s v="N"/>
    <s v="CITINY"/>
  </r>
  <r>
    <x v="16"/>
    <x v="0"/>
    <s v="USD"/>
    <x v="0"/>
    <s v="MM"/>
    <s v="MM~298618I"/>
    <s v="298618I"/>
    <d v="2026-07-01T00:00:00"/>
    <d v="2026-07-01T00:00:00"/>
    <d v="2031-07-01T00:00:00"/>
    <x v="0"/>
    <x v="2"/>
    <n v="-1225591"/>
    <n v="-1225591"/>
    <s v="N"/>
    <s v="CITINY"/>
  </r>
  <r>
    <x v="4"/>
    <x v="0"/>
    <s v="USD"/>
    <x v="0"/>
    <s v="MM"/>
    <s v="MM~298618I"/>
    <s v="298618I"/>
    <d v="2026-07-01T00:00:00"/>
    <d v="2026-07-01T00:00:00"/>
    <d v="2031-07-01T00:00:00"/>
    <x v="0"/>
    <x v="2"/>
    <n v="300000"/>
    <n v="300000"/>
    <s v="N"/>
    <s v="CITINY"/>
  </r>
  <r>
    <x v="17"/>
    <x v="0"/>
    <s v="USD"/>
    <x v="0"/>
    <s v="MM"/>
    <s v="MM~298618I"/>
    <s v="298618I"/>
    <d v="2026-07-01T00:00:00"/>
    <d v="2026-07-01T00:00:00"/>
    <d v="2031-07-01T00:00:00"/>
    <x v="0"/>
    <x v="2"/>
    <n v="-603743"/>
    <n v="-603743"/>
    <s v="N"/>
    <s v="CITINY"/>
  </r>
  <r>
    <x v="5"/>
    <x v="0"/>
    <s v="USD"/>
    <x v="0"/>
    <s v="MM"/>
    <s v="MM~298618I"/>
    <s v="298618I"/>
    <d v="2026-07-01T00:00:00"/>
    <d v="2026-07-01T00:00:00"/>
    <d v="2031-07-01T00:00:00"/>
    <x v="0"/>
    <x v="2"/>
    <n v="-434950"/>
    <n v="-434950"/>
    <s v="N"/>
    <s v="CITINY"/>
  </r>
  <r>
    <x v="19"/>
    <x v="0"/>
    <s v="USD"/>
    <x v="0"/>
    <s v="MM"/>
    <s v="MM~298618I"/>
    <s v="298618I"/>
    <d v="2026-07-01T00:00:00"/>
    <d v="2026-07-01T00:00:00"/>
    <d v="2031-07-01T00:00:00"/>
    <x v="0"/>
    <x v="2"/>
    <n v="-200000"/>
    <n v="-200000"/>
    <s v="N"/>
    <s v="CITINY"/>
  </r>
  <r>
    <x v="7"/>
    <x v="0"/>
    <s v="USD"/>
    <x v="0"/>
    <s v="MM"/>
    <s v="MM~298618I"/>
    <s v="298618I"/>
    <d v="2026-07-01T00:00:00"/>
    <d v="2026-07-01T00:00:00"/>
    <d v="2031-07-01T00:00:00"/>
    <x v="0"/>
    <x v="2"/>
    <n v="-277194"/>
    <n v="-277194"/>
    <s v="N"/>
    <s v="CITINY"/>
  </r>
  <r>
    <x v="12"/>
    <x v="0"/>
    <s v="USD"/>
    <x v="0"/>
    <s v="MM"/>
    <s v="MM~298618I"/>
    <s v="298618I"/>
    <d v="2026-07-01T00:00:00"/>
    <d v="2026-07-01T00:00:00"/>
    <d v="2031-07-01T00:00:00"/>
    <x v="0"/>
    <x v="2"/>
    <n v="-500492"/>
    <n v="-500492"/>
    <s v="N"/>
    <s v="CITINY"/>
  </r>
  <r>
    <x v="24"/>
    <x v="0"/>
    <s v="USD"/>
    <x v="0"/>
    <s v="MM"/>
    <s v="MM~298618I"/>
    <s v="298618I"/>
    <d v="2026-07-01T00:00:00"/>
    <d v="2026-07-01T00:00:00"/>
    <d v="2031-07-01T00:00:00"/>
    <x v="0"/>
    <x v="2"/>
    <n v="-142000"/>
    <n v="-142000"/>
    <s v="N"/>
    <s v="CITINY"/>
  </r>
  <r>
    <x v="26"/>
    <x v="0"/>
    <s v="USD"/>
    <x v="0"/>
    <s v="MM"/>
    <s v="MM~298618I"/>
    <s v="298618I"/>
    <d v="2026-07-01T00:00:00"/>
    <d v="2026-07-01T00:00:00"/>
    <d v="2031-07-01T00:00:00"/>
    <x v="0"/>
    <x v="2"/>
    <n v="194689"/>
    <n v="194689"/>
    <s v="N"/>
    <s v="CITINY"/>
  </r>
  <r>
    <x v="1"/>
    <x v="0"/>
    <s v="USD"/>
    <x v="0"/>
    <s v="MM"/>
    <s v="MM~298618I"/>
    <s v="298618I"/>
    <d v="2026-07-01T00:00:00"/>
    <d v="2026-07-01T00:00:00"/>
    <d v="2031-07-01T00:00:00"/>
    <x v="0"/>
    <x v="2"/>
    <n v="-620000"/>
    <n v="-620000"/>
    <s v="N"/>
    <s v="CITINY"/>
  </r>
  <r>
    <x v="25"/>
    <x v="0"/>
    <s v="USD"/>
    <x v="0"/>
    <s v="MM"/>
    <s v="MM~298618I"/>
    <s v="298618I"/>
    <d v="2026-07-01T00:00:00"/>
    <d v="2026-07-01T00:00:00"/>
    <d v="2031-07-01T00:00:00"/>
    <x v="0"/>
    <x v="2"/>
    <n v="2300000"/>
    <n v="2300000"/>
    <s v="N"/>
    <s v="CITINY"/>
  </r>
  <r>
    <x v="23"/>
    <x v="0"/>
    <s v="USD"/>
    <x v="0"/>
    <s v="MM"/>
    <s v="MM~298618I"/>
    <s v="298618I"/>
    <d v="2026-07-01T00:00:00"/>
    <d v="2026-07-01T00:00:00"/>
    <d v="2031-07-01T00:00:00"/>
    <x v="0"/>
    <x v="2"/>
    <n v="12499"/>
    <n v="12499"/>
    <s v="N"/>
    <s v="CITINY"/>
  </r>
  <r>
    <x v="14"/>
    <x v="0"/>
    <s v="USD"/>
    <x v="0"/>
    <s v="MM"/>
    <s v="MM~298618I"/>
    <s v="298618I"/>
    <d v="2026-07-01T00:00:00"/>
    <d v="2026-07-01T00:00:00"/>
    <d v="2031-07-01T00:00:00"/>
    <x v="0"/>
    <x v="2"/>
    <n v="-589350"/>
    <n v="-589350"/>
    <s v="N"/>
    <s v="CITINY"/>
  </r>
  <r>
    <x v="3"/>
    <x v="0"/>
    <s v="USD"/>
    <x v="0"/>
    <s v="MM"/>
    <s v="MM~298618I"/>
    <s v="298618I"/>
    <d v="2026-07-01T00:00:00"/>
    <d v="2026-07-01T00:00:00"/>
    <d v="2031-07-01T00:00:00"/>
    <x v="0"/>
    <x v="2"/>
    <n v="237965"/>
    <n v="237965"/>
    <s v="N"/>
    <s v="CITINY"/>
  </r>
  <r>
    <x v="22"/>
    <x v="0"/>
    <s v="USD"/>
    <x v="0"/>
    <s v="MM"/>
    <s v="MM~298618I"/>
    <s v="298618I"/>
    <d v="2026-07-01T00:00:00"/>
    <d v="2026-07-01T00:00:00"/>
    <d v="2031-07-01T00:00:00"/>
    <x v="0"/>
    <x v="2"/>
    <n v="-327310"/>
    <n v="-327310"/>
    <s v="N"/>
    <s v="CITINY"/>
  </r>
  <r>
    <x v="28"/>
    <x v="0"/>
    <s v="USD"/>
    <x v="0"/>
    <s v="MM"/>
    <s v="MM~298618I"/>
    <s v="298618I"/>
    <d v="2026-07-01T00:00:00"/>
    <d v="2026-07-01T00:00:00"/>
    <d v="2031-07-01T00:00:00"/>
    <x v="0"/>
    <x v="2"/>
    <n v="106217"/>
    <n v="106217"/>
    <s v="N"/>
    <s v="CITINY"/>
  </r>
  <r>
    <x v="27"/>
    <x v="0"/>
    <s v="USD"/>
    <x v="0"/>
    <s v="MM"/>
    <s v="MM~298630I"/>
    <s v="298630I"/>
    <d v="2026-07-01T00:00:00"/>
    <d v="2026-07-01T00:00:00"/>
    <d v="2031-07-01T00:00:00"/>
    <x v="0"/>
    <x v="2"/>
    <n v="-300000"/>
    <n v="-300000"/>
    <s v="N"/>
    <s v="FUNBUS"/>
  </r>
  <r>
    <x v="25"/>
    <x v="0"/>
    <s v="USD"/>
    <x v="0"/>
    <s v="MM"/>
    <s v="MM~298630I"/>
    <s v="298630I"/>
    <d v="2026-07-01T00:00:00"/>
    <d v="2026-07-01T00:00:00"/>
    <d v="2031-07-01T00:00:00"/>
    <x v="0"/>
    <x v="2"/>
    <n v="40700000"/>
    <n v="40700000"/>
    <s v="N"/>
    <s v="FUNBUS"/>
  </r>
  <r>
    <x v="11"/>
    <x v="0"/>
    <s v="USD"/>
    <x v="0"/>
    <s v="MM"/>
    <s v="MM~298630I"/>
    <s v="298630I"/>
    <d v="2026-07-01T00:00:00"/>
    <d v="2026-07-01T00:00:00"/>
    <d v="2031-07-01T00:00:00"/>
    <x v="0"/>
    <x v="2"/>
    <n v="-41120585"/>
    <n v="-41120585"/>
    <s v="N"/>
    <s v="FUNBUS"/>
  </r>
  <r>
    <x v="19"/>
    <x v="0"/>
    <s v="USD"/>
    <x v="0"/>
    <s v="MM"/>
    <s v="MM~298630I"/>
    <s v="298630I"/>
    <d v="2026-07-01T00:00:00"/>
    <d v="2026-07-01T00:00:00"/>
    <d v="2031-07-01T00:00:00"/>
    <x v="0"/>
    <x v="2"/>
    <n v="-100000"/>
    <n v="-100000"/>
    <s v="N"/>
    <s v="FUNBUS"/>
  </r>
  <r>
    <x v="28"/>
    <x v="0"/>
    <s v="USD"/>
    <x v="0"/>
    <s v="MM"/>
    <s v="MM~298630I"/>
    <s v="298630I"/>
    <d v="2026-07-01T00:00:00"/>
    <d v="2026-07-01T00:00:00"/>
    <d v="2031-07-01T00:00:00"/>
    <x v="0"/>
    <x v="2"/>
    <n v="100000"/>
    <n v="100000"/>
    <s v="N"/>
    <s v="FUNBUS"/>
  </r>
  <r>
    <x v="1"/>
    <x v="0"/>
    <s v="USD"/>
    <x v="0"/>
    <s v="MM"/>
    <s v="MM~298630I"/>
    <s v="298630I"/>
    <d v="2026-07-01T00:00:00"/>
    <d v="2026-07-01T00:00:00"/>
    <d v="2031-07-01T00:00:00"/>
    <x v="0"/>
    <x v="2"/>
    <n v="-29000"/>
    <n v="-29000"/>
    <s v="N"/>
    <s v="FUNBUS"/>
  </r>
  <r>
    <x v="2"/>
    <x v="0"/>
    <s v="USD"/>
    <x v="0"/>
    <s v="MM"/>
    <s v="MM~298630I"/>
    <s v="298630I"/>
    <d v="2026-07-01T00:00:00"/>
    <d v="2026-07-01T00:00:00"/>
    <d v="2031-07-01T00:00:00"/>
    <x v="0"/>
    <x v="2"/>
    <n v="-6875834"/>
    <n v="-6875834"/>
    <s v="N"/>
    <s v="FUNBUS"/>
  </r>
  <r>
    <x v="24"/>
    <x v="0"/>
    <s v="USD"/>
    <x v="0"/>
    <s v="MM"/>
    <s v="MM~298630I"/>
    <s v="298630I"/>
    <d v="2026-07-01T00:00:00"/>
    <d v="2026-07-01T00:00:00"/>
    <d v="2031-07-01T00:00:00"/>
    <x v="0"/>
    <x v="2"/>
    <n v="-21000"/>
    <n v="-21000"/>
    <s v="N"/>
    <s v="FUNBUS"/>
  </r>
  <r>
    <x v="28"/>
    <x v="0"/>
    <s v="USD"/>
    <x v="0"/>
    <s v="MM"/>
    <s v="MM~298642I"/>
    <s v="298642I"/>
    <d v="2026-07-01T00:00:00"/>
    <d v="2026-07-01T00:00:00"/>
    <d v="2026-07-02T00:00:00"/>
    <x v="1"/>
    <x v="2"/>
    <n v="-25.49"/>
    <n v="-25.49"/>
    <s v="N"/>
    <s v="P0"/>
  </r>
  <r>
    <x v="28"/>
    <x v="0"/>
    <s v="USD"/>
    <x v="0"/>
    <s v="MM"/>
    <s v="MM~298642I"/>
    <s v="298642I"/>
    <d v="2026-07-01T00:00:00"/>
    <d v="2026-07-01T00:00:00"/>
    <d v="2026-07-02T00:00:00"/>
    <x v="0"/>
    <x v="2"/>
    <n v="-250000"/>
    <n v="-250000"/>
    <s v="N"/>
    <s v="P0"/>
  </r>
  <r>
    <x v="19"/>
    <x v="0"/>
    <s v="USD"/>
    <x v="0"/>
    <s v="MM"/>
    <s v="MM~298642I"/>
    <s v="298642I"/>
    <d v="2026-07-01T00:00:00"/>
    <d v="2026-07-01T00:00:00"/>
    <d v="2026-07-02T00:00:00"/>
    <x v="0"/>
    <x v="2"/>
    <n v="250000"/>
    <n v="250000"/>
    <s v="N"/>
    <s v="P0"/>
  </r>
  <r>
    <x v="15"/>
    <x v="0"/>
    <s v="USD"/>
    <x v="0"/>
    <s v="MM"/>
    <s v="MM~298700I"/>
    <s v="298700I"/>
    <d v="2026-07-06T00:00:00"/>
    <d v="2026-07-06T00:00:00"/>
    <d v="2026-07-09T00:00:00"/>
    <x v="0"/>
    <x v="2"/>
    <n v="-326761"/>
    <n v="-326761"/>
    <s v="N"/>
    <s v="P0"/>
  </r>
  <r>
    <x v="20"/>
    <x v="0"/>
    <s v="USD"/>
    <x v="0"/>
    <s v="MM"/>
    <s v="MM~298700I"/>
    <s v="298700I"/>
    <d v="2026-07-06T00:00:00"/>
    <d v="2026-07-06T00:00:00"/>
    <d v="2026-07-09T00:00:00"/>
    <x v="0"/>
    <x v="2"/>
    <n v="326761"/>
    <n v="326761"/>
    <s v="N"/>
    <s v="P0"/>
  </r>
  <r>
    <x v="15"/>
    <x v="0"/>
    <s v="USD"/>
    <x v="0"/>
    <s v="MM"/>
    <s v="MM~298700I"/>
    <s v="298700I"/>
    <d v="2026-07-06T00:00:00"/>
    <d v="2026-07-06T00:00:00"/>
    <d v="2026-07-09T00:00:00"/>
    <x v="1"/>
    <x v="2"/>
    <n v="-99.93"/>
    <n v="-99.93"/>
    <s v="N"/>
    <s v="P0"/>
  </r>
  <r>
    <x v="21"/>
    <x v="0"/>
    <s v="USD"/>
    <x v="0"/>
    <s v="MM"/>
    <s v="MM~298764I"/>
    <s v="298764I"/>
    <d v="2026-07-08T00:00:00"/>
    <d v="2026-07-10T00:00:00"/>
    <d v="2026-10-13T00:00:00"/>
    <x v="0"/>
    <x v="1"/>
    <n v="-14700000000"/>
    <n v="-90889365"/>
    <s v="N"/>
    <s v="SCHBTO"/>
  </r>
  <r>
    <x v="21"/>
    <x v="0"/>
    <s v="USD"/>
    <x v="0"/>
    <s v="MM"/>
    <s v="MM~298768I"/>
    <s v="298768I"/>
    <d v="2026-07-08T00:00:00"/>
    <d v="2026-07-10T00:00:00"/>
    <d v="2026-12-15T00:00:00"/>
    <x v="0"/>
    <x v="0"/>
    <n v="-50000000"/>
    <n v="-34760000"/>
    <s v="N"/>
    <s v="NATASG"/>
  </r>
  <r>
    <x v="13"/>
    <x v="0"/>
    <s v="USD"/>
    <x v="0"/>
    <s v="MM"/>
    <s v="MM~298800I"/>
    <s v="298800I"/>
    <d v="2026-07-09T00:00:00"/>
    <d v="2026-07-13T00:00:00"/>
    <d v="2026-10-13T00:00:00"/>
    <x v="0"/>
    <x v="2"/>
    <n v="-86000000"/>
    <n v="-86000000"/>
    <s v="N"/>
    <s v="BSCHHK"/>
  </r>
  <r>
    <x v="13"/>
    <x v="0"/>
    <s v="USD"/>
    <x v="0"/>
    <s v="MM"/>
    <s v="MM~298802I"/>
    <s v="298802I"/>
    <d v="2026-07-09T00:00:00"/>
    <d v="2026-07-13T00:00:00"/>
    <d v="2026-10-13T00:00:00"/>
    <x v="0"/>
    <x v="1"/>
    <n v="-7400000000"/>
    <n v="-45552476"/>
    <s v="N"/>
    <s v="STBCSG"/>
  </r>
  <r>
    <x v="13"/>
    <x v="0"/>
    <s v="USD"/>
    <x v="0"/>
    <s v="MM"/>
    <s v="MM~298806I"/>
    <s v="298806I"/>
    <d v="2026-07-09T00:00:00"/>
    <d v="2026-07-13T00:00:00"/>
    <d v="2026-10-13T00:00:00"/>
    <x v="0"/>
    <x v="2"/>
    <n v="-40000000"/>
    <n v="-40000000"/>
    <s v="N"/>
    <s v="MIDLGB"/>
  </r>
  <r>
    <x v="11"/>
    <x v="0"/>
    <s v="USD"/>
    <x v="0"/>
    <s v="MM"/>
    <s v="MM~298864I"/>
    <s v="298864I"/>
    <d v="2026-07-13T00:00:00"/>
    <d v="2026-07-15T00:00:00"/>
    <d v="2026-12-09T00:00:00"/>
    <x v="0"/>
    <x v="0"/>
    <n v="-100000000"/>
    <n v="-70070000"/>
    <s v="N"/>
    <s v="DBSSAU"/>
  </r>
  <r>
    <x v="11"/>
    <x v="0"/>
    <s v="USD"/>
    <x v="0"/>
    <s v="MM"/>
    <s v="MM~298866I"/>
    <s v="298866I"/>
    <d v="2026-07-13T00:00:00"/>
    <d v="2026-07-15T00:00:00"/>
    <d v="2026-12-15T00:00:00"/>
    <x v="0"/>
    <x v="0"/>
    <n v="-150000000"/>
    <n v="-105105000"/>
    <s v="N"/>
    <s v="DBSSAU"/>
  </r>
  <r>
    <x v="11"/>
    <x v="0"/>
    <s v="USD"/>
    <x v="0"/>
    <s v="MM"/>
    <s v="MM~298868I"/>
    <s v="298868I"/>
    <d v="2026-07-13T00:00:00"/>
    <d v="2026-07-13T00:00:00"/>
    <d v="2026-07-15T00:00:00"/>
    <x v="0"/>
    <x v="2"/>
    <n v="-685332"/>
    <n v="-685332"/>
    <s v="N"/>
    <s v="P0"/>
  </r>
  <r>
    <x v="13"/>
    <x v="0"/>
    <s v="USD"/>
    <x v="0"/>
    <s v="MM"/>
    <s v="MM~298868I"/>
    <s v="298868I"/>
    <d v="2026-07-13T00:00:00"/>
    <d v="2026-07-13T00:00:00"/>
    <d v="2026-07-15T00:00:00"/>
    <x v="0"/>
    <x v="2"/>
    <n v="685332"/>
    <n v="685332"/>
    <s v="N"/>
    <s v="P0"/>
  </r>
  <r>
    <x v="11"/>
    <x v="0"/>
    <s v="USD"/>
    <x v="0"/>
    <s v="MM"/>
    <s v="MM~298868I"/>
    <s v="298868I"/>
    <d v="2026-07-13T00:00:00"/>
    <d v="2026-07-13T00:00:00"/>
    <d v="2026-07-15T00:00:00"/>
    <x v="1"/>
    <x v="2"/>
    <n v="-139.72999999999999"/>
    <n v="-139.72999999999999"/>
    <s v="N"/>
    <s v="P0"/>
  </r>
  <r>
    <x v="16"/>
    <x v="0"/>
    <s v="USD"/>
    <x v="0"/>
    <s v="MM"/>
    <s v="MM~298948I"/>
    <s v="298948I"/>
    <d v="2026-07-14T00:00:00"/>
    <d v="2026-07-16T00:00:00"/>
    <d v="2026-10-16T00:00:00"/>
    <x v="0"/>
    <x v="2"/>
    <n v="-90000000"/>
    <n v="-90000000"/>
    <s v="N"/>
    <s v="BFCESG"/>
  </r>
  <r>
    <x v="16"/>
    <x v="0"/>
    <s v="USD"/>
    <x v="0"/>
    <s v="MM"/>
    <s v="MM~298954I"/>
    <s v="298954I"/>
    <d v="2026-07-14T00:00:00"/>
    <d v="2026-07-16T00:00:00"/>
    <d v="2026-10-16T00:00:00"/>
    <x v="0"/>
    <x v="1"/>
    <n v="-21000000000"/>
    <n v="-129306450"/>
    <s v="N"/>
    <s v="STBCSG"/>
  </r>
  <r>
    <x v="16"/>
    <x v="0"/>
    <s v="USD"/>
    <x v="0"/>
    <s v="MM"/>
    <s v="MM~298960I"/>
    <s v="298960I"/>
    <d v="2026-07-14T00:00:00"/>
    <d v="2026-07-16T00:00:00"/>
    <d v="2027-01-15T00:00:00"/>
    <x v="0"/>
    <x v="3"/>
    <n v="-29000000"/>
    <n v="-33177450"/>
    <s v="N"/>
    <s v="RINGDK"/>
  </r>
  <r>
    <x v="22"/>
    <x v="0"/>
    <s v="USD"/>
    <x v="0"/>
    <s v="MM"/>
    <s v="MM~299096I"/>
    <s v="299096I"/>
    <d v="2026-07-21T00:00:00"/>
    <d v="2026-07-23T00:00:00"/>
    <d v="2026-10-23T00:00:00"/>
    <x v="0"/>
    <x v="3"/>
    <n v="-73000000"/>
    <n v="-83059400"/>
    <s v="N"/>
    <s v="BSCHHK"/>
  </r>
  <r>
    <x v="23"/>
    <x v="0"/>
    <s v="USD"/>
    <x v="0"/>
    <s v="MM"/>
    <s v="MM~299162I"/>
    <s v="299162I"/>
    <d v="2026-07-22T00:00:00"/>
    <d v="2026-07-24T00:00:00"/>
    <d v="2027-01-25T00:00:00"/>
    <x v="0"/>
    <x v="3"/>
    <n v="-43000000"/>
    <n v="-48891000"/>
    <s v="N"/>
    <s v="RINGDK"/>
  </r>
  <r>
    <x v="12"/>
    <x v="0"/>
    <s v="USD"/>
    <x v="0"/>
    <s v="MM"/>
    <s v="MM~299190I"/>
    <s v="299190I"/>
    <d v="2026-07-23T00:00:00"/>
    <d v="2026-07-27T00:00:00"/>
    <d v="2026-10-27T00:00:00"/>
    <x v="0"/>
    <x v="0"/>
    <n v="-148000000"/>
    <n v="-103489000"/>
    <s v="N"/>
    <s v="SMITSG"/>
  </r>
  <r>
    <x v="3"/>
    <x v="0"/>
    <s v="USD"/>
    <x v="0"/>
    <s v="MM"/>
    <s v="MM~299204I"/>
    <s v="299204I"/>
    <d v="2026-07-24T00:00:00"/>
    <d v="2026-07-28T00:00:00"/>
    <d v="2026-10-28T00:00:00"/>
    <x v="0"/>
    <x v="1"/>
    <n v="-2900000000"/>
    <n v="-17698584"/>
    <s v="N"/>
    <s v="SCHBTO"/>
  </r>
  <r>
    <x v="3"/>
    <x v="0"/>
    <s v="USD"/>
    <x v="0"/>
    <s v="MM"/>
    <s v="MM~299254I"/>
    <s v="299254I"/>
    <d v="2026-07-27T00:00:00"/>
    <d v="2026-07-27T00:00:00"/>
    <d v="2026-07-28T00:00:00"/>
    <x v="0"/>
    <x v="2"/>
    <n v="-103200000"/>
    <n v="-103200000"/>
    <s v="N"/>
    <s v="P0"/>
  </r>
  <r>
    <x v="3"/>
    <x v="0"/>
    <s v="USD"/>
    <x v="0"/>
    <s v="MM"/>
    <s v="MM~299254I"/>
    <s v="299254I"/>
    <d v="2026-07-27T00:00:00"/>
    <d v="2026-07-27T00:00:00"/>
    <d v="2026-07-28T00:00:00"/>
    <x v="1"/>
    <x v="2"/>
    <n v="-10520.67"/>
    <n v="-10520.67"/>
    <s v="N"/>
    <s v="P0"/>
  </r>
  <r>
    <x v="12"/>
    <x v="0"/>
    <s v="USD"/>
    <x v="0"/>
    <s v="MM"/>
    <s v="MM~299254I"/>
    <s v="299254I"/>
    <d v="2026-07-27T00:00:00"/>
    <d v="2026-07-27T00:00:00"/>
    <d v="2026-07-28T00:00:00"/>
    <x v="0"/>
    <x v="2"/>
    <n v="103200000"/>
    <n v="103200000"/>
    <s v="N"/>
    <s v="P0"/>
  </r>
  <r>
    <x v="14"/>
    <x v="0"/>
    <s v="USD"/>
    <x v="0"/>
    <s v="MM"/>
    <s v="MM~299260I"/>
    <s v="299260I"/>
    <d v="2026-07-28T00:00:00"/>
    <d v="2026-07-30T00:00:00"/>
    <d v="2026-10-30T00:00:00"/>
    <x v="0"/>
    <x v="1"/>
    <n v="-8400000000"/>
    <n v="-52714116"/>
    <s v="N"/>
    <s v="STBCSG"/>
  </r>
  <r>
    <x v="14"/>
    <x v="0"/>
    <s v="USD"/>
    <x v="0"/>
    <s v="MM"/>
    <s v="MM~299266I"/>
    <s v="299266I"/>
    <d v="2026-07-28T00:00:00"/>
    <d v="2026-07-30T00:00:00"/>
    <d v="2026-10-30T00:00:00"/>
    <x v="0"/>
    <x v="2"/>
    <n v="-41000000"/>
    <n v="-41000000"/>
    <s v="N"/>
    <s v="MIDLGB"/>
  </r>
  <r>
    <x v="25"/>
    <x v="0"/>
    <s v="USD"/>
    <x v="0"/>
    <s v="MM"/>
    <s v="MM~299318I"/>
    <s v="299318I"/>
    <d v="2026-07-30T00:00:00"/>
    <d v="2026-08-03T00:00:00"/>
    <d v="2026-11-03T00:00:00"/>
    <x v="0"/>
    <x v="2"/>
    <n v="-100000000"/>
    <n v="-100000000"/>
    <s v="N"/>
    <s v="LOYDGA"/>
  </r>
  <r>
    <x v="18"/>
    <x v="0"/>
    <s v="USD"/>
    <x v="0"/>
    <s v="MM"/>
    <s v="MM~299320I"/>
    <s v="299320I"/>
    <d v="2026-07-30T00:00:00"/>
    <d v="2026-08-04T00:00:00"/>
    <d v="2026-11-04T00:00:00"/>
    <x v="0"/>
    <x v="3"/>
    <n v="-20000000"/>
    <n v="-23061000"/>
    <s v="N"/>
    <s v="KOEXNL"/>
  </r>
  <r>
    <x v="18"/>
    <x v="0"/>
    <s v="USD"/>
    <x v="0"/>
    <s v="MM"/>
    <s v="MM~299354I"/>
    <s v="299354I"/>
    <d v="2026-07-31T00:00:00"/>
    <d v="2026-08-04T00:00:00"/>
    <d v="2026-11-04T00:00:00"/>
    <x v="0"/>
    <x v="2"/>
    <n v="-112000000"/>
    <n v="-112000000"/>
    <s v="N"/>
    <s v="BFCESG"/>
  </r>
  <r>
    <x v="25"/>
    <x v="0"/>
    <s v="USD"/>
    <x v="1"/>
    <s v="MM"/>
    <s v="MM~299384I"/>
    <s v="299384I"/>
    <d v="2026-07-01T00:00:00"/>
    <d v="2026-07-01T00:00:00"/>
    <d v="2026-08-01T00:00:00"/>
    <x v="0"/>
    <x v="2"/>
    <n v="-197449"/>
    <n v="-197449"/>
    <s v="N"/>
    <s v="P2"/>
  </r>
  <r>
    <x v="19"/>
    <x v="0"/>
    <s v="USD"/>
    <x v="1"/>
    <s v="MM"/>
    <s v="MM~299384I"/>
    <s v="299384I"/>
    <d v="2026-07-01T00:00:00"/>
    <d v="2026-07-01T00:00:00"/>
    <d v="2026-08-01T00:00:00"/>
    <x v="0"/>
    <x v="2"/>
    <n v="197449"/>
    <n v="197449"/>
    <s v="N"/>
    <s v="P2"/>
  </r>
  <r>
    <x v="25"/>
    <x v="0"/>
    <s v="USD"/>
    <x v="1"/>
    <s v="MM"/>
    <s v="MM~299384I"/>
    <s v="299384I"/>
    <d v="2026-07-01T00:00:00"/>
    <d v="2026-07-01T00:00:00"/>
    <d v="2026-08-01T00:00:00"/>
    <x v="1"/>
    <x v="2"/>
    <n v="0"/>
    <n v="0"/>
    <s v="N"/>
    <s v="P2"/>
  </r>
  <r>
    <x v="11"/>
    <x v="0"/>
    <s v="USD"/>
    <x v="1"/>
    <s v="MM"/>
    <s v="MM~299388I"/>
    <s v="299388I"/>
    <d v="2026-07-15T00:00:00"/>
    <d v="2026-07-15T00:00:00"/>
    <d v="2026-08-01T00:00:00"/>
    <x v="0"/>
    <x v="2"/>
    <n v="52328125"/>
    <n v="52328125"/>
    <s v="N"/>
    <s v="P2"/>
  </r>
  <r>
    <x v="25"/>
    <x v="0"/>
    <s v="USD"/>
    <x v="1"/>
    <s v="MM"/>
    <s v="MM~299388I"/>
    <s v="299388I"/>
    <d v="2026-07-15T00:00:00"/>
    <d v="2026-07-15T00:00:00"/>
    <d v="2026-08-01T00:00:00"/>
    <x v="0"/>
    <x v="2"/>
    <n v="-52328125"/>
    <n v="-52328125"/>
    <s v="N"/>
    <s v="P2"/>
  </r>
  <r>
    <x v="25"/>
    <x v="0"/>
    <s v="USD"/>
    <x v="1"/>
    <s v="MM"/>
    <s v="MM~299388I"/>
    <s v="299388I"/>
    <d v="2026-07-15T00:00:00"/>
    <d v="2026-07-15T00:00:00"/>
    <d v="2026-08-01T00:00:00"/>
    <x v="1"/>
    <x v="2"/>
    <n v="0"/>
    <n v="0"/>
    <s v="N"/>
    <s v="P2"/>
  </r>
  <r>
    <x v="8"/>
    <x v="0"/>
    <s v="USD"/>
    <x v="0"/>
    <s v="MM"/>
    <s v="MM~299400I"/>
    <s v="299400I"/>
    <d v="2026-08-03T00:00:00"/>
    <d v="2026-08-05T00:00:00"/>
    <d v="2026-11-05T00:00:00"/>
    <x v="0"/>
    <x v="6"/>
    <n v="-50000000"/>
    <n v="-61935000"/>
    <s v="N"/>
    <s v="VABECH"/>
  </r>
  <r>
    <x v="18"/>
    <x v="0"/>
    <s v="USD"/>
    <x v="0"/>
    <s v="MM"/>
    <s v="MM~299428I"/>
    <s v="299428I"/>
    <d v="2026-08-03T00:00:00"/>
    <d v="2026-08-03T00:00:00"/>
    <d v="2026-08-04T00:00:00"/>
    <x v="0"/>
    <x v="2"/>
    <n v="-50000000"/>
    <n v="-50000000"/>
    <s v="N"/>
    <s v="P0"/>
  </r>
  <r>
    <x v="25"/>
    <x v="0"/>
    <s v="USD"/>
    <x v="0"/>
    <s v="MM"/>
    <s v="MM~299428I"/>
    <s v="299428I"/>
    <d v="2026-08-03T00:00:00"/>
    <d v="2026-08-03T00:00:00"/>
    <d v="2026-08-04T00:00:00"/>
    <x v="0"/>
    <x v="2"/>
    <n v="50000000"/>
    <n v="50000000"/>
    <s v="N"/>
    <s v="P0"/>
  </r>
  <r>
    <x v="18"/>
    <x v="0"/>
    <s v="USD"/>
    <x v="0"/>
    <s v="MM"/>
    <s v="MM~299428I"/>
    <s v="299428I"/>
    <d v="2026-08-03T00:00:00"/>
    <d v="2026-08-03T00:00:00"/>
    <d v="2026-08-04T00:00:00"/>
    <x v="1"/>
    <x v="2"/>
    <n v="-5097.22"/>
    <n v="-5097.22"/>
    <s v="N"/>
    <s v="P0"/>
  </r>
  <r>
    <x v="24"/>
    <x v="0"/>
    <s v="USD"/>
    <x v="0"/>
    <s v="MM"/>
    <s v="MM~299466I"/>
    <s v="299466I"/>
    <d v="2026-08-05T00:00:00"/>
    <d v="2026-08-07T00:00:00"/>
    <d v="2027-01-07T00:00:00"/>
    <x v="0"/>
    <x v="0"/>
    <n v="-100000000"/>
    <n v="-70700000"/>
    <s v="N"/>
    <s v="NATASG"/>
  </r>
  <r>
    <x v="24"/>
    <x v="0"/>
    <s v="USD"/>
    <x v="0"/>
    <s v="MM"/>
    <s v="MM~299478I"/>
    <s v="299478I"/>
    <d v="2026-08-05T00:00:00"/>
    <d v="2026-08-07T00:00:00"/>
    <d v="2026-11-09T00:00:00"/>
    <x v="0"/>
    <x v="2"/>
    <n v="-200000000"/>
    <n v="-200000000"/>
    <s v="N"/>
    <s v="ANZBSI"/>
  </r>
  <r>
    <x v="0"/>
    <x v="0"/>
    <s v="USD"/>
    <x v="0"/>
    <s v="MM"/>
    <s v="MM~299520I"/>
    <s v="299520I"/>
    <d v="2026-08-06T00:00:00"/>
    <d v="2026-08-10T00:00:00"/>
    <d v="2026-11-13T00:00:00"/>
    <x v="0"/>
    <x v="0"/>
    <n v="-140000000"/>
    <n v="-98763000"/>
    <s v="N"/>
    <s v="SMITSG"/>
  </r>
  <r>
    <x v="0"/>
    <x v="0"/>
    <s v="USD"/>
    <x v="0"/>
    <s v="MM"/>
    <s v="MM~299522I"/>
    <s v="299522I"/>
    <d v="2026-08-06T00:00:00"/>
    <d v="2026-08-10T00:00:00"/>
    <d v="2026-08-12T00:00:00"/>
    <x v="0"/>
    <x v="2"/>
    <n v="132000000"/>
    <n v="132000000"/>
    <s v="N"/>
    <s v="P0"/>
  </r>
  <r>
    <x v="4"/>
    <x v="0"/>
    <s v="USD"/>
    <x v="0"/>
    <s v="MM"/>
    <s v="MM~299522I"/>
    <s v="299522I"/>
    <d v="2026-08-06T00:00:00"/>
    <d v="2026-08-10T00:00:00"/>
    <d v="2026-08-12T00:00:00"/>
    <x v="0"/>
    <x v="2"/>
    <n v="-132000000"/>
    <n v="-132000000"/>
    <s v="N"/>
    <s v="P0"/>
  </r>
  <r>
    <x v="4"/>
    <x v="0"/>
    <s v="USD"/>
    <x v="0"/>
    <s v="MM"/>
    <s v="MM~299522I"/>
    <s v="299522I"/>
    <d v="2026-08-06T00:00:00"/>
    <d v="2026-08-10T00:00:00"/>
    <d v="2026-08-12T00:00:00"/>
    <x v="1"/>
    <x v="2"/>
    <n v="-26913.33"/>
    <n v="-26913.33"/>
    <s v="N"/>
    <s v="P0"/>
  </r>
  <r>
    <x v="4"/>
    <x v="0"/>
    <s v="USD"/>
    <x v="0"/>
    <s v="MM"/>
    <s v="MM~299608I"/>
    <s v="299608I"/>
    <d v="2026-08-11T00:00:00"/>
    <d v="2026-08-12T00:00:00"/>
    <d v="2026-11-12T00:00:00"/>
    <x v="0"/>
    <x v="2"/>
    <n v="-100000000"/>
    <n v="-100000000"/>
    <s v="N"/>
    <s v="BOFMGB"/>
  </r>
  <r>
    <x v="4"/>
    <x v="0"/>
    <s v="USD"/>
    <x v="0"/>
    <s v="MM"/>
    <s v="MM~299646I"/>
    <s v="299646I"/>
    <d v="2026-08-12T00:00:00"/>
    <d v="2026-08-12T00:00:00"/>
    <d v="2026-08-13T00:00:00"/>
    <x v="0"/>
    <x v="2"/>
    <n v="187132"/>
    <n v="187132"/>
    <s v="N"/>
    <s v="P0"/>
  </r>
  <r>
    <x v="5"/>
    <x v="0"/>
    <s v="USD"/>
    <x v="0"/>
    <s v="MM"/>
    <s v="MM~299646I"/>
    <s v="299646I"/>
    <d v="2026-08-12T00:00:00"/>
    <d v="2026-08-12T00:00:00"/>
    <d v="2026-08-13T00:00:00"/>
    <x v="0"/>
    <x v="2"/>
    <n v="-187132"/>
    <n v="-187132"/>
    <s v="N"/>
    <s v="P0"/>
  </r>
  <r>
    <x v="5"/>
    <x v="0"/>
    <s v="USD"/>
    <x v="0"/>
    <s v="MM"/>
    <s v="MM~299646I"/>
    <s v="299646I"/>
    <d v="2026-08-12T00:00:00"/>
    <d v="2026-08-12T00:00:00"/>
    <d v="2026-08-13T00:00:00"/>
    <x v="1"/>
    <x v="2"/>
    <n v="-19.079999999999998"/>
    <n v="-19.079999999999998"/>
    <s v="N"/>
    <s v="P0"/>
  </r>
  <r>
    <x v="2"/>
    <x v="0"/>
    <s v="USD"/>
    <x v="0"/>
    <s v="MM"/>
    <s v="MM~299650I"/>
    <s v="299650I"/>
    <d v="2026-08-12T00:00:00"/>
    <d v="2026-08-17T00:00:00"/>
    <d v="2026-09-01T00:00:00"/>
    <x v="0"/>
    <x v="1"/>
    <n v="-6300000000"/>
    <n v="-39507111"/>
    <s v="N"/>
    <s v="SGIZFR"/>
  </r>
  <r>
    <x v="2"/>
    <x v="0"/>
    <s v="USD"/>
    <x v="0"/>
    <s v="MM"/>
    <s v="MM~299670I"/>
    <s v="299670I"/>
    <d v="2026-08-13T00:00:00"/>
    <d v="2026-08-17T00:00:00"/>
    <d v="2027-02-16T00:00:00"/>
    <x v="0"/>
    <x v="2"/>
    <n v="-60000000"/>
    <n v="-60000000"/>
    <s v="N"/>
    <s v="UBPGSG"/>
  </r>
  <r>
    <x v="2"/>
    <x v="0"/>
    <s v="USD"/>
    <x v="0"/>
    <s v="MM"/>
    <s v="MM~299674I"/>
    <s v="299674I"/>
    <d v="2026-08-13T00:00:00"/>
    <d v="2026-08-17T00:00:00"/>
    <d v="2026-11-27T00:00:00"/>
    <x v="0"/>
    <x v="0"/>
    <n v="-142000000"/>
    <n v="-100883900"/>
    <s v="N"/>
    <s v="SMITSG"/>
  </r>
  <r>
    <x v="2"/>
    <x v="0"/>
    <s v="USD"/>
    <x v="0"/>
    <s v="MM"/>
    <s v="MM~299680I"/>
    <s v="299680I"/>
    <d v="2026-08-13T00:00:00"/>
    <d v="2026-08-17T00:00:00"/>
    <d v="2026-10-26T00:00:00"/>
    <x v="0"/>
    <x v="2"/>
    <n v="-150000000"/>
    <n v="-150000000"/>
    <s v="N"/>
    <s v="BOFMGB"/>
  </r>
  <r>
    <x v="10"/>
    <x v="0"/>
    <s v="USD"/>
    <x v="0"/>
    <s v="MM"/>
    <s v="MM~299742I"/>
    <s v="299742I"/>
    <d v="2026-08-18T00:00:00"/>
    <d v="2026-08-20T00:00:00"/>
    <d v="2027-01-11T00:00:00"/>
    <x v="0"/>
    <x v="0"/>
    <n v="-60000000"/>
    <n v="-42675000"/>
    <s v="N"/>
    <s v="NATASG"/>
  </r>
  <r>
    <x v="10"/>
    <x v="0"/>
    <s v="USD"/>
    <x v="0"/>
    <s v="MM"/>
    <s v="MM~299752I"/>
    <s v="299752I"/>
    <d v="2026-08-18T00:00:00"/>
    <d v="2026-08-20T00:00:00"/>
    <d v="2026-10-26T00:00:00"/>
    <x v="0"/>
    <x v="2"/>
    <n v="-110000000"/>
    <n v="-110000000"/>
    <s v="N"/>
    <s v="BOFMGB"/>
  </r>
  <r>
    <x v="10"/>
    <x v="0"/>
    <s v="USD"/>
    <x v="0"/>
    <s v="MM"/>
    <s v="MM~299768I"/>
    <s v="299768I"/>
    <d v="2026-08-18T00:00:00"/>
    <d v="2026-08-20T00:00:00"/>
    <d v="2027-02-19T00:00:00"/>
    <x v="0"/>
    <x v="2"/>
    <n v="-50000000"/>
    <n v="-50000000"/>
    <s v="N"/>
    <s v="RINGDK"/>
  </r>
  <r>
    <x v="10"/>
    <x v="0"/>
    <s v="USD"/>
    <x v="0"/>
    <s v="MM"/>
    <s v="MM~299792I"/>
    <s v="299792I"/>
    <d v="2026-08-19T00:00:00"/>
    <d v="2026-08-20T00:00:00"/>
    <d v="2026-11-20T00:00:00"/>
    <x v="0"/>
    <x v="2"/>
    <n v="-20000000"/>
    <n v="-20000000"/>
    <s v="N"/>
    <s v="CZNBKR"/>
  </r>
  <r>
    <x v="15"/>
    <x v="0"/>
    <s v="USD"/>
    <x v="1"/>
    <s v="REPO"/>
    <s v="REPO~294852I~REPO~CLASSIC"/>
    <s v="294852I"/>
    <d v="2026-01-07T00:00:00"/>
    <d v="2026-01-09T00:00:00"/>
    <d v="2026-07-09T00:00:00"/>
    <x v="0"/>
    <x v="2"/>
    <n v="-92230000"/>
    <n v="-92230000"/>
    <s v="N"/>
    <s v="DBSZSG"/>
  </r>
  <r>
    <x v="15"/>
    <x v="0"/>
    <s v="USD"/>
    <x v="1"/>
    <s v="REPO"/>
    <s v="REPO~294852I~REPO~CLASSIC"/>
    <s v="294852I"/>
    <d v="2026-01-07T00:00:00"/>
    <d v="2026-01-09T00:00:00"/>
    <d v="2026-07-09T00:00:00"/>
    <x v="1"/>
    <x v="2"/>
    <n v="-1727326.99"/>
    <n v="-1727326.99"/>
    <s v="N"/>
    <s v="DBSZSG"/>
  </r>
  <r>
    <x v="16"/>
    <x v="0"/>
    <s v="USD"/>
    <x v="1"/>
    <s v="REPO"/>
    <s v="REPO~295072I~REPO~CLASSIC"/>
    <s v="295072I"/>
    <d v="2026-01-14T00:00:00"/>
    <d v="2026-01-16T00:00:00"/>
    <d v="2026-07-16T00:00:00"/>
    <x v="1"/>
    <x v="2"/>
    <n v="-622965.23"/>
    <n v="-622965.23"/>
    <s v="N"/>
    <s v="NATAGB"/>
  </r>
  <r>
    <x v="16"/>
    <x v="0"/>
    <s v="USD"/>
    <x v="1"/>
    <s v="REPO"/>
    <s v="REPO~295072I~REPO~CLASSIC"/>
    <s v="295072I"/>
    <d v="2026-01-14T00:00:00"/>
    <d v="2026-01-16T00:00:00"/>
    <d v="2026-07-16T00:00:00"/>
    <x v="0"/>
    <x v="2"/>
    <n v="-33041250"/>
    <n v="-33041250"/>
    <s v="N"/>
    <s v="NATAGB"/>
  </r>
  <r>
    <x v="12"/>
    <x v="0"/>
    <s v="USD"/>
    <x v="1"/>
    <s v="REPO"/>
    <s v="REPO~295284I~REPO~CLASSIC"/>
    <s v="295284I"/>
    <d v="2026-01-22T00:00:00"/>
    <d v="2026-01-26T00:00:00"/>
    <d v="2026-07-27T00:00:00"/>
    <x v="1"/>
    <x v="2"/>
    <n v="-189836.11"/>
    <n v="-189836.11"/>
    <s v="N"/>
    <s v="DBSZSG"/>
  </r>
  <r>
    <x v="12"/>
    <x v="0"/>
    <s v="USD"/>
    <x v="1"/>
    <s v="REPO"/>
    <s v="REPO~295284I~REPO~CLASSIC"/>
    <s v="295284I"/>
    <d v="2026-01-22T00:00:00"/>
    <d v="2026-01-26T00:00:00"/>
    <d v="2026-07-27T00:00:00"/>
    <x v="0"/>
    <x v="2"/>
    <n v="-10000000"/>
    <n v="-10000000"/>
    <s v="N"/>
    <s v="DBSZSG"/>
  </r>
  <r>
    <x v="8"/>
    <x v="0"/>
    <s v="USD"/>
    <x v="1"/>
    <s v="REPO"/>
    <s v="REPO~296204I~REPO~CLASSIC"/>
    <s v="296204I"/>
    <d v="2026-03-03T00:00:00"/>
    <d v="2026-03-05T00:00:00"/>
    <d v="2026-08-05T00:00:00"/>
    <x v="0"/>
    <x v="2"/>
    <n v="-106000000"/>
    <n v="-106000000"/>
    <s v="N"/>
    <s v="DBSZSG"/>
  </r>
  <r>
    <x v="8"/>
    <x v="0"/>
    <s v="USD"/>
    <x v="1"/>
    <s v="REPO"/>
    <s v="REPO~296204I~REPO~CLASSIC"/>
    <s v="296204I"/>
    <d v="2026-03-03T00:00:00"/>
    <d v="2026-03-05T00:00:00"/>
    <d v="2026-08-05T00:00:00"/>
    <x v="1"/>
    <x v="2"/>
    <n v="-1684870"/>
    <n v="-1684870"/>
    <s v="N"/>
    <s v="DBSZSG"/>
  </r>
  <r>
    <x v="15"/>
    <x v="0"/>
    <s v="USD"/>
    <x v="1"/>
    <s v="REPO"/>
    <s v="REPO~296894I~REPO~CLASSIC"/>
    <s v="296894I"/>
    <d v="2026-04-07T00:00:00"/>
    <d v="2026-04-09T00:00:00"/>
    <d v="2026-07-09T00:00:00"/>
    <x v="1"/>
    <x v="2"/>
    <n v="-292059.7"/>
    <n v="-292059.7"/>
    <s v="N"/>
    <s v="NATAGB"/>
  </r>
  <r>
    <x v="15"/>
    <x v="0"/>
    <s v="USD"/>
    <x v="1"/>
    <s v="REPO"/>
    <s v="REPO~296894I~REPO~CLASSIC"/>
    <s v="296894I"/>
    <d v="2026-04-07T00:00:00"/>
    <d v="2026-04-09T00:00:00"/>
    <d v="2026-07-09T00:00:00"/>
    <x v="0"/>
    <x v="2"/>
    <n v="-30728750"/>
    <n v="-30728750"/>
    <s v="N"/>
    <s v="NATAGB"/>
  </r>
  <r>
    <x v="21"/>
    <x v="0"/>
    <s v="USD"/>
    <x v="1"/>
    <s v="REPO"/>
    <s v="REPO~296924I~REPO~CLASSIC"/>
    <s v="296924I"/>
    <d v="2026-04-08T00:00:00"/>
    <d v="2026-04-10T00:00:00"/>
    <d v="2026-07-10T00:00:00"/>
    <x v="1"/>
    <x v="2"/>
    <n v="-471588.54"/>
    <n v="-471588.54"/>
    <s v="N"/>
    <s v="JPMSUS"/>
  </r>
  <r>
    <x v="21"/>
    <x v="0"/>
    <s v="USD"/>
    <x v="1"/>
    <s v="REPO"/>
    <s v="REPO~296924I~REPO~CLASSIC"/>
    <s v="296924I"/>
    <d v="2026-04-08T00:00:00"/>
    <d v="2026-04-10T00:00:00"/>
    <d v="2026-07-10T00:00:00"/>
    <x v="0"/>
    <x v="2"/>
    <n v="-49750000"/>
    <n v="-49750000"/>
    <s v="N"/>
    <s v="JPMSUS"/>
  </r>
  <r>
    <x v="0"/>
    <x v="0"/>
    <s v="USD"/>
    <x v="1"/>
    <s v="REPO"/>
    <s v="REPO~296926I~REPO~CLASSIC"/>
    <s v="296926I"/>
    <d v="2026-04-08T00:00:00"/>
    <d v="2026-04-10T00:00:00"/>
    <d v="2026-08-10T00:00:00"/>
    <x v="0"/>
    <x v="2"/>
    <n v="-100495000"/>
    <n v="-100495000"/>
    <s v="N"/>
    <s v="NATAGB"/>
  </r>
  <r>
    <x v="0"/>
    <x v="0"/>
    <s v="USD"/>
    <x v="1"/>
    <s v="REPO"/>
    <s v="REPO~296926I~REPO~CLASSIC"/>
    <s v="296926I"/>
    <d v="2026-04-08T00:00:00"/>
    <d v="2026-04-10T00:00:00"/>
    <d v="2026-08-10T00:00:00"/>
    <x v="1"/>
    <x v="2"/>
    <n v="-1277123.96"/>
    <n v="-1277123.96"/>
    <s v="N"/>
    <s v="NATAGB"/>
  </r>
  <r>
    <x v="13"/>
    <x v="0"/>
    <s v="USD"/>
    <x v="1"/>
    <s v="REPO"/>
    <s v="REPO~296954I~REPO~CLASSIC"/>
    <s v="296954I"/>
    <d v="2026-04-09T00:00:00"/>
    <d v="2026-04-13T00:00:00"/>
    <d v="2026-07-13T00:00:00"/>
    <x v="1"/>
    <x v="2"/>
    <n v="-421034.25"/>
    <n v="-421034.25"/>
    <s v="N"/>
    <s v="BSUIUS"/>
  </r>
  <r>
    <x v="13"/>
    <x v="0"/>
    <s v="USD"/>
    <x v="1"/>
    <s v="REPO"/>
    <s v="REPO~296954I~REPO~CLASSIC"/>
    <s v="296954I"/>
    <d v="2026-04-09T00:00:00"/>
    <d v="2026-04-13T00:00:00"/>
    <d v="2026-07-13T00:00:00"/>
    <x v="0"/>
    <x v="2"/>
    <n v="-44775000"/>
    <n v="-44775000"/>
    <s v="N"/>
    <s v="BSUIUS"/>
  </r>
  <r>
    <x v="9"/>
    <x v="0"/>
    <s v="USD"/>
    <x v="1"/>
    <s v="REPO"/>
    <s v="REPO~296990I~REPO~CLASSIC"/>
    <s v="296990I"/>
    <d v="2026-04-10T00:00:00"/>
    <d v="2026-04-13T00:00:00"/>
    <d v="2026-07-14T00:00:00"/>
    <x v="1"/>
    <x v="2"/>
    <n v="-247920.83"/>
    <n v="-247920.83"/>
    <s v="N"/>
    <s v="DBSZSG"/>
  </r>
  <r>
    <x v="9"/>
    <x v="0"/>
    <s v="USD"/>
    <x v="1"/>
    <s v="REPO"/>
    <s v="REPO~296990I~REPO~CLASSIC"/>
    <s v="296990I"/>
    <d v="2026-04-10T00:00:00"/>
    <d v="2026-04-13T00:00:00"/>
    <d v="2026-07-14T00:00:00"/>
    <x v="0"/>
    <x v="2"/>
    <n v="-25870000"/>
    <n v="-25870000"/>
    <s v="N"/>
    <s v="DBSZSG"/>
  </r>
  <r>
    <x v="5"/>
    <x v="0"/>
    <s v="USD"/>
    <x v="1"/>
    <s v="REPO"/>
    <s v="REPO~296992I~REPO~CLASSIC"/>
    <s v="296992I"/>
    <d v="2026-04-10T00:00:00"/>
    <d v="2026-04-13T00:00:00"/>
    <d v="2026-08-13T00:00:00"/>
    <x v="0"/>
    <x v="2"/>
    <n v="-48755000"/>
    <n v="-48755000"/>
    <s v="N"/>
    <s v="DBSZSG"/>
  </r>
  <r>
    <x v="5"/>
    <x v="0"/>
    <s v="USD"/>
    <x v="1"/>
    <s v="REPO"/>
    <s v="REPO~296992I~REPO~CLASSIC"/>
    <s v="296992I"/>
    <d v="2026-04-10T00:00:00"/>
    <d v="2026-04-13T00:00:00"/>
    <d v="2026-08-13T00:00:00"/>
    <x v="1"/>
    <x v="2"/>
    <n v="-622899.30000000005"/>
    <n v="-622899.30000000005"/>
    <s v="N"/>
    <s v="DBSZSG"/>
  </r>
  <r>
    <x v="16"/>
    <x v="0"/>
    <s v="USD"/>
    <x v="1"/>
    <s v="REPO"/>
    <s v="REPO~297050I~REPO~CLASSIC"/>
    <s v="297050I"/>
    <d v="2026-04-14T00:00:00"/>
    <d v="2026-04-16T00:00:00"/>
    <d v="2026-07-16T00:00:00"/>
    <x v="1"/>
    <x v="2"/>
    <n v="-917321.46"/>
    <n v="-917321.46"/>
    <s v="N"/>
    <s v="NATAGB"/>
  </r>
  <r>
    <x v="16"/>
    <x v="0"/>
    <s v="USD"/>
    <x v="1"/>
    <s v="REPO"/>
    <s v="REPO~297050I~REPO~CLASSIC"/>
    <s v="297050I"/>
    <d v="2026-04-14T00:00:00"/>
    <d v="2026-04-16T00:00:00"/>
    <d v="2026-07-16T00:00:00"/>
    <x v="0"/>
    <x v="2"/>
    <n v="-96515000"/>
    <n v="-96515000"/>
    <s v="N"/>
    <s v="NATAGB"/>
  </r>
  <r>
    <x v="2"/>
    <x v="0"/>
    <s v="USD"/>
    <x v="1"/>
    <s v="REPO"/>
    <s v="REPO~297052I~REPO~CLASSIC"/>
    <s v="297052I"/>
    <d v="2026-04-14T00:00:00"/>
    <d v="2026-04-16T00:00:00"/>
    <d v="2026-08-17T00:00:00"/>
    <x v="0"/>
    <x v="2"/>
    <n v="-100625000"/>
    <n v="-100625000"/>
    <s v="N"/>
    <s v="NATAGB"/>
  </r>
  <r>
    <x v="2"/>
    <x v="0"/>
    <s v="USD"/>
    <x v="1"/>
    <s v="REPO"/>
    <s v="REPO~297052I~REPO~CLASSIC"/>
    <s v="297052I"/>
    <d v="2026-04-14T00:00:00"/>
    <d v="2026-04-16T00:00:00"/>
    <d v="2026-08-17T00:00:00"/>
    <x v="1"/>
    <x v="2"/>
    <n v="-1299571.8799999999"/>
    <n v="-1299571.8799999999"/>
    <s v="N"/>
    <s v="NATAGB"/>
  </r>
  <r>
    <x v="16"/>
    <x v="0"/>
    <s v="USD"/>
    <x v="1"/>
    <s v="REPO"/>
    <s v="REPO~297054I~REPO~CLASSIC"/>
    <s v="297054I"/>
    <d v="2026-04-14T00:00:00"/>
    <d v="2026-04-16T00:00:00"/>
    <d v="2026-07-16T00:00:00"/>
    <x v="0"/>
    <x v="2"/>
    <n v="-129222500"/>
    <n v="-129222500"/>
    <s v="N"/>
    <s v="DBSZSG"/>
  </r>
  <r>
    <x v="16"/>
    <x v="0"/>
    <s v="USD"/>
    <x v="1"/>
    <s v="REPO"/>
    <s v="REPO~297054I~REPO~CLASSIC"/>
    <s v="297054I"/>
    <d v="2026-04-14T00:00:00"/>
    <d v="2026-04-16T00:00:00"/>
    <d v="2026-07-16T00:00:00"/>
    <x v="1"/>
    <x v="2"/>
    <n v="-1233087.76"/>
    <n v="-1233087.76"/>
    <s v="N"/>
    <s v="DBSZSG"/>
  </r>
  <r>
    <x v="17"/>
    <x v="0"/>
    <s v="USD"/>
    <x v="1"/>
    <s v="REPO"/>
    <s v="REPO~297090I~REPO~CLASSIC"/>
    <s v="297090I"/>
    <d v="2026-04-15T00:00:00"/>
    <d v="2026-04-17T00:00:00"/>
    <d v="2026-07-17T00:00:00"/>
    <x v="1"/>
    <x v="2"/>
    <n v="-1031820.56"/>
    <n v="-1031820.56"/>
    <s v="N"/>
    <s v="INGBUS"/>
  </r>
  <r>
    <x v="17"/>
    <x v="0"/>
    <s v="USD"/>
    <x v="1"/>
    <s v="REPO"/>
    <s v="REPO~297090I~REPO~CLASSIC"/>
    <s v="297090I"/>
    <d v="2026-04-15T00:00:00"/>
    <d v="2026-04-17T00:00:00"/>
    <d v="2026-07-17T00:00:00"/>
    <x v="0"/>
    <x v="2"/>
    <n v="-107987500"/>
    <n v="-107987500"/>
    <s v="N"/>
    <s v="INGBUS"/>
  </r>
  <r>
    <x v="12"/>
    <x v="0"/>
    <s v="USD"/>
    <x v="1"/>
    <s v="REPO"/>
    <s v="REPO~297138I~REPO~CLASSIC"/>
    <s v="297138I"/>
    <d v="2026-04-16T00:00:00"/>
    <d v="2026-04-20T00:00:00"/>
    <d v="2026-07-27T00:00:00"/>
    <x v="1"/>
    <x v="2"/>
    <n v="-1102049.47"/>
    <n v="-1102049.47"/>
    <s v="N"/>
    <s v="NATAGB"/>
  </r>
  <r>
    <x v="12"/>
    <x v="0"/>
    <s v="USD"/>
    <x v="1"/>
    <s v="REPO"/>
    <s v="REPO~297138I~REPO~CLASSIC"/>
    <s v="297138I"/>
    <d v="2026-04-16T00:00:00"/>
    <d v="2026-04-20T00:00:00"/>
    <d v="2026-07-27T00:00:00"/>
    <x v="0"/>
    <x v="2"/>
    <n v="-107668750"/>
    <n v="-107668750"/>
    <s v="N"/>
    <s v="NATAGB"/>
  </r>
  <r>
    <x v="10"/>
    <x v="0"/>
    <s v="USD"/>
    <x v="1"/>
    <s v="REPO"/>
    <s v="REPO~297140I~REPO~CLASSIC"/>
    <s v="297140I"/>
    <d v="2026-04-16T00:00:00"/>
    <d v="2026-04-20T00:00:00"/>
    <d v="2026-08-20T00:00:00"/>
    <x v="0"/>
    <x v="2"/>
    <n v="-50312500"/>
    <n v="-50312500"/>
    <s v="N"/>
    <s v="NATAGB"/>
  </r>
  <r>
    <x v="10"/>
    <x v="0"/>
    <s v="USD"/>
    <x v="1"/>
    <s v="REPO"/>
    <s v="REPO~297140I~REPO~CLASSIC"/>
    <s v="297140I"/>
    <d v="2026-04-16T00:00:00"/>
    <d v="2026-04-20T00:00:00"/>
    <d v="2026-08-20T00:00:00"/>
    <x v="1"/>
    <x v="2"/>
    <n v="-641093.06000000006"/>
    <n v="-641093.06000000006"/>
    <s v="N"/>
    <s v="NATAGB"/>
  </r>
  <r>
    <x v="14"/>
    <x v="0"/>
    <s v="USD"/>
    <x v="1"/>
    <s v="REPO"/>
    <s v="REPO~297334I~REPO~CLASSIC"/>
    <s v="297334I"/>
    <d v="2026-04-28T00:00:00"/>
    <d v="2026-04-30T00:00:00"/>
    <d v="2026-07-30T00:00:00"/>
    <x v="1"/>
    <x v="2"/>
    <n v="-446077.73"/>
    <n v="-446077.73"/>
    <s v="N"/>
    <s v="DBSZSG"/>
  </r>
  <r>
    <x v="14"/>
    <x v="0"/>
    <s v="USD"/>
    <x v="1"/>
    <s v="REPO"/>
    <s v="REPO~297334I~REPO~CLASSIC"/>
    <s v="297334I"/>
    <d v="2026-04-28T00:00:00"/>
    <d v="2026-04-30T00:00:00"/>
    <d v="2026-07-30T00:00:00"/>
    <x v="0"/>
    <x v="2"/>
    <n v="-47058750"/>
    <n v="-47058750"/>
    <s v="N"/>
    <s v="DBSZSG"/>
  </r>
  <r>
    <x v="6"/>
    <x v="0"/>
    <s v="USD"/>
    <x v="1"/>
    <s v="REPO"/>
    <s v="REPO~297336I~REPO~CLASSIC"/>
    <s v="297336I"/>
    <d v="2026-04-28T00:00:00"/>
    <d v="2026-04-30T00:00:00"/>
    <d v="2026-07-31T00:00:00"/>
    <x v="0"/>
    <x v="2"/>
    <n v="-18180000"/>
    <n v="-18180000"/>
    <s v="N"/>
    <s v="DBSZSG"/>
  </r>
  <r>
    <x v="6"/>
    <x v="0"/>
    <s v="USD"/>
    <x v="1"/>
    <s v="REPO"/>
    <s v="REPO~297336I~REPO~CLASSIC"/>
    <s v="297336I"/>
    <d v="2026-04-28T00:00:00"/>
    <d v="2026-04-30T00:00:00"/>
    <d v="2026-07-31T00:00:00"/>
    <x v="1"/>
    <x v="2"/>
    <n v="-174225"/>
    <n v="-174225"/>
    <s v="N"/>
    <s v="DBSZSG"/>
  </r>
  <r>
    <x v="25"/>
    <x v="0"/>
    <s v="USD"/>
    <x v="1"/>
    <s v="REPO"/>
    <s v="REPO~297356I~REPO~CLASSIC"/>
    <s v="297356I"/>
    <d v="2026-04-29T00:00:00"/>
    <d v="2026-05-01T00:00:00"/>
    <d v="2026-08-03T00:00:00"/>
    <x v="0"/>
    <x v="2"/>
    <n v="-90000000"/>
    <n v="-90000000"/>
    <s v="N"/>
    <s v="BSUIUS"/>
  </r>
  <r>
    <x v="25"/>
    <x v="0"/>
    <s v="USD"/>
    <x v="1"/>
    <s v="REPO"/>
    <s v="REPO~297356I~REPO~CLASSIC"/>
    <s v="297356I"/>
    <d v="2026-04-29T00:00:00"/>
    <d v="2026-05-01T00:00:00"/>
    <d v="2026-08-03T00:00:00"/>
    <x v="1"/>
    <x v="2"/>
    <n v="-883600"/>
    <n v="-883600"/>
    <s v="N"/>
    <s v="BSUIUS"/>
  </r>
  <r>
    <x v="18"/>
    <x v="0"/>
    <s v="USD"/>
    <x v="1"/>
    <s v="REPO"/>
    <s v="REPO~297358I~REPO~CLASSIC"/>
    <s v="297358I"/>
    <d v="2026-04-29T00:00:00"/>
    <d v="2026-05-04T00:00:00"/>
    <d v="2026-08-04T00:00:00"/>
    <x v="1"/>
    <x v="2"/>
    <n v="-1195970.3600000001"/>
    <n v="-1195970.3600000001"/>
    <s v="N"/>
    <s v="JPMSUS"/>
  </r>
  <r>
    <x v="18"/>
    <x v="0"/>
    <s v="USD"/>
    <x v="1"/>
    <s v="REPO"/>
    <s v="REPO~297358I~REPO~CLASSIC"/>
    <s v="297358I"/>
    <d v="2026-04-29T00:00:00"/>
    <d v="2026-05-04T00:00:00"/>
    <d v="2026-08-04T00:00:00"/>
    <x v="0"/>
    <x v="2"/>
    <n v="-124465000"/>
    <n v="-124465000"/>
    <s v="N"/>
    <s v="JPMSUS"/>
  </r>
  <r>
    <x v="8"/>
    <x v="0"/>
    <s v="USD"/>
    <x v="1"/>
    <s v="REPO"/>
    <s v="REPO~297360I~REPO~CLASSIC"/>
    <s v="297360I"/>
    <d v="2026-04-29T00:00:00"/>
    <d v="2026-05-05T00:00:00"/>
    <d v="2026-08-05T00:00:00"/>
    <x v="0"/>
    <x v="2"/>
    <n v="-26032500"/>
    <n v="-26032500"/>
    <s v="N"/>
    <s v="JPMSUS"/>
  </r>
  <r>
    <x v="8"/>
    <x v="0"/>
    <s v="USD"/>
    <x v="1"/>
    <s v="REPO"/>
    <s v="REPO~297360I~REPO~CLASSIC"/>
    <s v="297360I"/>
    <d v="2026-04-29T00:00:00"/>
    <d v="2026-05-05T00:00:00"/>
    <d v="2026-08-05T00:00:00"/>
    <x v="1"/>
    <x v="2"/>
    <n v="-250143.4"/>
    <n v="-250143.4"/>
    <s v="N"/>
    <s v="JPMSUS"/>
  </r>
  <r>
    <x v="18"/>
    <x v="0"/>
    <s v="USD"/>
    <x v="1"/>
    <s v="REPO"/>
    <s v="REPO~297400I~REPO~CLASSIC"/>
    <s v="297400I"/>
    <d v="2026-04-30T00:00:00"/>
    <d v="2026-05-04T00:00:00"/>
    <d v="2026-08-04T00:00:00"/>
    <x v="0"/>
    <x v="2"/>
    <n v="-117292500"/>
    <n v="-117292500"/>
    <s v="N"/>
    <s v="NATAGB"/>
  </r>
  <r>
    <x v="18"/>
    <x v="0"/>
    <s v="USD"/>
    <x v="1"/>
    <s v="REPO"/>
    <s v="REPO~297400I~REPO~CLASSIC"/>
    <s v="297400I"/>
    <d v="2026-04-30T00:00:00"/>
    <d v="2026-05-04T00:00:00"/>
    <d v="2026-08-04T00:00:00"/>
    <x v="1"/>
    <x v="2"/>
    <n v="-1124053.1299999999"/>
    <n v="-1124053.1299999999"/>
    <s v="N"/>
    <s v="NATAGB"/>
  </r>
  <r>
    <x v="24"/>
    <x v="0"/>
    <s v="USD"/>
    <x v="1"/>
    <s v="REPO"/>
    <s v="REPO~297502I~REPO~CLASSIC"/>
    <s v="297502I"/>
    <d v="2026-05-05T00:00:00"/>
    <d v="2026-05-07T00:00:00"/>
    <d v="2026-08-07T00:00:00"/>
    <x v="0"/>
    <x v="2"/>
    <n v="-200000000"/>
    <n v="-200000000"/>
    <s v="N"/>
    <s v="JPMSUS"/>
  </r>
  <r>
    <x v="24"/>
    <x v="0"/>
    <s v="USD"/>
    <x v="1"/>
    <s v="REPO"/>
    <s v="REPO~297502I~REPO~CLASSIC"/>
    <s v="297502I"/>
    <d v="2026-05-05T00:00:00"/>
    <d v="2026-05-07T00:00:00"/>
    <d v="2026-08-07T00:00:00"/>
    <x v="1"/>
    <x v="2"/>
    <n v="-1911555.56"/>
    <n v="-1911555.56"/>
    <s v="N"/>
    <s v="JPMSUS"/>
  </r>
  <r>
    <x v="7"/>
    <x v="0"/>
    <s v="USD"/>
    <x v="1"/>
    <s v="REPO"/>
    <s v="REPO~297538I~REPO~CLASSIC"/>
    <s v="297538I"/>
    <d v="2026-05-06T00:00:00"/>
    <d v="2026-05-08T00:00:00"/>
    <d v="2026-08-06T00:00:00"/>
    <x v="1"/>
    <x v="2"/>
    <n v="-216164.06"/>
    <n v="-216164.06"/>
    <s v="N"/>
    <s v="DBSZSG"/>
  </r>
  <r>
    <x v="7"/>
    <x v="0"/>
    <s v="USD"/>
    <x v="1"/>
    <s v="REPO"/>
    <s v="REPO~297538I~REPO~CLASSIC"/>
    <s v="297538I"/>
    <d v="2026-05-06T00:00:00"/>
    <d v="2026-05-08T00:00:00"/>
    <d v="2026-08-06T00:00:00"/>
    <x v="0"/>
    <x v="2"/>
    <n v="-23057500"/>
    <n v="-23057500"/>
    <s v="N"/>
    <s v="DBSZSG"/>
  </r>
  <r>
    <x v="26"/>
    <x v="0"/>
    <s v="USD"/>
    <x v="1"/>
    <s v="REPO"/>
    <s v="REPO~297572I~REPO~CLASSIC"/>
    <s v="297572I"/>
    <d v="2026-05-07T00:00:00"/>
    <d v="2026-05-11T00:00:00"/>
    <d v="2026-08-11T00:00:00"/>
    <x v="1"/>
    <x v="2"/>
    <n v="-1720089.5"/>
    <n v="-1720089.5"/>
    <s v="N"/>
    <s v="JPMSUS"/>
  </r>
  <r>
    <x v="26"/>
    <x v="0"/>
    <s v="USD"/>
    <x v="1"/>
    <s v="REPO"/>
    <s v="REPO~297572I~REPO~CLASSIC"/>
    <s v="297572I"/>
    <d v="2026-05-07T00:00:00"/>
    <d v="2026-05-11T00:00:00"/>
    <d v="2026-08-11T00:00:00"/>
    <x v="0"/>
    <x v="2"/>
    <n v="-180450000"/>
    <n v="-180450000"/>
    <s v="N"/>
    <s v="JPMSUS"/>
  </r>
  <r>
    <x v="8"/>
    <x v="0"/>
    <s v="USD"/>
    <x v="1"/>
    <s v="REPO"/>
    <s v="REPO~297636I~REPO~CLASSIC"/>
    <s v="297636I"/>
    <d v="2026-05-12T00:00:00"/>
    <d v="2026-05-14T00:00:00"/>
    <d v="2026-08-05T00:00:00"/>
    <x v="1"/>
    <x v="2"/>
    <n v="-293174.44"/>
    <n v="-293174.44"/>
    <s v="N"/>
    <s v="DBSZSG"/>
  </r>
  <r>
    <x v="8"/>
    <x v="0"/>
    <s v="USD"/>
    <x v="1"/>
    <s v="REPO"/>
    <s v="REPO~297636I~REPO~CLASSIC"/>
    <s v="297636I"/>
    <d v="2026-05-12T00:00:00"/>
    <d v="2026-05-14T00:00:00"/>
    <d v="2026-08-05T00:00:00"/>
    <x v="0"/>
    <x v="2"/>
    <n v="-34000000"/>
    <n v="-34000000"/>
    <s v="N"/>
    <s v="DBSZSG"/>
  </r>
  <r>
    <x v="2"/>
    <x v="0"/>
    <s v="USD"/>
    <x v="1"/>
    <s v="REPO"/>
    <s v="REPO~297710I~REPO~CLASSIC"/>
    <s v="297710I"/>
    <d v="2026-05-14T00:00:00"/>
    <d v="2026-05-15T00:00:00"/>
    <d v="2026-08-17T00:00:00"/>
    <x v="1"/>
    <x v="2"/>
    <n v="-582800"/>
    <n v="-582800"/>
    <s v="N"/>
    <s v="MSCDCA"/>
  </r>
  <r>
    <x v="2"/>
    <x v="0"/>
    <s v="USD"/>
    <x v="1"/>
    <s v="REPO"/>
    <s v="REPO~297710I~REPO~CLASSIC"/>
    <s v="297710I"/>
    <d v="2026-05-14T00:00:00"/>
    <d v="2026-05-15T00:00:00"/>
    <d v="2026-08-17T00:00:00"/>
    <x v="0"/>
    <x v="2"/>
    <n v="-60000000"/>
    <n v="-60000000"/>
    <s v="N"/>
    <s v="MSCDCA"/>
  </r>
  <r>
    <x v="1"/>
    <x v="0"/>
    <s v="USD"/>
    <x v="1"/>
    <s v="REPO"/>
    <s v="REPO~297750I~REPO~CLASSIC"/>
    <s v="297750I"/>
    <d v="2026-05-15T00:00:00"/>
    <d v="2026-05-19T00:00:00"/>
    <d v="2026-08-19T00:00:00"/>
    <x v="0"/>
    <x v="2"/>
    <n v="-49875000"/>
    <n v="-49875000"/>
    <s v="N"/>
    <s v="MSCDCA"/>
  </r>
  <r>
    <x v="1"/>
    <x v="0"/>
    <s v="USD"/>
    <x v="1"/>
    <s v="REPO"/>
    <s v="REPO~297750I~REPO~CLASSIC"/>
    <s v="297750I"/>
    <d v="2026-05-15T00:00:00"/>
    <d v="2026-05-19T00:00:00"/>
    <d v="2026-08-19T00:00:00"/>
    <x v="1"/>
    <x v="2"/>
    <n v="-474145"/>
    <n v="-474145"/>
    <s v="N"/>
    <s v="MSCDCA"/>
  </r>
  <r>
    <x v="10"/>
    <x v="0"/>
    <s v="USD"/>
    <x v="1"/>
    <s v="REPO"/>
    <s v="REPO~297786I~REPO~CLASSIC"/>
    <s v="297786I"/>
    <d v="2026-05-18T00:00:00"/>
    <d v="2026-05-20T00:00:00"/>
    <d v="2026-08-20T00:00:00"/>
    <x v="1"/>
    <x v="2"/>
    <n v="-115410.17"/>
    <n v="-115410.17"/>
    <s v="N"/>
    <s v="JPMSUS"/>
  </r>
  <r>
    <x v="10"/>
    <x v="0"/>
    <s v="USD"/>
    <x v="1"/>
    <s v="REPO"/>
    <s v="REPO~297786I~REPO~CLASSIC"/>
    <s v="297786I"/>
    <d v="2026-05-18T00:00:00"/>
    <d v="2026-05-20T00:00:00"/>
    <d v="2026-08-20T00:00:00"/>
    <x v="0"/>
    <x v="2"/>
    <n v="-12075000"/>
    <n v="-12075000"/>
    <s v="N"/>
    <s v="JPMSUS"/>
  </r>
  <r>
    <x v="3"/>
    <x v="0"/>
    <s v="USD"/>
    <x v="1"/>
    <s v="REPO"/>
    <s v="REPO~297908I~REPO~CLASSIC"/>
    <s v="297908I"/>
    <d v="2026-05-26T00:00:00"/>
    <d v="2026-05-28T00:00:00"/>
    <d v="2026-07-28T00:00:00"/>
    <x v="0"/>
    <x v="2"/>
    <n v="-62921250"/>
    <n v="-62921250"/>
    <s v="N"/>
    <s v="DBSZSG"/>
  </r>
  <r>
    <x v="3"/>
    <x v="0"/>
    <s v="USD"/>
    <x v="1"/>
    <s v="REPO"/>
    <s v="REPO~297908I~REPO~CLASSIC"/>
    <s v="297908I"/>
    <d v="2026-05-26T00:00:00"/>
    <d v="2026-05-28T00:00:00"/>
    <d v="2026-07-28T00:00:00"/>
    <x v="1"/>
    <x v="2"/>
    <n v="-398212.86"/>
    <n v="-398212.86"/>
    <s v="N"/>
    <s v="DBSZSG"/>
  </r>
  <r>
    <x v="11"/>
    <x v="0"/>
    <s v="USD"/>
    <x v="1"/>
    <s v="REPO"/>
    <s v="REPO~298588I~REPO~CLASSIC"/>
    <s v="298588I"/>
    <d v="2026-07-01T00:00:00"/>
    <d v="2026-07-01T00:00:00"/>
    <d v="2026-07-15T00:00:00"/>
    <x v="1"/>
    <x v="2"/>
    <n v="-15067.5"/>
    <n v="-15067.5"/>
    <s v="N"/>
    <s v="BNPAFR"/>
  </r>
  <r>
    <x v="19"/>
    <x v="0"/>
    <s v="USD"/>
    <x v="1"/>
    <s v="REPO"/>
    <s v="REPO~298588I~REPO~CLASSIC"/>
    <s v="298588I"/>
    <d v="2026-07-01T00:00:00"/>
    <d v="2026-07-01T00:00:00"/>
    <d v="2026-07-15T00:00:00"/>
    <x v="0"/>
    <x v="2"/>
    <n v="10500000"/>
    <n v="10500000"/>
    <s v="N"/>
    <s v="BNPAFR"/>
  </r>
  <r>
    <x v="11"/>
    <x v="0"/>
    <s v="USD"/>
    <x v="1"/>
    <s v="REPO"/>
    <s v="REPO~298588I~REPO~CLASSIC"/>
    <s v="298588I"/>
    <d v="2026-07-01T00:00:00"/>
    <d v="2026-07-01T00:00:00"/>
    <d v="2026-07-15T00:00:00"/>
    <x v="0"/>
    <x v="2"/>
    <n v="-10500000"/>
    <n v="-10500000"/>
    <s v="N"/>
    <s v="BNPAFR"/>
  </r>
  <r>
    <x v="20"/>
    <x v="0"/>
    <s v="USD"/>
    <x v="1"/>
    <s v="REPO"/>
    <s v="REPO~298590I~REPO~CLASSIC"/>
    <s v="298590I"/>
    <d v="2026-07-01T00:00:00"/>
    <d v="2026-07-06T00:00:00"/>
    <d v="2026-10-06T00:00:00"/>
    <x v="0"/>
    <x v="2"/>
    <n v="91614375"/>
    <n v="91614375"/>
    <s v="N"/>
    <s v="DBSZSG"/>
  </r>
  <r>
    <x v="21"/>
    <x v="0"/>
    <s v="USD"/>
    <x v="1"/>
    <s v="REPO"/>
    <s v="REPO~298788I~REPO~CLASSIC"/>
    <s v="298788I"/>
    <d v="2026-07-08T00:00:00"/>
    <d v="2026-07-10T00:00:00"/>
    <d v="2026-10-13T00:00:00"/>
    <x v="0"/>
    <x v="2"/>
    <n v="90500000"/>
    <n v="90500000"/>
    <s v="N"/>
    <s v="DBSZSG"/>
  </r>
  <r>
    <x v="21"/>
    <x v="0"/>
    <s v="USD"/>
    <x v="1"/>
    <s v="REPO"/>
    <s v="REPO~298790I~REPO~CLASSIC"/>
    <s v="298790I"/>
    <d v="2026-07-08T00:00:00"/>
    <d v="2026-07-10T00:00:00"/>
    <d v="2026-12-15T00:00:00"/>
    <x v="0"/>
    <x v="2"/>
    <n v="34500000"/>
    <n v="34500000"/>
    <s v="N"/>
    <s v="ANZBAU"/>
  </r>
  <r>
    <x v="13"/>
    <x v="0"/>
    <s v="USD"/>
    <x v="1"/>
    <s v="REPO"/>
    <s v="REPO~298808I~REPO~CLASSIC"/>
    <s v="298808I"/>
    <d v="2026-07-09T00:00:00"/>
    <d v="2026-07-13T00:00:00"/>
    <d v="2026-10-13T00:00:00"/>
    <x v="0"/>
    <x v="2"/>
    <n v="171500000"/>
    <n v="171500000"/>
    <s v="N"/>
    <s v="DBSZSG"/>
  </r>
  <r>
    <x v="11"/>
    <x v="0"/>
    <s v="USD"/>
    <x v="1"/>
    <s v="REPO"/>
    <s v="REPO~298884I~REPO~CLASSIC"/>
    <s v="298884I"/>
    <d v="2026-07-13T00:00:00"/>
    <d v="2026-07-15T00:00:00"/>
    <d v="2026-12-09T00:00:00"/>
    <x v="0"/>
    <x v="2"/>
    <n v="69200000"/>
    <n v="69200000"/>
    <s v="N"/>
    <s v="JPMSUS"/>
  </r>
  <r>
    <x v="11"/>
    <x v="0"/>
    <s v="USD"/>
    <x v="1"/>
    <s v="REPO"/>
    <s v="REPO~298886I~REPO~CLASSIC"/>
    <s v="298886I"/>
    <d v="2026-07-13T00:00:00"/>
    <d v="2026-07-15T00:00:00"/>
    <d v="2026-12-15T00:00:00"/>
    <x v="0"/>
    <x v="2"/>
    <n v="104000000"/>
    <n v="104000000"/>
    <s v="N"/>
    <s v="JPMSUS"/>
  </r>
  <r>
    <x v="16"/>
    <x v="0"/>
    <s v="USD"/>
    <x v="1"/>
    <s v="REPO"/>
    <s v="REPO~298978I~REPO~CLASSIC"/>
    <s v="298978I"/>
    <d v="2026-07-14T00:00:00"/>
    <d v="2026-07-16T00:00:00"/>
    <d v="2027-01-15T00:00:00"/>
    <x v="0"/>
    <x v="2"/>
    <n v="33041250"/>
    <n v="33041250"/>
    <s v="N"/>
    <s v="ANZBAU"/>
  </r>
  <r>
    <x v="16"/>
    <x v="0"/>
    <s v="USD"/>
    <x v="1"/>
    <s v="REPO"/>
    <s v="REPO~298980I~REPO~CLASSIC"/>
    <s v="298980I"/>
    <d v="2026-07-14T00:00:00"/>
    <d v="2026-07-16T00:00:00"/>
    <d v="2026-10-16T00:00:00"/>
    <x v="0"/>
    <x v="2"/>
    <n v="219362500"/>
    <n v="219362500"/>
    <s v="N"/>
    <s v="ANZBAU"/>
  </r>
  <r>
    <x v="22"/>
    <x v="0"/>
    <s v="USD"/>
    <x v="1"/>
    <s v="REPO"/>
    <s v="REPO~299106I~REPO~CLASSIC"/>
    <s v="299106I"/>
    <d v="2026-07-21T00:00:00"/>
    <d v="2026-07-23T00:00:00"/>
    <d v="2026-10-23T00:00:00"/>
    <x v="0"/>
    <x v="2"/>
    <n v="83622500"/>
    <n v="83622500"/>
    <s v="N"/>
    <s v="DBSZSG"/>
  </r>
  <r>
    <x v="23"/>
    <x v="0"/>
    <s v="USD"/>
    <x v="1"/>
    <s v="REPO"/>
    <s v="REPO~299164I~REPO~CLASSIC"/>
    <s v="299164I"/>
    <d v="2026-07-22T00:00:00"/>
    <d v="2026-07-24T00:00:00"/>
    <d v="2027-01-25T00:00:00"/>
    <x v="0"/>
    <x v="2"/>
    <n v="49061250"/>
    <n v="49061250"/>
    <s v="N"/>
    <s v="ANZBAU"/>
  </r>
  <r>
    <x v="12"/>
    <x v="0"/>
    <s v="USD"/>
    <x v="1"/>
    <s v="REPO"/>
    <s v="REPO~299192I~REPO~CLASSIC"/>
    <s v="299192I"/>
    <d v="2026-07-23T00:00:00"/>
    <d v="2026-07-27T00:00:00"/>
    <d v="2026-10-27T00:00:00"/>
    <x v="0"/>
    <x v="2"/>
    <n v="103140625"/>
    <n v="103140625"/>
    <s v="N"/>
    <s v="BNPAFR"/>
  </r>
  <r>
    <x v="3"/>
    <x v="0"/>
    <s v="USD"/>
    <x v="1"/>
    <s v="REPO"/>
    <s v="REPO~299216I~REPO~CLASSIC"/>
    <s v="299216I"/>
    <d v="2026-07-24T00:00:00"/>
    <d v="2026-07-28T00:00:00"/>
    <d v="2026-10-28T00:00:00"/>
    <x v="0"/>
    <x v="2"/>
    <n v="17609375"/>
    <n v="17609375"/>
    <s v="N"/>
    <s v="JPMSUS"/>
  </r>
  <r>
    <x v="14"/>
    <x v="0"/>
    <s v="USD"/>
    <x v="1"/>
    <s v="REPO"/>
    <s v="REPO~299268I~REPO~CLASSIC"/>
    <s v="299268I"/>
    <d v="2026-07-28T00:00:00"/>
    <d v="2026-07-30T00:00:00"/>
    <d v="2026-10-30T00:00:00"/>
    <x v="0"/>
    <x v="2"/>
    <n v="92575000"/>
    <n v="92575000"/>
    <s v="N"/>
    <s v="DBSZSG"/>
  </r>
  <r>
    <x v="14"/>
    <x v="0"/>
    <s v="USD"/>
    <x v="1"/>
    <s v="REPO"/>
    <s v="REPO~299270I~REPO~CLASSIC"/>
    <s v="299270I"/>
    <d v="2026-07-28T00:00:00"/>
    <d v="2026-07-30T00:00:00"/>
    <d v="2026-10-22T00:00:00"/>
    <x v="0"/>
    <x v="2"/>
    <n v="13081250"/>
    <n v="13081250"/>
    <s v="N"/>
    <s v="JPMSUS"/>
  </r>
  <r>
    <x v="25"/>
    <x v="0"/>
    <s v="USD"/>
    <x v="1"/>
    <s v="REPO"/>
    <s v="REPO~299330I~REPO~CLASSIC"/>
    <s v="299330I"/>
    <d v="2026-07-30T00:00:00"/>
    <d v="2026-08-03T00:00:00"/>
    <d v="2026-11-03T00:00:00"/>
    <x v="0"/>
    <x v="2"/>
    <n v="100246250"/>
    <n v="100246250"/>
    <s v="N"/>
    <s v="JPMSUS"/>
  </r>
  <r>
    <x v="18"/>
    <x v="0"/>
    <s v="USD"/>
    <x v="1"/>
    <s v="REPO"/>
    <s v="REPO~299332I~REPO~CLASSIC"/>
    <s v="299332I"/>
    <d v="2026-07-30T00:00:00"/>
    <d v="2026-08-04T00:00:00"/>
    <d v="2026-11-04T00:00:00"/>
    <x v="0"/>
    <x v="2"/>
    <n v="22668750"/>
    <n v="22668750"/>
    <s v="N"/>
    <s v="JPMSUS"/>
  </r>
  <r>
    <x v="18"/>
    <x v="0"/>
    <s v="USD"/>
    <x v="1"/>
    <s v="REPO"/>
    <s v="REPO~299362I~REPO~CLASSIC"/>
    <s v="299362I"/>
    <d v="2026-07-31T00:00:00"/>
    <d v="2026-08-04T00:00:00"/>
    <d v="2026-11-04T00:00:00"/>
    <x v="0"/>
    <x v="2"/>
    <n v="112336250"/>
    <n v="112336250"/>
    <s v="N"/>
    <s v="LLCMGB"/>
  </r>
  <r>
    <x v="2"/>
    <x v="0"/>
    <s v="USD"/>
    <x v="1"/>
    <s v="REPO"/>
    <s v="REPO~299406I~REPO~CLASSIC"/>
    <s v="299406I"/>
    <d v="2026-08-03T00:00:00"/>
    <d v="2026-08-03T00:00:00"/>
    <d v="2026-08-17T00:00:00"/>
    <x v="0"/>
    <x v="2"/>
    <n v="-11471250"/>
    <n v="-11471250"/>
    <s v="N"/>
    <s v="JPMSUS"/>
  </r>
  <r>
    <x v="25"/>
    <x v="0"/>
    <s v="USD"/>
    <x v="1"/>
    <s v="REPO"/>
    <s v="REPO~299406I~REPO~CLASSIC"/>
    <s v="299406I"/>
    <d v="2026-08-03T00:00:00"/>
    <d v="2026-08-03T00:00:00"/>
    <d v="2026-08-17T00:00:00"/>
    <x v="0"/>
    <x v="2"/>
    <n v="11471250"/>
    <n v="11471250"/>
    <s v="N"/>
    <s v="JPMSUS"/>
  </r>
  <r>
    <x v="2"/>
    <x v="0"/>
    <s v="USD"/>
    <x v="1"/>
    <s v="REPO"/>
    <s v="REPO~299406I~REPO~CLASSIC"/>
    <s v="299406I"/>
    <d v="2026-08-03T00:00:00"/>
    <d v="2026-08-03T00:00:00"/>
    <d v="2026-08-17T00:00:00"/>
    <x v="1"/>
    <x v="2"/>
    <n v="-16461.240000000002"/>
    <n v="-16461.240000000002"/>
    <s v="N"/>
    <s v="JPMSUS"/>
  </r>
  <r>
    <x v="8"/>
    <x v="0"/>
    <s v="USD"/>
    <x v="1"/>
    <s v="REPO"/>
    <s v="REPO~299408I~REPO~CLASSIC"/>
    <s v="299408I"/>
    <d v="2026-08-03T00:00:00"/>
    <d v="2026-08-05T00:00:00"/>
    <d v="2026-11-05T00:00:00"/>
    <x v="0"/>
    <x v="2"/>
    <n v="61845000"/>
    <n v="61845000"/>
    <s v="N"/>
    <s v="MLSCUS"/>
  </r>
  <r>
    <x v="24"/>
    <x v="0"/>
    <s v="USD"/>
    <x v="1"/>
    <s v="REPO"/>
    <s v="REPO~299492I~REPO~CLASSIC"/>
    <s v="299492I"/>
    <d v="2026-08-05T00:00:00"/>
    <d v="2026-08-07T00:00:00"/>
    <d v="2027-01-07T00:00:00"/>
    <x v="0"/>
    <x v="2"/>
    <n v="69912500"/>
    <n v="69912500"/>
    <s v="N"/>
    <s v="DBSZSG"/>
  </r>
  <r>
    <x v="24"/>
    <x v="0"/>
    <s v="USD"/>
    <x v="1"/>
    <s v="REPO"/>
    <s v="REPO~299494I~REPO~CLASSIC"/>
    <s v="299494I"/>
    <d v="2026-08-05T00:00:00"/>
    <d v="2026-08-07T00:00:00"/>
    <d v="2026-11-09T00:00:00"/>
    <x v="0"/>
    <x v="2"/>
    <n v="200748750"/>
    <n v="200748750"/>
    <s v="N"/>
    <s v="JPMSUS"/>
  </r>
  <r>
    <x v="4"/>
    <x v="0"/>
    <s v="USD"/>
    <x v="1"/>
    <s v="REPO"/>
    <s v="REPO~299532I~REPO~CLASSIC"/>
    <s v="299532I"/>
    <d v="2026-08-06T00:00:00"/>
    <d v="2026-08-12T00:00:00"/>
    <d v="2027-02-10T00:00:00"/>
    <x v="0"/>
    <x v="2"/>
    <n v="34000000"/>
    <n v="34000000"/>
    <s v="N"/>
    <s v="DBSZSG"/>
  </r>
  <r>
    <x v="4"/>
    <x v="0"/>
    <s v="USD"/>
    <x v="1"/>
    <s v="REPO"/>
    <s v="REPO~299534I~REPO~CLASSIC"/>
    <s v="299534I"/>
    <d v="2026-08-06T00:00:00"/>
    <d v="2026-08-12T00:00:00"/>
    <d v="2026-11-13T00:00:00"/>
    <x v="0"/>
    <x v="2"/>
    <n v="98000000"/>
    <n v="98000000"/>
    <s v="N"/>
    <s v="DBSZSG"/>
  </r>
  <r>
    <x v="4"/>
    <x v="0"/>
    <s v="USD"/>
    <x v="1"/>
    <s v="REPO"/>
    <s v="REPO~299612I~REPO~CLASSIC"/>
    <s v="299612I"/>
    <d v="2026-08-11T00:00:00"/>
    <d v="2026-08-12T00:00:00"/>
    <d v="2026-11-12T00:00:00"/>
    <x v="0"/>
    <x v="2"/>
    <n v="99866250"/>
    <n v="99866250"/>
    <s v="N"/>
    <s v="JPMSUS"/>
  </r>
  <r>
    <x v="4"/>
    <x v="0"/>
    <s v="USD"/>
    <x v="1"/>
    <s v="REPO"/>
    <s v="REPO~299614I~REPO~CLASSIC"/>
    <s v="299614I"/>
    <d v="2026-08-11T00:00:00"/>
    <d v="2026-08-12T00:00:00"/>
    <d v="2027-01-12T00:00:00"/>
    <x v="0"/>
    <x v="2"/>
    <n v="121453750"/>
    <n v="121453750"/>
    <s v="N"/>
    <s v="LLCMGB"/>
  </r>
  <r>
    <x v="2"/>
    <x v="0"/>
    <s v="USD"/>
    <x v="1"/>
    <s v="REPO"/>
    <s v="REPO~299652I~REPO~CLASSIC"/>
    <s v="299652I"/>
    <d v="2026-08-12T00:00:00"/>
    <d v="2026-08-17T00:00:00"/>
    <d v="2027-02-16T00:00:00"/>
    <x v="0"/>
    <x v="2"/>
    <n v="40050000"/>
    <n v="40050000"/>
    <s v="N"/>
    <s v="DBSZSG"/>
  </r>
  <r>
    <x v="2"/>
    <x v="0"/>
    <s v="USD"/>
    <x v="1"/>
    <s v="REPO"/>
    <s v="REPO~299682I~REPO~CLASSIC"/>
    <s v="299682I"/>
    <d v="2026-08-13T00:00:00"/>
    <d v="2026-08-17T00:00:00"/>
    <d v="2027-02-16T00:00:00"/>
    <x v="0"/>
    <x v="2"/>
    <n v="60075000"/>
    <n v="60075000"/>
    <s v="N"/>
    <s v="LLCMGB"/>
  </r>
  <r>
    <x v="2"/>
    <x v="0"/>
    <s v="USD"/>
    <x v="1"/>
    <s v="REPO"/>
    <s v="REPO~299684I~REPO~CLASSIC"/>
    <s v="299684I"/>
    <d v="2026-08-13T00:00:00"/>
    <d v="2026-08-17T00:00:00"/>
    <d v="2026-11-27T00:00:00"/>
    <x v="0"/>
    <x v="2"/>
    <n v="99990000"/>
    <n v="99990000"/>
    <s v="N"/>
    <s v="MSCDCA"/>
  </r>
  <r>
    <x v="1"/>
    <x v="0"/>
    <s v="USD"/>
    <x v="1"/>
    <s v="REPO"/>
    <s v="REPO~299720I~REPO~CLASSIC"/>
    <s v="299720I"/>
    <d v="2026-08-17T00:00:00"/>
    <d v="2026-08-19T00:00:00"/>
    <d v="2027-02-19T00:00:00"/>
    <x v="0"/>
    <x v="2"/>
    <n v="70087500"/>
    <n v="70087500"/>
    <s v="N"/>
    <s v="DBSZSG"/>
  </r>
  <r>
    <x v="2"/>
    <x v="0"/>
    <s v="USD"/>
    <x v="1"/>
    <s v="REPO"/>
    <s v="REPO~299726I~REPO~CLASSIC"/>
    <s v="299726I"/>
    <d v="2026-08-17T00:00:00"/>
    <d v="2026-08-17T00:00:00"/>
    <d v="2026-10-26T00:00:00"/>
    <x v="0"/>
    <x v="2"/>
    <n v="150562500"/>
    <n v="150562500"/>
    <s v="N"/>
    <s v="MSCDCA"/>
  </r>
  <r>
    <x v="10"/>
    <x v="0"/>
    <s v="USD"/>
    <x v="1"/>
    <s v="REPO"/>
    <s v="REPO~299754I~REPO~CLASSIC"/>
    <s v="299754I"/>
    <d v="2026-08-18T00:00:00"/>
    <d v="2026-08-20T00:00:00"/>
    <d v="2026-10-26T00:00:00"/>
    <x v="0"/>
    <x v="2"/>
    <n v="110412500"/>
    <n v="110412500"/>
    <s v="N"/>
    <s v="JPMSUS"/>
  </r>
  <r>
    <x v="10"/>
    <x v="0"/>
    <s v="USD"/>
    <x v="1"/>
    <s v="REPO"/>
    <s v="REPO~299756I~REPO~CLASSIC"/>
    <s v="299756I"/>
    <d v="2026-08-18T00:00:00"/>
    <d v="2026-08-20T00:00:00"/>
    <d v="2027-01-11T00:00:00"/>
    <x v="0"/>
    <x v="2"/>
    <n v="42210000"/>
    <n v="42210000"/>
    <s v="N"/>
    <s v="LLCMGB"/>
  </r>
  <r>
    <x v="10"/>
    <x v="0"/>
    <s v="USD"/>
    <x v="1"/>
    <s v="REPO"/>
    <s v="REPO~299770I~REPO~CLASSIC"/>
    <s v="299770I"/>
    <d v="2026-08-18T00:00:00"/>
    <d v="2026-08-20T00:00:00"/>
    <d v="2027-02-19T00:00:00"/>
    <x v="0"/>
    <x v="2"/>
    <n v="50062500"/>
    <n v="50062500"/>
    <s v="N"/>
    <s v="ANZBAU"/>
  </r>
  <r>
    <x v="10"/>
    <x v="0"/>
    <s v="USD"/>
    <x v="1"/>
    <s v="REPO"/>
    <s v="REPO~299794I~REPO~CLASSIC"/>
    <s v="299794I"/>
    <d v="2026-08-19T00:00:00"/>
    <d v="2026-08-20T00:00:00"/>
    <d v="2026-11-20T00:00:00"/>
    <x v="0"/>
    <x v="2"/>
    <n v="20225000"/>
    <n v="20225000"/>
    <s v="N"/>
    <s v="JPMSU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6">
  <r>
    <x v="0"/>
    <s v="P2"/>
    <s v="USD"/>
    <x v="0"/>
    <s v="BOND"/>
    <s v="BOND~USD~011527_4"/>
    <n v="60760"/>
    <d v="2024-01-31T00:00:00"/>
    <d v="2024-02-01T00:00:00"/>
    <d v="2027-01-15T00:00:00"/>
    <s v="INT"/>
    <s v="USD"/>
    <n v="5600000"/>
    <n v="5600000"/>
    <s v="N"/>
    <s v="JEFFUS"/>
  </r>
  <r>
    <x v="0"/>
    <s v="P2"/>
    <s v="USD"/>
    <x v="0"/>
    <s v="BOND"/>
    <s v="BOND~USD~011527_4"/>
    <n v="60762"/>
    <d v="2024-01-31T00:00:00"/>
    <d v="2024-02-01T00:00:00"/>
    <d v="2027-01-15T00:00:00"/>
    <s v="INT"/>
    <s v="USD"/>
    <n v="6000000"/>
    <n v="6000000"/>
    <s v="N"/>
    <s v="FUNBUS"/>
  </r>
  <r>
    <x v="0"/>
    <s v="P2"/>
    <s v="USD"/>
    <x v="0"/>
    <s v="BOND"/>
    <s v="BOND~USD~011527_4"/>
    <n v="63426"/>
    <d v="2025-11-28T00:00:00"/>
    <d v="2025-12-01T00:00:00"/>
    <d v="2027-01-15T00:00:00"/>
    <s v="INT"/>
    <s v="USD"/>
    <n v="-2700000"/>
    <n v="-2700000"/>
    <s v="N"/>
    <s v="JEFFUS"/>
  </r>
  <r>
    <x v="0"/>
    <s v="P2"/>
    <s v="USD"/>
    <x v="0"/>
    <s v="BOND"/>
    <s v="BOND~USD~011527_4"/>
    <n v="63702"/>
    <d v="2026-01-30T00:00:00"/>
    <d v="2026-02-02T00:00:00"/>
    <d v="2027-01-15T00:00:00"/>
    <s v="INT"/>
    <s v="USD"/>
    <n v="-8900000"/>
    <n v="-8900000"/>
    <s v="N"/>
    <s v="FUNBUS"/>
  </r>
  <r>
    <x v="0"/>
    <s v="P2"/>
    <s v="USD"/>
    <x v="0"/>
    <s v="BOND"/>
    <s v="BOND~USD~011528_4.25"/>
    <n v="62001"/>
    <d v="2025-01-31T00:00:00"/>
    <d v="2025-02-03T00:00:00"/>
    <d v="2028-01-15T00:00:00"/>
    <s v="INT"/>
    <s v="USD"/>
    <n v="6842500"/>
    <n v="6842500"/>
    <s v="N"/>
    <s v="JEFFUS"/>
  </r>
  <r>
    <x v="0"/>
    <s v="P2"/>
    <s v="USD"/>
    <x v="0"/>
    <s v="BOND"/>
    <s v="BOND~USD~011528_4.25"/>
    <n v="62007"/>
    <d v="2025-01-31T00:00:00"/>
    <d v="2025-02-03T00:00:00"/>
    <d v="2028-01-15T00:00:00"/>
    <s v="INT"/>
    <s v="USD"/>
    <n v="7437500"/>
    <n v="7437500"/>
    <s v="N"/>
    <s v="FUNBUS"/>
  </r>
  <r>
    <x v="0"/>
    <s v="P2"/>
    <s v="USD"/>
    <x v="0"/>
    <s v="BOND"/>
    <s v="BOND~USD~011529_3.5"/>
    <n v="63699"/>
    <d v="2026-01-30T00:00:00"/>
    <d v="2026-02-02T00:00:00"/>
    <d v="2029-01-15T00:00:00"/>
    <s v="INT"/>
    <s v="USD"/>
    <n v="2450000"/>
    <n v="2450000"/>
    <s v="N"/>
    <s v="JEFFUS"/>
  </r>
  <r>
    <x v="0"/>
    <s v="P2"/>
    <s v="USD"/>
    <x v="0"/>
    <s v="BOND"/>
    <s v="BOND~USD~011529_3.5"/>
    <n v="63701"/>
    <d v="2026-01-30T00:00:00"/>
    <d v="2026-02-02T00:00:00"/>
    <d v="2029-01-15T00:00:00"/>
    <s v="INT"/>
    <s v="USD"/>
    <n v="2800000"/>
    <n v="2800000"/>
    <s v="N"/>
    <s v="TDSSNY"/>
  </r>
  <r>
    <x v="0"/>
    <s v="P2"/>
    <s v="USD"/>
    <x v="0"/>
    <s v="BOND"/>
    <s v="BOND~USD~011529_3.5"/>
    <n v="63703"/>
    <d v="2026-01-30T00:00:00"/>
    <d v="2026-02-02T00:00:00"/>
    <d v="2029-01-15T00:00:00"/>
    <s v="INT"/>
    <s v="USD"/>
    <n v="7735000"/>
    <n v="7735000"/>
    <s v="N"/>
    <s v="FUNBUS"/>
  </r>
  <r>
    <x v="1"/>
    <s v="P2"/>
    <s v="USD"/>
    <x v="0"/>
    <s v="BOND"/>
    <s v="BOND~USD~013127_4.125"/>
    <n v="62133"/>
    <d v="2025-02-28T00:00:00"/>
    <d v="2025-03-03T00:00:00"/>
    <d v="2027-01-31T00:00:00"/>
    <s v="INT"/>
    <s v="USD"/>
    <n v="1691250"/>
    <n v="1691250"/>
    <s v="N"/>
    <s v="TDSSNY"/>
  </r>
  <r>
    <x v="1"/>
    <s v="P2"/>
    <s v="USD"/>
    <x v="0"/>
    <s v="BOND"/>
    <s v="BOND~USD~013127_4.125"/>
    <n v="63269"/>
    <d v="2025-10-31T00:00:00"/>
    <d v="2025-11-03T00:00:00"/>
    <d v="2027-01-31T00:00:00"/>
    <s v="INT"/>
    <s v="USD"/>
    <n v="1134375"/>
    <n v="1134375"/>
    <s v="N"/>
    <s v="TDSSNY"/>
  </r>
  <r>
    <x v="1"/>
    <s v="P2"/>
    <s v="USD"/>
    <x v="0"/>
    <s v="BOND"/>
    <s v="BOND~USD~013127_4.125"/>
    <n v="63528"/>
    <d v="2025-12-31T00:00:00"/>
    <d v="2026-01-02T00:00:00"/>
    <d v="2027-01-31T00:00:00"/>
    <s v="INT"/>
    <s v="USD"/>
    <n v="-2825625"/>
    <n v="-2825625"/>
    <s v="N"/>
    <s v="FUNBUS"/>
  </r>
  <r>
    <x v="2"/>
    <s v="P2"/>
    <s v="USD"/>
    <x v="0"/>
    <s v="BOND"/>
    <s v="BOND~USD~021527_4.125"/>
    <n v="60893"/>
    <d v="2024-02-29T00:00:00"/>
    <d v="2024-03-01T00:00:00"/>
    <d v="2027-02-15T00:00:00"/>
    <s v="INT"/>
    <s v="USD"/>
    <n v="6001875"/>
    <n v="6001875"/>
    <s v="N"/>
    <s v="JEFFUS"/>
  </r>
  <r>
    <x v="2"/>
    <s v="P2"/>
    <s v="USD"/>
    <x v="0"/>
    <s v="BOND"/>
    <s v="BOND~USD~021527_4.125"/>
    <n v="60896"/>
    <d v="2024-02-29T00:00:00"/>
    <d v="2024-03-01T00:00:00"/>
    <d v="2027-02-15T00:00:00"/>
    <s v="INT"/>
    <s v="USD"/>
    <n v="6187500"/>
    <n v="6187500"/>
    <s v="N"/>
    <s v="FUNBUS"/>
  </r>
  <r>
    <x v="2"/>
    <s v="P2"/>
    <s v="USD"/>
    <x v="0"/>
    <s v="BOND"/>
    <s v="BOND~USD~021527_4.125"/>
    <n v="63850"/>
    <d v="2026-02-27T00:00:00"/>
    <d v="2026-03-02T00:00:00"/>
    <d v="2027-02-15T00:00:00"/>
    <s v="INT"/>
    <s v="USD"/>
    <n v="-12189375"/>
    <n v="-12189375"/>
    <s v="N"/>
    <s v="FUNBUS"/>
  </r>
  <r>
    <x v="2"/>
    <s v="P2"/>
    <s v="USD"/>
    <x v="0"/>
    <s v="BOND"/>
    <s v="BOND~USD~021528_4.25"/>
    <n v="62130"/>
    <d v="2025-02-28T00:00:00"/>
    <d v="2025-03-03T00:00:00"/>
    <d v="2028-02-15T00:00:00"/>
    <s v="INT"/>
    <s v="USD"/>
    <n v="8500000"/>
    <n v="8500000"/>
    <s v="N"/>
    <s v="JEFFUS"/>
  </r>
  <r>
    <x v="2"/>
    <s v="P2"/>
    <s v="USD"/>
    <x v="0"/>
    <s v="BOND"/>
    <s v="BOND~USD~021528_4.25"/>
    <n v="62134"/>
    <d v="2025-02-28T00:00:00"/>
    <d v="2025-03-03T00:00:00"/>
    <d v="2028-02-15T00:00:00"/>
    <s v="INT"/>
    <s v="USD"/>
    <n v="9562500"/>
    <n v="9562500"/>
    <s v="N"/>
    <s v="FUNBUS"/>
  </r>
  <r>
    <x v="2"/>
    <s v="P2"/>
    <s v="USD"/>
    <x v="0"/>
    <s v="BOND"/>
    <s v="BOND~USD~021529_3.5"/>
    <n v="63853"/>
    <d v="2026-02-27T00:00:00"/>
    <d v="2026-03-02T00:00:00"/>
    <d v="2029-02-15T00:00:00"/>
    <s v="INT"/>
    <s v="USD"/>
    <n v="12250000"/>
    <n v="12250000"/>
    <s v="N"/>
    <s v="FUNBUS"/>
  </r>
  <r>
    <x v="2"/>
    <s v="P2"/>
    <s v="USD"/>
    <x v="0"/>
    <s v="BOND"/>
    <s v="BOND~USD~021529_3.5"/>
    <n v="63854"/>
    <d v="2026-02-27T00:00:00"/>
    <d v="2026-03-02T00:00:00"/>
    <d v="2029-02-15T00:00:00"/>
    <s v="INT"/>
    <s v="USD"/>
    <n v="910000"/>
    <n v="910000"/>
    <s v="N"/>
    <s v="TDSSNY"/>
  </r>
  <r>
    <x v="3"/>
    <s v="P2"/>
    <s v="USD"/>
    <x v="0"/>
    <s v="BOND"/>
    <s v="BOND~USD~061527_4.625"/>
    <n v="64520"/>
    <d v="2026-06-30T00:00:00"/>
    <d v="2026-07-01T00:00:00"/>
    <d v="2027-06-15T00:00:00"/>
    <s v="XNL"/>
    <s v="USD"/>
    <n v="132890791.17"/>
    <n v="132890791.17"/>
    <s v="N"/>
    <s v="JEFFUS"/>
  </r>
  <r>
    <x v="3"/>
    <s v="P2"/>
    <s v="USD"/>
    <x v="0"/>
    <s v="BOND"/>
    <s v="BOND~USD~061527_4.625"/>
    <n v="64524"/>
    <d v="2026-06-30T00:00:00"/>
    <d v="2026-07-01T00:00:00"/>
    <d v="2027-06-15T00:00:00"/>
    <s v="XNL"/>
    <s v="USD"/>
    <n v="555768253.07000005"/>
    <n v="555768253.07000005"/>
    <s v="N"/>
    <s v="FUNBUS"/>
  </r>
  <r>
    <x v="3"/>
    <s v="P2"/>
    <s v="USD"/>
    <x v="0"/>
    <s v="BOND"/>
    <s v="BOND~USD~061529_4.125"/>
    <n v="64522"/>
    <d v="2026-06-30T00:00:00"/>
    <d v="2026-07-01T00:00:00"/>
    <d v="2029-06-15T00:00:00"/>
    <s v="XNL"/>
    <s v="USD"/>
    <n v="-203199542.63999999"/>
    <n v="-203199542.63999999"/>
    <s v="N"/>
    <s v="JEFFUS"/>
  </r>
  <r>
    <x v="3"/>
    <s v="P2"/>
    <s v="USD"/>
    <x v="0"/>
    <s v="BOND"/>
    <s v="BOND~USD~061529_4.125"/>
    <n v="64526"/>
    <d v="2026-06-30T00:00:00"/>
    <d v="2026-07-01T00:00:00"/>
    <d v="2029-06-15T00:00:00"/>
    <s v="XNL"/>
    <s v="USD"/>
    <n v="-202198559.18000001"/>
    <n v="-202198559.18000001"/>
    <s v="N"/>
    <s v="FUNBUS"/>
  </r>
  <r>
    <x v="3"/>
    <s v="P2"/>
    <s v="USD"/>
    <x v="0"/>
    <s v="BOND"/>
    <s v="BOND~USD~061529_4.125"/>
    <n v="64527"/>
    <d v="2026-06-30T00:00:00"/>
    <d v="2026-07-01T00:00:00"/>
    <d v="2029-06-15T00:00:00"/>
    <s v="XNL"/>
    <s v="USD"/>
    <n v="-201197576.21000001"/>
    <n v="-201197576.21000001"/>
    <s v="N"/>
    <s v="MIUFJS"/>
  </r>
  <r>
    <x v="4"/>
    <s v="P2"/>
    <s v="USD"/>
    <x v="0"/>
    <s v="BOND"/>
    <s v="BOND~USD~063026_4.625"/>
    <n v="61356"/>
    <d v="2024-07-31T00:00:00"/>
    <d v="2024-08-01T00:00:00"/>
    <d v="2026-06-30T00:00:00"/>
    <s v="INT"/>
    <s v="USD"/>
    <n v="5388125"/>
    <n v="5388125"/>
    <s v="N"/>
    <s v="TDSSNY"/>
  </r>
  <r>
    <x v="4"/>
    <s v="P2"/>
    <s v="USD"/>
    <x v="0"/>
    <s v="BOND"/>
    <s v="BOND~USD~063026_4.625"/>
    <n v="61356"/>
    <d v="2024-07-31T00:00:00"/>
    <d v="2024-08-01T00:00:00"/>
    <d v="2026-06-30T00:00:00"/>
    <s v="XNL"/>
    <s v="USD"/>
    <n v="233000000"/>
    <n v="233000000"/>
    <s v="N"/>
    <s v="TDSSNY"/>
  </r>
  <r>
    <x v="4"/>
    <s v="P2"/>
    <s v="USD"/>
    <x v="0"/>
    <s v="BOND"/>
    <s v="BOND~USD~063026_4.625"/>
    <n v="62678"/>
    <d v="2025-06-30T00:00:00"/>
    <d v="2025-07-01T00:00:00"/>
    <d v="2026-06-30T00:00:00"/>
    <s v="XNL"/>
    <s v="USD"/>
    <n v="-233000000"/>
    <n v="-233000000"/>
    <s v="N"/>
    <s v="JEFFUS"/>
  </r>
  <r>
    <x v="4"/>
    <s v="P2"/>
    <s v="USD"/>
    <x v="0"/>
    <s v="BOND"/>
    <s v="BOND~USD~063026_4.625"/>
    <n v="62678"/>
    <d v="2025-06-30T00:00:00"/>
    <d v="2025-07-01T00:00:00"/>
    <d v="2026-06-30T00:00:00"/>
    <s v="INT"/>
    <s v="USD"/>
    <n v="-5388125"/>
    <n v="-5388125"/>
    <s v="N"/>
    <s v="JEFFUS"/>
  </r>
  <r>
    <x v="4"/>
    <s v="P2"/>
    <s v="USD"/>
    <x v="0"/>
    <s v="BOND"/>
    <s v="BOND~USD~063027_3.75"/>
    <n v="62839"/>
    <d v="2025-07-31T00:00:00"/>
    <d v="2025-08-01T00:00:00"/>
    <d v="2027-06-30T00:00:00"/>
    <s v="INT"/>
    <s v="USD"/>
    <n v="2006250"/>
    <n v="2006250"/>
    <s v="N"/>
    <s v="TDSSNY"/>
  </r>
  <r>
    <x v="4"/>
    <s v="P2"/>
    <s v="USD"/>
    <x v="0"/>
    <s v="BOND"/>
    <s v="BOND~USD~063027_3.75"/>
    <n v="63428"/>
    <d v="2025-11-28T00:00:00"/>
    <d v="2025-12-01T00:00:00"/>
    <d v="2027-06-30T00:00:00"/>
    <s v="INT"/>
    <s v="USD"/>
    <n v="-1537500"/>
    <n v="-1537500"/>
    <s v="N"/>
    <s v="JEFFUS"/>
  </r>
  <r>
    <x v="4"/>
    <s v="P2"/>
    <s v="USD"/>
    <x v="0"/>
    <s v="BOND"/>
    <s v="BOND~USD~063027_3.75"/>
    <n v="63852"/>
    <d v="2026-02-27T00:00:00"/>
    <d v="2026-03-02T00:00:00"/>
    <d v="2027-06-30T00:00:00"/>
    <s v="INT"/>
    <s v="USD"/>
    <n v="3871875"/>
    <n v="3871875"/>
    <s v="N"/>
    <s v="JEFFUS"/>
  </r>
  <r>
    <x v="3"/>
    <s v="P2"/>
    <s v="USD"/>
    <x v="0"/>
    <s v="BOND"/>
    <s v="BOND~USD~063027_3.75"/>
    <n v="64521"/>
    <d v="2026-06-30T00:00:00"/>
    <d v="2026-07-01T00:00:00"/>
    <d v="2027-06-30T00:00:00"/>
    <s v="XNL"/>
    <s v="USD"/>
    <n v="230691637.22999999"/>
    <n v="230691637.22999999"/>
    <s v="N"/>
    <s v="JEFFUS"/>
  </r>
  <r>
    <x v="3"/>
    <s v="P2"/>
    <s v="USD"/>
    <x v="0"/>
    <s v="BOND"/>
    <s v="BOND~USD~063028_4.125"/>
    <n v="64523"/>
    <d v="2026-06-30T00:00:00"/>
    <d v="2026-07-01T00:00:00"/>
    <d v="2028-06-30T00:00:00"/>
    <s v="XNL"/>
    <s v="USD"/>
    <n v="-65979038.729999997"/>
    <n v="-65979038.729999997"/>
    <s v="N"/>
    <s v="TDSSNY"/>
  </r>
  <r>
    <x v="0"/>
    <s v="P2"/>
    <s v="USD"/>
    <x v="0"/>
    <s v="BOND"/>
    <s v="BOND~USD~071526_4.5"/>
    <n v="59837"/>
    <d v="2023-07-31T00:00:00"/>
    <d v="2023-08-01T00:00:00"/>
    <d v="2026-07-15T00:00:00"/>
    <s v="INT"/>
    <s v="USD"/>
    <n v="6975000"/>
    <n v="6975000"/>
    <s v="N"/>
    <s v="JEFFUS"/>
  </r>
  <r>
    <x v="0"/>
    <s v="P2"/>
    <s v="USD"/>
    <x v="0"/>
    <s v="BOND"/>
    <s v="BOND~USD~071526_4.5"/>
    <n v="59837"/>
    <d v="2023-07-31T00:00:00"/>
    <d v="2023-08-01T00:00:00"/>
    <d v="2026-07-15T00:00:00"/>
    <s v="XNL"/>
    <s v="USD"/>
    <n v="310000000"/>
    <n v="310000000"/>
    <s v="N"/>
    <s v="JEFFUS"/>
  </r>
  <r>
    <x v="0"/>
    <s v="P2"/>
    <s v="USD"/>
    <x v="0"/>
    <s v="BOND"/>
    <s v="BOND~USD~071526_4.5"/>
    <n v="59841"/>
    <d v="2023-07-31T00:00:00"/>
    <d v="2023-08-01T00:00:00"/>
    <d v="2026-07-15T00:00:00"/>
    <s v="XNL"/>
    <s v="USD"/>
    <n v="323000000"/>
    <n v="323000000"/>
    <s v="N"/>
    <s v="FUNBUS"/>
  </r>
  <r>
    <x v="0"/>
    <s v="P2"/>
    <s v="USD"/>
    <x v="0"/>
    <s v="BOND"/>
    <s v="BOND~USD~071526_4.5"/>
    <n v="59841"/>
    <d v="2023-07-31T00:00:00"/>
    <d v="2023-08-01T00:00:00"/>
    <d v="2026-07-15T00:00:00"/>
    <s v="INT"/>
    <s v="USD"/>
    <n v="7267500"/>
    <n v="7267500"/>
    <s v="N"/>
    <s v="FUNBUS"/>
  </r>
  <r>
    <x v="0"/>
    <s v="P2"/>
    <s v="USD"/>
    <x v="0"/>
    <s v="BOND"/>
    <s v="BOND~USD~071526_4.5"/>
    <n v="60121"/>
    <d v="2023-09-29T00:00:00"/>
    <d v="2023-10-02T00:00:00"/>
    <d v="2026-07-15T00:00:00"/>
    <s v="INT"/>
    <s v="USD"/>
    <n v="8842500"/>
    <n v="8842500"/>
    <s v="N"/>
    <s v="FUNBUS"/>
  </r>
  <r>
    <x v="0"/>
    <s v="P2"/>
    <s v="USD"/>
    <x v="0"/>
    <s v="BOND"/>
    <s v="BOND~USD~071526_4.5"/>
    <n v="60121"/>
    <d v="2023-09-29T00:00:00"/>
    <d v="2023-10-02T00:00:00"/>
    <d v="2026-07-15T00:00:00"/>
    <s v="XNL"/>
    <s v="USD"/>
    <n v="393000000"/>
    <n v="393000000"/>
    <s v="N"/>
    <s v="FUNBUS"/>
  </r>
  <r>
    <x v="0"/>
    <s v="P2"/>
    <s v="USD"/>
    <x v="0"/>
    <s v="BOND"/>
    <s v="BOND~USD~071526_4.5"/>
    <n v="60527"/>
    <d v="2023-11-30T00:00:00"/>
    <d v="2023-12-01T00:00:00"/>
    <d v="2026-07-15T00:00:00"/>
    <s v="INT"/>
    <s v="USD"/>
    <n v="-2025000"/>
    <n v="-2025000"/>
    <s v="N"/>
    <s v="TDSSNY"/>
  </r>
  <r>
    <x v="0"/>
    <s v="P2"/>
    <s v="USD"/>
    <x v="0"/>
    <s v="BOND"/>
    <s v="BOND~USD~071526_4.5"/>
    <n v="60527"/>
    <d v="2023-11-30T00:00:00"/>
    <d v="2023-12-01T00:00:00"/>
    <d v="2026-07-15T00:00:00"/>
    <s v="XNL"/>
    <s v="USD"/>
    <n v="-90000000"/>
    <n v="-90000000"/>
    <s v="N"/>
    <s v="TDSSNY"/>
  </r>
  <r>
    <x v="0"/>
    <s v="P2"/>
    <s v="USD"/>
    <x v="0"/>
    <s v="BOND"/>
    <s v="BOND~USD~071526_4.5"/>
    <n v="60622"/>
    <d v="2023-12-29T00:00:00"/>
    <d v="2024-01-02T00:00:00"/>
    <d v="2026-07-15T00:00:00"/>
    <s v="INT"/>
    <s v="USD"/>
    <n v="-2610000"/>
    <n v="-2610000"/>
    <s v="N"/>
    <s v="FUNBUS"/>
  </r>
  <r>
    <x v="0"/>
    <s v="P2"/>
    <s v="USD"/>
    <x v="0"/>
    <s v="BOND"/>
    <s v="BOND~USD~071526_4.5"/>
    <n v="60622"/>
    <d v="2023-12-29T00:00:00"/>
    <d v="2024-01-02T00:00:00"/>
    <d v="2026-07-15T00:00:00"/>
    <s v="XNL"/>
    <s v="USD"/>
    <n v="-116000000"/>
    <n v="-116000000"/>
    <s v="N"/>
    <s v="FUNBUS"/>
  </r>
  <r>
    <x v="0"/>
    <s v="P2"/>
    <s v="USD"/>
    <x v="0"/>
    <s v="BOND"/>
    <s v="BOND~USD~071526_4.5"/>
    <n v="62679"/>
    <d v="2025-06-30T00:00:00"/>
    <d v="2025-07-01T00:00:00"/>
    <d v="2026-07-15T00:00:00"/>
    <s v="XNL"/>
    <s v="USD"/>
    <n v="-111000000"/>
    <n v="-111000000"/>
    <s v="N"/>
    <s v="TDSSNY"/>
  </r>
  <r>
    <x v="0"/>
    <s v="P2"/>
    <s v="USD"/>
    <x v="0"/>
    <s v="BOND"/>
    <s v="BOND~USD~071526_4.5"/>
    <n v="62679"/>
    <d v="2025-06-30T00:00:00"/>
    <d v="2025-07-01T00:00:00"/>
    <d v="2026-07-15T00:00:00"/>
    <s v="INT"/>
    <s v="USD"/>
    <n v="-2497500"/>
    <n v="-2497500"/>
    <s v="N"/>
    <s v="TDSSNY"/>
  </r>
  <r>
    <x v="0"/>
    <s v="P2"/>
    <s v="USD"/>
    <x v="0"/>
    <s v="BOND"/>
    <s v="BOND~USD~071526_4.5"/>
    <n v="62838"/>
    <d v="2025-07-31T00:00:00"/>
    <d v="2025-08-01T00:00:00"/>
    <d v="2026-07-15T00:00:00"/>
    <s v="XNL"/>
    <s v="USD"/>
    <n v="-290000000"/>
    <n v="-290000000"/>
    <s v="N"/>
    <s v="JEFFUS"/>
  </r>
  <r>
    <x v="0"/>
    <s v="P2"/>
    <s v="USD"/>
    <x v="0"/>
    <s v="BOND"/>
    <s v="BOND~USD~071526_4.5"/>
    <n v="62838"/>
    <d v="2025-07-31T00:00:00"/>
    <d v="2025-08-01T00:00:00"/>
    <d v="2026-07-15T00:00:00"/>
    <s v="INT"/>
    <s v="USD"/>
    <n v="-6525000"/>
    <n v="-6525000"/>
    <s v="N"/>
    <s v="JEFFUS"/>
  </r>
  <r>
    <x v="0"/>
    <s v="P2"/>
    <s v="USD"/>
    <x v="0"/>
    <s v="BOND"/>
    <s v="BOND~USD~071526_4.5"/>
    <n v="62840"/>
    <d v="2025-07-31T00:00:00"/>
    <d v="2025-08-01T00:00:00"/>
    <d v="2026-07-15T00:00:00"/>
    <s v="INT"/>
    <s v="USD"/>
    <n v="-2452500"/>
    <n v="-2452500"/>
    <s v="N"/>
    <s v="TDSSNY"/>
  </r>
  <r>
    <x v="0"/>
    <s v="P2"/>
    <s v="USD"/>
    <x v="0"/>
    <s v="BOND"/>
    <s v="BOND~USD~071526_4.5"/>
    <n v="62840"/>
    <d v="2025-07-31T00:00:00"/>
    <d v="2025-08-01T00:00:00"/>
    <d v="2026-07-15T00:00:00"/>
    <s v="XNL"/>
    <s v="USD"/>
    <n v="-109000000"/>
    <n v="-109000000"/>
    <s v="N"/>
    <s v="TDSSNY"/>
  </r>
  <r>
    <x v="0"/>
    <s v="P2"/>
    <s v="USD"/>
    <x v="0"/>
    <s v="BOND"/>
    <s v="BOND~USD~071526_4.5"/>
    <n v="62841"/>
    <d v="2025-07-31T00:00:00"/>
    <d v="2025-08-01T00:00:00"/>
    <d v="2026-07-15T00:00:00"/>
    <s v="INT"/>
    <s v="USD"/>
    <n v="-6975000"/>
    <n v="-6975000"/>
    <s v="N"/>
    <s v="FUNBUS"/>
  </r>
  <r>
    <x v="0"/>
    <s v="P2"/>
    <s v="USD"/>
    <x v="0"/>
    <s v="BOND"/>
    <s v="BOND~USD~071526_4.5"/>
    <n v="62841"/>
    <d v="2025-07-31T00:00:00"/>
    <d v="2025-08-01T00:00:00"/>
    <d v="2026-07-15T00:00:00"/>
    <s v="XNL"/>
    <s v="USD"/>
    <n v="-310000000"/>
    <n v="-310000000"/>
    <s v="N"/>
    <s v="FUNBUS"/>
  </r>
  <r>
    <x v="0"/>
    <s v="P2"/>
    <s v="USD"/>
    <x v="0"/>
    <s v="BOND"/>
    <s v="BOND~USD~071527_4.375"/>
    <n v="61355"/>
    <d v="2024-07-31T00:00:00"/>
    <d v="2024-08-01T00:00:00"/>
    <d v="2027-07-15T00:00:00"/>
    <s v="INT"/>
    <s v="USD"/>
    <n v="6562500"/>
    <n v="6562500"/>
    <s v="N"/>
    <s v="JEFFUS"/>
  </r>
  <r>
    <x v="0"/>
    <s v="P2"/>
    <s v="USD"/>
    <x v="0"/>
    <s v="BOND"/>
    <s v="BOND~USD~071527_4.375"/>
    <n v="61358"/>
    <d v="2024-07-31T00:00:00"/>
    <d v="2024-08-01T00:00:00"/>
    <d v="2027-07-15T00:00:00"/>
    <s v="INT"/>
    <s v="USD"/>
    <n v="6759375"/>
    <n v="6759375"/>
    <s v="N"/>
    <s v="FUNBUS"/>
  </r>
  <r>
    <x v="5"/>
    <s v="P2"/>
    <s v="USD"/>
    <x v="0"/>
    <s v="BOND"/>
    <s v="BOND~USD~071527_4.375"/>
    <n v="64719"/>
    <d v="2026-07-31T00:00:00"/>
    <d v="2026-08-03T00:00:00"/>
    <d v="2027-07-15T00:00:00"/>
    <s v="XNL"/>
    <s v="USD"/>
    <n v="209908872.34999999"/>
    <n v="209908872.34999999"/>
    <s v="N"/>
    <s v="JEFFUS"/>
  </r>
  <r>
    <x v="5"/>
    <s v="P2"/>
    <s v="USD"/>
    <x v="0"/>
    <s v="BOND"/>
    <s v="BOND~USD~071527_4.375"/>
    <n v="64723"/>
    <d v="2026-07-31T00:00:00"/>
    <d v="2026-08-03T00:00:00"/>
    <d v="2027-07-15T00:00:00"/>
    <s v="XNL"/>
    <s v="USD"/>
    <n v="401747282.61000001"/>
    <n v="401747282.61000001"/>
    <s v="N"/>
    <s v="FUNBUS"/>
  </r>
  <r>
    <x v="0"/>
    <s v="P2"/>
    <s v="USD"/>
    <x v="0"/>
    <s v="BOND"/>
    <s v="BOND~USD~071528_3.875"/>
    <n v="62837"/>
    <d v="2025-07-31T00:00:00"/>
    <d v="2025-08-01T00:00:00"/>
    <d v="2028-07-15T00:00:00"/>
    <s v="INT"/>
    <s v="USD"/>
    <n v="5812500"/>
    <n v="5812500"/>
    <s v="N"/>
    <s v="JEFFUS"/>
  </r>
  <r>
    <x v="0"/>
    <s v="P2"/>
    <s v="USD"/>
    <x v="0"/>
    <s v="BOND"/>
    <s v="BOND~USD~071528_3.875"/>
    <n v="62842"/>
    <d v="2025-07-31T00:00:00"/>
    <d v="2025-08-01T00:00:00"/>
    <d v="2028-07-15T00:00:00"/>
    <s v="INT"/>
    <s v="USD"/>
    <n v="5928750"/>
    <n v="5928750"/>
    <s v="N"/>
    <s v="FUNBUS"/>
  </r>
  <r>
    <x v="5"/>
    <s v="P2"/>
    <s v="USD"/>
    <x v="0"/>
    <s v="BOND"/>
    <s v="BOND~USD~071529_4.125"/>
    <n v="64718"/>
    <d v="2026-07-31T00:00:00"/>
    <d v="2026-08-03T00:00:00"/>
    <d v="2029-07-15T00:00:00"/>
    <s v="XNL"/>
    <s v="USD"/>
    <n v="-195820859.72999999"/>
    <n v="-195820859.72999999"/>
    <s v="N"/>
    <s v="JEFFUS"/>
  </r>
  <r>
    <x v="5"/>
    <s v="P2"/>
    <s v="USD"/>
    <x v="0"/>
    <s v="BOND"/>
    <s v="BOND~USD~071529_4.125"/>
    <n v="64722"/>
    <d v="2026-07-31T00:00:00"/>
    <d v="2026-08-03T00:00:00"/>
    <d v="2029-07-15T00:00:00"/>
    <s v="XNL"/>
    <s v="USD"/>
    <n v="-199308763.59"/>
    <n v="-199308763.59"/>
    <s v="N"/>
    <s v="FUNBUS"/>
  </r>
  <r>
    <x v="5"/>
    <s v="P2"/>
    <s v="USD"/>
    <x v="0"/>
    <s v="BOND"/>
    <s v="BOND~USD~071529_4.125"/>
    <n v="64724"/>
    <d v="2026-07-31T00:00:00"/>
    <d v="2026-08-03T00:00:00"/>
    <d v="2029-07-15T00:00:00"/>
    <s v="XNL"/>
    <s v="USD"/>
    <n v="-99662194.290000007"/>
    <n v="-99662194.290000007"/>
    <s v="N"/>
    <s v="MIUFJS"/>
  </r>
  <r>
    <x v="1"/>
    <s v="P2"/>
    <s v="USD"/>
    <x v="0"/>
    <s v="BOND"/>
    <s v="BOND~USD~073127_3.875"/>
    <n v="62964"/>
    <d v="2025-08-29T00:00:00"/>
    <d v="2025-09-02T00:00:00"/>
    <d v="2027-07-31T00:00:00"/>
    <s v="INT"/>
    <s v="USD"/>
    <n v="3875000"/>
    <n v="3875000"/>
    <s v="N"/>
    <s v="TDSSNY"/>
  </r>
  <r>
    <x v="1"/>
    <s v="P2"/>
    <s v="USD"/>
    <x v="0"/>
    <s v="BOND"/>
    <s v="BOND~USD~073127_3.875"/>
    <n v="62966"/>
    <d v="2025-08-29T00:00:00"/>
    <d v="2025-09-02T00:00:00"/>
    <d v="2027-07-31T00:00:00"/>
    <s v="INT"/>
    <s v="USD"/>
    <n v="5366875"/>
    <n v="5366875"/>
    <s v="N"/>
    <s v="FUNBUS"/>
  </r>
  <r>
    <x v="1"/>
    <s v="P2"/>
    <s v="USD"/>
    <x v="0"/>
    <s v="BOND"/>
    <s v="BOND~USD~073127_3.875"/>
    <n v="63119"/>
    <d v="2025-09-30T00:00:00"/>
    <d v="2025-10-01T00:00:00"/>
    <d v="2027-07-31T00:00:00"/>
    <s v="INT"/>
    <s v="USD"/>
    <n v="-8893125"/>
    <n v="-8893125"/>
    <s v="N"/>
    <s v="JEFFUS"/>
  </r>
  <r>
    <x v="5"/>
    <s v="P2"/>
    <s v="USD"/>
    <x v="0"/>
    <s v="BOND"/>
    <s v="BOND~USD~073127_3.875"/>
    <n v="64721"/>
    <d v="2026-07-31T00:00:00"/>
    <d v="2026-08-03T00:00:00"/>
    <d v="2027-07-31T00:00:00"/>
    <s v="XNL"/>
    <s v="USD"/>
    <n v="17952248.640000001"/>
    <n v="17952248.640000001"/>
    <s v="N"/>
    <s v="TDSSNY"/>
  </r>
  <r>
    <x v="2"/>
    <s v="P2"/>
    <s v="USD"/>
    <x v="0"/>
    <s v="BOND"/>
    <s v="BOND~USD~081526_4.375"/>
    <n v="59989"/>
    <d v="2023-08-31T00:00:00"/>
    <d v="2023-09-01T00:00:00"/>
    <d v="2026-08-15T00:00:00"/>
    <s v="INT"/>
    <s v="USD"/>
    <n v="9953125"/>
    <n v="9953125"/>
    <s v="N"/>
    <s v="FUNBUS"/>
  </r>
  <r>
    <x v="2"/>
    <s v="P2"/>
    <s v="USD"/>
    <x v="0"/>
    <s v="BOND"/>
    <s v="BOND~USD~081526_4.375"/>
    <n v="59989"/>
    <d v="2023-08-31T00:00:00"/>
    <d v="2023-09-01T00:00:00"/>
    <d v="2026-08-15T00:00:00"/>
    <s v="XNL"/>
    <s v="USD"/>
    <n v="455000000"/>
    <n v="455000000"/>
    <s v="N"/>
    <s v="FUNBUS"/>
  </r>
  <r>
    <x v="2"/>
    <s v="P2"/>
    <s v="USD"/>
    <x v="0"/>
    <s v="BOND"/>
    <s v="BOND~USD~081526_4.375"/>
    <n v="62968"/>
    <d v="2025-08-29T00:00:00"/>
    <d v="2025-09-02T00:00:00"/>
    <d v="2026-08-15T00:00:00"/>
    <s v="INT"/>
    <s v="USD"/>
    <n v="-9953125"/>
    <n v="-9953125"/>
    <s v="N"/>
    <s v="FUNBUS"/>
  </r>
  <r>
    <x v="2"/>
    <s v="P2"/>
    <s v="USD"/>
    <x v="0"/>
    <s v="BOND"/>
    <s v="BOND~USD~081526_4.375"/>
    <n v="62968"/>
    <d v="2025-08-29T00:00:00"/>
    <d v="2025-09-02T00:00:00"/>
    <d v="2026-08-15T00:00:00"/>
    <s v="XNL"/>
    <s v="USD"/>
    <n v="-455000000"/>
    <n v="-455000000"/>
    <s v="N"/>
    <s v="FUNBUS"/>
  </r>
  <r>
    <x v="2"/>
    <s v="P2"/>
    <s v="USD"/>
    <x v="0"/>
    <s v="BOND"/>
    <s v="BOND~USD~081527_3.75"/>
    <n v="61466"/>
    <d v="2024-08-30T00:00:00"/>
    <d v="2024-09-03T00:00:00"/>
    <d v="2027-08-15T00:00:00"/>
    <s v="INT"/>
    <s v="USD"/>
    <n v="5625000"/>
    <n v="5625000"/>
    <s v="N"/>
    <s v="JEFFUS"/>
  </r>
  <r>
    <x v="2"/>
    <s v="P2"/>
    <s v="USD"/>
    <x v="0"/>
    <s v="BOND"/>
    <s v="BOND~USD~081527_3.75"/>
    <n v="61470"/>
    <d v="2024-08-30T00:00:00"/>
    <d v="2024-09-03T00:00:00"/>
    <d v="2027-08-15T00:00:00"/>
    <s v="INT"/>
    <s v="USD"/>
    <n v="7593750"/>
    <n v="7593750"/>
    <s v="N"/>
    <s v="FUNBUS"/>
  </r>
  <r>
    <x v="2"/>
    <s v="P2"/>
    <s v="USD"/>
    <x v="0"/>
    <s v="BOND"/>
    <s v="BOND~USD~081528_3.625"/>
    <n v="62961"/>
    <d v="2025-08-29T00:00:00"/>
    <d v="2025-09-02T00:00:00"/>
    <d v="2028-08-15T00:00:00"/>
    <s v="INT"/>
    <s v="USD"/>
    <n v="7177500"/>
    <n v="7177500"/>
    <s v="N"/>
    <s v="JEFFUS"/>
  </r>
  <r>
    <x v="2"/>
    <s v="P2"/>
    <s v="USD"/>
    <x v="0"/>
    <s v="BOND"/>
    <s v="BOND~USD~081528_3.625"/>
    <n v="62967"/>
    <d v="2025-08-29T00:00:00"/>
    <d v="2025-09-02T00:00:00"/>
    <d v="2028-08-15T00:00:00"/>
    <s v="INT"/>
    <s v="USD"/>
    <n v="7250000"/>
    <n v="7250000"/>
    <s v="N"/>
    <s v="FUNBUS"/>
  </r>
  <r>
    <x v="3"/>
    <s v="P2"/>
    <s v="USD"/>
    <x v="0"/>
    <s v="BOND"/>
    <s v="BOND~USD~083127_3.625"/>
    <n v="64525"/>
    <d v="2026-06-30T00:00:00"/>
    <d v="2026-07-01T00:00:00"/>
    <d v="2027-08-31T00:00:00"/>
    <s v="XNL"/>
    <s v="USD"/>
    <n v="-220941959.91999999"/>
    <n v="-220941959.91999999"/>
    <s v="N"/>
    <s v="FUNBUS"/>
  </r>
  <r>
    <x v="5"/>
    <s v="P2"/>
    <s v="USD"/>
    <x v="0"/>
    <s v="BOND"/>
    <s v="BOND~USD~083127_3.625"/>
    <n v="64720"/>
    <d v="2026-07-31T00:00:00"/>
    <d v="2026-08-03T00:00:00"/>
    <d v="2027-08-31T00:00:00"/>
    <s v="XNL"/>
    <s v="USD"/>
    <n v="206444277.16999999"/>
    <n v="206444277.16999999"/>
    <s v="N"/>
    <s v="JEFFUS"/>
  </r>
  <r>
    <x v="4"/>
    <s v="P2"/>
    <s v="USD"/>
    <x v="0"/>
    <s v="BOND"/>
    <s v="BOND~USD~123126_4.25"/>
    <n v="62008"/>
    <d v="2025-01-31T00:00:00"/>
    <d v="2025-02-03T00:00:00"/>
    <d v="2026-12-31T00:00:00"/>
    <s v="INT"/>
    <s v="USD"/>
    <n v="956250"/>
    <n v="956250"/>
    <s v="N"/>
    <s v="FUNBUS"/>
  </r>
  <r>
    <x v="4"/>
    <s v="P2"/>
    <s v="USD"/>
    <x v="0"/>
    <s v="BOND"/>
    <s v="BOND~USD~123126_4.25"/>
    <n v="63429"/>
    <d v="2025-11-28T00:00:00"/>
    <d v="2025-12-01T00:00:00"/>
    <d v="2026-12-31T00:00:00"/>
    <s v="INT"/>
    <s v="USD"/>
    <n v="-956250"/>
    <n v="-956250"/>
    <s v="N"/>
    <s v="TDSSNY"/>
  </r>
  <r>
    <x v="2"/>
    <s v="P2"/>
    <s v="USD"/>
    <x v="1"/>
    <s v="BOND"/>
    <s v="BOND~USD~20270815_2.25"/>
    <n v="44002"/>
    <d v="2017-10-06T00:00:00"/>
    <d v="2017-10-10T00:00:00"/>
    <d v="2027-08-15T00:00:00"/>
    <s v="INT"/>
    <s v="USD"/>
    <n v="-225000"/>
    <n v="-225000"/>
    <s v="N"/>
    <s v="GOSZUS"/>
  </r>
  <r>
    <x v="2"/>
    <s v="P2"/>
    <s v="USD"/>
    <x v="1"/>
    <s v="BOND"/>
    <s v="BOND~USD~20270815_2.25"/>
    <n v="44003"/>
    <d v="2017-10-06T00:00:00"/>
    <d v="2017-10-10T00:00:00"/>
    <d v="2027-08-15T00:00:00"/>
    <s v="INT"/>
    <s v="USD"/>
    <n v="-247500"/>
    <n v="-247500"/>
    <s v="N"/>
    <s v="GOSZUS"/>
  </r>
  <r>
    <x v="2"/>
    <s v="P2"/>
    <s v="USD"/>
    <x v="1"/>
    <s v="BOND"/>
    <s v="BOND~USD~20270815_2.25"/>
    <n v="44050"/>
    <d v="2017-10-10T00:00:00"/>
    <d v="2017-10-11T00:00:00"/>
    <d v="2027-08-15T00:00:00"/>
    <s v="INT"/>
    <s v="USD"/>
    <n v="78750"/>
    <n v="78750"/>
    <s v="N"/>
    <s v="BOFMUS"/>
  </r>
  <r>
    <x v="2"/>
    <s v="P2"/>
    <s v="USD"/>
    <x v="1"/>
    <s v="BOND"/>
    <s v="BOND~USD~20270815_2.25"/>
    <n v="44067"/>
    <d v="2017-10-11T00:00:00"/>
    <d v="2017-10-12T00:00:00"/>
    <d v="2027-08-15T00:00:00"/>
    <s v="INT"/>
    <s v="USD"/>
    <n v="393750"/>
    <n v="393750"/>
    <s v="N"/>
    <s v="SBSIUS"/>
  </r>
  <r>
    <x v="2"/>
    <s v="P2"/>
    <s v="USD"/>
    <x v="1"/>
    <s v="BOND"/>
    <s v="BOND~USD~20270815_2.25"/>
    <n v="44315"/>
    <d v="2017-11-03T00:00:00"/>
    <d v="2017-11-06T00:00:00"/>
    <d v="2027-08-15T00:00:00"/>
    <s v="INT"/>
    <s v="USD"/>
    <n v="-427500"/>
    <n v="-427500"/>
    <s v="N"/>
    <s v="GOSZUS"/>
  </r>
  <r>
    <x v="2"/>
    <s v="P2"/>
    <s v="USD"/>
    <x v="1"/>
    <s v="BOND"/>
    <s v="BOND~USD~20270815_2.25"/>
    <n v="44379"/>
    <d v="2017-11-08T00:00:00"/>
    <d v="2017-11-09T00:00:00"/>
    <d v="2027-08-15T00:00:00"/>
    <s v="INT"/>
    <s v="USD"/>
    <n v="292500"/>
    <n v="292500"/>
    <s v="N"/>
    <s v="MOSZUS"/>
  </r>
  <r>
    <x v="2"/>
    <s v="P2"/>
    <s v="USD"/>
    <x v="1"/>
    <s v="BOND"/>
    <s v="BOND~USD~20270815_2.25"/>
    <n v="44396"/>
    <d v="2017-11-09T00:00:00"/>
    <d v="2017-11-10T00:00:00"/>
    <d v="2027-08-15T00:00:00"/>
    <s v="INT"/>
    <s v="USD"/>
    <n v="135000"/>
    <n v="135000"/>
    <s v="N"/>
    <s v="HSBSUS"/>
  </r>
  <r>
    <x v="2"/>
    <s v="P2"/>
    <s v="USD"/>
    <x v="0"/>
    <s v="BOND"/>
    <s v="BOND~USD~260815_06.750"/>
    <n v="60890"/>
    <d v="2024-02-29T00:00:00"/>
    <d v="2024-03-01T00:00:00"/>
    <d v="2026-08-15T00:00:00"/>
    <s v="INT"/>
    <s v="USD"/>
    <n v="540000"/>
    <n v="540000"/>
    <s v="N"/>
    <s v="JPMSUS"/>
  </r>
  <r>
    <x v="2"/>
    <s v="P2"/>
    <s v="USD"/>
    <x v="0"/>
    <s v="BOND"/>
    <s v="BOND~USD~260815_06.750"/>
    <n v="60890"/>
    <d v="2024-02-29T00:00:00"/>
    <d v="2024-03-01T00:00:00"/>
    <d v="2026-08-15T00:00:00"/>
    <s v="XNL"/>
    <s v="USD"/>
    <n v="16000000"/>
    <n v="16000000"/>
    <s v="N"/>
    <s v="JPMSUS"/>
  </r>
  <r>
    <x v="2"/>
    <s v="P2"/>
    <s v="USD"/>
    <x v="0"/>
    <s v="BOND"/>
    <s v="BOND~USD~260815_06.750"/>
    <n v="62963"/>
    <d v="2025-08-29T00:00:00"/>
    <d v="2025-09-02T00:00:00"/>
    <d v="2026-08-15T00:00:00"/>
    <s v="XNL"/>
    <s v="USD"/>
    <n v="-16000000"/>
    <n v="-16000000"/>
    <s v="N"/>
    <s v="JEFFUS"/>
  </r>
  <r>
    <x v="2"/>
    <s v="P2"/>
    <s v="USD"/>
    <x v="0"/>
    <s v="BOND"/>
    <s v="BOND~USD~260815_06.750"/>
    <n v="62963"/>
    <d v="2025-08-29T00:00:00"/>
    <d v="2025-09-02T00:00:00"/>
    <d v="2026-08-15T00:00:00"/>
    <s v="INT"/>
    <s v="USD"/>
    <n v="-540000"/>
    <n v="-540000"/>
    <s v="N"/>
    <s v="JEFFUS"/>
  </r>
  <r>
    <x v="4"/>
    <s v="P2"/>
    <s v="USD"/>
    <x v="0"/>
    <s v="BOND"/>
    <s v="BOND~USD~261231_1.25"/>
    <n v="60620"/>
    <d v="2023-12-29T00:00:00"/>
    <d v="2024-01-02T00:00:00"/>
    <d v="2026-12-31T00:00:00"/>
    <s v="INT"/>
    <s v="USD"/>
    <n v="250000"/>
    <n v="250000"/>
    <s v="N"/>
    <s v="FUNBUS"/>
  </r>
  <r>
    <x v="4"/>
    <s v="P2"/>
    <s v="USD"/>
    <x v="0"/>
    <s v="BOND"/>
    <s v="BOND~USD~261231_1.25"/>
    <n v="63526"/>
    <d v="2025-12-31T00:00:00"/>
    <d v="2026-01-02T00:00:00"/>
    <d v="2026-12-31T00:00:00"/>
    <s v="INT"/>
    <s v="USD"/>
    <n v="-250000"/>
    <n v="-250000"/>
    <s v="N"/>
    <s v="TDSSNY"/>
  </r>
  <r>
    <x v="2"/>
    <s v="P2"/>
    <s v="USD"/>
    <x v="2"/>
    <s v="BOND"/>
    <s v="BOND~USD~270815_06.375"/>
    <n v="847"/>
    <d v="2000-01-03T00:00:00"/>
    <d v="2000-01-04T00:00:00"/>
    <d v="2027-08-15T00:00:00"/>
    <s v="INT"/>
    <s v="USD"/>
    <n v="717187.5"/>
    <n v="717187.5"/>
    <s v="N"/>
    <s v="GRCMCO"/>
  </r>
  <r>
    <x v="2"/>
    <s v="P2"/>
    <s v="USD"/>
    <x v="2"/>
    <s v="BOND"/>
    <s v="BOND~USD~270815_06.375"/>
    <n v="877"/>
    <d v="2000-01-13T00:00:00"/>
    <d v="2000-01-14T00:00:00"/>
    <d v="2027-08-15T00:00:00"/>
    <s v="INT"/>
    <s v="USD"/>
    <n v="650250"/>
    <n v="650250"/>
    <s v="N"/>
    <s v="LEBZUS"/>
  </r>
  <r>
    <x v="2"/>
    <s v="P2"/>
    <s v="USD"/>
    <x v="2"/>
    <s v="BOND"/>
    <s v="BOND~USD~270815_06.375"/>
    <n v="894"/>
    <d v="2000-01-25T00:00:00"/>
    <d v="2000-01-26T00:00:00"/>
    <d v="2027-08-15T00:00:00"/>
    <s v="INT"/>
    <s v="USD"/>
    <n v="-717187.5"/>
    <n v="-717187.5"/>
    <s v="N"/>
    <s v="GRCMCO"/>
  </r>
  <r>
    <x v="2"/>
    <s v="P2"/>
    <s v="USD"/>
    <x v="2"/>
    <s v="BOND"/>
    <s v="BOND~USD~270815_06.375"/>
    <n v="1143"/>
    <d v="2000-03-27T00:00:00"/>
    <d v="2000-03-28T00:00:00"/>
    <d v="2027-08-15T00:00:00"/>
    <s v="INT"/>
    <s v="USD"/>
    <n v="-650250"/>
    <n v="-650250"/>
    <s v="N"/>
    <s v="LEBZUS"/>
  </r>
  <r>
    <x v="2"/>
    <s v="P2"/>
    <s v="USD"/>
    <x v="1"/>
    <s v="BOND"/>
    <s v="BOND~USD~280815_2.875"/>
    <n v="47730"/>
    <d v="2018-08-21T00:00:00"/>
    <d v="2018-08-22T00:00:00"/>
    <d v="2028-08-15T00:00:00"/>
    <s v="INT"/>
    <s v="USD"/>
    <n v="287500"/>
    <n v="287500"/>
    <s v="N"/>
    <s v="CSFBUS"/>
  </r>
  <r>
    <x v="2"/>
    <s v="P2"/>
    <s v="USD"/>
    <x v="1"/>
    <s v="BOND"/>
    <s v="BOND~USD~280815_2.875"/>
    <n v="48105"/>
    <d v="2018-09-27T00:00:00"/>
    <d v="2018-09-28T00:00:00"/>
    <d v="2028-08-15T00:00:00"/>
    <s v="INT"/>
    <s v="USD"/>
    <n v="-431250"/>
    <n v="-431250"/>
    <s v="N"/>
    <s v="TDSSNY"/>
  </r>
  <r>
    <x v="2"/>
    <s v="P2"/>
    <s v="USD"/>
    <x v="1"/>
    <s v="BOND"/>
    <s v="BOND~USD~280815_2.875"/>
    <n v="48107"/>
    <d v="2018-09-27T00:00:00"/>
    <d v="2018-09-28T00:00:00"/>
    <d v="2028-08-15T00:00:00"/>
    <s v="INT"/>
    <s v="USD"/>
    <n v="359375"/>
    <n v="359375"/>
    <s v="N"/>
    <s v="BOFMUS"/>
  </r>
  <r>
    <x v="2"/>
    <s v="P2"/>
    <s v="USD"/>
    <x v="1"/>
    <s v="BOND"/>
    <s v="BOND~USD~280815_2.875"/>
    <n v="48142"/>
    <d v="2018-09-28T00:00:00"/>
    <d v="2018-10-01T00:00:00"/>
    <d v="2028-08-15T00:00:00"/>
    <s v="INT"/>
    <s v="USD"/>
    <n v="373750"/>
    <n v="373750"/>
    <s v="N"/>
    <s v="GOSZUS"/>
  </r>
  <r>
    <x v="2"/>
    <s v="P2"/>
    <s v="USD"/>
    <x v="1"/>
    <s v="BOND"/>
    <s v="BOND~USD~280815_2.875"/>
    <n v="48295"/>
    <d v="2018-10-15T00:00:00"/>
    <d v="2018-10-16T00:00:00"/>
    <d v="2028-08-15T00:00:00"/>
    <s v="INT"/>
    <s v="USD"/>
    <n v="-287500"/>
    <n v="-287500"/>
    <s v="N"/>
    <s v="MOSZUS"/>
  </r>
  <r>
    <x v="2"/>
    <s v="P2"/>
    <s v="USD"/>
    <x v="1"/>
    <s v="BOND"/>
    <s v="BOND~USD~280815_2.875"/>
    <n v="48312"/>
    <d v="2018-10-16T00:00:00"/>
    <d v="2018-10-17T00:00:00"/>
    <d v="2028-08-15T00:00:00"/>
    <s v="INT"/>
    <s v="USD"/>
    <n v="-158125"/>
    <n v="-158125"/>
    <s v="N"/>
    <s v="BOFMUS"/>
  </r>
  <r>
    <x v="2"/>
    <s v="P2"/>
    <s v="USD"/>
    <x v="1"/>
    <s v="BOND"/>
    <s v="BOND~USD~280815_2.875"/>
    <n v="48611"/>
    <d v="2018-11-16T00:00:00"/>
    <d v="2018-11-19T00:00:00"/>
    <d v="2028-08-15T00:00:00"/>
    <s v="INT"/>
    <s v="USD"/>
    <n v="-143750"/>
    <n v="-143750"/>
    <s v="N"/>
    <s v="SBSIUS"/>
  </r>
  <r>
    <x v="2"/>
    <s v="P2"/>
    <s v="USD"/>
    <x v="2"/>
    <s v="BOND"/>
    <s v="BOND~USD~290215_05.250"/>
    <n v="401"/>
    <d v="1999-02-10T00:00:00"/>
    <d v="1999-02-16T00:00:00"/>
    <d v="2029-02-15T00:00:00"/>
    <s v="INT"/>
    <s v="USD"/>
    <n v="136500"/>
    <n v="136500"/>
    <s v="N"/>
    <s v="INIT"/>
  </r>
  <r>
    <x v="2"/>
    <s v="P2"/>
    <s v="USD"/>
    <x v="2"/>
    <s v="BOND"/>
    <s v="BOND~USD~290215_05.250"/>
    <n v="402"/>
    <d v="1999-02-11T00:00:00"/>
    <d v="1999-02-16T00:00:00"/>
    <d v="2029-02-15T00:00:00"/>
    <s v="INT"/>
    <s v="USD"/>
    <n v="53812.5"/>
    <n v="53812.5"/>
    <s v="N"/>
    <s v="INIT"/>
  </r>
  <r>
    <x v="2"/>
    <s v="P2"/>
    <s v="USD"/>
    <x v="2"/>
    <s v="BOND"/>
    <s v="BOND~USD~290215_05.250"/>
    <n v="403"/>
    <d v="1999-03-31T00:00:00"/>
    <d v="1999-04-01T00:00:00"/>
    <d v="2029-02-15T00:00:00"/>
    <s v="INT"/>
    <s v="USD"/>
    <n v="131250"/>
    <n v="131250"/>
    <s v="N"/>
    <s v="INIT"/>
  </r>
  <r>
    <x v="2"/>
    <s v="P2"/>
    <s v="USD"/>
    <x v="2"/>
    <s v="BOND"/>
    <s v="BOND~USD~290215_05.250"/>
    <n v="404"/>
    <d v="1999-04-30T00:00:00"/>
    <d v="1999-05-03T00:00:00"/>
    <d v="2029-02-15T00:00:00"/>
    <s v="INT"/>
    <s v="USD"/>
    <n v="210000"/>
    <n v="210000"/>
    <s v="N"/>
    <s v="INIT"/>
  </r>
  <r>
    <x v="2"/>
    <s v="P2"/>
    <s v="USD"/>
    <x v="2"/>
    <s v="BOND"/>
    <s v="BOND~USD~290215_05.250"/>
    <n v="405"/>
    <d v="1999-05-28T00:00:00"/>
    <d v="1999-06-01T00:00:00"/>
    <d v="2029-02-15T00:00:00"/>
    <s v="INT"/>
    <s v="USD"/>
    <n v="341250"/>
    <n v="341250"/>
    <s v="N"/>
    <s v="INIT"/>
  </r>
  <r>
    <x v="2"/>
    <s v="P2"/>
    <s v="USD"/>
    <x v="2"/>
    <s v="BOND"/>
    <s v="BOND~USD~290215_05.250"/>
    <n v="406"/>
    <d v="1999-06-14T00:00:00"/>
    <d v="1999-06-15T00:00:00"/>
    <d v="2029-02-15T00:00:00"/>
    <s v="INT"/>
    <s v="USD"/>
    <n v="36750"/>
    <n v="36750"/>
    <s v="N"/>
    <s v="INIT"/>
  </r>
  <r>
    <x v="2"/>
    <s v="P2"/>
    <s v="USD"/>
    <x v="2"/>
    <s v="BOND"/>
    <s v="BOND~USD~290215_05.250"/>
    <n v="407"/>
    <d v="1999-06-29T00:00:00"/>
    <d v="1999-06-30T00:00:00"/>
    <d v="2029-02-15T00:00:00"/>
    <s v="INT"/>
    <s v="USD"/>
    <n v="1312500"/>
    <n v="1312500"/>
    <s v="N"/>
    <s v="INIT"/>
  </r>
  <r>
    <x v="2"/>
    <s v="P2"/>
    <s v="USD"/>
    <x v="2"/>
    <s v="BOND"/>
    <s v="BOND~USD~290215_05.250"/>
    <n v="408"/>
    <d v="1999-06-29T00:00:00"/>
    <d v="1999-06-30T00:00:00"/>
    <d v="2029-02-15T00:00:00"/>
    <s v="INT"/>
    <s v="USD"/>
    <n v="57750"/>
    <n v="57750"/>
    <s v="N"/>
    <s v="INIT"/>
  </r>
  <r>
    <x v="2"/>
    <s v="P2"/>
    <s v="USD"/>
    <x v="2"/>
    <s v="BOND"/>
    <s v="BOND~USD~290215_05.250"/>
    <n v="409"/>
    <d v="1999-06-30T00:00:00"/>
    <d v="1999-07-01T00:00:00"/>
    <d v="2029-02-15T00:00:00"/>
    <s v="INT"/>
    <s v="USD"/>
    <n v="686437.5"/>
    <n v="686437.5"/>
    <s v="N"/>
    <s v="INIT"/>
  </r>
  <r>
    <x v="2"/>
    <s v="P2"/>
    <s v="USD"/>
    <x v="2"/>
    <s v="BOND"/>
    <s v="BOND~USD~290215_05.250"/>
    <n v="410"/>
    <d v="1999-07-30T00:00:00"/>
    <d v="1999-08-02T00:00:00"/>
    <d v="2029-02-15T00:00:00"/>
    <s v="INT"/>
    <s v="USD"/>
    <n v="262500"/>
    <n v="262500"/>
    <s v="N"/>
    <s v="MLGSUS"/>
  </r>
  <r>
    <x v="2"/>
    <s v="P2"/>
    <s v="USD"/>
    <x v="2"/>
    <s v="BOND"/>
    <s v="BOND~USD~290215_05.250"/>
    <n v="411"/>
    <d v="1999-08-12T00:00:00"/>
    <d v="1999-08-13T00:00:00"/>
    <d v="2029-02-15T00:00:00"/>
    <s v="INT"/>
    <s v="USD"/>
    <n v="-1312500"/>
    <n v="-1312500"/>
    <s v="N"/>
    <s v="LEBZUS"/>
  </r>
  <r>
    <x v="2"/>
    <s v="P2"/>
    <s v="USD"/>
    <x v="2"/>
    <s v="BOND"/>
    <s v="BOND~USD~290215_05.250"/>
    <n v="412"/>
    <d v="1999-08-12T00:00:00"/>
    <d v="1999-08-13T00:00:00"/>
    <d v="2029-02-15T00:00:00"/>
    <s v="INT"/>
    <s v="USD"/>
    <n v="-341250"/>
    <n v="-341250"/>
    <s v="N"/>
    <s v="LEBZUS"/>
  </r>
  <r>
    <x v="2"/>
    <s v="P2"/>
    <s v="USD"/>
    <x v="2"/>
    <s v="BOND"/>
    <s v="BOND~USD~290215_05.250"/>
    <n v="413"/>
    <d v="1999-08-13T00:00:00"/>
    <d v="1999-08-16T00:00:00"/>
    <d v="2029-02-15T00:00:00"/>
    <s v="INT"/>
    <s v="USD"/>
    <n v="-262500"/>
    <n v="-262500"/>
    <s v="N"/>
    <s v="MLGSUS"/>
  </r>
  <r>
    <x v="2"/>
    <s v="P2"/>
    <s v="USD"/>
    <x v="2"/>
    <s v="BOND"/>
    <s v="BOND~USD~290215_05.250"/>
    <n v="414"/>
    <d v="1999-08-13T00:00:00"/>
    <d v="1999-08-16T00:00:00"/>
    <d v="2029-02-15T00:00:00"/>
    <s v="INT"/>
    <s v="USD"/>
    <n v="-1312500"/>
    <n v="-1312500"/>
    <s v="N"/>
    <s v="MLGSUS"/>
  </r>
  <r>
    <x v="2"/>
    <s v="P2"/>
    <s v="USD"/>
    <x v="3"/>
    <s v="BOND"/>
    <s v="BOND~USD~290215_05.250"/>
    <n v="19597"/>
    <d v="2010-06-17T00:00:00"/>
    <d v="2010-06-18T00:00:00"/>
    <d v="2029-02-15T00:00:00"/>
    <s v="INT"/>
    <s v="USD"/>
    <n v="-249375"/>
    <n v="-249375"/>
    <s v="N"/>
    <s v="BNPIUS"/>
  </r>
  <r>
    <x v="2"/>
    <s v="P2"/>
    <s v="USD"/>
    <x v="3"/>
    <s v="BOND"/>
    <s v="BOND~USD~290215_05.250"/>
    <n v="19835"/>
    <d v="2010-07-22T00:00:00"/>
    <d v="2010-07-23T00:00:00"/>
    <d v="2029-02-15T00:00:00"/>
    <s v="INT"/>
    <s v="USD"/>
    <n v="249375"/>
    <n v="249375"/>
    <s v="N"/>
    <s v="BNPIUS"/>
  </r>
  <r>
    <x v="2"/>
    <s v="P2"/>
    <s v="USD"/>
    <x v="2"/>
    <s v="BOND"/>
    <s v="BOND~USD~290815_06.125"/>
    <n v="415"/>
    <d v="1999-08-12T00:00:00"/>
    <d v="1999-08-16T00:00:00"/>
    <d v="2029-08-15T00:00:00"/>
    <s v="INT"/>
    <s v="USD"/>
    <n v="1929375"/>
    <n v="1929375"/>
    <s v="N"/>
    <s v="LEBZUS"/>
  </r>
  <r>
    <x v="2"/>
    <s v="P2"/>
    <s v="USD"/>
    <x v="2"/>
    <s v="BOND"/>
    <s v="BOND~USD~290815_06.125"/>
    <n v="416"/>
    <d v="1999-08-13T00:00:00"/>
    <d v="1999-08-16T00:00:00"/>
    <d v="2029-08-15T00:00:00"/>
    <s v="INT"/>
    <s v="USD"/>
    <n v="306250"/>
    <n v="306250"/>
    <s v="N"/>
    <s v="MLGSUS"/>
  </r>
  <r>
    <x v="2"/>
    <s v="P2"/>
    <s v="USD"/>
    <x v="2"/>
    <s v="BOND"/>
    <s v="BOND~USD~290815_06.125"/>
    <n v="417"/>
    <d v="1999-08-13T00:00:00"/>
    <d v="1999-08-16T00:00:00"/>
    <d v="2029-08-15T00:00:00"/>
    <s v="INT"/>
    <s v="USD"/>
    <n v="1531250"/>
    <n v="1531250"/>
    <s v="N"/>
    <s v="MLGSUS"/>
  </r>
  <r>
    <x v="2"/>
    <s v="P2"/>
    <s v="USD"/>
    <x v="2"/>
    <s v="BOND"/>
    <s v="BOND~USD~290815_06.125"/>
    <n v="418"/>
    <d v="1999-08-31T00:00:00"/>
    <d v="1999-09-01T00:00:00"/>
    <d v="2029-08-15T00:00:00"/>
    <s v="INT"/>
    <s v="USD"/>
    <n v="-275625"/>
    <n v="-275625"/>
    <s v="N"/>
    <s v="LEBZUS"/>
  </r>
  <r>
    <x v="2"/>
    <s v="P2"/>
    <s v="USD"/>
    <x v="2"/>
    <s v="BOND"/>
    <s v="BOND~USD~290815_06.125"/>
    <n v="419"/>
    <d v="1999-09-30T00:00:00"/>
    <d v="1999-10-01T00:00:00"/>
    <d v="2029-08-15T00:00:00"/>
    <s v="INT"/>
    <s v="USD"/>
    <n v="-183750"/>
    <n v="-183750"/>
    <s v="N"/>
    <s v="LEBZGB"/>
  </r>
  <r>
    <x v="2"/>
    <s v="P2"/>
    <s v="USD"/>
    <x v="2"/>
    <s v="BOND"/>
    <s v="BOND~USD~290815_06.125"/>
    <n v="420"/>
    <d v="1999-09-30T00:00:00"/>
    <d v="1999-10-01T00:00:00"/>
    <d v="2029-08-15T00:00:00"/>
    <s v="INT"/>
    <s v="USD"/>
    <n v="-490000"/>
    <n v="-490000"/>
    <s v="N"/>
    <s v="BEARUS"/>
  </r>
  <r>
    <x v="2"/>
    <s v="P2"/>
    <s v="USD"/>
    <x v="2"/>
    <s v="BOND"/>
    <s v="BOND~USD~290815_06.125"/>
    <n v="421"/>
    <d v="1999-10-05T00:00:00"/>
    <d v="1999-10-06T00:00:00"/>
    <d v="2029-08-15T00:00:00"/>
    <s v="INT"/>
    <s v="USD"/>
    <n v="183750"/>
    <n v="183750"/>
    <s v="N"/>
    <s v="SBSIUS"/>
  </r>
  <r>
    <x v="2"/>
    <s v="P2"/>
    <s v="USD"/>
    <x v="2"/>
    <s v="BOND"/>
    <s v="BOND~USD~290815_06.125"/>
    <n v="422"/>
    <d v="1999-10-05T00:00:00"/>
    <d v="1999-10-06T00:00:00"/>
    <d v="2029-08-15T00:00:00"/>
    <s v="INT"/>
    <s v="USD"/>
    <n v="-183750"/>
    <n v="-183750"/>
    <s v="N"/>
    <s v="LEBZGB"/>
  </r>
  <r>
    <x v="2"/>
    <s v="P2"/>
    <s v="USD"/>
    <x v="2"/>
    <s v="BOND"/>
    <s v="BOND~USD~290815_06.125"/>
    <n v="423"/>
    <d v="1999-10-06T00:00:00"/>
    <d v="1999-10-07T00:00:00"/>
    <d v="2029-08-15T00:00:00"/>
    <s v="INT"/>
    <s v="USD"/>
    <n v="183750"/>
    <n v="183750"/>
    <s v="N"/>
    <s v="BEARUS"/>
  </r>
  <r>
    <x v="2"/>
    <s v="P2"/>
    <s v="USD"/>
    <x v="2"/>
    <s v="BOND"/>
    <s v="BOND~USD~290815_06.125"/>
    <n v="424"/>
    <d v="1999-10-07T00:00:00"/>
    <d v="1999-10-08T00:00:00"/>
    <d v="2029-08-15T00:00:00"/>
    <s v="INT"/>
    <s v="USD"/>
    <n v="183750"/>
    <n v="183750"/>
    <s v="N"/>
    <s v="LEBZUS"/>
  </r>
  <r>
    <x v="2"/>
    <s v="P2"/>
    <s v="USD"/>
    <x v="2"/>
    <s v="BOND"/>
    <s v="BOND~USD~290815_06.125"/>
    <n v="425"/>
    <d v="1999-09-30T00:00:00"/>
    <d v="1999-10-01T00:00:00"/>
    <d v="2029-08-15T00:00:00"/>
    <s v="INT"/>
    <s v="USD"/>
    <n v="-183750"/>
    <n v="-183750"/>
    <s v="N"/>
    <s v="HSBSUS"/>
  </r>
  <r>
    <x v="2"/>
    <s v="P2"/>
    <s v="USD"/>
    <x v="2"/>
    <s v="BOND"/>
    <s v="BOND~USD~290815_06.125"/>
    <n v="456"/>
    <d v="1999-10-29T00:00:00"/>
    <d v="1999-11-01T00:00:00"/>
    <d v="2029-08-15T00:00:00"/>
    <s v="INT"/>
    <s v="USD"/>
    <n v="30625"/>
    <n v="30625"/>
    <s v="N"/>
    <s v="MLGSUS"/>
  </r>
  <r>
    <x v="2"/>
    <s v="P2"/>
    <s v="USD"/>
    <x v="2"/>
    <s v="BOND"/>
    <s v="BOND~USD~290815_06.125"/>
    <n v="846"/>
    <d v="2000-01-03T00:00:00"/>
    <d v="2000-01-04T00:00:00"/>
    <d v="2029-08-15T00:00:00"/>
    <s v="INT"/>
    <s v="USD"/>
    <n v="-612500"/>
    <n v="-612500"/>
    <s v="N"/>
    <s v="GRCMCO"/>
  </r>
  <r>
    <x v="2"/>
    <s v="P2"/>
    <s v="USD"/>
    <x v="2"/>
    <s v="BOND"/>
    <s v="BOND~USD~290815_06.125"/>
    <n v="876"/>
    <d v="2000-01-13T00:00:00"/>
    <d v="2000-01-14T00:00:00"/>
    <d v="2029-08-15T00:00:00"/>
    <s v="INT"/>
    <s v="USD"/>
    <n v="-612500"/>
    <n v="-612500"/>
    <s v="N"/>
    <s v="LEBZUS"/>
  </r>
  <r>
    <x v="2"/>
    <s v="P2"/>
    <s v="USD"/>
    <x v="2"/>
    <s v="BOND"/>
    <s v="BOND~USD~290815_06.125"/>
    <n v="895"/>
    <d v="2000-01-25T00:00:00"/>
    <d v="2000-01-26T00:00:00"/>
    <d v="2029-08-15T00:00:00"/>
    <s v="INT"/>
    <s v="USD"/>
    <n v="612500"/>
    <n v="612500"/>
    <s v="N"/>
    <s v="GRCMCO"/>
  </r>
  <r>
    <x v="2"/>
    <s v="P2"/>
    <s v="USD"/>
    <x v="2"/>
    <s v="BOND"/>
    <s v="BOND~USD~290815_06.125"/>
    <n v="943"/>
    <d v="2000-01-31T00:00:00"/>
    <d v="2000-02-01T00:00:00"/>
    <d v="2029-08-15T00:00:00"/>
    <s v="INT"/>
    <s v="USD"/>
    <n v="-428750"/>
    <n v="-428750"/>
    <s v="N"/>
    <s v="MLGSUS"/>
  </r>
  <r>
    <x v="2"/>
    <s v="P2"/>
    <s v="USD"/>
    <x v="2"/>
    <s v="BOND"/>
    <s v="BOND~USD~290815_06.125"/>
    <n v="1013"/>
    <d v="2000-02-14T00:00:00"/>
    <d v="2000-02-15T00:00:00"/>
    <d v="2029-08-15T00:00:00"/>
    <s v="INT"/>
    <s v="USD"/>
    <n v="-2388750"/>
    <n v="-2388750"/>
    <s v="N"/>
    <s v="MLGSUS"/>
  </r>
  <r>
    <x v="2"/>
    <s v="P2"/>
    <s v="USD"/>
    <x v="2"/>
    <s v="BOND"/>
    <s v="BOND~USD~290815_06.125"/>
    <n v="1016"/>
    <d v="2000-02-14T00:00:00"/>
    <d v="2000-02-15T00:00:00"/>
    <d v="2029-08-15T00:00:00"/>
    <s v="INT"/>
    <s v="USD"/>
    <n v="-214375"/>
    <n v="-214375"/>
    <s v="N"/>
    <s v="LEBZUS"/>
  </r>
  <r>
    <x v="2"/>
    <s v="P2"/>
    <s v="USD"/>
    <x v="2"/>
    <s v="BOND"/>
    <s v="BOND~USD~290815_06.125"/>
    <n v="1144"/>
    <d v="2000-03-27T00:00:00"/>
    <d v="2000-03-28T00:00:00"/>
    <d v="2029-08-15T00:00:00"/>
    <s v="INT"/>
    <s v="USD"/>
    <n v="612500"/>
    <n v="612500"/>
    <s v="N"/>
    <s v="LEBZUS"/>
  </r>
  <r>
    <x v="2"/>
    <s v="P2"/>
    <s v="USD"/>
    <x v="2"/>
    <s v="BOND"/>
    <s v="BOND~USD~290815_06.125"/>
    <n v="2202"/>
    <d v="2001-07-31T00:00:00"/>
    <d v="2001-08-31T00:00:00"/>
    <d v="2029-08-15T00:00:00"/>
    <s v="INT"/>
    <s v="USD"/>
    <n v="61250"/>
    <n v="61250"/>
    <s v="N"/>
    <s v="GRCMCO"/>
  </r>
  <r>
    <x v="2"/>
    <s v="P2"/>
    <s v="USD"/>
    <x v="2"/>
    <s v="BOND"/>
    <s v="BOND~USD~290815_06.125"/>
    <n v="2320"/>
    <d v="2001-09-26T00:00:00"/>
    <d v="2001-09-27T00:00:00"/>
    <d v="2029-08-15T00:00:00"/>
    <s v="INT"/>
    <s v="USD"/>
    <n v="-61250"/>
    <n v="-61250"/>
    <s v="N"/>
    <s v="GRCMCO"/>
  </r>
  <r>
    <x v="2"/>
    <s v="P2"/>
    <s v="USD"/>
    <x v="2"/>
    <s v="BOND"/>
    <s v="BOND~USD~290815_06.125"/>
    <n v="2470"/>
    <d v="2001-11-27T00:00:00"/>
    <d v="2001-11-28T00:00:00"/>
    <d v="2029-08-15T00:00:00"/>
    <s v="INT"/>
    <s v="USD"/>
    <n v="303187.5"/>
    <n v="303187.5"/>
    <s v="N"/>
    <s v="GRCMCO"/>
  </r>
  <r>
    <x v="2"/>
    <s v="P2"/>
    <s v="USD"/>
    <x v="2"/>
    <s v="BOND"/>
    <s v="BOND~USD~290815_06.125"/>
    <n v="2736"/>
    <d v="2002-03-04T00:00:00"/>
    <d v="2002-03-05T00:00:00"/>
    <d v="2029-08-15T00:00:00"/>
    <s v="INT"/>
    <s v="USD"/>
    <n v="-303187.5"/>
    <n v="-303187.5"/>
    <s v="N"/>
    <s v="GRCMCO"/>
  </r>
  <r>
    <x v="2"/>
    <s v="P2"/>
    <s v="USD"/>
    <x v="2"/>
    <s v="BOND"/>
    <s v="BOND~USD~290815_06.125"/>
    <n v="2737"/>
    <d v="2002-03-04T00:00:00"/>
    <d v="2002-03-05T00:00:00"/>
    <d v="2029-08-15T00:00:00"/>
    <s v="INT"/>
    <s v="USD"/>
    <n v="-303187.5"/>
    <n v="-303187.5"/>
    <s v="N"/>
    <s v="LEBZUS"/>
  </r>
  <r>
    <x v="2"/>
    <s v="P2"/>
    <s v="USD"/>
    <x v="2"/>
    <s v="BOND"/>
    <s v="BOND~USD~290815_06.125"/>
    <n v="2828"/>
    <d v="2002-04-03T00:00:00"/>
    <d v="2002-04-04T00:00:00"/>
    <d v="2029-08-15T00:00:00"/>
    <s v="INT"/>
    <s v="USD"/>
    <n v="-298593.75"/>
    <n v="-298593.75"/>
    <s v="N"/>
    <s v="GRCMCO"/>
  </r>
  <r>
    <x v="2"/>
    <s v="P2"/>
    <s v="USD"/>
    <x v="2"/>
    <s v="BOND"/>
    <s v="BOND~USD~290815_06.125"/>
    <n v="3430"/>
    <d v="2002-10-21T00:00:00"/>
    <d v="2002-10-22T00:00:00"/>
    <d v="2029-08-15T00:00:00"/>
    <s v="INT"/>
    <s v="USD"/>
    <n v="601781.25"/>
    <n v="601781.25"/>
    <s v="N"/>
    <s v="GRCMCO"/>
  </r>
  <r>
    <x v="2"/>
    <s v="P2"/>
    <s v="USD"/>
    <x v="2"/>
    <s v="BOND"/>
    <s v="BOND~USD~310215_05.375"/>
    <n v="1818"/>
    <d v="2001-02-14T00:00:00"/>
    <d v="2001-02-15T00:00:00"/>
    <d v="2031-02-15T00:00:00"/>
    <s v="INT"/>
    <s v="USD"/>
    <n v="913750"/>
    <n v="913750"/>
    <s v="N"/>
    <s v="SBSIUS"/>
  </r>
  <r>
    <x v="2"/>
    <s v="P2"/>
    <s v="USD"/>
    <x v="2"/>
    <s v="BOND"/>
    <s v="BOND~USD~310215_05.375"/>
    <n v="1819"/>
    <d v="2001-02-14T00:00:00"/>
    <d v="2001-02-15T00:00:00"/>
    <d v="2031-02-15T00:00:00"/>
    <s v="INT"/>
    <s v="USD"/>
    <n v="913750"/>
    <n v="913750"/>
    <s v="N"/>
    <s v="LEBZUS"/>
  </r>
  <r>
    <x v="2"/>
    <s v="P2"/>
    <s v="USD"/>
    <x v="2"/>
    <s v="BOND"/>
    <s v="BOND~USD~310215_05.375"/>
    <n v="1854"/>
    <d v="2001-02-28T00:00:00"/>
    <d v="2001-03-01T00:00:00"/>
    <d v="2031-02-15T00:00:00"/>
    <s v="INT"/>
    <s v="USD"/>
    <n v="53750"/>
    <n v="53750"/>
    <s v="N"/>
    <s v="LEBZUS"/>
  </r>
  <r>
    <x v="2"/>
    <s v="P2"/>
    <s v="USD"/>
    <x v="2"/>
    <s v="BOND"/>
    <s v="BOND~USD~310215_05.375"/>
    <n v="1919"/>
    <d v="2001-03-30T00:00:00"/>
    <d v="2001-04-02T00:00:00"/>
    <d v="2031-02-15T00:00:00"/>
    <s v="INT"/>
    <s v="USD"/>
    <n v="-107500"/>
    <n v="-107500"/>
    <s v="N"/>
    <s v="LEBZUS"/>
  </r>
  <r>
    <x v="2"/>
    <s v="P2"/>
    <s v="USD"/>
    <x v="2"/>
    <s v="BOND"/>
    <s v="BOND~USD~310215_05.375"/>
    <n v="1922"/>
    <d v="2001-04-02T00:00:00"/>
    <d v="2001-04-02T00:00:00"/>
    <d v="2031-02-15T00:00:00"/>
    <s v="INT"/>
    <s v="USD"/>
    <n v="268750"/>
    <n v="268750"/>
    <s v="N"/>
    <s v="SBSIUS"/>
  </r>
  <r>
    <x v="2"/>
    <s v="P2"/>
    <s v="USD"/>
    <x v="2"/>
    <s v="BOND"/>
    <s v="BOND~USD~310215_05.375"/>
    <n v="1962"/>
    <d v="2001-05-02T00:00:00"/>
    <d v="2001-05-03T00:00:00"/>
    <d v="2031-02-15T00:00:00"/>
    <s v="INT"/>
    <s v="USD"/>
    <n v="-134375"/>
    <n v="-134375"/>
    <s v="N"/>
    <s v="GRCMCO"/>
  </r>
  <r>
    <x v="2"/>
    <s v="P2"/>
    <s v="USD"/>
    <x v="2"/>
    <s v="BOND"/>
    <s v="BOND~USD~310215_05.375"/>
    <n v="2036"/>
    <d v="2001-05-31T00:00:00"/>
    <d v="2001-06-01T00:00:00"/>
    <d v="2031-02-15T00:00:00"/>
    <s v="INT"/>
    <s v="USD"/>
    <n v="161250"/>
    <n v="161250"/>
    <s v="N"/>
    <s v="JPMSUS"/>
  </r>
  <r>
    <x v="2"/>
    <s v="P2"/>
    <s v="USD"/>
    <x v="2"/>
    <s v="BOND"/>
    <s v="BOND~USD~310215_05.375"/>
    <n v="2042"/>
    <d v="2001-06-06T00:00:00"/>
    <d v="2001-06-07T00:00:00"/>
    <d v="2031-02-15T00:00:00"/>
    <s v="INT"/>
    <s v="USD"/>
    <n v="-833125"/>
    <n v="-833125"/>
    <s v="N"/>
    <s v="BARCCI"/>
  </r>
  <r>
    <x v="2"/>
    <s v="P2"/>
    <s v="USD"/>
    <x v="2"/>
    <s v="BOND"/>
    <s v="BOND~USD~310215_05.375"/>
    <n v="2046"/>
    <d v="2001-06-07T00:00:00"/>
    <d v="2001-06-08T00:00:00"/>
    <d v="2031-02-15T00:00:00"/>
    <s v="INT"/>
    <s v="USD"/>
    <n v="403125"/>
    <n v="403125"/>
    <s v="N"/>
    <s v="JPMSUS"/>
  </r>
  <r>
    <x v="2"/>
    <s v="P2"/>
    <s v="USD"/>
    <x v="2"/>
    <s v="BOND"/>
    <s v="BOND~USD~310215_05.375"/>
    <n v="2047"/>
    <d v="2001-06-07T00:00:00"/>
    <d v="2001-06-08T00:00:00"/>
    <d v="2031-02-15T00:00:00"/>
    <s v="INT"/>
    <s v="USD"/>
    <n v="430000"/>
    <n v="430000"/>
    <s v="N"/>
    <s v="GRCMCO"/>
  </r>
  <r>
    <x v="2"/>
    <s v="P2"/>
    <s v="USD"/>
    <x v="2"/>
    <s v="BOND"/>
    <s v="BOND~USD~310215_05.375"/>
    <n v="2052"/>
    <d v="2001-06-11T00:00:00"/>
    <d v="2001-06-12T00:00:00"/>
    <d v="2031-02-15T00:00:00"/>
    <s v="INT"/>
    <s v="USD"/>
    <n v="-421937.5"/>
    <n v="-421937.5"/>
    <s v="N"/>
    <s v="BARCCI"/>
  </r>
  <r>
    <x v="2"/>
    <s v="P2"/>
    <s v="USD"/>
    <x v="2"/>
    <s v="BOND"/>
    <s v="BOND~USD~310215_05.375"/>
    <n v="2060"/>
    <d v="2001-06-15T00:00:00"/>
    <d v="2001-06-18T00:00:00"/>
    <d v="2031-02-15T00:00:00"/>
    <s v="INT"/>
    <s v="USD"/>
    <n v="421937.5"/>
    <n v="421937.5"/>
    <s v="N"/>
    <s v="MLGSUS"/>
  </r>
  <r>
    <x v="2"/>
    <s v="P2"/>
    <s v="USD"/>
    <x v="2"/>
    <s v="BOND"/>
    <s v="BOND~USD~310215_05.375"/>
    <n v="2141"/>
    <d v="2001-06-29T00:00:00"/>
    <d v="2001-07-02T00:00:00"/>
    <d v="2031-02-15T00:00:00"/>
    <s v="INT"/>
    <s v="USD"/>
    <n v="-53750"/>
    <n v="-53750"/>
    <s v="N"/>
    <s v="GRCMCO"/>
  </r>
  <r>
    <x v="2"/>
    <s v="P2"/>
    <s v="USD"/>
    <x v="2"/>
    <s v="BOND"/>
    <s v="BOND~USD~310215_05.375"/>
    <n v="2203"/>
    <d v="2001-07-31T00:00:00"/>
    <d v="2001-08-01T00:00:00"/>
    <d v="2031-02-15T00:00:00"/>
    <s v="INT"/>
    <s v="USD"/>
    <n v="-241875"/>
    <n v="-241875"/>
    <s v="N"/>
    <s v="LEBZUS"/>
  </r>
  <r>
    <x v="2"/>
    <s v="P2"/>
    <s v="USD"/>
    <x v="2"/>
    <s v="BOND"/>
    <s v="BOND~USD~310215_05.375"/>
    <n v="2288"/>
    <d v="2001-08-31T00:00:00"/>
    <d v="2001-09-04T00:00:00"/>
    <d v="2031-02-15T00:00:00"/>
    <s v="INT"/>
    <s v="USD"/>
    <n v="80625"/>
    <n v="80625"/>
    <s v="N"/>
    <s v="LEBZUS"/>
  </r>
  <r>
    <x v="2"/>
    <s v="P2"/>
    <s v="USD"/>
    <x v="2"/>
    <s v="BOND"/>
    <s v="BOND~USD~310215_05.375"/>
    <n v="2327"/>
    <d v="2001-09-28T00:00:00"/>
    <d v="2001-10-01T00:00:00"/>
    <d v="2031-02-15T00:00:00"/>
    <s v="INT"/>
    <s v="USD"/>
    <n v="456875"/>
    <n v="456875"/>
    <s v="N"/>
    <s v="LEBZUS"/>
  </r>
  <r>
    <x v="2"/>
    <s v="P2"/>
    <s v="USD"/>
    <x v="2"/>
    <s v="BOND"/>
    <s v="BOND~USD~310215_05.375"/>
    <n v="2396"/>
    <d v="2001-10-30T00:00:00"/>
    <d v="2001-12-31T00:00:00"/>
    <d v="2031-02-15T00:00:00"/>
    <s v="INT"/>
    <s v="USD"/>
    <n v="53750"/>
    <n v="53750"/>
    <s v="N"/>
    <s v="GRCMCO"/>
  </r>
  <r>
    <x v="2"/>
    <s v="P2"/>
    <s v="USD"/>
    <x v="2"/>
    <s v="BOND"/>
    <s v="BOND~USD~310215_05.375"/>
    <n v="2406"/>
    <d v="2001-10-31T00:00:00"/>
    <d v="2001-11-01T00:00:00"/>
    <d v="2031-02-15T00:00:00"/>
    <s v="INT"/>
    <s v="USD"/>
    <n v="-349375"/>
    <n v="-349375"/>
    <s v="N"/>
    <s v="SBSIUS"/>
  </r>
  <r>
    <x v="2"/>
    <s v="P2"/>
    <s v="USD"/>
    <x v="2"/>
    <s v="BOND"/>
    <s v="BOND~USD~310215_05.375"/>
    <n v="2471"/>
    <d v="2001-11-27T00:00:00"/>
    <d v="2001-11-30T00:00:00"/>
    <d v="2031-02-15T00:00:00"/>
    <s v="INT"/>
    <s v="USD"/>
    <n v="-268750"/>
    <n v="-268750"/>
    <s v="N"/>
    <s v="GRCMCO"/>
  </r>
  <r>
    <x v="2"/>
    <s v="P2"/>
    <s v="USD"/>
    <x v="2"/>
    <s v="BOND"/>
    <s v="BOND~USD~310215_05.375"/>
    <n v="2500"/>
    <d v="2001-11-30T00:00:00"/>
    <d v="2001-12-03T00:00:00"/>
    <d v="2031-02-15T00:00:00"/>
    <s v="INT"/>
    <s v="USD"/>
    <n v="-26875"/>
    <n v="-26875"/>
    <s v="N"/>
    <s v="GRCMCO"/>
  </r>
  <r>
    <x v="2"/>
    <s v="P2"/>
    <s v="USD"/>
    <x v="2"/>
    <s v="BOND"/>
    <s v="BOND~USD~310215_05.375"/>
    <n v="2632"/>
    <d v="2002-01-31T00:00:00"/>
    <d v="2002-02-01T00:00:00"/>
    <d v="2031-02-15T00:00:00"/>
    <s v="INT"/>
    <s v="USD"/>
    <n v="403125"/>
    <n v="403125"/>
    <s v="N"/>
    <s v="BARCCI"/>
  </r>
  <r>
    <x v="2"/>
    <s v="P2"/>
    <s v="USD"/>
    <x v="2"/>
    <s v="BOND"/>
    <s v="BOND~USD~310215_05.375"/>
    <n v="2633"/>
    <d v="2002-01-31T00:00:00"/>
    <d v="2002-02-01T00:00:00"/>
    <d v="2031-02-15T00:00:00"/>
    <s v="INT"/>
    <s v="USD"/>
    <n v="322500"/>
    <n v="322500"/>
    <s v="N"/>
    <s v="LEBZUS"/>
  </r>
  <r>
    <x v="2"/>
    <s v="P2"/>
    <s v="USD"/>
    <x v="2"/>
    <s v="BOND"/>
    <s v="BOND~USD~310215_05.375"/>
    <n v="2713"/>
    <d v="2002-02-22T00:00:00"/>
    <d v="2002-02-25T00:00:00"/>
    <d v="2031-02-15T00:00:00"/>
    <s v="INT"/>
    <s v="USD"/>
    <n v="-26875"/>
    <n v="-26875"/>
    <s v="N"/>
    <s v="BEARUS"/>
  </r>
  <r>
    <x v="2"/>
    <s v="P2"/>
    <s v="USD"/>
    <x v="2"/>
    <s v="BOND"/>
    <s v="BOND~USD~310215_05.375"/>
    <n v="2725"/>
    <d v="2002-02-28T00:00:00"/>
    <d v="2002-03-01T00:00:00"/>
    <d v="2031-02-15T00:00:00"/>
    <s v="INT"/>
    <s v="USD"/>
    <n v="-53750"/>
    <n v="-53750"/>
    <s v="N"/>
    <s v="GRCMCO"/>
  </r>
  <r>
    <x v="2"/>
    <s v="P2"/>
    <s v="USD"/>
    <x v="2"/>
    <s v="BOND"/>
    <s v="BOND~USD~310215_05.375"/>
    <n v="2734"/>
    <d v="2002-03-04T00:00:00"/>
    <d v="2002-03-05T00:00:00"/>
    <d v="2031-02-15T00:00:00"/>
    <s v="INT"/>
    <s v="USD"/>
    <n v="268750"/>
    <n v="268750"/>
    <s v="N"/>
    <s v="LEBZUS"/>
  </r>
  <r>
    <x v="2"/>
    <s v="P2"/>
    <s v="USD"/>
    <x v="2"/>
    <s v="BOND"/>
    <s v="BOND~USD~310215_05.375"/>
    <n v="2735"/>
    <d v="2002-03-04T00:00:00"/>
    <d v="2002-03-05T00:00:00"/>
    <d v="2031-02-15T00:00:00"/>
    <s v="INT"/>
    <s v="USD"/>
    <n v="268750"/>
    <n v="268750"/>
    <s v="N"/>
    <s v="GRCMCO"/>
  </r>
  <r>
    <x v="2"/>
    <s v="P2"/>
    <s v="USD"/>
    <x v="2"/>
    <s v="BOND"/>
    <s v="BOND~USD~310215_05.375"/>
    <n v="2819"/>
    <d v="2002-03-28T00:00:00"/>
    <d v="2002-04-01T00:00:00"/>
    <d v="2031-02-15T00:00:00"/>
    <s v="INT"/>
    <s v="USD"/>
    <n v="215000"/>
    <n v="215000"/>
    <s v="N"/>
    <s v="LEBZUS"/>
  </r>
  <r>
    <x v="2"/>
    <s v="P2"/>
    <s v="USD"/>
    <x v="2"/>
    <s v="BOND"/>
    <s v="BOND~USD~310215_05.375"/>
    <n v="2820"/>
    <d v="2002-03-28T00:00:00"/>
    <d v="2002-04-01T00:00:00"/>
    <d v="2031-02-15T00:00:00"/>
    <s v="INT"/>
    <s v="USD"/>
    <n v="134375"/>
    <n v="134375"/>
    <s v="N"/>
    <s v="MLGSUS"/>
  </r>
  <r>
    <x v="2"/>
    <s v="P2"/>
    <s v="USD"/>
    <x v="2"/>
    <s v="BOND"/>
    <s v="BOND~USD~310215_05.375"/>
    <n v="2829"/>
    <d v="2002-04-03T00:00:00"/>
    <d v="2002-04-04T00:00:00"/>
    <d v="2031-02-15T00:00:00"/>
    <s v="INT"/>
    <s v="USD"/>
    <n v="268750"/>
    <n v="268750"/>
    <s v="N"/>
    <s v="GRCMCO"/>
  </r>
  <r>
    <x v="2"/>
    <s v="P2"/>
    <s v="USD"/>
    <x v="2"/>
    <s v="BOND"/>
    <s v="BOND~USD~310215_05.375"/>
    <n v="2915"/>
    <d v="2002-04-30T00:00:00"/>
    <d v="2002-05-01T00:00:00"/>
    <d v="2031-02-15T00:00:00"/>
    <s v="INT"/>
    <s v="USD"/>
    <n v="-134375"/>
    <n v="-134375"/>
    <s v="N"/>
    <s v="LEBZUS"/>
  </r>
  <r>
    <x v="2"/>
    <s v="P2"/>
    <s v="USD"/>
    <x v="2"/>
    <s v="BOND"/>
    <s v="BOND~USD~310215_05.375"/>
    <n v="3024"/>
    <d v="2002-05-31T00:00:00"/>
    <d v="2002-06-03T00:00:00"/>
    <d v="2031-02-15T00:00:00"/>
    <s v="INT"/>
    <s v="USD"/>
    <n v="-134375"/>
    <n v="-134375"/>
    <s v="N"/>
    <s v="CSFBUS"/>
  </r>
  <r>
    <x v="2"/>
    <s v="P2"/>
    <s v="USD"/>
    <x v="2"/>
    <s v="BOND"/>
    <s v="BOND~USD~310215_05.375"/>
    <n v="3070"/>
    <d v="2002-06-28T00:00:00"/>
    <d v="2002-07-01T00:00:00"/>
    <d v="2031-02-15T00:00:00"/>
    <s v="INT"/>
    <s v="USD"/>
    <n v="-26875"/>
    <n v="-26875"/>
    <s v="N"/>
    <s v="GRCMCO"/>
  </r>
  <r>
    <x v="2"/>
    <s v="P2"/>
    <s v="USD"/>
    <x v="2"/>
    <s v="BOND"/>
    <s v="BOND~USD~310215_05.375"/>
    <n v="3155"/>
    <d v="2002-07-31T00:00:00"/>
    <d v="2002-08-01T00:00:00"/>
    <d v="2031-02-15T00:00:00"/>
    <s v="INT"/>
    <s v="USD"/>
    <n v="-80625"/>
    <n v="-80625"/>
    <s v="N"/>
    <s v="GRCMCO"/>
  </r>
  <r>
    <x v="2"/>
    <s v="P2"/>
    <s v="USD"/>
    <x v="2"/>
    <s v="BOND"/>
    <s v="BOND~USD~310215_05.375"/>
    <n v="3159"/>
    <d v="2002-07-31T00:00:00"/>
    <d v="2002-08-01T00:00:00"/>
    <d v="2031-02-15T00:00:00"/>
    <s v="INT"/>
    <s v="USD"/>
    <n v="-268750"/>
    <n v="-268750"/>
    <s v="N"/>
    <s v="BARCCI"/>
  </r>
  <r>
    <x v="2"/>
    <s v="P2"/>
    <s v="USD"/>
    <x v="2"/>
    <s v="BOND"/>
    <s v="BOND~USD~310215_05.375"/>
    <n v="3295"/>
    <d v="2002-08-30T00:00:00"/>
    <d v="2002-09-03T00:00:00"/>
    <d v="2031-02-15T00:00:00"/>
    <s v="INT"/>
    <s v="USD"/>
    <n v="-161250"/>
    <n v="-161250"/>
    <s v="N"/>
    <s v="GRCMCO"/>
  </r>
  <r>
    <x v="2"/>
    <s v="P2"/>
    <s v="USD"/>
    <x v="2"/>
    <s v="BOND"/>
    <s v="BOND~USD~310215_05.375"/>
    <n v="3374"/>
    <d v="2002-09-30T00:00:00"/>
    <d v="2002-10-01T00:00:00"/>
    <d v="2031-02-15T00:00:00"/>
    <s v="INT"/>
    <s v="USD"/>
    <n v="-26875"/>
    <n v="-26875"/>
    <s v="N"/>
    <s v="LEBZUS"/>
  </r>
  <r>
    <x v="2"/>
    <s v="P2"/>
    <s v="USD"/>
    <x v="2"/>
    <s v="BOND"/>
    <s v="BOND~USD~310215_05.375"/>
    <n v="3431"/>
    <d v="2002-10-21T00:00:00"/>
    <d v="2002-10-22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3476"/>
    <d v="2002-10-31T00:00:00"/>
    <d v="2002-11-01T00:00:00"/>
    <d v="2031-02-15T00:00:00"/>
    <s v="INT"/>
    <s v="USD"/>
    <n v="26875"/>
    <n v="26875"/>
    <s v="N"/>
    <s v="LEBZUS"/>
  </r>
  <r>
    <x v="2"/>
    <s v="P2"/>
    <s v="USD"/>
    <x v="2"/>
    <s v="BOND"/>
    <s v="BOND~USD~310215_05.375"/>
    <n v="3698"/>
    <d v="2002-12-31T00:00:00"/>
    <d v="2003-01-02T00:00:00"/>
    <d v="2031-02-15T00:00:00"/>
    <s v="INT"/>
    <s v="USD"/>
    <n v="-53750"/>
    <n v="-53750"/>
    <s v="N"/>
    <s v="BARCCI"/>
  </r>
  <r>
    <x v="2"/>
    <s v="P2"/>
    <s v="USD"/>
    <x v="2"/>
    <s v="BOND"/>
    <s v="BOND~USD~310215_05.375"/>
    <n v="3842"/>
    <d v="2003-01-31T00:00:00"/>
    <d v="2003-02-03T00:00:00"/>
    <d v="2031-02-15T00:00:00"/>
    <s v="INT"/>
    <s v="USD"/>
    <n v="188125"/>
    <n v="188125"/>
    <s v="N"/>
    <s v="LEBZUS"/>
  </r>
  <r>
    <x v="2"/>
    <s v="P2"/>
    <s v="USD"/>
    <x v="2"/>
    <s v="BOND"/>
    <s v="BOND~USD~310215_05.375"/>
    <n v="3856"/>
    <d v="2003-02-03T00:00:00"/>
    <d v="2003-02-04T00:00:00"/>
    <d v="2031-02-15T00:00:00"/>
    <s v="INT"/>
    <s v="USD"/>
    <n v="-161250"/>
    <n v="-161250"/>
    <s v="N"/>
    <s v="GRCMCO"/>
  </r>
  <r>
    <x v="2"/>
    <s v="P2"/>
    <s v="USD"/>
    <x v="2"/>
    <s v="BOND"/>
    <s v="BOND~USD~310215_05.375"/>
    <n v="3857"/>
    <d v="2003-02-03T00:00:00"/>
    <d v="2003-02-04T00:00:00"/>
    <d v="2031-02-15T00:00:00"/>
    <s v="INT"/>
    <s v="USD"/>
    <n v="161250"/>
    <n v="161250"/>
    <s v="N"/>
    <s v="BEARUS"/>
  </r>
  <r>
    <x v="2"/>
    <s v="P2"/>
    <s v="USD"/>
    <x v="2"/>
    <s v="BOND"/>
    <s v="BOND~USD~310215_05.375"/>
    <n v="3994"/>
    <d v="2003-02-28T00:00:00"/>
    <d v="2003-03-03T00:00:00"/>
    <d v="2031-02-15T00:00:00"/>
    <s v="INT"/>
    <s v="USD"/>
    <n v="-26875"/>
    <n v="-26875"/>
    <s v="N"/>
    <s v="GRCMCO"/>
  </r>
  <r>
    <x v="2"/>
    <s v="P2"/>
    <s v="USD"/>
    <x v="2"/>
    <s v="BOND"/>
    <s v="BOND~USD~310215_05.375"/>
    <n v="4194"/>
    <d v="2003-03-31T00:00:00"/>
    <d v="2003-04-01T00:00:00"/>
    <d v="2031-02-15T00:00:00"/>
    <s v="INT"/>
    <s v="USD"/>
    <n v="-80625"/>
    <n v="-80625"/>
    <s v="N"/>
    <s v="BARCCI"/>
  </r>
  <r>
    <x v="2"/>
    <s v="P2"/>
    <s v="USD"/>
    <x v="2"/>
    <s v="BOND"/>
    <s v="BOND~USD~310215_05.375"/>
    <n v="4384"/>
    <d v="2003-04-30T00:00:00"/>
    <d v="2003-05-01T00:00:00"/>
    <d v="2031-02-15T00:00:00"/>
    <s v="INT"/>
    <s v="USD"/>
    <n v="53750"/>
    <n v="53750"/>
    <s v="N"/>
    <s v="BEARUS"/>
  </r>
  <r>
    <x v="2"/>
    <s v="P2"/>
    <s v="USD"/>
    <x v="2"/>
    <s v="BOND"/>
    <s v="BOND~USD~310215_05.375"/>
    <n v="4591"/>
    <d v="2003-05-30T00:00:00"/>
    <d v="2003-06-02T00:00:00"/>
    <d v="2031-02-15T00:00:00"/>
    <s v="INT"/>
    <s v="USD"/>
    <n v="134375"/>
    <n v="134375"/>
    <s v="N"/>
    <s v="GRCMCO"/>
  </r>
  <r>
    <x v="2"/>
    <s v="P2"/>
    <s v="USD"/>
    <x v="2"/>
    <s v="BOND"/>
    <s v="BOND~USD~310215_05.375"/>
    <n v="4777"/>
    <d v="2003-06-23T00:00:00"/>
    <d v="2003-06-24T00:00:00"/>
    <d v="2031-02-15T00:00:00"/>
    <s v="INT"/>
    <s v="USD"/>
    <n v="268750"/>
    <n v="268750"/>
    <s v="N"/>
    <s v="BEARUS"/>
  </r>
  <r>
    <x v="2"/>
    <s v="P2"/>
    <s v="USD"/>
    <x v="2"/>
    <s v="BOND"/>
    <s v="BOND~USD~310215_05.375"/>
    <n v="4832"/>
    <d v="2003-07-01T00:00:00"/>
    <d v="2003-07-02T00:00:00"/>
    <d v="2031-02-15T00:00:00"/>
    <s v="INT"/>
    <s v="USD"/>
    <n v="-268750"/>
    <n v="-268750"/>
    <s v="N"/>
    <s v="LEBZUS"/>
  </r>
  <r>
    <x v="2"/>
    <s v="P2"/>
    <s v="USD"/>
    <x v="2"/>
    <s v="BOND"/>
    <s v="BOND~USD~310215_05.375"/>
    <n v="4833"/>
    <d v="2003-07-01T00:00:00"/>
    <d v="2003-07-02T00:00:00"/>
    <d v="2031-02-15T00:00:00"/>
    <s v="INT"/>
    <s v="USD"/>
    <n v="-80625"/>
    <n v="-80625"/>
    <s v="N"/>
    <s v="GRCMCO"/>
  </r>
  <r>
    <x v="2"/>
    <s v="P2"/>
    <s v="USD"/>
    <x v="2"/>
    <s v="BOND"/>
    <s v="BOND~USD~310215_05.375"/>
    <n v="4863"/>
    <d v="2003-07-08T00:00:00"/>
    <d v="2003-07-09T00:00:00"/>
    <d v="2031-02-15T00:00:00"/>
    <s v="INT"/>
    <s v="USD"/>
    <n v="-241875"/>
    <n v="-241875"/>
    <s v="N"/>
    <s v="FTBMTN"/>
  </r>
  <r>
    <x v="2"/>
    <s v="P2"/>
    <s v="USD"/>
    <x v="2"/>
    <s v="BOND"/>
    <s v="BOND~USD~310215_05.375"/>
    <n v="4962"/>
    <d v="2003-07-18T00:00:00"/>
    <d v="2003-07-21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5068"/>
    <d v="2003-07-31T00:00:00"/>
    <d v="2003-08-01T00:00:00"/>
    <d v="2031-02-15T00:00:00"/>
    <s v="INT"/>
    <s v="USD"/>
    <n v="456875"/>
    <n v="456875"/>
    <s v="N"/>
    <s v="BARCCI"/>
  </r>
  <r>
    <x v="2"/>
    <s v="P2"/>
    <s v="USD"/>
    <x v="2"/>
    <s v="BOND"/>
    <s v="BOND~USD~310215_05.375"/>
    <n v="5300"/>
    <d v="2003-08-29T00:00:00"/>
    <d v="2003-09-02T00:00:00"/>
    <d v="2031-02-15T00:00:00"/>
    <s v="INT"/>
    <s v="USD"/>
    <n v="53750"/>
    <n v="53750"/>
    <s v="N"/>
    <s v="LEBZUS"/>
  </r>
  <r>
    <x v="2"/>
    <s v="P2"/>
    <s v="USD"/>
    <x v="2"/>
    <s v="BOND"/>
    <s v="BOND~USD~310215_05.375"/>
    <n v="5301"/>
    <d v="2003-08-29T00:00:00"/>
    <d v="2003-09-02T00:00:00"/>
    <d v="2031-02-15T00:00:00"/>
    <s v="INT"/>
    <s v="USD"/>
    <n v="134375"/>
    <n v="134375"/>
    <s v="N"/>
    <s v="SBSIUS"/>
  </r>
  <r>
    <x v="2"/>
    <s v="P2"/>
    <s v="USD"/>
    <x v="2"/>
    <s v="BOND"/>
    <s v="BOND~USD~310215_05.375"/>
    <n v="5516"/>
    <d v="2003-09-30T00:00:00"/>
    <d v="2003-10-01T00:00:00"/>
    <d v="2031-02-15T00:00:00"/>
    <s v="INT"/>
    <s v="USD"/>
    <n v="-80625"/>
    <n v="-80625"/>
    <s v="N"/>
    <s v="BEARUS"/>
  </r>
  <r>
    <x v="2"/>
    <s v="P2"/>
    <s v="USD"/>
    <x v="2"/>
    <s v="BOND"/>
    <s v="BOND~USD~310215_05.375"/>
    <n v="5650"/>
    <d v="2003-10-31T00:00:00"/>
    <d v="2003-11-03T00:00:00"/>
    <d v="2031-02-15T00:00:00"/>
    <s v="INT"/>
    <s v="USD"/>
    <n v="403125"/>
    <n v="403125"/>
    <s v="N"/>
    <s v="LEBZUS"/>
  </r>
  <r>
    <x v="2"/>
    <s v="P2"/>
    <s v="USD"/>
    <x v="2"/>
    <s v="BOND"/>
    <s v="BOND~USD~310215_05.375"/>
    <n v="5804"/>
    <d v="2003-11-17T00:00:00"/>
    <d v="2003-11-18T00:00:00"/>
    <d v="2031-02-15T00:00:00"/>
    <s v="INT"/>
    <s v="USD"/>
    <n v="-134375"/>
    <n v="-134375"/>
    <s v="N"/>
    <s v="LEBZUS"/>
  </r>
  <r>
    <x v="2"/>
    <s v="P2"/>
    <s v="USD"/>
    <x v="2"/>
    <s v="BOND"/>
    <s v="BOND~USD~310215_05.375"/>
    <n v="5892"/>
    <d v="2003-11-28T00:00:00"/>
    <d v="2003-12-01T00:00:00"/>
    <d v="2031-02-15T00:00:00"/>
    <s v="INT"/>
    <s v="USD"/>
    <n v="-134375"/>
    <n v="-134375"/>
    <s v="N"/>
    <s v="LEBZUS"/>
  </r>
  <r>
    <x v="2"/>
    <s v="P2"/>
    <s v="USD"/>
    <x v="2"/>
    <s v="BOND"/>
    <s v="BOND~USD~310215_05.375"/>
    <n v="5935"/>
    <d v="2003-12-04T00:00:00"/>
    <d v="2003-12-05T00:00:00"/>
    <d v="2031-02-15T00:00:00"/>
    <s v="INT"/>
    <s v="USD"/>
    <n v="-268750"/>
    <n v="-268750"/>
    <s v="N"/>
    <s v="LEBZUS"/>
  </r>
  <r>
    <x v="2"/>
    <s v="P2"/>
    <s v="USD"/>
    <x v="2"/>
    <s v="BOND"/>
    <s v="BOND~USD~310215_05.375"/>
    <n v="6100"/>
    <d v="2003-12-31T00:00:00"/>
    <d v="2004-01-02T00:00:00"/>
    <d v="2031-02-15T00:00:00"/>
    <s v="INT"/>
    <s v="USD"/>
    <n v="241875"/>
    <n v="241875"/>
    <s v="N"/>
    <s v="LEBZUS"/>
  </r>
  <r>
    <x v="2"/>
    <s v="P2"/>
    <s v="USD"/>
    <x v="2"/>
    <s v="BOND"/>
    <s v="BOND~USD~310215_05.375"/>
    <n v="6288"/>
    <d v="2004-01-30T00:00:00"/>
    <d v="2004-02-02T00:00:00"/>
    <d v="2031-02-15T00:00:00"/>
    <s v="INT"/>
    <s v="USD"/>
    <n v="268750"/>
    <n v="268750"/>
    <s v="N"/>
    <s v="SBSIUS"/>
  </r>
  <r>
    <x v="2"/>
    <s v="P2"/>
    <s v="USD"/>
    <x v="2"/>
    <s v="BOND"/>
    <s v="BOND~USD~310215_05.375"/>
    <n v="6484"/>
    <d v="2004-02-27T00:00:00"/>
    <d v="2004-03-01T00:00:00"/>
    <d v="2031-02-15T00:00:00"/>
    <s v="INT"/>
    <s v="USD"/>
    <n v="134375"/>
    <n v="134375"/>
    <s v="N"/>
    <s v="BARCCI"/>
  </r>
  <r>
    <x v="2"/>
    <s v="P2"/>
    <s v="USD"/>
    <x v="2"/>
    <s v="BOND"/>
    <s v="BOND~USD~310215_05.375"/>
    <n v="6606"/>
    <d v="2004-03-11T00:00:00"/>
    <d v="2004-03-12T00:00:00"/>
    <d v="2031-02-15T00:00:00"/>
    <s v="INT"/>
    <s v="USD"/>
    <n v="403125"/>
    <n v="403125"/>
    <s v="N"/>
    <s v="CSFBUS"/>
  </r>
  <r>
    <x v="2"/>
    <s v="P2"/>
    <s v="USD"/>
    <x v="2"/>
    <s v="BOND"/>
    <s v="BOND~USD~310215_05.375"/>
    <n v="6712"/>
    <d v="2004-03-31T00:00:00"/>
    <d v="2004-04-01T00:00:00"/>
    <d v="2031-02-15T00:00:00"/>
    <s v="INT"/>
    <s v="USD"/>
    <n v="241875"/>
    <n v="241875"/>
    <s v="N"/>
    <s v="BEARUS"/>
  </r>
  <r>
    <x v="2"/>
    <s v="P2"/>
    <s v="USD"/>
    <x v="2"/>
    <s v="BOND"/>
    <s v="BOND~USD~310215_05.375"/>
    <n v="6730"/>
    <d v="2004-03-31T00:00:00"/>
    <d v="2004-04-01T00:00:00"/>
    <d v="2031-02-15T00:00:00"/>
    <s v="INT"/>
    <s v="USD"/>
    <n v="241875"/>
    <n v="241875"/>
    <s v="N"/>
    <s v="BEARUS"/>
  </r>
  <r>
    <x v="2"/>
    <s v="P2"/>
    <s v="USD"/>
    <x v="2"/>
    <s v="BOND"/>
    <s v="BOND~USD~310215_05.375"/>
    <n v="6887"/>
    <d v="2004-04-30T00:00:00"/>
    <d v="2004-05-03T00:00:00"/>
    <d v="2031-02-15T00:00:00"/>
    <s v="INT"/>
    <s v="USD"/>
    <n v="215000"/>
    <n v="215000"/>
    <s v="N"/>
    <s v="CRESNY"/>
  </r>
  <r>
    <x v="2"/>
    <s v="P2"/>
    <s v="USD"/>
    <x v="2"/>
    <s v="BOND"/>
    <s v="BOND~USD~310215_05.375"/>
    <n v="6888"/>
    <d v="2004-04-30T00:00:00"/>
    <d v="2004-05-03T00:00:00"/>
    <d v="2031-02-15T00:00:00"/>
    <s v="INT"/>
    <s v="USD"/>
    <n v="188125"/>
    <n v="188125"/>
    <s v="N"/>
    <s v="CRESNY"/>
  </r>
  <r>
    <x v="2"/>
    <s v="P2"/>
    <s v="USD"/>
    <x v="2"/>
    <s v="BOND"/>
    <s v="BOND~USD~310215_05.375"/>
    <n v="7073"/>
    <d v="2004-05-28T00:00:00"/>
    <d v="2004-06-01T00:00:00"/>
    <d v="2031-02-15T00:00:00"/>
    <s v="INT"/>
    <s v="USD"/>
    <n v="80625"/>
    <n v="80625"/>
    <s v="N"/>
    <s v="CRESNY"/>
  </r>
  <r>
    <x v="2"/>
    <s v="P2"/>
    <s v="USD"/>
    <x v="2"/>
    <s v="BOND"/>
    <s v="BOND~USD~310215_05.375"/>
    <n v="7277"/>
    <d v="2004-06-23T00:00:00"/>
    <d v="2004-06-24T00:00:00"/>
    <d v="2031-02-15T00:00:00"/>
    <s v="INT"/>
    <s v="USD"/>
    <n v="-3977500"/>
    <n v="-3977500"/>
    <s v="N"/>
    <s v="TRACKER"/>
  </r>
  <r>
    <x v="2"/>
    <s v="P2"/>
    <s v="USD"/>
    <x v="0"/>
    <s v="BOND"/>
    <s v="BOND~USD~310215_05.375"/>
    <n v="7278"/>
    <d v="2004-06-23T00:00:00"/>
    <d v="2004-06-24T00:00:00"/>
    <d v="2031-02-15T00:00:00"/>
    <s v="INT"/>
    <s v="USD"/>
    <n v="3977500"/>
    <n v="3977500"/>
    <s v="N"/>
    <s v="TRACKER"/>
  </r>
  <r>
    <x v="2"/>
    <s v="P2"/>
    <s v="USD"/>
    <x v="0"/>
    <s v="BOND"/>
    <s v="BOND~USD~310215_05.375"/>
    <n v="7479"/>
    <d v="2004-06-30T00:00:00"/>
    <d v="2004-07-01T00:00:00"/>
    <d v="2031-02-15T00:00:00"/>
    <s v="INT"/>
    <s v="USD"/>
    <n v="-564375"/>
    <n v="-564375"/>
    <s v="N"/>
    <s v="MLGSUS"/>
  </r>
  <r>
    <x v="2"/>
    <s v="P2"/>
    <s v="USD"/>
    <x v="0"/>
    <s v="BOND"/>
    <s v="BOND~USD~310215_05.375"/>
    <n v="7480"/>
    <d v="2004-06-30T00:00:00"/>
    <d v="2004-07-01T00:00:00"/>
    <d v="2031-02-15T00:00:00"/>
    <s v="INT"/>
    <s v="USD"/>
    <n v="-564375"/>
    <n v="-564375"/>
    <s v="N"/>
    <s v="LEBZUS"/>
  </r>
  <r>
    <x v="2"/>
    <s v="P2"/>
    <s v="USD"/>
    <x v="0"/>
    <s v="BOND"/>
    <s v="BOND~USD~310215_05.375"/>
    <n v="7483"/>
    <d v="2004-06-30T00:00:00"/>
    <d v="2004-07-01T00:00:00"/>
    <d v="2031-02-15T00:00:00"/>
    <s v="INT"/>
    <s v="USD"/>
    <n v="-752500"/>
    <n v="-752500"/>
    <s v="N"/>
    <s v="GRCMCO"/>
  </r>
  <r>
    <x v="2"/>
    <s v="P2"/>
    <s v="USD"/>
    <x v="0"/>
    <s v="BOND"/>
    <s v="BOND~USD~310215_05.375"/>
    <n v="7484"/>
    <d v="2004-06-30T00:00:00"/>
    <d v="2004-07-01T00:00:00"/>
    <d v="2031-02-15T00:00:00"/>
    <s v="INT"/>
    <s v="USD"/>
    <n v="-752500"/>
    <n v="-752500"/>
    <s v="N"/>
    <s v="GRCMCO"/>
  </r>
  <r>
    <x v="2"/>
    <s v="P2"/>
    <s v="USD"/>
    <x v="0"/>
    <s v="BOND"/>
    <s v="BOND~USD~310215_05.375"/>
    <n v="7485"/>
    <d v="2004-06-30T00:00:00"/>
    <d v="2004-07-01T00:00:00"/>
    <d v="2031-02-15T00:00:00"/>
    <s v="INT"/>
    <s v="USD"/>
    <n v="-671875"/>
    <n v="-671875"/>
    <s v="N"/>
    <s v="MLGSUS"/>
  </r>
  <r>
    <x v="2"/>
    <s v="P2"/>
    <s v="USD"/>
    <x v="0"/>
    <s v="BOND"/>
    <s v="BOND~USD~310215_05.375"/>
    <n v="7486"/>
    <d v="2004-06-30T00:00:00"/>
    <d v="2004-07-01T00:00:00"/>
    <d v="2031-02-15T00:00:00"/>
    <s v="INT"/>
    <s v="USD"/>
    <n v="-671875"/>
    <n v="-671875"/>
    <s v="N"/>
    <s v="DEUTUS"/>
  </r>
  <r>
    <x v="2"/>
    <s v="P2"/>
    <s v="USD"/>
    <x v="2"/>
    <s v="BOND"/>
    <s v="BOND~USD~310215_05.375"/>
    <n v="8338"/>
    <d v="2004-10-15T00:00:00"/>
    <d v="2004-10-18T00:00:00"/>
    <d v="2031-02-15T00:00:00"/>
    <s v="INT"/>
    <s v="USD"/>
    <n v="698750"/>
    <n v="698750"/>
    <s v="N"/>
    <s v="GRCMCO"/>
  </r>
  <r>
    <x v="2"/>
    <s v="P2"/>
    <s v="USD"/>
    <x v="2"/>
    <s v="BOND"/>
    <s v="BOND~USD~310215_05.375"/>
    <n v="8339"/>
    <d v="2004-10-15T00:00:00"/>
    <d v="2004-10-18T00:00:00"/>
    <d v="2031-02-15T00:00:00"/>
    <s v="INT"/>
    <s v="USD"/>
    <n v="671875"/>
    <n v="671875"/>
    <s v="N"/>
    <s v="MLGSUS"/>
  </r>
  <r>
    <x v="2"/>
    <s v="P2"/>
    <s v="USD"/>
    <x v="2"/>
    <s v="BOND"/>
    <s v="BOND~USD~310215_05.375"/>
    <n v="8512"/>
    <d v="2004-11-15T00:00:00"/>
    <d v="2004-11-16T00:00:00"/>
    <d v="2031-02-15T00:00:00"/>
    <s v="INT"/>
    <s v="USD"/>
    <n v="-1370625"/>
    <n v="-1370625"/>
    <s v="N"/>
    <s v="MLGSUS"/>
  </r>
  <r>
    <x v="2"/>
    <s v="P2"/>
    <s v="USD"/>
    <x v="2"/>
    <s v="BOND"/>
    <s v="BOND~USD~310215_05.375"/>
    <n v="8532"/>
    <d v="2004-11-17T00:00:00"/>
    <d v="2004-11-18T00:00:00"/>
    <d v="2031-02-15T00:00:00"/>
    <s v="INT"/>
    <s v="USD"/>
    <n v="1343750"/>
    <n v="1343750"/>
    <s v="N"/>
    <s v="GRCMCO"/>
  </r>
  <r>
    <x v="2"/>
    <s v="P2"/>
    <s v="USD"/>
    <x v="2"/>
    <s v="BOND"/>
    <s v="BOND~USD~310215_05.375"/>
    <n v="8618"/>
    <d v="2004-12-01T00:00:00"/>
    <d v="2004-12-02T00:00:00"/>
    <d v="2031-02-15T00:00:00"/>
    <s v="INT"/>
    <s v="USD"/>
    <n v="-671875"/>
    <n v="-671875"/>
    <s v="N"/>
    <s v="CSFBUS"/>
  </r>
  <r>
    <x v="2"/>
    <s v="P2"/>
    <s v="USD"/>
    <x v="2"/>
    <s v="BOND"/>
    <s v="BOND~USD~310215_05.375"/>
    <n v="8622"/>
    <d v="2004-12-01T00:00:00"/>
    <d v="2004-12-02T00:00:00"/>
    <d v="2031-02-15T00:00:00"/>
    <s v="INT"/>
    <s v="USD"/>
    <n v="-671875"/>
    <n v="-671875"/>
    <s v="N"/>
    <s v="LEBZUS"/>
  </r>
  <r>
    <x v="2"/>
    <s v="P2"/>
    <s v="USD"/>
    <x v="2"/>
    <s v="BOND"/>
    <s v="BOND~USD~310215_05.375"/>
    <n v="8678"/>
    <d v="2004-12-07T00:00:00"/>
    <d v="2004-12-08T00:00:00"/>
    <d v="2031-02-15T00:00:00"/>
    <s v="INT"/>
    <s v="USD"/>
    <n v="698750"/>
    <n v="698750"/>
    <s v="N"/>
    <s v="GRCMCO"/>
  </r>
  <r>
    <x v="2"/>
    <s v="P2"/>
    <s v="USD"/>
    <x v="2"/>
    <s v="BOND"/>
    <s v="BOND~USD~310215_05.375"/>
    <n v="8682"/>
    <d v="2004-12-08T00:00:00"/>
    <d v="2004-12-09T00:00:00"/>
    <d v="2031-02-15T00:00:00"/>
    <s v="INT"/>
    <s v="USD"/>
    <n v="833125"/>
    <n v="833125"/>
    <s v="N"/>
    <s v="CSFBUS"/>
  </r>
  <r>
    <x v="2"/>
    <s v="P2"/>
    <s v="USD"/>
    <x v="2"/>
    <s v="BOND"/>
    <s v="BOND~USD~310215_05.375"/>
    <n v="8880"/>
    <d v="2005-01-10T00:00:00"/>
    <d v="2005-01-11T00:00:00"/>
    <d v="2031-02-15T00:00:00"/>
    <s v="INT"/>
    <s v="USD"/>
    <n v="201562.5"/>
    <n v="201562.5"/>
    <s v="N"/>
    <s v="GRCMCO"/>
  </r>
  <r>
    <x v="2"/>
    <s v="P2"/>
    <s v="USD"/>
    <x v="2"/>
    <s v="BOND"/>
    <s v="BOND~USD~310215_05.375"/>
    <n v="9116"/>
    <d v="2005-02-04T00:00:00"/>
    <d v="2005-02-07T00:00:00"/>
    <d v="2031-02-15T00:00:00"/>
    <s v="INT"/>
    <s v="USD"/>
    <n v="1343750"/>
    <n v="1343750"/>
    <s v="N"/>
    <s v="GRCMCO"/>
  </r>
  <r>
    <x v="2"/>
    <s v="P2"/>
    <s v="USD"/>
    <x v="2"/>
    <s v="BOND"/>
    <s v="BOND~USD~310215_05.375"/>
    <n v="9158"/>
    <d v="2005-02-08T00:00:00"/>
    <d v="2005-02-09T00:00:00"/>
    <d v="2031-02-15T00:00:00"/>
    <s v="INT"/>
    <s v="USD"/>
    <n v="-537500"/>
    <n v="-537500"/>
    <s v="N"/>
    <s v="LEBZUS"/>
  </r>
  <r>
    <x v="2"/>
    <s v="P2"/>
    <s v="USD"/>
    <x v="2"/>
    <s v="BOND"/>
    <s v="BOND~USD~310215_05.375"/>
    <n v="9159"/>
    <d v="2005-02-08T00:00:00"/>
    <d v="2005-02-09T00:00:00"/>
    <d v="2031-02-15T00:00:00"/>
    <s v="INT"/>
    <s v="USD"/>
    <n v="-161250"/>
    <n v="-161250"/>
    <s v="N"/>
    <s v="GRCMCO"/>
  </r>
  <r>
    <x v="2"/>
    <s v="P2"/>
    <s v="USD"/>
    <x v="2"/>
    <s v="BOND"/>
    <s v="BOND~USD~310215_05.375"/>
    <n v="9174"/>
    <d v="2005-02-10T00:00:00"/>
    <d v="2005-02-11T00:00:00"/>
    <d v="2031-02-15T00:00:00"/>
    <s v="INT"/>
    <s v="USD"/>
    <n v="403125"/>
    <n v="403125"/>
    <s v="N"/>
    <s v="GRCMCO"/>
  </r>
  <r>
    <x v="2"/>
    <s v="P2"/>
    <s v="USD"/>
    <x v="2"/>
    <s v="BOND"/>
    <s v="BOND~USD~310215_05.375"/>
    <n v="9758"/>
    <d v="2005-05-04T00:00:00"/>
    <d v="2005-05-05T00:00:00"/>
    <d v="2031-02-15T00:00:00"/>
    <s v="INT"/>
    <s v="USD"/>
    <n v="-671875"/>
    <n v="-671875"/>
    <s v="N"/>
    <s v="GRCMCO"/>
  </r>
  <r>
    <x v="2"/>
    <s v="P2"/>
    <s v="USD"/>
    <x v="2"/>
    <s v="BOND"/>
    <s v="BOND~USD~310215_05.375"/>
    <n v="9759"/>
    <d v="2005-05-04T00:00:00"/>
    <d v="2005-05-05T00:00:00"/>
    <d v="2031-02-15T00:00:00"/>
    <s v="INT"/>
    <s v="USD"/>
    <n v="-671875"/>
    <n v="-671875"/>
    <s v="N"/>
    <s v="GRCMCO"/>
  </r>
  <r>
    <x v="2"/>
    <s v="P2"/>
    <s v="USD"/>
    <x v="2"/>
    <s v="BOND"/>
    <s v="BOND~USD~310215_05.375"/>
    <n v="9762"/>
    <d v="2005-05-04T00:00:00"/>
    <d v="2005-05-05T00:00:00"/>
    <d v="2031-02-15T00:00:00"/>
    <s v="INT"/>
    <s v="USD"/>
    <n v="-671875"/>
    <n v="-671875"/>
    <s v="N"/>
    <s v="MLGSUS"/>
  </r>
  <r>
    <x v="2"/>
    <s v="P2"/>
    <s v="USD"/>
    <x v="2"/>
    <s v="BOND"/>
    <s v="BOND~USD~310215_05.375"/>
    <n v="9763"/>
    <d v="2005-05-04T00:00:00"/>
    <d v="2005-05-05T00:00:00"/>
    <d v="2031-02-15T00:00:00"/>
    <s v="INT"/>
    <s v="USD"/>
    <n v="-765937.5"/>
    <n v="-765937.5"/>
    <s v="N"/>
    <s v="MLGSUS"/>
  </r>
  <r>
    <x v="2"/>
    <s v="P2"/>
    <s v="USD"/>
    <x v="2"/>
    <s v="BOND"/>
    <s v="BOND~USD~310215_05.375"/>
    <n v="9821"/>
    <d v="2005-05-09T00:00:00"/>
    <d v="2005-05-10T00:00:00"/>
    <d v="2031-02-15T00:00:00"/>
    <s v="INT"/>
    <s v="USD"/>
    <n v="671875"/>
    <n v="671875"/>
    <s v="N"/>
    <s v="MLGSUS"/>
  </r>
  <r>
    <x v="2"/>
    <s v="P2"/>
    <s v="USD"/>
    <x v="2"/>
    <s v="BOND"/>
    <s v="BOND~USD~310215_05.375"/>
    <n v="9825"/>
    <d v="2005-05-09T00:00:00"/>
    <d v="2005-05-10T00:00:00"/>
    <d v="2031-02-15T00:00:00"/>
    <s v="INT"/>
    <s v="USD"/>
    <n v="403125"/>
    <n v="403125"/>
    <s v="N"/>
    <s v="GRCMCO"/>
  </r>
  <r>
    <x v="2"/>
    <s v="P2"/>
    <s v="USD"/>
    <x v="2"/>
    <s v="BOND"/>
    <s v="BOND~USD~310215_05.375"/>
    <n v="9838"/>
    <d v="2005-05-11T00:00:00"/>
    <d v="2005-05-12T00:00:00"/>
    <d v="2031-02-15T00:00:00"/>
    <s v="INT"/>
    <s v="USD"/>
    <n v="671875"/>
    <n v="671875"/>
    <s v="N"/>
    <s v="CSFBUS"/>
  </r>
  <r>
    <x v="2"/>
    <s v="P2"/>
    <s v="USD"/>
    <x v="2"/>
    <s v="BOND"/>
    <s v="BOND~USD~310215_05.375"/>
    <n v="9842"/>
    <d v="2005-05-11T00:00:00"/>
    <d v="2005-05-12T00:00:00"/>
    <d v="2031-02-15T00:00:00"/>
    <s v="INT"/>
    <s v="USD"/>
    <n v="671875"/>
    <n v="671875"/>
    <s v="N"/>
    <s v="GRCMCO"/>
  </r>
  <r>
    <x v="2"/>
    <s v="P2"/>
    <s v="USD"/>
    <x v="2"/>
    <s v="BOND"/>
    <s v="BOND~USD~310215_05.375"/>
    <n v="9943"/>
    <d v="2005-05-26T00:00:00"/>
    <d v="2005-05-27T00:00:00"/>
    <d v="2031-02-15T00:00:00"/>
    <s v="INT"/>
    <s v="USD"/>
    <n v="-806250"/>
    <n v="-806250"/>
    <s v="N"/>
    <s v="GRCMCO"/>
  </r>
  <r>
    <x v="2"/>
    <s v="P2"/>
    <s v="USD"/>
    <x v="2"/>
    <s v="BOND"/>
    <s v="BOND~USD~310215_05.375"/>
    <n v="9944"/>
    <d v="2005-05-26T00:00:00"/>
    <d v="2005-05-27T00:00:00"/>
    <d v="2031-02-15T00:00:00"/>
    <s v="INT"/>
    <s v="USD"/>
    <n v="-1612500"/>
    <n v="-1612500"/>
    <s v="N"/>
    <s v="MLGSUS"/>
  </r>
  <r>
    <x v="2"/>
    <s v="P2"/>
    <s v="USD"/>
    <x v="2"/>
    <s v="BOND"/>
    <s v="BOND~USD~310215_05.375"/>
    <n v="10013"/>
    <d v="2005-06-01T00:00:00"/>
    <d v="2005-06-02T00:00:00"/>
    <d v="2031-02-15T00:00:00"/>
    <s v="INT"/>
    <s v="USD"/>
    <n v="403125"/>
    <n v="403125"/>
    <s v="N"/>
    <s v="MLGSUS"/>
  </r>
  <r>
    <x v="2"/>
    <s v="P2"/>
    <s v="USD"/>
    <x v="2"/>
    <s v="BOND"/>
    <s v="BOND~USD~310215_05.375"/>
    <n v="10021"/>
    <d v="2005-06-01T00:00:00"/>
    <d v="2005-06-02T00:00:00"/>
    <d v="2031-02-15T00:00:00"/>
    <s v="INT"/>
    <s v="USD"/>
    <n v="645000"/>
    <n v="645000"/>
    <s v="N"/>
    <s v="CSFBUS"/>
  </r>
  <r>
    <x v="2"/>
    <s v="P2"/>
    <s v="USD"/>
    <x v="2"/>
    <s v="BOND"/>
    <s v="BOND~USD~310215_05.375"/>
    <n v="10022"/>
    <d v="2005-06-01T00:00:00"/>
    <d v="2005-06-02T00:00:00"/>
    <d v="2031-02-15T00:00:00"/>
    <s v="INT"/>
    <s v="USD"/>
    <n v="645000"/>
    <n v="645000"/>
    <s v="N"/>
    <s v="LEBZUS"/>
  </r>
  <r>
    <x v="2"/>
    <s v="P2"/>
    <s v="USD"/>
    <x v="2"/>
    <s v="BOND"/>
    <s v="BOND~USD~310215_05.375"/>
    <n v="10025"/>
    <d v="2005-06-01T00:00:00"/>
    <d v="2005-06-02T00:00:00"/>
    <d v="2031-02-15T00:00:00"/>
    <s v="INT"/>
    <s v="USD"/>
    <n v="403125"/>
    <n v="403125"/>
    <s v="N"/>
    <s v="GRCMCO"/>
  </r>
  <r>
    <x v="2"/>
    <s v="P2"/>
    <s v="USD"/>
    <x v="2"/>
    <s v="BOND"/>
    <s v="BOND~USD~310215_05.375"/>
    <n v="10029"/>
    <d v="2005-06-02T00:00:00"/>
    <d v="2005-06-03T00:00:00"/>
    <d v="2031-02-15T00:00:00"/>
    <s v="INT"/>
    <s v="USD"/>
    <n v="618125"/>
    <n v="618125"/>
    <s v="N"/>
    <s v="GRCMCO"/>
  </r>
  <r>
    <x v="2"/>
    <s v="P2"/>
    <s v="USD"/>
    <x v="2"/>
    <s v="BOND"/>
    <s v="BOND~USD~310215_05.375"/>
    <n v="10030"/>
    <d v="2005-06-02T00:00:00"/>
    <d v="2005-06-03T00:00:00"/>
    <d v="2031-02-15T00:00:00"/>
    <s v="INT"/>
    <s v="USD"/>
    <n v="618125"/>
    <n v="618125"/>
    <s v="N"/>
    <s v="MLGSUS"/>
  </r>
  <r>
    <x v="2"/>
    <s v="P2"/>
    <s v="USD"/>
    <x v="2"/>
    <s v="BOND"/>
    <s v="BOND~USD~310215_05.375"/>
    <n v="10042"/>
    <d v="2005-06-03T00:00:00"/>
    <d v="2005-06-06T00:00:00"/>
    <d v="2031-02-15T00:00:00"/>
    <s v="INT"/>
    <s v="USD"/>
    <n v="483750"/>
    <n v="483750"/>
    <s v="N"/>
    <s v="MLGSUS"/>
  </r>
  <r>
    <x v="2"/>
    <s v="P2"/>
    <s v="USD"/>
    <x v="2"/>
    <s v="BOND"/>
    <s v="BOND~USD~310215_05.375"/>
    <n v="10057"/>
    <d v="2005-06-06T00:00:00"/>
    <d v="2005-06-07T00:00:00"/>
    <d v="2031-02-15T00:00:00"/>
    <s v="INT"/>
    <s v="USD"/>
    <n v="403125"/>
    <n v="403125"/>
    <s v="N"/>
    <s v="MLGSUS"/>
  </r>
  <r>
    <x v="2"/>
    <s v="P2"/>
    <s v="USD"/>
    <x v="2"/>
    <s v="BOND"/>
    <s v="BOND~USD~310215_05.375"/>
    <n v="10058"/>
    <d v="2005-06-06T00:00:00"/>
    <d v="2005-06-07T00:00:00"/>
    <d v="2031-02-15T00:00:00"/>
    <s v="INT"/>
    <s v="USD"/>
    <n v="403125"/>
    <n v="403125"/>
    <s v="N"/>
    <s v="CSFBUS"/>
  </r>
  <r>
    <x v="2"/>
    <s v="P2"/>
    <s v="USD"/>
    <x v="2"/>
    <s v="BOND"/>
    <s v="BOND~USD~310215_05.375"/>
    <n v="10074"/>
    <d v="2005-06-07T00:00:00"/>
    <d v="2005-06-08T00:00:00"/>
    <d v="2031-02-15T00:00:00"/>
    <s v="INT"/>
    <s v="USD"/>
    <n v="241875"/>
    <n v="241875"/>
    <s v="N"/>
    <s v="MLGSUS"/>
  </r>
  <r>
    <x v="2"/>
    <s v="P2"/>
    <s v="USD"/>
    <x v="2"/>
    <s v="BOND"/>
    <s v="BOND~USD~310215_05.375"/>
    <n v="10084"/>
    <d v="2005-06-07T00:00:00"/>
    <d v="2005-06-08T00:00:00"/>
    <d v="2031-02-15T00:00:00"/>
    <s v="INT"/>
    <s v="USD"/>
    <n v="-268750"/>
    <n v="-268750"/>
    <s v="N"/>
    <s v="BARCCI"/>
  </r>
  <r>
    <x v="2"/>
    <s v="P2"/>
    <s v="USD"/>
    <x v="2"/>
    <s v="BOND"/>
    <s v="BOND~USD~310215_05.375"/>
    <n v="10104"/>
    <d v="2005-06-09T00:00:00"/>
    <d v="2005-06-10T00:00:00"/>
    <d v="2031-02-15T00:00:00"/>
    <s v="INT"/>
    <s v="USD"/>
    <n v="537500"/>
    <n v="537500"/>
    <s v="N"/>
    <s v="GRCMCO"/>
  </r>
  <r>
    <x v="2"/>
    <s v="P2"/>
    <s v="USD"/>
    <x v="2"/>
    <s v="BOND"/>
    <s v="BOND~USD~310215_05.375"/>
    <n v="10105"/>
    <d v="2005-06-09T00:00:00"/>
    <d v="2005-06-10T00:00:00"/>
    <d v="2031-02-15T00:00:00"/>
    <s v="INT"/>
    <s v="USD"/>
    <n v="537500"/>
    <n v="537500"/>
    <s v="N"/>
    <s v="MLGSUS"/>
  </r>
  <r>
    <x v="2"/>
    <s v="P2"/>
    <s v="USD"/>
    <x v="2"/>
    <s v="BOND"/>
    <s v="BOND~USD~310215_05.375"/>
    <n v="10114"/>
    <d v="2005-06-10T00:00:00"/>
    <d v="2005-06-13T00:00:00"/>
    <d v="2031-02-15T00:00:00"/>
    <s v="INT"/>
    <s v="USD"/>
    <n v="-537500"/>
    <n v="-537500"/>
    <s v="N"/>
    <s v="MLGSUS"/>
  </r>
  <r>
    <x v="2"/>
    <s v="P2"/>
    <s v="USD"/>
    <x v="2"/>
    <s v="BOND"/>
    <s v="BOND~USD~310215_05.375"/>
    <n v="10115"/>
    <d v="2005-06-10T00:00:00"/>
    <d v="2005-06-13T00:00:00"/>
    <d v="2031-02-15T00:00:00"/>
    <s v="INT"/>
    <s v="USD"/>
    <n v="-537500"/>
    <n v="-537500"/>
    <s v="N"/>
    <s v="HSBSUS"/>
  </r>
  <r>
    <x v="2"/>
    <s v="P2"/>
    <s v="USD"/>
    <x v="2"/>
    <s v="BOND"/>
    <s v="BOND~USD~310215_05.375"/>
    <n v="10118"/>
    <d v="2005-06-10T00:00:00"/>
    <d v="2005-06-13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10119"/>
    <d v="2005-06-10T00:00:00"/>
    <d v="2005-06-13T00:00:00"/>
    <d v="2031-02-15T00:00:00"/>
    <s v="INT"/>
    <s v="USD"/>
    <n v="-537500"/>
    <n v="-537500"/>
    <s v="N"/>
    <s v="LEBZUS"/>
  </r>
  <r>
    <x v="2"/>
    <s v="P2"/>
    <s v="USD"/>
    <x v="2"/>
    <s v="BOND"/>
    <s v="BOND~USD~310215_05.375"/>
    <n v="10122"/>
    <d v="2005-06-10T00:00:00"/>
    <d v="2005-06-13T00:00:00"/>
    <d v="2031-02-15T00:00:00"/>
    <s v="INT"/>
    <s v="USD"/>
    <n v="-537500"/>
    <n v="-537500"/>
    <s v="N"/>
    <s v="CSFBUS"/>
  </r>
  <r>
    <x v="2"/>
    <s v="P2"/>
    <s v="USD"/>
    <x v="2"/>
    <s v="BOND"/>
    <s v="BOND~USD~310215_05.375"/>
    <n v="11282"/>
    <d v="2005-10-06T00:00:00"/>
    <d v="2005-10-07T00:00:00"/>
    <d v="2031-02-15T00:00:00"/>
    <s v="INT"/>
    <s v="USD"/>
    <n v="-1491562.5"/>
    <n v="-1491562.5"/>
    <s v="N"/>
    <s v="GRCMCO"/>
  </r>
  <r>
    <x v="2"/>
    <s v="P2"/>
    <s v="USD"/>
    <x v="2"/>
    <s v="BOND"/>
    <s v="BOND~USD~310215_05.375"/>
    <n v="11284"/>
    <d v="2005-10-06T00:00:00"/>
    <d v="2005-10-07T00:00:00"/>
    <d v="2031-02-15T00:00:00"/>
    <s v="INT"/>
    <s v="USD"/>
    <n v="-255312.5"/>
    <n v="-255312.5"/>
    <s v="N"/>
    <s v="MLGSUS"/>
  </r>
  <r>
    <x v="2"/>
    <s v="P2"/>
    <s v="USD"/>
    <x v="2"/>
    <s v="BOND"/>
    <s v="BOND~USD~310215_05.375"/>
    <n v="11459"/>
    <d v="2005-10-26T00:00:00"/>
    <d v="2005-10-27T00:00:00"/>
    <d v="2031-02-15T00:00:00"/>
    <s v="INT"/>
    <s v="USD"/>
    <n v="335937.5"/>
    <n v="335937.5"/>
    <s v="N"/>
    <s v="GRCMCO"/>
  </r>
  <r>
    <x v="2"/>
    <s v="P2"/>
    <s v="USD"/>
    <x v="2"/>
    <s v="BOND"/>
    <s v="BOND~USD~310215_05.375"/>
    <n v="11461"/>
    <d v="2005-10-26T00:00:00"/>
    <d v="2005-10-27T00:00:00"/>
    <d v="2031-02-15T00:00:00"/>
    <s v="INT"/>
    <s v="USD"/>
    <n v="335937.5"/>
    <n v="335937.5"/>
    <s v="N"/>
    <s v="GRCMCO"/>
  </r>
  <r>
    <x v="2"/>
    <s v="P2"/>
    <s v="USD"/>
    <x v="2"/>
    <s v="BOND"/>
    <s v="BOND~USD~310215_05.375"/>
    <n v="11468"/>
    <d v="2005-10-26T00:00:00"/>
    <d v="2005-10-27T00:00:00"/>
    <d v="2031-02-15T00:00:00"/>
    <s v="INT"/>
    <s v="USD"/>
    <n v="-671875"/>
    <n v="-671875"/>
    <s v="N"/>
    <s v="GRCMCO"/>
  </r>
  <r>
    <x v="2"/>
    <s v="P2"/>
    <s v="USD"/>
    <x v="2"/>
    <s v="BOND"/>
    <s v="BOND~USD~310215_05.375"/>
    <n v="11483"/>
    <d v="2005-10-27T00:00:00"/>
    <d v="2005-10-28T00:00:00"/>
    <d v="2031-02-15T00:00:00"/>
    <s v="INT"/>
    <s v="USD"/>
    <n v="-671875"/>
    <n v="-671875"/>
    <s v="N"/>
    <s v="JPMSUS"/>
  </r>
  <r>
    <x v="2"/>
    <s v="P2"/>
    <s v="USD"/>
    <x v="2"/>
    <s v="BOND"/>
    <s v="BOND~USD~310215_05.375"/>
    <n v="11485"/>
    <d v="2005-10-27T00:00:00"/>
    <d v="2005-10-28T00:00:00"/>
    <d v="2031-02-15T00:00:00"/>
    <s v="INT"/>
    <s v="USD"/>
    <n v="-671875"/>
    <n v="-671875"/>
    <s v="N"/>
    <s v="GRCMCO"/>
  </r>
  <r>
    <x v="2"/>
    <s v="P2"/>
    <s v="USD"/>
    <x v="2"/>
    <s v="BOND"/>
    <s v="BOND~USD~310215_05.375"/>
    <n v="11487"/>
    <d v="2005-10-27T00:00:00"/>
    <d v="2005-10-28T00:00:00"/>
    <d v="2031-02-15T00:00:00"/>
    <s v="INT"/>
    <s v="USD"/>
    <n v="-564375"/>
    <n v="-564375"/>
    <s v="N"/>
    <s v="MLGSUS"/>
  </r>
  <r>
    <x v="2"/>
    <s v="P2"/>
    <s v="USD"/>
    <x v="2"/>
    <s v="BOND"/>
    <s v="BOND~USD~310215_05.375"/>
    <n v="11500"/>
    <d v="2005-10-28T00:00:00"/>
    <d v="2005-10-31T00:00:00"/>
    <d v="2031-02-15T00:00:00"/>
    <s v="INT"/>
    <s v="USD"/>
    <n v="362812.5"/>
    <n v="362812.5"/>
    <s v="N"/>
    <s v="GRCMCO"/>
  </r>
  <r>
    <x v="2"/>
    <s v="P2"/>
    <s v="USD"/>
    <x v="2"/>
    <s v="BOND"/>
    <s v="BOND~USD~310215_05.375"/>
    <n v="11502"/>
    <d v="2005-10-28T00:00:00"/>
    <d v="2005-10-31T00:00:00"/>
    <d v="2031-02-15T00:00:00"/>
    <s v="INT"/>
    <s v="USD"/>
    <n v="134375"/>
    <n v="134375"/>
    <s v="N"/>
    <s v="GRCMCO"/>
  </r>
  <r>
    <x v="2"/>
    <s v="P2"/>
    <s v="USD"/>
    <x v="2"/>
    <s v="BOND"/>
    <s v="BOND~USD~310215_05.375"/>
    <n v="11504"/>
    <d v="2005-10-28T00:00:00"/>
    <d v="2005-10-31T00:00:00"/>
    <d v="2031-02-15T00:00:00"/>
    <s v="INT"/>
    <s v="USD"/>
    <n v="174687.5"/>
    <n v="174687.5"/>
    <s v="N"/>
    <s v="GRCMCO"/>
  </r>
  <r>
    <x v="2"/>
    <s v="P2"/>
    <s v="USD"/>
    <x v="2"/>
    <s v="BOND"/>
    <s v="BOND~USD~310215_05.375"/>
    <n v="11667"/>
    <d v="2005-11-10T00:00:00"/>
    <d v="2005-11-14T00:00:00"/>
    <d v="2031-02-15T00:00:00"/>
    <s v="INT"/>
    <s v="USD"/>
    <n v="1343750"/>
    <n v="1343750"/>
    <s v="N"/>
    <s v="MLGSUS"/>
  </r>
  <r>
    <x v="2"/>
    <s v="P2"/>
    <s v="USD"/>
    <x v="2"/>
    <s v="BOND"/>
    <s v="BOND~USD~310215_05.375"/>
    <n v="11669"/>
    <d v="2005-11-10T00:00:00"/>
    <d v="2005-11-14T00:00:00"/>
    <d v="2031-02-15T00:00:00"/>
    <s v="INT"/>
    <s v="USD"/>
    <n v="671875"/>
    <n v="671875"/>
    <s v="N"/>
    <s v="LEBZUS"/>
  </r>
  <r>
    <x v="2"/>
    <s v="P2"/>
    <s v="USD"/>
    <x v="2"/>
    <s v="BOND"/>
    <s v="BOND~USD~310215_05.375"/>
    <n v="11687"/>
    <d v="2005-11-15T00:00:00"/>
    <d v="2005-11-16T00:00:00"/>
    <d v="2031-02-15T00:00:00"/>
    <s v="INT"/>
    <s v="USD"/>
    <n v="671875"/>
    <n v="671875"/>
    <s v="N"/>
    <s v="GRCMCO"/>
  </r>
  <r>
    <x v="2"/>
    <s v="P2"/>
    <s v="USD"/>
    <x v="2"/>
    <s v="BOND"/>
    <s v="BOND~USD~310215_05.375"/>
    <n v="11689"/>
    <d v="2005-11-15T00:00:00"/>
    <d v="2005-11-16T00:00:00"/>
    <d v="2031-02-15T00:00:00"/>
    <s v="INT"/>
    <s v="USD"/>
    <n v="671875"/>
    <n v="671875"/>
    <s v="N"/>
    <s v="GRCMCO"/>
  </r>
  <r>
    <x v="2"/>
    <s v="P2"/>
    <s v="USD"/>
    <x v="2"/>
    <s v="BOND"/>
    <s v="BOND~USD~310215_05.375"/>
    <n v="11691"/>
    <d v="2005-11-15T00:00:00"/>
    <d v="2005-11-16T00:00:00"/>
    <d v="2031-02-15T00:00:00"/>
    <s v="INT"/>
    <s v="USD"/>
    <n v="671875"/>
    <n v="671875"/>
    <s v="N"/>
    <s v="MLGSUS"/>
  </r>
  <r>
    <x v="2"/>
    <s v="P2"/>
    <s v="USD"/>
    <x v="2"/>
    <s v="BOND"/>
    <s v="BOND~USD~310215_05.375"/>
    <n v="11693"/>
    <d v="2005-11-15T00:00:00"/>
    <d v="2005-11-16T00:00:00"/>
    <d v="2031-02-15T00:00:00"/>
    <s v="INT"/>
    <s v="USD"/>
    <n v="-671875"/>
    <n v="-671875"/>
    <s v="N"/>
    <s v="GRCMCO"/>
  </r>
  <r>
    <x v="2"/>
    <s v="P2"/>
    <s v="USD"/>
    <x v="2"/>
    <s v="BOND"/>
    <s v="BOND~USD~310215_05.375"/>
    <n v="11716"/>
    <d v="2005-11-17T00:00:00"/>
    <d v="2005-11-18T00:00:00"/>
    <d v="2031-02-15T00:00:00"/>
    <s v="INT"/>
    <s v="USD"/>
    <n v="-671875"/>
    <n v="-671875"/>
    <s v="N"/>
    <s v="GRCMCO"/>
  </r>
  <r>
    <x v="2"/>
    <s v="P2"/>
    <s v="USD"/>
    <x v="2"/>
    <s v="BOND"/>
    <s v="BOND~USD~310215_05.375"/>
    <n v="11727"/>
    <d v="2005-11-17T00:00:00"/>
    <d v="2005-11-18T00:00:00"/>
    <d v="2031-02-15T00:00:00"/>
    <s v="INT"/>
    <s v="USD"/>
    <n v="671875"/>
    <n v="671875"/>
    <s v="N"/>
    <s v="BEARUS"/>
  </r>
  <r>
    <x v="2"/>
    <s v="P2"/>
    <s v="USD"/>
    <x v="2"/>
    <s v="BOND"/>
    <s v="BOND~USD~310215_05.375"/>
    <n v="11729"/>
    <d v="2005-11-17T00:00:00"/>
    <d v="2005-11-18T00:00:00"/>
    <d v="2031-02-15T00:00:00"/>
    <s v="INT"/>
    <s v="USD"/>
    <n v="671875"/>
    <n v="671875"/>
    <s v="N"/>
    <s v="LEBZUS"/>
  </r>
  <r>
    <x v="2"/>
    <s v="P2"/>
    <s v="USD"/>
    <x v="2"/>
    <s v="BOND"/>
    <s v="BOND~USD~310215_05.375"/>
    <n v="11731"/>
    <d v="2005-11-17T00:00:00"/>
    <d v="2005-11-18T00:00:00"/>
    <d v="2031-02-15T00:00:00"/>
    <s v="INT"/>
    <s v="USD"/>
    <n v="671875"/>
    <n v="671875"/>
    <s v="N"/>
    <s v="MOSZUS"/>
  </r>
  <r>
    <x v="2"/>
    <s v="P2"/>
    <s v="USD"/>
    <x v="2"/>
    <s v="BOND"/>
    <s v="BOND~USD~310215_05.375"/>
    <n v="11733"/>
    <d v="2005-11-17T00:00:00"/>
    <d v="2005-11-18T00:00:00"/>
    <d v="2031-02-15T00:00:00"/>
    <s v="INT"/>
    <s v="USD"/>
    <n v="671875"/>
    <n v="671875"/>
    <s v="N"/>
    <s v="GRCMCO"/>
  </r>
  <r>
    <x v="2"/>
    <s v="P2"/>
    <s v="USD"/>
    <x v="2"/>
    <s v="BOND"/>
    <s v="BOND~USD~310215_05.375"/>
    <n v="11758"/>
    <d v="2005-11-22T00:00:00"/>
    <d v="2005-11-23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11771"/>
    <d v="2005-11-22T00:00:00"/>
    <d v="2005-11-23T00:00:00"/>
    <d v="2031-02-15T00:00:00"/>
    <s v="INT"/>
    <s v="USD"/>
    <n v="537500"/>
    <n v="537500"/>
    <s v="N"/>
    <s v="MLGSUS"/>
  </r>
  <r>
    <x v="2"/>
    <s v="P2"/>
    <s v="USD"/>
    <x v="2"/>
    <s v="BOND"/>
    <s v="BOND~USD~310215_05.375"/>
    <n v="11778"/>
    <d v="2005-11-25T00:00:00"/>
    <d v="2005-11-28T00:00:00"/>
    <d v="2031-02-15T00:00:00"/>
    <s v="INT"/>
    <s v="USD"/>
    <n v="-537500"/>
    <n v="-537500"/>
    <s v="N"/>
    <s v="MLGSUS"/>
  </r>
  <r>
    <x v="2"/>
    <s v="P2"/>
    <s v="USD"/>
    <x v="2"/>
    <s v="BOND"/>
    <s v="BOND~USD~310215_05.375"/>
    <n v="11780"/>
    <d v="2005-11-25T00:00:00"/>
    <d v="2005-11-28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11786"/>
    <d v="2005-11-29T00:00:00"/>
    <d v="2005-11-30T00:00:00"/>
    <d v="2031-02-15T00:00:00"/>
    <s v="INT"/>
    <s v="USD"/>
    <n v="-268750"/>
    <n v="-268750"/>
    <s v="N"/>
    <s v="GRCMCO"/>
  </r>
  <r>
    <x v="2"/>
    <s v="P2"/>
    <s v="USD"/>
    <x v="2"/>
    <s v="BOND"/>
    <s v="BOND~USD~310215_05.375"/>
    <n v="11788"/>
    <d v="2005-11-29T00:00:00"/>
    <d v="2005-11-30T00:00:00"/>
    <d v="2031-02-15T00:00:00"/>
    <s v="INT"/>
    <s v="USD"/>
    <n v="-389687.5"/>
    <n v="-389687.5"/>
    <s v="N"/>
    <s v="GRCMCO"/>
  </r>
  <r>
    <x v="2"/>
    <s v="P2"/>
    <s v="USD"/>
    <x v="2"/>
    <s v="BOND"/>
    <s v="BOND~USD~310215_05.375"/>
    <n v="11790"/>
    <d v="2005-11-29T00:00:00"/>
    <d v="2005-11-30T00:00:00"/>
    <d v="2031-02-15T00:00:00"/>
    <s v="INT"/>
    <s v="USD"/>
    <n v="-282187.5"/>
    <n v="-282187.5"/>
    <s v="N"/>
    <s v="GRCMCO"/>
  </r>
  <r>
    <x v="2"/>
    <s v="P2"/>
    <s v="USD"/>
    <x v="2"/>
    <s v="BOND"/>
    <s v="BOND~USD~310215_05.375"/>
    <n v="11809"/>
    <d v="2005-11-30T00:00:00"/>
    <d v="2005-12-01T00:00:00"/>
    <d v="2031-02-15T00:00:00"/>
    <s v="INT"/>
    <s v="USD"/>
    <n v="671875"/>
    <n v="671875"/>
    <s v="N"/>
    <s v="MLGSUS"/>
  </r>
  <r>
    <x v="2"/>
    <s v="P2"/>
    <s v="USD"/>
    <x v="2"/>
    <s v="BOND"/>
    <s v="BOND~USD~310215_05.375"/>
    <n v="11812"/>
    <d v="2005-11-30T00:00:00"/>
    <d v="2005-12-01T00:00:00"/>
    <d v="2031-02-15T00:00:00"/>
    <s v="INT"/>
    <s v="USD"/>
    <n v="671875"/>
    <n v="671875"/>
    <s v="N"/>
    <s v="GRCMCO"/>
  </r>
  <r>
    <x v="2"/>
    <s v="P2"/>
    <s v="USD"/>
    <x v="2"/>
    <s v="BOND"/>
    <s v="BOND~USD~310215_05.375"/>
    <n v="11815"/>
    <d v="2005-11-30T00:00:00"/>
    <d v="2005-12-01T00:00:00"/>
    <d v="2031-02-15T00:00:00"/>
    <s v="INT"/>
    <s v="USD"/>
    <n v="671875"/>
    <n v="671875"/>
    <s v="N"/>
    <s v="GRCMCO"/>
  </r>
  <r>
    <x v="2"/>
    <s v="P2"/>
    <s v="USD"/>
    <x v="2"/>
    <s v="BOND"/>
    <s v="BOND~USD~310215_05.375"/>
    <n v="11844"/>
    <d v="2005-12-02T00:00:00"/>
    <d v="2005-12-05T00:00:00"/>
    <d v="2031-02-15T00:00:00"/>
    <s v="INT"/>
    <s v="USD"/>
    <n v="537500"/>
    <n v="537500"/>
    <s v="N"/>
    <s v="MLGSUS"/>
  </r>
  <r>
    <x v="2"/>
    <s v="P2"/>
    <s v="USD"/>
    <x v="2"/>
    <s v="BOND"/>
    <s v="BOND~USD~310215_05.375"/>
    <n v="11846"/>
    <d v="2005-12-02T00:00:00"/>
    <d v="2005-12-05T00:00:00"/>
    <d v="2031-02-15T00:00:00"/>
    <s v="INT"/>
    <s v="USD"/>
    <n v="537500"/>
    <n v="537500"/>
    <s v="N"/>
    <s v="GRCMCO"/>
  </r>
  <r>
    <x v="2"/>
    <s v="P2"/>
    <s v="USD"/>
    <x v="2"/>
    <s v="BOND"/>
    <s v="BOND~USD~310215_05.375"/>
    <n v="11848"/>
    <d v="2005-12-02T00:00:00"/>
    <d v="2005-12-05T00:00:00"/>
    <d v="2031-02-15T00:00:00"/>
    <s v="INT"/>
    <s v="USD"/>
    <n v="268750"/>
    <n v="268750"/>
    <s v="N"/>
    <s v="CSFBUS"/>
  </r>
  <r>
    <x v="2"/>
    <s v="P2"/>
    <s v="USD"/>
    <x v="2"/>
    <s v="BOND"/>
    <s v="BOND~USD~310215_05.375"/>
    <n v="11851"/>
    <d v="2005-12-05T00:00:00"/>
    <d v="2005-12-06T00:00:00"/>
    <d v="2031-02-15T00:00:00"/>
    <s v="INT"/>
    <s v="USD"/>
    <n v="-1075000"/>
    <n v="-1075000"/>
    <s v="N"/>
    <s v="MLGSUS"/>
  </r>
  <r>
    <x v="2"/>
    <s v="P2"/>
    <s v="USD"/>
    <x v="2"/>
    <s v="BOND"/>
    <s v="BOND~USD~310215_05.375"/>
    <n v="11933"/>
    <d v="2005-12-14T00:00:00"/>
    <d v="2005-12-15T00:00:00"/>
    <d v="2031-02-15T00:00:00"/>
    <s v="INT"/>
    <s v="USD"/>
    <n v="537500"/>
    <n v="537500"/>
    <s v="N"/>
    <s v="HSBSUS"/>
  </r>
  <r>
    <x v="2"/>
    <s v="P2"/>
    <s v="USD"/>
    <x v="2"/>
    <s v="BOND"/>
    <s v="BOND~USD~310215_05.375"/>
    <n v="11935"/>
    <d v="2005-12-14T00:00:00"/>
    <d v="2005-12-15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11956"/>
    <d v="2005-12-15T00:00:00"/>
    <d v="2005-12-16T00:00:00"/>
    <d v="2031-02-15T00:00:00"/>
    <s v="INT"/>
    <s v="USD"/>
    <n v="-134375"/>
    <n v="-134375"/>
    <s v="N"/>
    <s v="GRCMCO"/>
  </r>
  <r>
    <x v="2"/>
    <s v="P2"/>
    <s v="USD"/>
    <x v="2"/>
    <s v="BOND"/>
    <s v="BOND~USD~310215_05.375"/>
    <n v="11958"/>
    <d v="2005-12-15T00:00:00"/>
    <d v="2005-12-16T00:00:00"/>
    <d v="2031-02-15T00:00:00"/>
    <s v="INT"/>
    <s v="USD"/>
    <n v="-268750"/>
    <n v="-268750"/>
    <s v="N"/>
    <s v="MLGSUS"/>
  </r>
  <r>
    <x v="2"/>
    <s v="P2"/>
    <s v="USD"/>
    <x v="2"/>
    <s v="BOND"/>
    <s v="BOND~USD~310215_05.375"/>
    <n v="11966"/>
    <d v="2005-12-20T00:00:00"/>
    <d v="2005-12-21T00:00:00"/>
    <d v="2031-02-15T00:00:00"/>
    <s v="INT"/>
    <s v="USD"/>
    <n v="-134375"/>
    <n v="-134375"/>
    <s v="N"/>
    <s v="GRCMCO"/>
  </r>
  <r>
    <x v="2"/>
    <s v="P2"/>
    <s v="USD"/>
    <x v="2"/>
    <s v="BOND"/>
    <s v="BOND~USD~310215_05.375"/>
    <n v="11983"/>
    <d v="2005-12-21T00:00:00"/>
    <d v="2005-12-22T00:00:00"/>
    <d v="2031-02-15T00:00:00"/>
    <s v="INT"/>
    <s v="USD"/>
    <n v="268750"/>
    <n v="268750"/>
    <s v="N"/>
    <s v="GRCMCO"/>
  </r>
  <r>
    <x v="2"/>
    <s v="P2"/>
    <s v="USD"/>
    <x v="2"/>
    <s v="BOND"/>
    <s v="BOND~USD~310215_05.375"/>
    <n v="12254"/>
    <d v="2006-01-26T00:00:00"/>
    <d v="2006-01-27T00:00:00"/>
    <d v="2031-02-15T00:00:00"/>
    <s v="INT"/>
    <s v="USD"/>
    <n v="-537500"/>
    <n v="-537500"/>
    <s v="N"/>
    <s v="MLGSUS"/>
  </r>
  <r>
    <x v="2"/>
    <s v="P2"/>
    <s v="USD"/>
    <x v="2"/>
    <s v="BOND"/>
    <s v="BOND~USD~310215_05.375"/>
    <n v="12256"/>
    <d v="2006-01-26T00:00:00"/>
    <d v="2006-01-27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12258"/>
    <d v="2006-01-26T00:00:00"/>
    <d v="2006-01-27T00:00:00"/>
    <d v="2031-02-15T00:00:00"/>
    <s v="INT"/>
    <s v="USD"/>
    <n v="-403125"/>
    <n v="-403125"/>
    <s v="N"/>
    <s v="GRCMCO"/>
  </r>
  <r>
    <x v="2"/>
    <s v="P2"/>
    <s v="USD"/>
    <x v="2"/>
    <s v="BOND"/>
    <s v="BOND~USD~310215_05.375"/>
    <n v="12260"/>
    <d v="2006-01-26T00:00:00"/>
    <d v="2006-01-27T00:00:00"/>
    <d v="2031-02-15T00:00:00"/>
    <s v="INT"/>
    <s v="USD"/>
    <n v="-134375"/>
    <n v="-134375"/>
    <s v="N"/>
    <s v="GRCMCO"/>
  </r>
  <r>
    <x v="2"/>
    <s v="P2"/>
    <s v="USD"/>
    <x v="2"/>
    <s v="BOND"/>
    <s v="BOND~USD~310215_05.375"/>
    <n v="12289"/>
    <d v="2006-02-02T00:00:00"/>
    <d v="2006-02-03T00:00:00"/>
    <d v="2031-02-15T00:00:00"/>
    <s v="INT"/>
    <s v="USD"/>
    <n v="-268750"/>
    <n v="-268750"/>
    <s v="N"/>
    <s v="GRCMCO"/>
  </r>
  <r>
    <x v="2"/>
    <s v="P2"/>
    <s v="USD"/>
    <x v="2"/>
    <s v="BOND"/>
    <s v="BOND~USD~310215_05.375"/>
    <n v="12291"/>
    <d v="2006-02-02T00:00:00"/>
    <d v="2006-02-03T00:00:00"/>
    <d v="2031-02-15T00:00:00"/>
    <s v="INT"/>
    <s v="USD"/>
    <n v="-537500"/>
    <n v="-537500"/>
    <s v="N"/>
    <s v="MLGSUS"/>
  </r>
  <r>
    <x v="2"/>
    <s v="P2"/>
    <s v="USD"/>
    <x v="2"/>
    <s v="BOND"/>
    <s v="BOND~USD~310215_05.375"/>
    <n v="12348"/>
    <d v="2006-02-08T00:00:00"/>
    <d v="2006-02-09T00:00:00"/>
    <d v="2031-02-15T00:00:00"/>
    <s v="INT"/>
    <s v="USD"/>
    <n v="268750"/>
    <n v="268750"/>
    <s v="N"/>
    <s v="MLGSUS"/>
  </r>
  <r>
    <x v="2"/>
    <s v="P2"/>
    <s v="USD"/>
    <x v="2"/>
    <s v="BOND"/>
    <s v="BOND~USD~310215_05.375"/>
    <n v="12374"/>
    <d v="2006-02-09T00:00:00"/>
    <d v="2006-02-10T00:00:00"/>
    <d v="2031-02-15T00:00:00"/>
    <s v="INT"/>
    <s v="USD"/>
    <n v="-671875"/>
    <n v="-671875"/>
    <s v="N"/>
    <s v="BEARUS"/>
  </r>
  <r>
    <x v="2"/>
    <s v="P2"/>
    <s v="USD"/>
    <x v="2"/>
    <s v="BOND"/>
    <s v="BOND~USD~310215_05.375"/>
    <n v="12376"/>
    <d v="2006-02-09T00:00:00"/>
    <d v="2006-02-10T00:00:00"/>
    <d v="2031-02-15T00:00:00"/>
    <s v="INT"/>
    <s v="USD"/>
    <n v="-295625"/>
    <n v="-295625"/>
    <s v="N"/>
    <s v="HSBSUS"/>
  </r>
  <r>
    <x v="2"/>
    <s v="P2"/>
    <s v="USD"/>
    <x v="2"/>
    <s v="BOND"/>
    <s v="BOND~USD~310215_05.375"/>
    <n v="12379"/>
    <d v="2006-02-09T00:00:00"/>
    <d v="2006-02-10T00:00:00"/>
    <d v="2031-02-15T00:00:00"/>
    <s v="INT"/>
    <s v="USD"/>
    <n v="-671875"/>
    <n v="-671875"/>
    <s v="N"/>
    <s v="CSFBUS"/>
  </r>
  <r>
    <x v="2"/>
    <s v="P2"/>
    <s v="USD"/>
    <x v="2"/>
    <s v="BOND"/>
    <s v="BOND~USD~310215_05.375"/>
    <n v="12380"/>
    <d v="2006-02-09T00:00:00"/>
    <d v="2006-02-10T00:00:00"/>
    <d v="2031-02-15T00:00:00"/>
    <s v="INT"/>
    <s v="USD"/>
    <n v="-376250"/>
    <n v="-376250"/>
    <s v="N"/>
    <s v="HSBSUS"/>
  </r>
  <r>
    <x v="2"/>
    <s v="P2"/>
    <s v="USD"/>
    <x v="2"/>
    <s v="BOND"/>
    <s v="BOND~USD~310215_05.375"/>
    <n v="12382"/>
    <d v="2006-02-09T00:00:00"/>
    <d v="2006-02-10T00:00:00"/>
    <d v="2031-02-15T00:00:00"/>
    <s v="INT"/>
    <s v="USD"/>
    <n v="-537500"/>
    <n v="-537500"/>
    <s v="N"/>
    <s v="GRCMCO"/>
  </r>
  <r>
    <x v="2"/>
    <s v="P2"/>
    <s v="USD"/>
    <x v="2"/>
    <s v="BOND"/>
    <s v="BOND~USD~310215_05.375"/>
    <n v="12384"/>
    <d v="2006-02-09T00:00:00"/>
    <d v="2006-02-10T00:00:00"/>
    <d v="2031-02-15T00:00:00"/>
    <s v="INT"/>
    <s v="USD"/>
    <n v="-403125"/>
    <n v="-403125"/>
    <s v="N"/>
    <s v="MLGSUS"/>
  </r>
  <r>
    <x v="2"/>
    <s v="P2"/>
    <s v="USD"/>
    <x v="2"/>
    <s v="BOND"/>
    <s v="BOND~USD~310215_05.375"/>
    <n v="12402"/>
    <d v="2006-02-09T00:00:00"/>
    <d v="2006-02-10T00:00:00"/>
    <d v="2031-02-15T00:00:00"/>
    <s v="INT"/>
    <s v="USD"/>
    <n v="-268750"/>
    <n v="-268750"/>
    <s v="N"/>
    <s v="MLGSUS"/>
  </r>
  <r>
    <x v="2"/>
    <s v="P2"/>
    <s v="USD"/>
    <x v="2"/>
    <s v="BOND"/>
    <s v="BOND~USD~360215_4.5"/>
    <n v="12578"/>
    <d v="2006-03-02T00:00:00"/>
    <d v="2006-03-03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2580"/>
    <d v="2006-03-02T00:00:00"/>
    <d v="2006-03-03T00:00:00"/>
    <d v="2036-02-15T00:00:00"/>
    <s v="INT"/>
    <s v="USD"/>
    <n v="-562500"/>
    <n v="-562500"/>
    <s v="N"/>
    <s v="MLGSUS"/>
  </r>
  <r>
    <x v="2"/>
    <s v="P2"/>
    <s v="USD"/>
    <x v="2"/>
    <s v="BOND"/>
    <s v="BOND~USD~360215_4.5"/>
    <n v="12582"/>
    <d v="2006-03-02T00:00:00"/>
    <d v="2006-03-03T00:00:00"/>
    <d v="2036-02-15T00:00:00"/>
    <s v="INT"/>
    <s v="USD"/>
    <n v="225000"/>
    <n v="225000"/>
    <s v="N"/>
    <s v="MLGSUS"/>
  </r>
  <r>
    <x v="2"/>
    <s v="P2"/>
    <s v="USD"/>
    <x v="2"/>
    <s v="BOND"/>
    <s v="BOND~USD~360215_4.5"/>
    <n v="12589"/>
    <d v="2006-03-03T00:00:00"/>
    <d v="2006-03-06T00:00:00"/>
    <d v="2036-02-15T00:00:00"/>
    <s v="INT"/>
    <s v="USD"/>
    <n v="337500"/>
    <n v="337500"/>
    <s v="N"/>
    <s v="GRCMCO"/>
  </r>
  <r>
    <x v="2"/>
    <s v="P2"/>
    <s v="USD"/>
    <x v="2"/>
    <s v="BOND"/>
    <s v="BOND~USD~360215_4.5"/>
    <n v="12590"/>
    <d v="2006-03-03T00:00:00"/>
    <d v="2006-03-06T00:00:00"/>
    <d v="2036-02-15T00:00:00"/>
    <s v="INT"/>
    <s v="USD"/>
    <n v="281250"/>
    <n v="281250"/>
    <s v="N"/>
    <s v="GRCMCO"/>
  </r>
  <r>
    <x v="2"/>
    <s v="P2"/>
    <s v="USD"/>
    <x v="2"/>
    <s v="BOND"/>
    <s v="BOND~USD~360215_4.5"/>
    <n v="12591"/>
    <d v="2006-03-03T00:00:00"/>
    <d v="2006-03-06T00:00:00"/>
    <d v="2036-02-15T00:00:00"/>
    <s v="INT"/>
    <s v="USD"/>
    <n v="281250"/>
    <n v="281250"/>
    <s v="N"/>
    <s v="GRCMCO"/>
  </r>
  <r>
    <x v="2"/>
    <s v="P2"/>
    <s v="USD"/>
    <x v="2"/>
    <s v="BOND"/>
    <s v="BOND~USD~360215_4.5"/>
    <n v="12602"/>
    <d v="2006-03-06T00:00:00"/>
    <d v="2006-03-07T00:00:00"/>
    <d v="2036-02-15T00:00:00"/>
    <s v="INT"/>
    <s v="USD"/>
    <n v="562500"/>
    <n v="562500"/>
    <s v="N"/>
    <s v="GRCMCO"/>
  </r>
  <r>
    <x v="2"/>
    <s v="P2"/>
    <s v="USD"/>
    <x v="2"/>
    <s v="BOND"/>
    <s v="BOND~USD~360215_4.5"/>
    <n v="12603"/>
    <d v="2006-03-06T00:00:00"/>
    <d v="2006-03-07T00:00:00"/>
    <d v="2036-02-15T00:00:00"/>
    <s v="INT"/>
    <s v="USD"/>
    <n v="562500"/>
    <n v="562500"/>
    <s v="N"/>
    <s v="MLGSUS"/>
  </r>
  <r>
    <x v="2"/>
    <s v="P2"/>
    <s v="USD"/>
    <x v="2"/>
    <s v="BOND"/>
    <s v="BOND~USD~360215_4.5"/>
    <n v="12608"/>
    <d v="2006-03-06T00:00:00"/>
    <d v="2006-03-07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2610"/>
    <d v="2006-03-06T00:00:00"/>
    <d v="2006-03-07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2618"/>
    <d v="2006-03-07T00:00:00"/>
    <d v="2006-03-08T00:00:00"/>
    <d v="2036-02-15T00:00:00"/>
    <s v="INT"/>
    <s v="USD"/>
    <n v="562500"/>
    <n v="562500"/>
    <s v="N"/>
    <s v="MLGSUS"/>
  </r>
  <r>
    <x v="2"/>
    <s v="P2"/>
    <s v="USD"/>
    <x v="2"/>
    <s v="BOND"/>
    <s v="BOND~USD~360215_4.5"/>
    <n v="12769"/>
    <d v="2006-04-05T00:00:00"/>
    <d v="2006-04-06T00:00:00"/>
    <d v="2036-02-15T00:00:00"/>
    <s v="INT"/>
    <s v="USD"/>
    <n v="382500"/>
    <n v="382500"/>
    <s v="N"/>
    <s v="GRCMCO"/>
  </r>
  <r>
    <x v="2"/>
    <s v="P2"/>
    <s v="USD"/>
    <x v="2"/>
    <s v="BOND"/>
    <s v="BOND~USD~360215_4.5"/>
    <n v="12773"/>
    <d v="2006-04-06T00:00:00"/>
    <d v="2006-04-07T00:00:00"/>
    <d v="2036-02-15T00:00:00"/>
    <s v="INT"/>
    <s v="USD"/>
    <n v="-382500"/>
    <n v="-382500"/>
    <s v="N"/>
    <s v="BARCCI"/>
  </r>
  <r>
    <x v="2"/>
    <s v="P2"/>
    <s v="USD"/>
    <x v="2"/>
    <s v="BOND"/>
    <s v="BOND~USD~360215_4.5"/>
    <n v="13059"/>
    <d v="2006-05-11T00:00:00"/>
    <d v="2006-05-12T00:00:00"/>
    <d v="2036-02-15T00:00:00"/>
    <s v="INT"/>
    <s v="USD"/>
    <n v="112500"/>
    <n v="112500"/>
    <s v="N"/>
    <s v="GRCMCO"/>
  </r>
  <r>
    <x v="2"/>
    <s v="P2"/>
    <s v="USD"/>
    <x v="2"/>
    <s v="BOND"/>
    <s v="BOND~USD~360215_4.5"/>
    <n v="13060"/>
    <d v="2006-05-11T00:00:00"/>
    <d v="2006-05-12T00:00:00"/>
    <d v="2036-02-15T00:00:00"/>
    <s v="INT"/>
    <s v="USD"/>
    <n v="-112500"/>
    <n v="-112500"/>
    <s v="N"/>
    <s v="MLGSUS"/>
  </r>
  <r>
    <x v="2"/>
    <s v="P2"/>
    <s v="USD"/>
    <x v="2"/>
    <s v="BOND"/>
    <s v="BOND~USD~360215_4.5"/>
    <n v="13067"/>
    <d v="2006-05-12T00:00:00"/>
    <d v="2006-05-15T00:00:00"/>
    <d v="2036-02-15T00:00:00"/>
    <s v="INT"/>
    <s v="USD"/>
    <n v="-562500"/>
    <n v="-562500"/>
    <s v="N"/>
    <s v="MLGSUS"/>
  </r>
  <r>
    <x v="2"/>
    <s v="P2"/>
    <s v="USD"/>
    <x v="2"/>
    <s v="BOND"/>
    <s v="BOND~USD~360215_4.5"/>
    <n v="13069"/>
    <d v="2006-05-12T00:00:00"/>
    <d v="2006-05-15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3071"/>
    <d v="2006-05-12T00:00:00"/>
    <d v="2006-05-15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3073"/>
    <d v="2006-05-12T00:00:00"/>
    <d v="2006-05-15T00:00:00"/>
    <d v="2036-02-15T00:00:00"/>
    <s v="INT"/>
    <s v="USD"/>
    <n v="-562500"/>
    <n v="-562500"/>
    <s v="N"/>
    <s v="MLGSUS"/>
  </r>
  <r>
    <x v="2"/>
    <s v="P2"/>
    <s v="USD"/>
    <x v="2"/>
    <s v="BOND"/>
    <s v="BOND~USD~360215_4.5"/>
    <n v="13086"/>
    <d v="2006-05-12T00:00:00"/>
    <d v="2006-05-15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3088"/>
    <d v="2006-05-12T00:00:00"/>
    <d v="2006-05-15T00:00:00"/>
    <d v="2036-02-15T00:00:00"/>
    <s v="INT"/>
    <s v="USD"/>
    <n v="-1125000"/>
    <n v="-1125000"/>
    <s v="N"/>
    <s v="JPMSUS"/>
  </r>
  <r>
    <x v="2"/>
    <s v="P2"/>
    <s v="USD"/>
    <x v="2"/>
    <s v="BOND"/>
    <s v="BOND~USD~360215_4.5"/>
    <n v="13090"/>
    <d v="2006-05-12T00:00:00"/>
    <d v="2006-05-15T00:00:00"/>
    <d v="2036-02-15T00:00:00"/>
    <s v="INT"/>
    <s v="USD"/>
    <n v="-562500"/>
    <n v="-562500"/>
    <s v="N"/>
    <s v="CSFBUS"/>
  </r>
  <r>
    <x v="2"/>
    <s v="P2"/>
    <s v="USD"/>
    <x v="2"/>
    <s v="BOND"/>
    <s v="BOND~USD~360215_4.5"/>
    <n v="13097"/>
    <d v="2006-05-15T00:00:00"/>
    <d v="2006-05-16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3105"/>
    <d v="2006-05-17T00:00:00"/>
    <d v="2006-05-18T00:00:00"/>
    <d v="2036-02-15T00:00:00"/>
    <s v="INT"/>
    <s v="USD"/>
    <n v="562500"/>
    <n v="562500"/>
    <s v="N"/>
    <s v="MLGSUS"/>
  </r>
  <r>
    <x v="2"/>
    <s v="P2"/>
    <s v="USD"/>
    <x v="2"/>
    <s v="BOND"/>
    <s v="BOND~USD~360215_4.5"/>
    <n v="13106"/>
    <d v="2006-05-17T00:00:00"/>
    <d v="2006-05-18T00:00:00"/>
    <d v="2036-02-15T00:00:00"/>
    <s v="INT"/>
    <s v="USD"/>
    <n v="562500"/>
    <n v="562500"/>
    <s v="N"/>
    <s v="MLGSUS"/>
  </r>
  <r>
    <x v="2"/>
    <s v="P2"/>
    <s v="USD"/>
    <x v="2"/>
    <s v="BOND"/>
    <s v="BOND~USD~360215_4.5"/>
    <n v="13125"/>
    <d v="2006-05-19T00:00:00"/>
    <d v="2006-05-22T00:00:00"/>
    <d v="2036-02-15T00:00:00"/>
    <s v="INT"/>
    <s v="USD"/>
    <n v="-1125000"/>
    <n v="-1125000"/>
    <s v="N"/>
    <s v="GRCMCO"/>
  </r>
  <r>
    <x v="2"/>
    <s v="P2"/>
    <s v="USD"/>
    <x v="2"/>
    <s v="BOND"/>
    <s v="BOND~USD~360215_4.5"/>
    <n v="13128"/>
    <d v="2006-05-24T00:00:00"/>
    <d v="2006-05-25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132"/>
    <d v="2006-05-25T00:00:00"/>
    <d v="2006-05-26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134"/>
    <d v="2006-05-25T00:00:00"/>
    <d v="2006-05-26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136"/>
    <d v="2006-05-25T00:00:00"/>
    <d v="2006-05-26T00:00:00"/>
    <d v="2036-02-15T00:00:00"/>
    <s v="INT"/>
    <s v="USD"/>
    <n v="1125000"/>
    <n v="1125000"/>
    <s v="N"/>
    <s v="MLGSUS"/>
  </r>
  <r>
    <x v="2"/>
    <s v="P2"/>
    <s v="USD"/>
    <x v="2"/>
    <s v="BOND"/>
    <s v="BOND~USD~360215_4.5"/>
    <n v="13138"/>
    <d v="2006-05-25T00:00:00"/>
    <d v="2006-05-26T00:00:00"/>
    <d v="2036-02-15T00:00:00"/>
    <s v="INT"/>
    <s v="USD"/>
    <n v="1125000"/>
    <n v="1125000"/>
    <s v="N"/>
    <s v="CSFBUS"/>
  </r>
  <r>
    <x v="2"/>
    <s v="P2"/>
    <s v="USD"/>
    <x v="2"/>
    <s v="BOND"/>
    <s v="BOND~USD~360215_4.5"/>
    <n v="13148"/>
    <d v="2006-05-25T00:00:00"/>
    <d v="2006-05-26T00:00:00"/>
    <d v="2036-02-15T00:00:00"/>
    <s v="INT"/>
    <s v="USD"/>
    <n v="-1125000"/>
    <n v="-1125000"/>
    <s v="N"/>
    <s v="JPMSUS"/>
  </r>
  <r>
    <x v="2"/>
    <s v="P2"/>
    <s v="USD"/>
    <x v="2"/>
    <s v="BOND"/>
    <s v="BOND~USD~360215_4.5"/>
    <n v="13150"/>
    <d v="2006-05-25T00:00:00"/>
    <d v="2006-05-26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3155"/>
    <d v="2006-05-26T00:00:00"/>
    <d v="2006-05-30T00:00:00"/>
    <d v="2036-02-15T00:00:00"/>
    <s v="INT"/>
    <s v="USD"/>
    <n v="2250000"/>
    <n v="2250000"/>
    <s v="N"/>
    <s v="BARCCI"/>
  </r>
  <r>
    <x v="2"/>
    <s v="P2"/>
    <s v="USD"/>
    <x v="2"/>
    <s v="BOND"/>
    <s v="BOND~USD~360215_4.5"/>
    <n v="13157"/>
    <d v="2006-05-26T00:00:00"/>
    <d v="2006-05-30T00:00:00"/>
    <d v="2036-02-15T00:00:00"/>
    <s v="INT"/>
    <s v="USD"/>
    <n v="2250000"/>
    <n v="2250000"/>
    <s v="N"/>
    <s v="MLGSUS"/>
  </r>
  <r>
    <x v="2"/>
    <s v="P2"/>
    <s v="USD"/>
    <x v="2"/>
    <s v="BOND"/>
    <s v="BOND~USD~360215_4.5"/>
    <n v="13160"/>
    <d v="2006-05-30T00:00:00"/>
    <d v="2006-05-31T00:00:00"/>
    <d v="2036-02-15T00:00:00"/>
    <s v="INT"/>
    <s v="USD"/>
    <n v="-1125000"/>
    <n v="-1125000"/>
    <s v="N"/>
    <s v="GRCMCO"/>
  </r>
  <r>
    <x v="2"/>
    <s v="P2"/>
    <s v="USD"/>
    <x v="2"/>
    <s v="BOND"/>
    <s v="BOND~USD~360215_4.5"/>
    <n v="13162"/>
    <d v="2006-05-30T00:00:00"/>
    <d v="2006-05-31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3167"/>
    <d v="2006-05-31T00:00:00"/>
    <d v="2006-06-01T00:00:00"/>
    <d v="2036-02-15T00:00:00"/>
    <s v="INT"/>
    <s v="USD"/>
    <n v="-1125000"/>
    <n v="-1125000"/>
    <s v="N"/>
    <s v="GRCMCO"/>
  </r>
  <r>
    <x v="2"/>
    <s v="P2"/>
    <s v="USD"/>
    <x v="2"/>
    <s v="BOND"/>
    <s v="BOND~USD~360215_4.5"/>
    <n v="13169"/>
    <d v="2006-05-31T00:00:00"/>
    <d v="2006-06-01T00:00:00"/>
    <d v="2036-02-15T00:00:00"/>
    <s v="INT"/>
    <s v="USD"/>
    <n v="-1125000"/>
    <n v="-1125000"/>
    <s v="N"/>
    <s v="BARCCI"/>
  </r>
  <r>
    <x v="2"/>
    <s v="P2"/>
    <s v="USD"/>
    <x v="2"/>
    <s v="BOND"/>
    <s v="BOND~USD~360215_4.5"/>
    <n v="13174"/>
    <d v="2006-05-31T00:00:00"/>
    <d v="2006-06-01T00:00:00"/>
    <d v="2036-02-15T00:00:00"/>
    <s v="INT"/>
    <s v="USD"/>
    <n v="-1125000"/>
    <n v="-1125000"/>
    <s v="N"/>
    <s v="GRCMCO"/>
  </r>
  <r>
    <x v="2"/>
    <s v="P2"/>
    <s v="USD"/>
    <x v="2"/>
    <s v="BOND"/>
    <s v="BOND~USD~360215_4.5"/>
    <n v="13182"/>
    <d v="2006-06-02T00:00:00"/>
    <d v="2006-06-05T00:00:00"/>
    <d v="2036-02-15T00:00:00"/>
    <s v="INT"/>
    <s v="USD"/>
    <n v="1125000"/>
    <n v="1125000"/>
    <s v="N"/>
    <s v="MLGSUS"/>
  </r>
  <r>
    <x v="2"/>
    <s v="P2"/>
    <s v="USD"/>
    <x v="2"/>
    <s v="BOND"/>
    <s v="BOND~USD~360215_4.5"/>
    <n v="13197"/>
    <d v="2006-06-05T00:00:00"/>
    <d v="2006-06-06T00:00:00"/>
    <d v="2036-02-15T00:00:00"/>
    <s v="INT"/>
    <s v="USD"/>
    <n v="-1125000"/>
    <n v="-1125000"/>
    <s v="N"/>
    <s v="CSFBUS"/>
  </r>
  <r>
    <x v="2"/>
    <s v="P2"/>
    <s v="USD"/>
    <x v="2"/>
    <s v="BOND"/>
    <s v="BOND~USD~360215_4.5"/>
    <n v="13201"/>
    <d v="2006-06-05T00:00:00"/>
    <d v="2006-06-06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203"/>
    <d v="2006-06-05T00:00:00"/>
    <d v="2006-06-06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3208"/>
    <d v="2006-06-06T00:00:00"/>
    <d v="2006-06-07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212"/>
    <d v="2006-06-07T00:00:00"/>
    <d v="2006-06-08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3215"/>
    <d v="2006-06-07T00:00:00"/>
    <d v="2006-06-08T00:00:00"/>
    <d v="2036-02-15T00:00:00"/>
    <s v="INT"/>
    <s v="USD"/>
    <n v="-1125000"/>
    <n v="-1125000"/>
    <s v="N"/>
    <s v="MLGSUS"/>
  </r>
  <r>
    <x v="2"/>
    <s v="P2"/>
    <s v="USD"/>
    <x v="2"/>
    <s v="BOND"/>
    <s v="BOND~USD~360215_4.5"/>
    <n v="13250"/>
    <d v="2006-06-14T00:00:00"/>
    <d v="2006-06-15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251"/>
    <d v="2006-06-14T00:00:00"/>
    <d v="2006-06-15T00:00:00"/>
    <d v="2036-02-15T00:00:00"/>
    <s v="INT"/>
    <s v="USD"/>
    <n v="1125000"/>
    <n v="1125000"/>
    <s v="N"/>
    <s v="MLGSUS"/>
  </r>
  <r>
    <x v="2"/>
    <s v="P2"/>
    <s v="USD"/>
    <x v="2"/>
    <s v="BOND"/>
    <s v="BOND~USD~360215_4.5"/>
    <n v="13264"/>
    <d v="2006-06-14T00:00:00"/>
    <d v="2006-06-15T00:00:00"/>
    <d v="2036-02-15T00:00:00"/>
    <s v="INT"/>
    <s v="USD"/>
    <n v="562500"/>
    <n v="562500"/>
    <s v="N"/>
    <s v="MLGSUS"/>
  </r>
  <r>
    <x v="2"/>
    <s v="P2"/>
    <s v="USD"/>
    <x v="2"/>
    <s v="BOND"/>
    <s v="BOND~USD~360215_4.5"/>
    <n v="13266"/>
    <d v="2006-06-14T00:00:00"/>
    <d v="2006-06-15T00:00:00"/>
    <d v="2036-02-15T00:00:00"/>
    <s v="INT"/>
    <s v="USD"/>
    <n v="562500"/>
    <n v="562500"/>
    <s v="N"/>
    <s v="BARCCI"/>
  </r>
  <r>
    <x v="2"/>
    <s v="P2"/>
    <s v="USD"/>
    <x v="2"/>
    <s v="BOND"/>
    <s v="BOND~USD~360215_4.5"/>
    <n v="13269"/>
    <d v="2006-06-15T00:00:00"/>
    <d v="2006-06-16T00:00:00"/>
    <d v="2036-02-15T00:00:00"/>
    <s v="INT"/>
    <s v="USD"/>
    <n v="1125000"/>
    <n v="1125000"/>
    <s v="N"/>
    <s v="GRCMCO"/>
  </r>
  <r>
    <x v="2"/>
    <s v="P2"/>
    <s v="USD"/>
    <x v="2"/>
    <s v="BOND"/>
    <s v="BOND~USD~360215_4.5"/>
    <n v="13275"/>
    <d v="2006-06-15T00:00:00"/>
    <d v="2006-06-16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3291"/>
    <d v="2006-06-20T00:00:00"/>
    <d v="2006-06-21T00:00:00"/>
    <d v="2036-02-15T00:00:00"/>
    <s v="INT"/>
    <s v="USD"/>
    <n v="-562500"/>
    <n v="-562500"/>
    <s v="N"/>
    <s v="GRCMCO"/>
  </r>
  <r>
    <x v="2"/>
    <s v="P2"/>
    <s v="USD"/>
    <x v="2"/>
    <s v="BOND"/>
    <s v="BOND~USD~360215_4.5"/>
    <n v="13300"/>
    <d v="2006-06-20T00:00:00"/>
    <d v="2006-06-21T00:00:00"/>
    <d v="2036-02-15T00:00:00"/>
    <s v="INT"/>
    <s v="USD"/>
    <n v="450000"/>
    <n v="450000"/>
    <s v="N"/>
    <s v="JPMSUS"/>
  </r>
  <r>
    <x v="2"/>
    <s v="P2"/>
    <s v="USD"/>
    <x v="2"/>
    <s v="BOND"/>
    <s v="BOND~USD~360215_4.5"/>
    <n v="13310"/>
    <d v="2006-06-22T00:00:00"/>
    <d v="2006-06-23T00:00:00"/>
    <d v="2036-02-15T00:00:00"/>
    <s v="INT"/>
    <s v="USD"/>
    <n v="225000"/>
    <n v="225000"/>
    <s v="N"/>
    <s v="GRCMCO"/>
  </r>
  <r>
    <x v="2"/>
    <s v="P2"/>
    <s v="USD"/>
    <x v="2"/>
    <s v="BOND"/>
    <s v="BOND~USD~360215_4.5"/>
    <n v="13312"/>
    <d v="2006-06-22T00:00:00"/>
    <d v="2006-06-23T00:00:00"/>
    <d v="2036-02-15T00:00:00"/>
    <s v="INT"/>
    <s v="USD"/>
    <n v="225000"/>
    <n v="225000"/>
    <s v="N"/>
    <s v="MLGSUS"/>
  </r>
  <r>
    <x v="2"/>
    <s v="P2"/>
    <s v="USD"/>
    <x v="2"/>
    <s v="BOND"/>
    <s v="BOND~USD~360215_4.5"/>
    <n v="13314"/>
    <d v="2006-06-22T00:00:00"/>
    <d v="2006-06-23T00:00:00"/>
    <d v="2036-02-15T00:00:00"/>
    <s v="INT"/>
    <s v="USD"/>
    <n v="112500"/>
    <n v="112500"/>
    <s v="N"/>
    <s v="GRCMCO"/>
  </r>
  <r>
    <x v="2"/>
    <s v="P2"/>
    <s v="USD"/>
    <x v="2"/>
    <s v="BOND"/>
    <s v="BOND~USD~360215_4.5"/>
    <n v="13333"/>
    <d v="2006-06-23T00:00:00"/>
    <d v="2006-06-26T00:00:00"/>
    <d v="2036-02-15T00:00:00"/>
    <s v="INT"/>
    <s v="USD"/>
    <n v="112500"/>
    <n v="112500"/>
    <s v="N"/>
    <s v="BARCCI"/>
  </r>
  <r>
    <x v="2"/>
    <s v="P2"/>
    <s v="USD"/>
    <x v="2"/>
    <s v="BOND"/>
    <s v="BOND~USD~360215_4.5"/>
    <n v="13335"/>
    <d v="2006-06-26T00:00:00"/>
    <d v="2006-06-27T00:00:00"/>
    <d v="2036-02-15T00:00:00"/>
    <s v="INT"/>
    <s v="USD"/>
    <n v="-337500"/>
    <n v="-337500"/>
    <s v="N"/>
    <s v="MLGSUS"/>
  </r>
  <r>
    <x v="2"/>
    <s v="P2"/>
    <s v="USD"/>
    <x v="2"/>
    <s v="BOND"/>
    <s v="BOND~USD~360215_4.5"/>
    <n v="13336"/>
    <d v="2006-06-26T00:00:00"/>
    <d v="2006-06-27T00:00:00"/>
    <d v="2036-02-15T00:00:00"/>
    <s v="INT"/>
    <s v="USD"/>
    <n v="-337500"/>
    <n v="-337500"/>
    <s v="N"/>
    <s v="GRCMCO"/>
  </r>
  <r>
    <x v="2"/>
    <s v="P2"/>
    <s v="USD"/>
    <x v="2"/>
    <s v="BOND"/>
    <s v="BOND~USD~360215_4.5"/>
    <n v="13534"/>
    <d v="2006-07-11T00:00:00"/>
    <d v="2006-07-12T00:00:00"/>
    <d v="2036-02-15T00:00:00"/>
    <s v="INT"/>
    <s v="USD"/>
    <n v="675000"/>
    <n v="675000"/>
    <s v="N"/>
    <s v="CSFBUS"/>
  </r>
  <r>
    <x v="6"/>
    <s v="P2"/>
    <s v="USD"/>
    <x v="4"/>
    <s v="BOND"/>
    <s v="CD~AUD~BTMUAU021027_0"/>
    <n v="64776"/>
    <d v="2026-08-06T00:00:00"/>
    <d v="2026-08-10T00:00:00"/>
    <d v="2027-02-10T00:00:00"/>
    <s v="XNL"/>
    <s v="AUD"/>
    <n v="-48780805.079999998"/>
    <n v="-34412418.943686001"/>
    <s v="N"/>
    <s v="SALBLO"/>
  </r>
  <r>
    <x v="7"/>
    <s v="P2"/>
    <s v="USD"/>
    <x v="4"/>
    <s v="BOND"/>
    <s v="CD~AUD~MIZUAU021927_0"/>
    <n v="64817"/>
    <d v="2026-08-17T00:00:00"/>
    <d v="2026-08-19T00:00:00"/>
    <d v="2027-02-19T00:00:00"/>
    <s v="XNL"/>
    <s v="AUD"/>
    <n v="-97576207.019999996"/>
    <n v="-69513289.881047994"/>
    <s v="N"/>
    <s v="SALBLO"/>
  </r>
  <r>
    <x v="4"/>
    <s v="P2"/>
    <s v="USD"/>
    <x v="4"/>
    <s v="BOND"/>
    <s v="CD~EUR~SHIN063026_0"/>
    <n v="64025"/>
    <d v="2026-03-27T00:00:00"/>
    <d v="2026-03-31T00:00:00"/>
    <d v="2026-06-30T00:00:00"/>
    <s v="INT"/>
    <s v="EUR"/>
    <n v="302753"/>
    <n v="345940.71545000002"/>
    <s v="N"/>
    <s v="SALBLO"/>
  </r>
  <r>
    <x v="4"/>
    <s v="P2"/>
    <s v="USD"/>
    <x v="4"/>
    <s v="BOND"/>
    <s v="CD~EUR~SHIN063026_0"/>
    <n v="64025"/>
    <d v="2026-03-27T00:00:00"/>
    <d v="2026-03-31T00:00:00"/>
    <d v="2026-06-30T00:00:00"/>
    <s v="XNL"/>
    <s v="EUR"/>
    <n v="49697247"/>
    <n v="56786559.284550004"/>
    <s v="N"/>
    <s v="SALBLO"/>
  </r>
  <r>
    <x v="2"/>
    <s v="P2"/>
    <s v="USD"/>
    <x v="4"/>
    <s v="BOND"/>
    <s v="CD~JPY~SHIN021627_0"/>
    <n v="64806"/>
    <d v="2026-08-12T00:00:00"/>
    <d v="2026-08-17T00:00:00"/>
    <d v="2027-02-16T00:00:00"/>
    <s v="XNL"/>
    <s v="JPY"/>
    <n v="-6452114556"/>
    <n v="-40461016.817239299"/>
    <s v="N"/>
    <s v="SALBLO"/>
  </r>
  <r>
    <x v="8"/>
    <s v="P2"/>
    <s v="USD"/>
    <x v="4"/>
    <s v="BOND"/>
    <s v="CD~JPY~SHIN072826_0"/>
    <n v="64400"/>
    <d v="2026-05-26T00:00:00"/>
    <d v="2026-05-28T00:00:00"/>
    <d v="2026-07-28T00:00:00"/>
    <s v="INT"/>
    <s v="JPY"/>
    <n v="18604200"/>
    <n v="113540.688432"/>
    <s v="N"/>
    <s v="SALBLO"/>
  </r>
  <r>
    <x v="8"/>
    <s v="P2"/>
    <s v="USD"/>
    <x v="4"/>
    <s v="BOND"/>
    <s v="CD~JPY~SHIN072826_0"/>
    <n v="64400"/>
    <d v="2026-05-26T00:00:00"/>
    <d v="2026-05-28T00:00:00"/>
    <d v="2026-07-28T00:00:00"/>
    <s v="XNL"/>
    <s v="JPY"/>
    <n v="9981395800"/>
    <n v="60916059.311567999"/>
    <s v="N"/>
    <s v="SALBLO"/>
  </r>
  <r>
    <x v="9"/>
    <s v="P2"/>
    <s v="USD"/>
    <x v="4"/>
    <s v="BOND"/>
    <s v="CD~JPY~SHNHAN011227_0"/>
    <n v="64801"/>
    <d v="2026-08-11T00:00:00"/>
    <d v="2026-08-12T00:00:00"/>
    <d v="2027-01-12T00:00:00"/>
    <s v="XNL"/>
    <s v="JPY"/>
    <n v="-19387118502.57"/>
    <n v="-121557039.139928"/>
    <s v="N"/>
    <s v="SALBLO"/>
  </r>
  <r>
    <x v="10"/>
    <s v="P2"/>
    <s v="USD"/>
    <x v="4"/>
    <s v="BOND"/>
    <s v="CD~USD~WOORKR081326_0"/>
    <n v="64130"/>
    <d v="2026-04-10T00:00:00"/>
    <d v="2026-04-13T00:00:00"/>
    <d v="2026-08-13T00:00:00"/>
    <s v="XNL"/>
    <s v="USD"/>
    <n v="49321392.5"/>
    <n v="49321392.5"/>
    <s v="N"/>
    <s v="SALBLO"/>
  </r>
  <r>
    <x v="10"/>
    <s v="P2"/>
    <s v="USD"/>
    <x v="4"/>
    <s v="BOND"/>
    <s v="CD~USD~WOORKR081326_0"/>
    <n v="64130"/>
    <d v="2026-04-10T00:00:00"/>
    <d v="2026-04-13T00:00:00"/>
    <d v="2026-08-13T00:00:00"/>
    <s v="INT"/>
    <s v="USD"/>
    <n v="678607.5"/>
    <n v="678607.5"/>
    <s v="N"/>
    <s v="SALBLO"/>
  </r>
  <r>
    <x v="1"/>
    <s v="P2"/>
    <s v="USD"/>
    <x v="4"/>
    <s v="BOND"/>
    <s v="CP~EUR~SUNDSA073126_0"/>
    <n v="64215"/>
    <d v="2026-04-28T00:00:00"/>
    <d v="2026-04-30T00:00:00"/>
    <d v="2026-07-31T00:00:00"/>
    <s v="XNL"/>
    <s v="EUR"/>
    <n v="14912727.4"/>
    <n v="17195865.96494"/>
    <s v="N"/>
    <s v="SALBLO"/>
  </r>
  <r>
    <x v="1"/>
    <s v="P2"/>
    <s v="USD"/>
    <x v="4"/>
    <s v="BOND"/>
    <s v="CP~EUR~SUNDSA073126_0"/>
    <n v="64215"/>
    <d v="2026-04-28T00:00:00"/>
    <d v="2026-04-30T00:00:00"/>
    <d v="2026-07-31T00:00:00"/>
    <s v="INT"/>
    <s v="EUR"/>
    <n v="87272.59"/>
    <n v="100634.023529"/>
    <s v="N"/>
    <s v="SALBLO"/>
  </r>
  <r>
    <x v="11"/>
    <s v="P2"/>
    <s v="USD"/>
    <x v="4"/>
    <s v="BOND"/>
    <s v="CP~EUR~SUNDSA080626_0"/>
    <n v="64288"/>
    <d v="2026-05-06T00:00:00"/>
    <d v="2026-05-08T00:00:00"/>
    <d v="2026-08-06T00:00:00"/>
    <s v="XNL"/>
    <s v="EUR"/>
    <n v="19884174.68"/>
    <n v="22912534.483764"/>
    <s v="N"/>
    <s v="SALBLO"/>
  </r>
  <r>
    <x v="11"/>
    <s v="P2"/>
    <s v="USD"/>
    <x v="4"/>
    <s v="BOND"/>
    <s v="CP~EUR~SUNDSA080626_0"/>
    <n v="64288"/>
    <d v="2026-05-06T00:00:00"/>
    <d v="2026-05-08T00:00:00"/>
    <d v="2026-08-06T00:00:00"/>
    <s v="INT"/>
    <s v="EUR"/>
    <n v="115825.32"/>
    <n v="133465.516236"/>
    <s v="N"/>
    <s v="SALBLO"/>
  </r>
  <r>
    <x v="12"/>
    <s v="P2"/>
    <s v="USD"/>
    <x v="4"/>
    <s v="BOND"/>
    <s v="CP~GBP~SUNDSA080526_0"/>
    <n v="64224"/>
    <d v="2026-04-29T00:00:00"/>
    <d v="2026-05-05T00:00:00"/>
    <d v="2026-08-05T00:00:00"/>
    <s v="XNL"/>
    <s v="GBP"/>
    <n v="19793947.73"/>
    <n v="26650571.223671999"/>
    <s v="N"/>
    <s v="SALBLO"/>
  </r>
  <r>
    <x v="12"/>
    <s v="P2"/>
    <s v="USD"/>
    <x v="4"/>
    <s v="BOND"/>
    <s v="CP~GBP~SUNDSA080526_0"/>
    <n v="64224"/>
    <d v="2026-04-29T00:00:00"/>
    <d v="2026-05-05T00:00:00"/>
    <d v="2026-08-05T00:00:00"/>
    <s v="INT"/>
    <s v="GBP"/>
    <n v="206052.27"/>
    <n v="277428.77632800001"/>
    <s v="N"/>
    <s v="SALBLO"/>
  </r>
  <r>
    <x v="13"/>
    <s v="P2"/>
    <s v="USD"/>
    <x v="4"/>
    <s v="BOND"/>
    <s v="CP~USD~KIWI071426_0"/>
    <n v="64129"/>
    <d v="2026-04-10T00:00:00"/>
    <d v="2026-04-13T00:00:00"/>
    <d v="2026-07-14T00:00:00"/>
    <s v="INT"/>
    <s v="USD"/>
    <n v="263088.40999999997"/>
    <n v="263088.40999999997"/>
    <s v="N"/>
    <s v="SALBLO"/>
  </r>
  <r>
    <x v="13"/>
    <s v="P2"/>
    <s v="USD"/>
    <x v="4"/>
    <s v="BOND"/>
    <s v="CP~USD~KIWI071426_0"/>
    <n v="64129"/>
    <d v="2026-04-10T00:00:00"/>
    <d v="2026-04-13T00:00:00"/>
    <d v="2026-07-14T00:00:00"/>
    <s v="XNL"/>
    <s v="USD"/>
    <n v="25736911.59"/>
    <n v="25736911.59"/>
    <s v="N"/>
    <s v="SALBLO"/>
  </r>
  <r>
    <x v="14"/>
    <s v="P2"/>
    <s v="USD"/>
    <x v="4"/>
    <s v="BOND"/>
    <s v="CP~USD~KIWI082026_0"/>
    <n v="64355"/>
    <d v="2026-05-18T00:00:00"/>
    <d v="2026-05-20T00:00:00"/>
    <d v="2026-08-20T00:00:00"/>
    <s v="XNL"/>
    <s v="USD"/>
    <n v="12375393.550000001"/>
    <n v="12375393.550000001"/>
    <s v="N"/>
    <s v="SALBLO"/>
  </r>
  <r>
    <x v="14"/>
    <s v="P2"/>
    <s v="USD"/>
    <x v="4"/>
    <s v="BOND"/>
    <s v="CP~USD~KIWI082026_0"/>
    <n v="64355"/>
    <d v="2026-05-18T00:00:00"/>
    <d v="2026-05-20T00:00:00"/>
    <d v="2026-08-20T00:00:00"/>
    <s v="INT"/>
    <s v="USD"/>
    <n v="124606.45"/>
    <n v="124606.45"/>
    <s v="N"/>
    <s v="SALBLO"/>
  </r>
  <r>
    <x v="12"/>
    <s v="P2"/>
    <s v="USD"/>
    <x v="4"/>
    <s v="BOND"/>
    <s v="CP~USD~MATFIN080526_0"/>
    <n v="64319"/>
    <d v="2026-05-12T00:00:00"/>
    <d v="2026-05-14T00:00:00"/>
    <d v="2026-08-05T00:00:00"/>
    <s v="XNL"/>
    <s v="USD"/>
    <n v="33697007.729999997"/>
    <n v="33697007.729999997"/>
    <s v="N"/>
    <s v="JPMSUS"/>
  </r>
  <r>
    <x v="12"/>
    <s v="P2"/>
    <s v="USD"/>
    <x v="4"/>
    <s v="BOND"/>
    <s v="CP~USD~MATFIN080526_0"/>
    <n v="64319"/>
    <d v="2026-05-12T00:00:00"/>
    <d v="2026-05-14T00:00:00"/>
    <d v="2026-08-05T00:00:00"/>
    <s v="INT"/>
    <s v="USD"/>
    <n v="302992.27"/>
    <n v="302992.27"/>
    <s v="N"/>
    <s v="JPMSUS"/>
  </r>
  <r>
    <x v="15"/>
    <s v="P2"/>
    <s v="USD"/>
    <x v="5"/>
    <s v="BOND"/>
    <s v="DAcy~USD~ALLSL2013_I_A"/>
    <n v="30190"/>
    <d v="2013-12-13T00:00:00"/>
    <d v="2013-12-18T00:00:00"/>
    <d v="2041-02-25T00:00:00"/>
    <s v="XNL"/>
    <s v="USD"/>
    <n v="38157.730000000003"/>
    <n v="38157.730000000003"/>
    <s v="N"/>
    <s v="MOSZUS"/>
  </r>
  <r>
    <x v="15"/>
    <s v="P2"/>
    <s v="USD"/>
    <x v="5"/>
    <s v="BOND"/>
    <s v="DAcy~USD~ALLSL2013_I_A"/>
    <n v="30190"/>
    <d v="2013-12-13T00:00:00"/>
    <d v="2013-12-18T00:00:00"/>
    <d v="2041-02-25T00:00:00"/>
    <s v="IPR"/>
    <s v="USD"/>
    <n v="0"/>
    <n v="0"/>
    <s v="N"/>
    <s v="MOSZUS"/>
  </r>
  <r>
    <x v="15"/>
    <s v="P2"/>
    <s v="USD"/>
    <x v="5"/>
    <s v="BOND"/>
    <s v="DAcy~USD~ALLSL2013_I_A"/>
    <n v="35480"/>
    <d v="2015-09-22T00:00:00"/>
    <d v="2015-09-24T00:00:00"/>
    <d v="2041-02-25T00:00:00"/>
    <s v="IPR"/>
    <s v="USD"/>
    <n v="0"/>
    <n v="0"/>
    <s v="N"/>
    <s v="P1"/>
  </r>
  <r>
    <x v="15"/>
    <s v="P2"/>
    <s v="USD"/>
    <x v="5"/>
    <s v="BOND"/>
    <s v="DAcy~USD~ALLSL2013_I_A"/>
    <n v="35480"/>
    <d v="2015-09-22T00:00:00"/>
    <d v="2015-09-24T00:00:00"/>
    <d v="2041-02-25T00:00:00"/>
    <s v="XNL"/>
    <s v="USD"/>
    <n v="-38157.730000000003"/>
    <n v="-38157.730000000003"/>
    <s v="N"/>
    <s v="P1"/>
  </r>
  <r>
    <x v="2"/>
    <s v="P2"/>
    <s v="USD"/>
    <x v="1"/>
    <s v="BOND"/>
    <s v="DAcy~USD~FG_G07665"/>
    <n v="47682"/>
    <d v="2018-08-13T00:00:00"/>
    <d v="2018-08-14T00:00:00"/>
    <d v="2041-11-01T00:00:00"/>
    <s v="INT"/>
    <s v="USD"/>
    <n v="20567.28"/>
    <n v="20567.28"/>
    <s v="N"/>
    <s v="P1"/>
  </r>
  <r>
    <x v="0"/>
    <s v="P2"/>
    <s v="USD"/>
    <x v="1"/>
    <s v="BOND"/>
    <s v="DAcy~USD~FG_G07665"/>
    <n v="47682"/>
    <d v="2018-08-13T00:00:00"/>
    <d v="2018-08-14T00:00:00"/>
    <d v="2041-11-01T00:00:00"/>
    <s v="INT"/>
    <s v="USD"/>
    <n v="20197.349999999999"/>
    <n v="20197.349999999999"/>
    <s v="N"/>
    <s v="P1"/>
  </r>
  <r>
    <x v="2"/>
    <s v="P2"/>
    <s v="USD"/>
    <x v="1"/>
    <s v="BOND"/>
    <s v="DAcy~USD~FG_G07665"/>
    <n v="47682"/>
    <d v="2018-08-13T00:00:00"/>
    <d v="2018-08-14T00:00:00"/>
    <d v="2041-11-01T00:00:00"/>
    <s v="XNL"/>
    <s v="USD"/>
    <n v="69607.839999999997"/>
    <n v="69607.839999999997"/>
    <s v="N"/>
    <s v="P1"/>
  </r>
  <r>
    <x v="0"/>
    <s v="P2"/>
    <s v="USD"/>
    <x v="1"/>
    <s v="BOND"/>
    <s v="DAcy~USD~FG_G07665"/>
    <n v="47682"/>
    <d v="2018-08-13T00:00:00"/>
    <d v="2018-08-14T00:00:00"/>
    <d v="2041-11-01T00:00:00"/>
    <s v="XNL"/>
    <s v="USD"/>
    <n v="70447.899999999994"/>
    <n v="70447.899999999994"/>
    <s v="N"/>
    <s v="P1"/>
  </r>
  <r>
    <x v="0"/>
    <s v="P2"/>
    <s v="USD"/>
    <x v="1"/>
    <s v="BOND"/>
    <s v="DAcy~USD~FG_G07665"/>
    <n v="49028"/>
    <d v="2019-01-08T00:00:00"/>
    <d v="2019-01-14T00:00:00"/>
    <d v="2041-11-01T00:00:00"/>
    <s v="INT"/>
    <s v="USD"/>
    <n v="-20197.349999999999"/>
    <n v="-20197.349999999999"/>
    <s v="N"/>
    <s v="JPMSUS"/>
  </r>
  <r>
    <x v="2"/>
    <s v="P2"/>
    <s v="USD"/>
    <x v="1"/>
    <s v="BOND"/>
    <s v="DAcy~USD~FG_G07665"/>
    <n v="49028"/>
    <d v="2019-01-08T00:00:00"/>
    <d v="2019-01-14T00:00:00"/>
    <d v="2041-11-01T00:00:00"/>
    <s v="INT"/>
    <s v="USD"/>
    <n v="-20567.28"/>
    <n v="-20567.28"/>
    <s v="N"/>
    <s v="JPMSUS"/>
  </r>
  <r>
    <x v="0"/>
    <s v="P2"/>
    <s v="USD"/>
    <x v="1"/>
    <s v="BOND"/>
    <s v="DAcy~USD~FG_G07665"/>
    <n v="49028"/>
    <d v="2019-01-08T00:00:00"/>
    <d v="2019-01-14T00:00:00"/>
    <d v="2041-11-01T00:00:00"/>
    <s v="XNL"/>
    <s v="USD"/>
    <n v="-70447.899999999994"/>
    <n v="-70447.899999999994"/>
    <s v="N"/>
    <s v="JPMSUS"/>
  </r>
  <r>
    <x v="2"/>
    <s v="P2"/>
    <s v="USD"/>
    <x v="1"/>
    <s v="BOND"/>
    <s v="DAcy~USD~FG_G07665"/>
    <n v="49028"/>
    <d v="2019-01-08T00:00:00"/>
    <d v="2019-01-14T00:00:00"/>
    <d v="2041-11-01T00:00:00"/>
    <s v="XNL"/>
    <s v="USD"/>
    <n v="-69607.839999999997"/>
    <n v="-69607.839999999997"/>
    <s v="N"/>
    <s v="JPMSUS"/>
  </r>
  <r>
    <x v="2"/>
    <s v="P2"/>
    <s v="USD"/>
    <x v="1"/>
    <s v="BOND"/>
    <s v="DAcy~USD~FG_G60647"/>
    <n v="47684"/>
    <d v="2018-08-13T00:00:00"/>
    <d v="2018-08-14T00:00:00"/>
    <d v="2041-12-01T00:00:00"/>
    <s v="XNL"/>
    <s v="USD"/>
    <n v="51594.8"/>
    <n v="51594.8"/>
    <s v="N"/>
    <s v="P1"/>
  </r>
  <r>
    <x v="0"/>
    <s v="P2"/>
    <s v="USD"/>
    <x v="1"/>
    <s v="BOND"/>
    <s v="DAcy~USD~FG_G60647"/>
    <n v="47684"/>
    <d v="2018-08-13T00:00:00"/>
    <d v="2018-08-14T00:00:00"/>
    <d v="2041-12-01T00:00:00"/>
    <s v="XNL"/>
    <s v="USD"/>
    <n v="52217"/>
    <n v="52217"/>
    <s v="N"/>
    <s v="P1"/>
  </r>
  <r>
    <x v="0"/>
    <s v="P2"/>
    <s v="USD"/>
    <x v="1"/>
    <s v="BOND"/>
    <s v="DAcy~USD~FG_G60647"/>
    <n v="47684"/>
    <d v="2018-08-13T00:00:00"/>
    <d v="2018-08-14T00:00:00"/>
    <d v="2041-12-01T00:00:00"/>
    <s v="INT"/>
    <s v="USD"/>
    <n v="15009.04"/>
    <n v="15009.04"/>
    <s v="N"/>
    <s v="P1"/>
  </r>
  <r>
    <x v="2"/>
    <s v="P2"/>
    <s v="USD"/>
    <x v="1"/>
    <s v="BOND"/>
    <s v="DAcy~USD~FG_G60647"/>
    <n v="47684"/>
    <d v="2018-08-13T00:00:00"/>
    <d v="2018-08-14T00:00:00"/>
    <d v="2041-12-01T00:00:00"/>
    <s v="INT"/>
    <s v="USD"/>
    <n v="14791.47"/>
    <n v="14791.47"/>
    <s v="N"/>
    <s v="P1"/>
  </r>
  <r>
    <x v="2"/>
    <s v="P2"/>
    <s v="USD"/>
    <x v="1"/>
    <s v="BOND"/>
    <s v="DAcy~USD~FG_G60647"/>
    <n v="49029"/>
    <d v="2019-01-08T00:00:00"/>
    <d v="2019-01-14T00:00:00"/>
    <d v="2041-12-01T00:00:00"/>
    <s v="XNL"/>
    <s v="USD"/>
    <n v="-51594.8"/>
    <n v="-51594.8"/>
    <s v="N"/>
    <s v="JPMSUS"/>
  </r>
  <r>
    <x v="0"/>
    <s v="P2"/>
    <s v="USD"/>
    <x v="1"/>
    <s v="BOND"/>
    <s v="DAcy~USD~FG_G60647"/>
    <n v="49029"/>
    <d v="2019-01-08T00:00:00"/>
    <d v="2019-01-14T00:00:00"/>
    <d v="2041-12-01T00:00:00"/>
    <s v="XNL"/>
    <s v="USD"/>
    <n v="-52217"/>
    <n v="-52217"/>
    <s v="N"/>
    <s v="JPMSUS"/>
  </r>
  <r>
    <x v="0"/>
    <s v="P2"/>
    <s v="USD"/>
    <x v="1"/>
    <s v="BOND"/>
    <s v="DAcy~USD~FG_G60647"/>
    <n v="49029"/>
    <d v="2019-01-08T00:00:00"/>
    <d v="2019-01-14T00:00:00"/>
    <d v="2041-12-01T00:00:00"/>
    <s v="INT"/>
    <s v="USD"/>
    <n v="-15009.04"/>
    <n v="-15009.04"/>
    <s v="N"/>
    <s v="JPMSUS"/>
  </r>
  <r>
    <x v="2"/>
    <s v="P2"/>
    <s v="USD"/>
    <x v="1"/>
    <s v="BOND"/>
    <s v="DAcy~USD~FG_G60647"/>
    <n v="49029"/>
    <d v="2019-01-08T00:00:00"/>
    <d v="2019-01-14T00:00:00"/>
    <d v="2041-12-01T00:00:00"/>
    <s v="INT"/>
    <s v="USD"/>
    <n v="-14791.47"/>
    <n v="-14791.47"/>
    <s v="N"/>
    <s v="JPMSUS"/>
  </r>
  <r>
    <x v="0"/>
    <s v="P2"/>
    <s v="USD"/>
    <x v="1"/>
    <s v="BOND"/>
    <s v="DAcy~USD~FG_Q51581"/>
    <n v="43971"/>
    <d v="2017-10-04T00:00:00"/>
    <d v="2017-10-12T00:00:00"/>
    <d v="2047-10-01T00:00:00"/>
    <s v="XNL"/>
    <s v="USD"/>
    <n v="86295.56"/>
    <n v="86295.56"/>
    <s v="N"/>
    <s v="GOSZUS"/>
  </r>
  <r>
    <x v="2"/>
    <s v="P2"/>
    <s v="USD"/>
    <x v="1"/>
    <s v="BOND"/>
    <s v="DAcy~USD~FG_Q51581"/>
    <n v="43971"/>
    <d v="2017-10-04T00:00:00"/>
    <d v="2017-10-12T00:00:00"/>
    <d v="2047-10-01T00:00:00"/>
    <s v="INT"/>
    <s v="USD"/>
    <n v="27173.06"/>
    <n v="27173.06"/>
    <s v="N"/>
    <s v="GOSZUS"/>
  </r>
  <r>
    <x v="2"/>
    <s v="P2"/>
    <s v="USD"/>
    <x v="1"/>
    <s v="BOND"/>
    <s v="DAcy~USD~FG_Q51581"/>
    <n v="43971"/>
    <d v="2017-10-04T00:00:00"/>
    <d v="2017-10-12T00:00:00"/>
    <d v="2047-10-01T00:00:00"/>
    <s v="XNL"/>
    <s v="USD"/>
    <n v="85513.22"/>
    <n v="85513.22"/>
    <s v="N"/>
    <s v="GOSZUS"/>
  </r>
  <r>
    <x v="0"/>
    <s v="P2"/>
    <s v="USD"/>
    <x v="1"/>
    <s v="BOND"/>
    <s v="DAcy~USD~FG_Q51581"/>
    <n v="43971"/>
    <d v="2017-10-04T00:00:00"/>
    <d v="2017-10-12T00:00:00"/>
    <d v="2047-10-01T00:00:00"/>
    <s v="INT"/>
    <s v="USD"/>
    <n v="27460.71"/>
    <n v="27460.71"/>
    <s v="N"/>
    <s v="GOSZUS"/>
  </r>
  <r>
    <x v="2"/>
    <s v="P2"/>
    <s v="USD"/>
    <x v="1"/>
    <s v="BOND"/>
    <s v="DAcy~USD~FG_Q51581"/>
    <n v="48926"/>
    <d v="2019-01-02T00:00:00"/>
    <d v="2019-01-14T00:00:00"/>
    <d v="2047-10-01T00:00:00"/>
    <s v="XNL"/>
    <s v="USD"/>
    <n v="-85513.22"/>
    <n v="-85513.22"/>
    <s v="N"/>
    <s v="TDSSNY"/>
  </r>
  <r>
    <x v="0"/>
    <s v="P2"/>
    <s v="USD"/>
    <x v="1"/>
    <s v="BOND"/>
    <s v="DAcy~USD~FG_Q51581"/>
    <n v="48926"/>
    <d v="2019-01-02T00:00:00"/>
    <d v="2019-01-14T00:00:00"/>
    <d v="2047-10-01T00:00:00"/>
    <s v="INT"/>
    <s v="USD"/>
    <n v="-27460.71"/>
    <n v="-27460.71"/>
    <s v="N"/>
    <s v="TDSSNY"/>
  </r>
  <r>
    <x v="0"/>
    <s v="P2"/>
    <s v="USD"/>
    <x v="1"/>
    <s v="BOND"/>
    <s v="DAcy~USD~FG_Q51581"/>
    <n v="48926"/>
    <d v="2019-01-02T00:00:00"/>
    <d v="2019-01-14T00:00:00"/>
    <d v="2047-10-01T00:00:00"/>
    <s v="XNL"/>
    <s v="USD"/>
    <n v="-86295.56"/>
    <n v="-86295.56"/>
    <s v="N"/>
    <s v="TDSSNY"/>
  </r>
  <r>
    <x v="2"/>
    <s v="P2"/>
    <s v="USD"/>
    <x v="1"/>
    <s v="BOND"/>
    <s v="DAcy~USD~FG_Q51581"/>
    <n v="48926"/>
    <d v="2019-01-02T00:00:00"/>
    <d v="2019-01-14T00:00:00"/>
    <d v="2047-10-01T00:00:00"/>
    <s v="INT"/>
    <s v="USD"/>
    <n v="-27173.06"/>
    <n v="-27173.06"/>
    <s v="N"/>
    <s v="TDSSNY"/>
  </r>
  <r>
    <x v="2"/>
    <s v="P2"/>
    <s v="USD"/>
    <x v="1"/>
    <s v="BOND"/>
    <s v="DAcy~USD~FG_Q51582"/>
    <n v="43972"/>
    <d v="2017-10-04T00:00:00"/>
    <d v="2017-10-12T00:00:00"/>
    <d v="2047-10-01T00:00:00"/>
    <s v="INT"/>
    <s v="USD"/>
    <n v="57324"/>
    <n v="57324"/>
    <s v="N"/>
    <s v="GOSZUS"/>
  </r>
  <r>
    <x v="0"/>
    <s v="P2"/>
    <s v="USD"/>
    <x v="1"/>
    <s v="BOND"/>
    <s v="DAcy~USD~FG_Q51582"/>
    <n v="43972"/>
    <d v="2017-10-04T00:00:00"/>
    <d v="2017-10-12T00:00:00"/>
    <d v="2047-10-01T00:00:00"/>
    <s v="INT"/>
    <s v="USD"/>
    <n v="57930.2"/>
    <n v="57930.2"/>
    <s v="N"/>
    <s v="GOSZUS"/>
  </r>
  <r>
    <x v="2"/>
    <s v="P2"/>
    <s v="USD"/>
    <x v="1"/>
    <s v="BOND"/>
    <s v="DAcy~USD~FG_Q51582"/>
    <n v="43972"/>
    <d v="2017-10-04T00:00:00"/>
    <d v="2017-10-12T00:00:00"/>
    <d v="2047-10-01T00:00:00"/>
    <s v="XNL"/>
    <s v="USD"/>
    <n v="180210.98"/>
    <n v="180210.98"/>
    <s v="N"/>
    <s v="GOSZUS"/>
  </r>
  <r>
    <x v="0"/>
    <s v="P2"/>
    <s v="USD"/>
    <x v="1"/>
    <s v="BOND"/>
    <s v="DAcy~USD~FG_Q51582"/>
    <n v="43972"/>
    <d v="2017-10-04T00:00:00"/>
    <d v="2017-10-12T00:00:00"/>
    <d v="2047-10-01T00:00:00"/>
    <s v="XNL"/>
    <s v="USD"/>
    <n v="181859.91"/>
    <n v="181859.91"/>
    <s v="N"/>
    <s v="GOSZUS"/>
  </r>
  <r>
    <x v="2"/>
    <s v="P2"/>
    <s v="USD"/>
    <x v="1"/>
    <s v="BOND"/>
    <s v="DAcy~USD~FG_Q51582"/>
    <n v="48777"/>
    <d v="2018-12-07T00:00:00"/>
    <d v="2018-12-13T00:00:00"/>
    <d v="2047-10-01T00:00:00"/>
    <s v="INT"/>
    <s v="USD"/>
    <n v="-57324"/>
    <n v="-57324"/>
    <s v="N"/>
    <s v="TDSSNY"/>
  </r>
  <r>
    <x v="0"/>
    <s v="P2"/>
    <s v="USD"/>
    <x v="1"/>
    <s v="BOND"/>
    <s v="DAcy~USD~FG_Q51582"/>
    <n v="48777"/>
    <d v="2018-12-07T00:00:00"/>
    <d v="2018-12-13T00:00:00"/>
    <d v="2047-10-01T00:00:00"/>
    <s v="INT"/>
    <s v="USD"/>
    <n v="-57930.2"/>
    <n v="-57930.2"/>
    <s v="N"/>
    <s v="TDSSNY"/>
  </r>
  <r>
    <x v="0"/>
    <s v="P2"/>
    <s v="USD"/>
    <x v="1"/>
    <s v="BOND"/>
    <s v="DAcy~USD~FG_Q51582"/>
    <n v="48777"/>
    <d v="2018-12-07T00:00:00"/>
    <d v="2018-12-13T00:00:00"/>
    <d v="2047-10-01T00:00:00"/>
    <s v="XNL"/>
    <s v="USD"/>
    <n v="-181859.91"/>
    <n v="-181859.91"/>
    <s v="N"/>
    <s v="TDSSNY"/>
  </r>
  <r>
    <x v="2"/>
    <s v="P2"/>
    <s v="USD"/>
    <x v="1"/>
    <s v="BOND"/>
    <s v="DAcy~USD~FG_Q51582"/>
    <n v="48777"/>
    <d v="2018-12-07T00:00:00"/>
    <d v="2018-12-13T00:00:00"/>
    <d v="2047-10-01T00:00:00"/>
    <s v="XNL"/>
    <s v="USD"/>
    <n v="-180210.98"/>
    <n v="-180210.98"/>
    <s v="N"/>
    <s v="TDSSNY"/>
  </r>
  <r>
    <x v="0"/>
    <s v="P2"/>
    <s v="USD"/>
    <x v="1"/>
    <s v="BOND"/>
    <s v="DAcy~USD~FG_Q51887"/>
    <n v="44233"/>
    <d v="2017-10-23T00:00:00"/>
    <d v="2017-11-01T00:00:00"/>
    <d v="2047-11-01T00:00:00"/>
    <s v="XNL"/>
    <s v="USD"/>
    <n v="92857.12"/>
    <n v="92857.12"/>
    <s v="N"/>
    <s v="GOSZUS"/>
  </r>
  <r>
    <x v="0"/>
    <s v="P2"/>
    <s v="USD"/>
    <x v="1"/>
    <s v="BOND"/>
    <s v="DAcy~USD~FG_Q51887"/>
    <n v="44233"/>
    <d v="2017-10-23T00:00:00"/>
    <d v="2017-11-01T00:00:00"/>
    <d v="2047-11-01T00:00:00"/>
    <s v="INT"/>
    <s v="USD"/>
    <n v="29649.03"/>
    <n v="29649.03"/>
    <s v="N"/>
    <s v="GOSZUS"/>
  </r>
  <r>
    <x v="2"/>
    <s v="P2"/>
    <s v="USD"/>
    <x v="1"/>
    <s v="BOND"/>
    <s v="DAcy~USD~FG_Q51887"/>
    <n v="44233"/>
    <d v="2017-10-23T00:00:00"/>
    <d v="2017-11-01T00:00:00"/>
    <d v="2047-11-01T00:00:00"/>
    <s v="INT"/>
    <s v="USD"/>
    <n v="29339.51"/>
    <n v="29339.51"/>
    <s v="N"/>
    <s v="GOSZUS"/>
  </r>
  <r>
    <x v="2"/>
    <s v="P2"/>
    <s v="USD"/>
    <x v="1"/>
    <s v="BOND"/>
    <s v="DAcy~USD~FG_Q51887"/>
    <n v="44233"/>
    <d v="2017-10-23T00:00:00"/>
    <d v="2017-11-01T00:00:00"/>
    <d v="2047-11-01T00:00:00"/>
    <s v="XNL"/>
    <s v="USD"/>
    <n v="92016.54"/>
    <n v="92016.54"/>
    <s v="N"/>
    <s v="GOSZUS"/>
  </r>
  <r>
    <x v="2"/>
    <s v="P2"/>
    <s v="USD"/>
    <x v="1"/>
    <s v="BOND"/>
    <s v="DAcy~USD~FG_Q51887"/>
    <n v="48927"/>
    <d v="2019-01-02T00:00:00"/>
    <d v="2019-01-14T00:00:00"/>
    <d v="2047-11-01T00:00:00"/>
    <s v="XNL"/>
    <s v="USD"/>
    <n v="-92016.54"/>
    <n v="-92016.54"/>
    <s v="N"/>
    <s v="TDSSNY"/>
  </r>
  <r>
    <x v="0"/>
    <s v="P2"/>
    <s v="USD"/>
    <x v="1"/>
    <s v="BOND"/>
    <s v="DAcy~USD~FG_Q51887"/>
    <n v="48927"/>
    <d v="2019-01-02T00:00:00"/>
    <d v="2019-01-14T00:00:00"/>
    <d v="2047-11-01T00:00:00"/>
    <s v="XNL"/>
    <s v="USD"/>
    <n v="-92857.12"/>
    <n v="-92857.12"/>
    <s v="N"/>
    <s v="TDSSNY"/>
  </r>
  <r>
    <x v="0"/>
    <s v="P2"/>
    <s v="USD"/>
    <x v="1"/>
    <s v="BOND"/>
    <s v="DAcy~USD~FG_Q51887"/>
    <n v="48927"/>
    <d v="2019-01-02T00:00:00"/>
    <d v="2019-01-14T00:00:00"/>
    <d v="2047-11-01T00:00:00"/>
    <s v="INT"/>
    <s v="USD"/>
    <n v="-29649.03"/>
    <n v="-29649.03"/>
    <s v="N"/>
    <s v="TDSSNY"/>
  </r>
  <r>
    <x v="2"/>
    <s v="P2"/>
    <s v="USD"/>
    <x v="1"/>
    <s v="BOND"/>
    <s v="DAcy~USD~FG_Q51887"/>
    <n v="48927"/>
    <d v="2019-01-02T00:00:00"/>
    <d v="2019-01-14T00:00:00"/>
    <d v="2047-11-01T00:00:00"/>
    <s v="INT"/>
    <s v="USD"/>
    <n v="-29339.51"/>
    <n v="-29339.51"/>
    <s v="N"/>
    <s v="TDSSNY"/>
  </r>
  <r>
    <x v="2"/>
    <s v="P2"/>
    <s v="USD"/>
    <x v="6"/>
    <s v="BOND"/>
    <s v="DAcy~USD~FH1N0371"/>
    <n v="14709"/>
    <d v="2007-03-21T00:00:00"/>
    <d v="2007-03-22T00:00:00"/>
    <d v="2038-01-01T00:00:00"/>
    <s v="XNL"/>
    <s v="USD"/>
    <n v="103108.79"/>
    <n v="103108.79"/>
    <s v="N"/>
    <s v="MOSZUS"/>
  </r>
  <r>
    <x v="2"/>
    <s v="P2"/>
    <s v="USD"/>
    <x v="6"/>
    <s v="BOND"/>
    <s v="DAcy~USD~FH1N0371"/>
    <n v="14709"/>
    <d v="2007-03-21T00:00:00"/>
    <d v="2007-03-22T00:00:00"/>
    <d v="2038-01-01T00:00:00"/>
    <s v="INT"/>
    <s v="USD"/>
    <n v="1309.04"/>
    <n v="1309.04"/>
    <s v="N"/>
    <s v="MOSZUS"/>
  </r>
  <r>
    <x v="0"/>
    <s v="P2"/>
    <s v="USD"/>
    <x v="6"/>
    <s v="BOND"/>
    <s v="DAcy~USD~FH1N0371"/>
    <n v="14709"/>
    <d v="2007-03-21T00:00:00"/>
    <d v="2007-03-22T00:00:00"/>
    <d v="2038-01-01T00:00:00"/>
    <s v="INT"/>
    <s v="USD"/>
    <n v="1346.31"/>
    <n v="1346.31"/>
    <s v="N"/>
    <s v="MOSZUS"/>
  </r>
  <r>
    <x v="0"/>
    <s v="P2"/>
    <s v="USD"/>
    <x v="6"/>
    <s v="BOND"/>
    <s v="DAcy~USD~FH1N0371"/>
    <n v="14709"/>
    <d v="2007-03-21T00:00:00"/>
    <d v="2007-03-22T00:00:00"/>
    <d v="2038-01-01T00:00:00"/>
    <s v="XNL"/>
    <s v="USD"/>
    <n v="7148.47"/>
    <n v="7148.47"/>
    <s v="N"/>
    <s v="MOSZUS"/>
  </r>
  <r>
    <x v="2"/>
    <s v="P2"/>
    <s v="USD"/>
    <x v="6"/>
    <s v="BOND"/>
    <s v="DAcy~USD~FH1N0371"/>
    <n v="16567"/>
    <d v="2009-02-24T00:00:00"/>
    <d v="2009-02-27T00:00:00"/>
    <d v="2038-01-01T00:00:00"/>
    <s v="INT"/>
    <s v="USD"/>
    <n v="-1309.04"/>
    <n v="-1309.04"/>
    <s v="N"/>
    <s v="BOFANY"/>
  </r>
  <r>
    <x v="2"/>
    <s v="P2"/>
    <s v="USD"/>
    <x v="6"/>
    <s v="BOND"/>
    <s v="DAcy~USD~FH1N0371"/>
    <n v="16567"/>
    <d v="2009-02-24T00:00:00"/>
    <d v="2009-02-27T00:00:00"/>
    <d v="2038-01-01T00:00:00"/>
    <s v="XNL"/>
    <s v="USD"/>
    <n v="-103108.79"/>
    <n v="-103108.79"/>
    <s v="N"/>
    <s v="BOFANY"/>
  </r>
  <r>
    <x v="0"/>
    <s v="P2"/>
    <s v="USD"/>
    <x v="6"/>
    <s v="BOND"/>
    <s v="DAcy~USD~FH1N0371"/>
    <n v="16567"/>
    <d v="2009-02-24T00:00:00"/>
    <d v="2009-02-27T00:00:00"/>
    <d v="2038-01-01T00:00:00"/>
    <s v="INT"/>
    <s v="USD"/>
    <n v="-1346.31"/>
    <n v="-1346.31"/>
    <s v="N"/>
    <s v="BOFANY"/>
  </r>
  <r>
    <x v="0"/>
    <s v="P2"/>
    <s v="USD"/>
    <x v="6"/>
    <s v="BOND"/>
    <s v="DAcy~USD~FH1N0371"/>
    <n v="16567"/>
    <d v="2009-02-24T00:00:00"/>
    <d v="2009-02-27T00:00:00"/>
    <d v="2038-01-01T00:00:00"/>
    <s v="XNL"/>
    <s v="USD"/>
    <n v="-7148.47"/>
    <n v="-7148.47"/>
    <s v="N"/>
    <s v="BOFANY"/>
  </r>
  <r>
    <x v="0"/>
    <s v="P2"/>
    <s v="USD"/>
    <x v="6"/>
    <s v="BOND"/>
    <s v="DAcy~USD~FHR3279_FB"/>
    <n v="14552"/>
    <d v="2007-02-06T00:00:00"/>
    <d v="2007-02-28T00:00:00"/>
    <d v="2047-02-15T00:00:00"/>
    <s v="IPR"/>
    <s v="USD"/>
    <n v="0"/>
    <n v="0"/>
    <s v="N"/>
    <s v="BEARUS"/>
  </r>
  <r>
    <x v="2"/>
    <s v="P2"/>
    <s v="USD"/>
    <x v="6"/>
    <s v="BOND"/>
    <s v="DAcy~USD~FHR3279_FB"/>
    <n v="14552"/>
    <d v="2007-02-06T00:00:00"/>
    <d v="2007-02-28T00:00:00"/>
    <d v="2047-02-15T00:00:00"/>
    <s v="XNL"/>
    <s v="USD"/>
    <n v="1654"/>
    <n v="1654"/>
    <s v="N"/>
    <s v="BEARUS"/>
  </r>
  <r>
    <x v="0"/>
    <s v="P2"/>
    <s v="USD"/>
    <x v="6"/>
    <s v="BOND"/>
    <s v="DAcy~USD~FHR3279_FB"/>
    <n v="14552"/>
    <d v="2007-02-06T00:00:00"/>
    <d v="2007-02-28T00:00:00"/>
    <d v="2047-02-15T00:00:00"/>
    <s v="XNL"/>
    <s v="USD"/>
    <n v="1713"/>
    <n v="1713"/>
    <s v="N"/>
    <s v="BEARUS"/>
  </r>
  <r>
    <x v="2"/>
    <s v="P2"/>
    <s v="USD"/>
    <x v="6"/>
    <s v="BOND"/>
    <s v="DAcy~USD~FHR3279_FB"/>
    <n v="14552"/>
    <d v="2007-02-06T00:00:00"/>
    <d v="2007-02-28T00:00:00"/>
    <d v="2047-02-15T00:00:00"/>
    <s v="IPR"/>
    <s v="USD"/>
    <n v="0"/>
    <n v="0"/>
    <s v="N"/>
    <s v="BEARUS"/>
  </r>
  <r>
    <x v="0"/>
    <s v="P2"/>
    <s v="USD"/>
    <x v="6"/>
    <s v="BOND"/>
    <s v="DAcy~USD~FHR3279_FB"/>
    <n v="17119"/>
    <d v="2009-05-01T00:00:00"/>
    <d v="2009-05-01T00:00:00"/>
    <d v="2047-02-15T00:00:00"/>
    <s v="XNL"/>
    <s v="USD"/>
    <n v="-1713"/>
    <n v="-1713"/>
    <s v="N"/>
    <s v="P1"/>
  </r>
  <r>
    <x v="2"/>
    <s v="P2"/>
    <s v="USD"/>
    <x v="6"/>
    <s v="BOND"/>
    <s v="DAcy~USD~FHR3279_FB"/>
    <n v="17119"/>
    <d v="2009-05-01T00:00:00"/>
    <d v="2009-05-01T00:00:00"/>
    <d v="2047-02-15T00:00:00"/>
    <s v="XNL"/>
    <s v="USD"/>
    <n v="-1654"/>
    <n v="-1654"/>
    <s v="N"/>
    <s v="P1"/>
  </r>
  <r>
    <x v="2"/>
    <s v="P2"/>
    <s v="USD"/>
    <x v="6"/>
    <s v="BOND"/>
    <s v="DAcy~USD~FHR3279_FB"/>
    <n v="17119"/>
    <d v="2009-05-01T00:00:00"/>
    <d v="2009-05-01T00:00:00"/>
    <d v="2047-02-15T00:00:00"/>
    <s v="IPR"/>
    <s v="USD"/>
    <n v="0"/>
    <n v="0"/>
    <s v="N"/>
    <s v="P1"/>
  </r>
  <r>
    <x v="0"/>
    <s v="P2"/>
    <s v="USD"/>
    <x v="6"/>
    <s v="BOND"/>
    <s v="DAcy~USD~FHR3279_FB"/>
    <n v="17119"/>
    <d v="2009-05-01T00:00:00"/>
    <d v="2009-05-01T00:00:00"/>
    <d v="2047-02-15T00:00:00"/>
    <s v="IPR"/>
    <s v="USD"/>
    <n v="0"/>
    <n v="0"/>
    <s v="N"/>
    <s v="P1"/>
  </r>
  <r>
    <x v="0"/>
    <s v="P2"/>
    <s v="USD"/>
    <x v="6"/>
    <s v="BOND"/>
    <s v="DAcy~USD~FHR3281_AF"/>
    <n v="14557"/>
    <d v="2007-02-06T00:00:00"/>
    <d v="2007-02-28T00:00:00"/>
    <d v="2038-02-15T00:00:00"/>
    <s v="IPR"/>
    <s v="USD"/>
    <n v="0"/>
    <n v="0"/>
    <s v="N"/>
    <s v="LEBZUS"/>
  </r>
  <r>
    <x v="2"/>
    <s v="P2"/>
    <s v="USD"/>
    <x v="6"/>
    <s v="BOND"/>
    <s v="DAcy~USD~FHR3281_AF"/>
    <n v="14557"/>
    <d v="2007-02-06T00:00:00"/>
    <d v="2007-02-28T00:00:00"/>
    <d v="2038-02-15T00:00:00"/>
    <s v="IPR"/>
    <s v="USD"/>
    <n v="0"/>
    <n v="0"/>
    <s v="N"/>
    <s v="LEBZUS"/>
  </r>
  <r>
    <x v="0"/>
    <s v="P2"/>
    <s v="USD"/>
    <x v="6"/>
    <s v="BOND"/>
    <s v="DAcy~USD~FHR3281_AF"/>
    <n v="14557"/>
    <d v="2007-02-06T00:00:00"/>
    <d v="2007-02-28T00:00:00"/>
    <d v="2038-02-15T00:00:00"/>
    <s v="XNL"/>
    <s v="USD"/>
    <n v="3596"/>
    <n v="3596"/>
    <s v="N"/>
    <s v="LEBZUS"/>
  </r>
  <r>
    <x v="2"/>
    <s v="P2"/>
    <s v="USD"/>
    <x v="6"/>
    <s v="BOND"/>
    <s v="DAcy~USD~FHR3281_AF"/>
    <n v="14557"/>
    <d v="2007-02-06T00:00:00"/>
    <d v="2007-02-28T00:00:00"/>
    <d v="2038-02-15T00:00:00"/>
    <s v="XNL"/>
    <s v="USD"/>
    <n v="3471.5"/>
    <n v="3471.5"/>
    <s v="N"/>
    <s v="LEBZUS"/>
  </r>
  <r>
    <x v="0"/>
    <s v="P2"/>
    <s v="USD"/>
    <x v="6"/>
    <s v="BOND"/>
    <s v="DAcy~USD~FHR3281_AF"/>
    <n v="17120"/>
    <d v="2009-05-01T00:00:00"/>
    <d v="2009-05-01T00:00:00"/>
    <d v="2038-02-15T00:00:00"/>
    <s v="IPR"/>
    <s v="USD"/>
    <n v="0"/>
    <n v="0"/>
    <s v="N"/>
    <s v="P1"/>
  </r>
  <r>
    <x v="2"/>
    <s v="P2"/>
    <s v="USD"/>
    <x v="6"/>
    <s v="BOND"/>
    <s v="DAcy~USD~FHR3281_AF"/>
    <n v="17120"/>
    <d v="2009-05-01T00:00:00"/>
    <d v="2009-05-01T00:00:00"/>
    <d v="2038-02-15T00:00:00"/>
    <s v="IPR"/>
    <s v="USD"/>
    <n v="0"/>
    <n v="0"/>
    <s v="N"/>
    <s v="P1"/>
  </r>
  <r>
    <x v="0"/>
    <s v="P2"/>
    <s v="USD"/>
    <x v="6"/>
    <s v="BOND"/>
    <s v="DAcy~USD~FHR3281_AF"/>
    <n v="17120"/>
    <d v="2009-05-01T00:00:00"/>
    <d v="2009-05-01T00:00:00"/>
    <d v="2038-02-15T00:00:00"/>
    <s v="XNL"/>
    <s v="USD"/>
    <n v="-3596"/>
    <n v="-3596"/>
    <s v="N"/>
    <s v="P1"/>
  </r>
  <r>
    <x v="2"/>
    <s v="P2"/>
    <s v="USD"/>
    <x v="6"/>
    <s v="BOND"/>
    <s v="DAcy~USD~FHR3281_AF"/>
    <n v="17120"/>
    <d v="2009-05-01T00:00:00"/>
    <d v="2009-05-01T00:00:00"/>
    <d v="2038-02-15T00:00:00"/>
    <s v="XNL"/>
    <s v="USD"/>
    <n v="-3471.5"/>
    <n v="-3471.5"/>
    <s v="N"/>
    <s v="P1"/>
  </r>
  <r>
    <x v="0"/>
    <s v="P2"/>
    <s v="USD"/>
    <x v="6"/>
    <s v="BOND"/>
    <s v="DAcy~USD~FHR3284_AF"/>
    <n v="14734"/>
    <d v="2007-02-22T00:00:00"/>
    <d v="2007-03-30T00:00:00"/>
    <d v="2037-03-15T00:00:00"/>
    <s v="IPR"/>
    <s v="USD"/>
    <n v="0"/>
    <n v="0"/>
    <s v="N"/>
    <s v="LEBZUS"/>
  </r>
  <r>
    <x v="0"/>
    <s v="P2"/>
    <s v="USD"/>
    <x v="6"/>
    <s v="BOND"/>
    <s v="DAcy~USD~FHR3284_AF"/>
    <n v="14734"/>
    <d v="2007-02-22T00:00:00"/>
    <d v="2007-03-30T00:00:00"/>
    <d v="2037-03-15T00:00:00"/>
    <s v="XNL"/>
    <s v="USD"/>
    <n v="4935.3900000000003"/>
    <n v="4935.3900000000003"/>
    <s v="N"/>
    <s v="LEBZUS"/>
  </r>
  <r>
    <x v="2"/>
    <s v="P2"/>
    <s v="USD"/>
    <x v="6"/>
    <s v="BOND"/>
    <s v="DAcy~USD~FHR3284_AF"/>
    <n v="14734"/>
    <d v="2007-02-22T00:00:00"/>
    <d v="2007-03-30T00:00:00"/>
    <d v="2037-03-15T00:00:00"/>
    <s v="XNL"/>
    <s v="USD"/>
    <n v="4764.72"/>
    <n v="4764.72"/>
    <s v="N"/>
    <s v="LEBZUS"/>
  </r>
  <r>
    <x v="2"/>
    <s v="P2"/>
    <s v="USD"/>
    <x v="6"/>
    <s v="BOND"/>
    <s v="DAcy~USD~FHR3284_AF"/>
    <n v="14734"/>
    <d v="2007-02-22T00:00:00"/>
    <d v="2007-03-30T00:00:00"/>
    <d v="2037-03-15T00:00:00"/>
    <s v="IPR"/>
    <s v="USD"/>
    <n v="0"/>
    <n v="0"/>
    <s v="N"/>
    <s v="LEBZUS"/>
  </r>
  <r>
    <x v="2"/>
    <s v="P2"/>
    <s v="USD"/>
    <x v="6"/>
    <s v="BOND"/>
    <s v="DAcy~USD~FHR3284_AF"/>
    <n v="14836"/>
    <d v="2007-04-19T00:00:00"/>
    <d v="2007-04-20T00:00:00"/>
    <d v="2037-03-15T00:00:00"/>
    <s v="IPR"/>
    <s v="USD"/>
    <n v="0"/>
    <n v="0"/>
    <s v="N"/>
    <s v="P1"/>
  </r>
  <r>
    <x v="0"/>
    <s v="P2"/>
    <s v="USD"/>
    <x v="6"/>
    <s v="BOND"/>
    <s v="DAcy~USD~FHR3284_AF"/>
    <n v="14836"/>
    <d v="2007-04-19T00:00:00"/>
    <d v="2007-04-20T00:00:00"/>
    <d v="2037-03-15T00:00:00"/>
    <s v="XNL"/>
    <s v="USD"/>
    <n v="-4277.34"/>
    <n v="-4277.34"/>
    <s v="N"/>
    <s v="P1"/>
  </r>
  <r>
    <x v="0"/>
    <s v="P2"/>
    <s v="USD"/>
    <x v="6"/>
    <s v="BOND"/>
    <s v="DAcy~USD~FHR3284_AF"/>
    <n v="14836"/>
    <d v="2007-04-19T00:00:00"/>
    <d v="2007-04-20T00:00:00"/>
    <d v="2037-03-15T00:00:00"/>
    <s v="IPR"/>
    <s v="USD"/>
    <n v="0"/>
    <n v="0"/>
    <s v="N"/>
    <s v="P1"/>
  </r>
  <r>
    <x v="2"/>
    <s v="P2"/>
    <s v="USD"/>
    <x v="6"/>
    <s v="BOND"/>
    <s v="DAcy~USD~FHR3284_AF"/>
    <n v="14836"/>
    <d v="2007-04-19T00:00:00"/>
    <d v="2007-04-20T00:00:00"/>
    <d v="2037-03-15T00:00:00"/>
    <s v="XNL"/>
    <s v="USD"/>
    <n v="-4129.42"/>
    <n v="-4129.42"/>
    <s v="N"/>
    <s v="P1"/>
  </r>
  <r>
    <x v="2"/>
    <s v="P2"/>
    <s v="USD"/>
    <x v="6"/>
    <s v="BOND"/>
    <s v="DAcy~USD~FHR3284_AF"/>
    <n v="17121"/>
    <d v="2009-05-01T00:00:00"/>
    <d v="2009-05-01T00:00:00"/>
    <d v="2037-03-15T00:00:00"/>
    <s v="XNL"/>
    <s v="USD"/>
    <n v="-635.29999999999995"/>
    <n v="-635.29999999999995"/>
    <s v="N"/>
    <s v="P1"/>
  </r>
  <r>
    <x v="0"/>
    <s v="P2"/>
    <s v="USD"/>
    <x v="6"/>
    <s v="BOND"/>
    <s v="DAcy~USD~FHR3284_AF"/>
    <n v="17121"/>
    <d v="2009-05-01T00:00:00"/>
    <d v="2009-05-01T00:00:00"/>
    <d v="2037-03-15T00:00:00"/>
    <s v="XNL"/>
    <s v="USD"/>
    <n v="-658.05"/>
    <n v="-658.05"/>
    <s v="N"/>
    <s v="P1"/>
  </r>
  <r>
    <x v="0"/>
    <s v="P2"/>
    <s v="USD"/>
    <x v="6"/>
    <s v="BOND"/>
    <s v="DAcy~USD~FHR3284_AF"/>
    <n v="17121"/>
    <d v="2009-05-01T00:00:00"/>
    <d v="2009-05-01T00:00:00"/>
    <d v="2037-03-15T00:00:00"/>
    <s v="IPR"/>
    <s v="USD"/>
    <n v="0"/>
    <n v="0"/>
    <s v="N"/>
    <s v="P1"/>
  </r>
  <r>
    <x v="2"/>
    <s v="P2"/>
    <s v="USD"/>
    <x v="6"/>
    <s v="BOND"/>
    <s v="DAcy~USD~FHR3284_AF"/>
    <n v="17121"/>
    <d v="2009-05-01T00:00:00"/>
    <d v="2009-05-01T00:00:00"/>
    <d v="2037-03-15T00:00:00"/>
    <s v="IPR"/>
    <s v="USD"/>
    <n v="0"/>
    <n v="0"/>
    <s v="N"/>
    <s v="P1"/>
  </r>
  <r>
    <x v="0"/>
    <s v="P2"/>
    <s v="USD"/>
    <x v="6"/>
    <s v="BOND"/>
    <s v="DAcy~USD~FHR3284_CF"/>
    <n v="14733"/>
    <d v="2007-02-22T00:00:00"/>
    <d v="2007-03-30T00:00:00"/>
    <d v="2037-03-15T00:00:00"/>
    <s v="XNL"/>
    <s v="USD"/>
    <n v="5324.37"/>
    <n v="5324.37"/>
    <s v="N"/>
    <s v="LEBZUS"/>
  </r>
  <r>
    <x v="2"/>
    <s v="P2"/>
    <s v="USD"/>
    <x v="6"/>
    <s v="BOND"/>
    <s v="DAcy~USD~FHR3284_CF"/>
    <n v="14733"/>
    <d v="2007-02-22T00:00:00"/>
    <d v="2007-03-30T00:00:00"/>
    <d v="2037-03-15T00:00:00"/>
    <s v="XNL"/>
    <s v="USD"/>
    <n v="5140.0200000000004"/>
    <n v="5140.0200000000004"/>
    <s v="N"/>
    <s v="LEBZUS"/>
  </r>
  <r>
    <x v="0"/>
    <s v="P2"/>
    <s v="USD"/>
    <x v="6"/>
    <s v="BOND"/>
    <s v="DAcy~USD~FHR3284_CF"/>
    <n v="14733"/>
    <d v="2007-02-22T00:00:00"/>
    <d v="2007-03-30T00:00:00"/>
    <d v="2037-03-15T00:00:00"/>
    <s v="IPR"/>
    <s v="USD"/>
    <n v="0"/>
    <n v="0"/>
    <s v="N"/>
    <s v="LEBZUS"/>
  </r>
  <r>
    <x v="2"/>
    <s v="P2"/>
    <s v="USD"/>
    <x v="6"/>
    <s v="BOND"/>
    <s v="DAcy~USD~FHR3284_CF"/>
    <n v="14733"/>
    <d v="2007-02-22T00:00:00"/>
    <d v="2007-03-30T00:00:00"/>
    <d v="2037-03-15T00:00:00"/>
    <s v="IPR"/>
    <s v="USD"/>
    <n v="0"/>
    <n v="0"/>
    <s v="N"/>
    <s v="LEBZUS"/>
  </r>
  <r>
    <x v="2"/>
    <s v="P2"/>
    <s v="USD"/>
    <x v="6"/>
    <s v="BOND"/>
    <s v="DAcy~USD~FHR3284_CF"/>
    <n v="14838"/>
    <d v="2007-04-19T00:00:00"/>
    <d v="2007-04-20T00:00:00"/>
    <d v="2037-03-15T00:00:00"/>
    <s v="IPR"/>
    <s v="USD"/>
    <n v="0"/>
    <n v="0"/>
    <s v="N"/>
    <s v="P1"/>
  </r>
  <r>
    <x v="2"/>
    <s v="P2"/>
    <s v="USD"/>
    <x v="6"/>
    <s v="BOND"/>
    <s v="DAcy~USD~FHR3284_CF"/>
    <n v="14838"/>
    <d v="2007-04-19T00:00:00"/>
    <d v="2007-04-20T00:00:00"/>
    <d v="2037-03-15T00:00:00"/>
    <s v="XNL"/>
    <s v="USD"/>
    <n v="-4283.3500000000004"/>
    <n v="-4283.3500000000004"/>
    <s v="N"/>
    <s v="P1"/>
  </r>
  <r>
    <x v="0"/>
    <s v="P2"/>
    <s v="USD"/>
    <x v="6"/>
    <s v="BOND"/>
    <s v="DAcy~USD~FHR3284_CF"/>
    <n v="14838"/>
    <d v="2007-04-19T00:00:00"/>
    <d v="2007-04-20T00:00:00"/>
    <d v="2037-03-15T00:00:00"/>
    <s v="XNL"/>
    <s v="USD"/>
    <n v="-4436.9799999999996"/>
    <n v="-4436.9799999999996"/>
    <s v="N"/>
    <s v="P1"/>
  </r>
  <r>
    <x v="0"/>
    <s v="P2"/>
    <s v="USD"/>
    <x v="6"/>
    <s v="BOND"/>
    <s v="DAcy~USD~FHR3284_CF"/>
    <n v="14838"/>
    <d v="2007-04-19T00:00:00"/>
    <d v="2007-04-20T00:00:00"/>
    <d v="2037-03-15T00:00:00"/>
    <s v="IPR"/>
    <s v="USD"/>
    <n v="0"/>
    <n v="0"/>
    <s v="N"/>
    <s v="P1"/>
  </r>
  <r>
    <x v="0"/>
    <s v="P2"/>
    <s v="USD"/>
    <x v="6"/>
    <s v="BOND"/>
    <s v="DAcy~USD~FHR3284_CF"/>
    <n v="17122"/>
    <d v="2009-05-01T00:00:00"/>
    <d v="2009-05-01T00:00:00"/>
    <d v="2037-03-15T00:00:00"/>
    <s v="IPR"/>
    <s v="USD"/>
    <n v="0"/>
    <n v="0"/>
    <s v="N"/>
    <s v="P1"/>
  </r>
  <r>
    <x v="0"/>
    <s v="P2"/>
    <s v="USD"/>
    <x v="6"/>
    <s v="BOND"/>
    <s v="DAcy~USD~FHR3284_CF"/>
    <n v="17122"/>
    <d v="2009-05-01T00:00:00"/>
    <d v="2009-05-01T00:00:00"/>
    <d v="2037-03-15T00:00:00"/>
    <s v="XNL"/>
    <s v="USD"/>
    <n v="-887.4"/>
    <n v="-887.4"/>
    <s v="N"/>
    <s v="P1"/>
  </r>
  <r>
    <x v="2"/>
    <s v="P2"/>
    <s v="USD"/>
    <x v="6"/>
    <s v="BOND"/>
    <s v="DAcy~USD~FHR3284_CF"/>
    <n v="17122"/>
    <d v="2009-05-01T00:00:00"/>
    <d v="2009-05-01T00:00:00"/>
    <d v="2037-03-15T00:00:00"/>
    <s v="IPR"/>
    <s v="USD"/>
    <n v="0"/>
    <n v="0"/>
    <s v="N"/>
    <s v="P1"/>
  </r>
  <r>
    <x v="2"/>
    <s v="P2"/>
    <s v="USD"/>
    <x v="6"/>
    <s v="BOND"/>
    <s v="DAcy~USD~FHR3284_CF"/>
    <n v="17122"/>
    <d v="2009-05-01T00:00:00"/>
    <d v="2009-05-01T00:00:00"/>
    <d v="2037-03-15T00:00:00"/>
    <s v="XNL"/>
    <s v="USD"/>
    <n v="-856.67"/>
    <n v="-856.67"/>
    <s v="N"/>
    <s v="P1"/>
  </r>
  <r>
    <x v="15"/>
    <s v="P2"/>
    <s v="USD"/>
    <x v="1"/>
    <s v="BOND"/>
    <s v="DAcy~USD~FN725423"/>
    <n v="47606"/>
    <d v="2018-08-07T00:00:00"/>
    <d v="2018-08-08T00:00:00"/>
    <d v="2034-05-01T00:00:00"/>
    <s v="XNL"/>
    <s v="USD"/>
    <n v="38097"/>
    <n v="38097"/>
    <s v="N"/>
    <s v="P1"/>
  </r>
  <r>
    <x v="15"/>
    <s v="P2"/>
    <s v="USD"/>
    <x v="1"/>
    <s v="BOND"/>
    <s v="DAcy~USD~FN725423"/>
    <n v="47606"/>
    <d v="2018-08-07T00:00:00"/>
    <d v="2018-08-08T00:00:00"/>
    <d v="2034-05-01T00:00:00"/>
    <s v="INT"/>
    <s v="USD"/>
    <n v="7993.12"/>
    <n v="7993.12"/>
    <s v="N"/>
    <s v="P1"/>
  </r>
  <r>
    <x v="15"/>
    <s v="P2"/>
    <s v="USD"/>
    <x v="1"/>
    <s v="BOND"/>
    <s v="DAcy~USD~FN725423"/>
    <n v="49032"/>
    <d v="2019-01-08T00:00:00"/>
    <d v="2019-01-14T00:00:00"/>
    <d v="2034-05-01T00:00:00"/>
    <s v="INT"/>
    <s v="USD"/>
    <n v="-7993.12"/>
    <n v="-7993.12"/>
    <s v="N"/>
    <s v="JPMSUS"/>
  </r>
  <r>
    <x v="15"/>
    <s v="P2"/>
    <s v="USD"/>
    <x v="1"/>
    <s v="BOND"/>
    <s v="DAcy~USD~FN725423"/>
    <n v="49032"/>
    <d v="2019-01-08T00:00:00"/>
    <d v="2019-01-14T00:00:00"/>
    <d v="2034-05-01T00:00:00"/>
    <s v="XNL"/>
    <s v="USD"/>
    <n v="-38097"/>
    <n v="-38097"/>
    <s v="N"/>
    <s v="JPMSUS"/>
  </r>
  <r>
    <x v="15"/>
    <s v="P2"/>
    <s v="USD"/>
    <x v="1"/>
    <s v="BOND"/>
    <s v="DAcy~USD~FNAL5590"/>
    <n v="47605"/>
    <d v="2018-08-07T00:00:00"/>
    <d v="2018-08-08T00:00:00"/>
    <d v="2041-09-01T00:00:00"/>
    <s v="XNL"/>
    <s v="USD"/>
    <n v="30283.200000000001"/>
    <n v="30283.200000000001"/>
    <s v="N"/>
    <s v="P1"/>
  </r>
  <r>
    <x v="15"/>
    <s v="P2"/>
    <s v="USD"/>
    <x v="1"/>
    <s v="BOND"/>
    <s v="DAcy~USD~FNAL5590"/>
    <n v="47605"/>
    <d v="2018-08-07T00:00:00"/>
    <d v="2018-08-08T00:00:00"/>
    <d v="2041-09-01T00:00:00"/>
    <s v="INT"/>
    <s v="USD"/>
    <n v="6786.5"/>
    <n v="6786.5"/>
    <s v="N"/>
    <s v="P1"/>
  </r>
  <r>
    <x v="15"/>
    <s v="P2"/>
    <s v="USD"/>
    <x v="1"/>
    <s v="BOND"/>
    <s v="DAcy~USD~FNAL5590"/>
    <n v="49033"/>
    <d v="2019-01-08T00:00:00"/>
    <d v="2019-01-14T00:00:00"/>
    <d v="2041-09-01T00:00:00"/>
    <s v="XNL"/>
    <s v="USD"/>
    <n v="-30283.200000000001"/>
    <n v="-30283.200000000001"/>
    <s v="N"/>
    <s v="JPMSUS"/>
  </r>
  <r>
    <x v="15"/>
    <s v="P2"/>
    <s v="USD"/>
    <x v="1"/>
    <s v="BOND"/>
    <s v="DAcy~USD~FNAL5590"/>
    <n v="49033"/>
    <d v="2019-01-08T00:00:00"/>
    <d v="2019-01-14T00:00:00"/>
    <d v="2041-09-01T00:00:00"/>
    <s v="INT"/>
    <s v="USD"/>
    <n v="-6786.5"/>
    <n v="-6786.5"/>
    <s v="N"/>
    <s v="JPMSUS"/>
  </r>
  <r>
    <x v="15"/>
    <s v="P2"/>
    <s v="USD"/>
    <x v="1"/>
    <s v="BOND"/>
    <s v="DAcy~USD~FNAL7524"/>
    <n v="47749"/>
    <d v="2018-08-23T00:00:00"/>
    <d v="2018-08-24T00:00:00"/>
    <d v="2041-07-01T00:00:00"/>
    <s v="INT"/>
    <s v="USD"/>
    <n v="11951.14"/>
    <n v="11951.14"/>
    <s v="N"/>
    <s v="P1"/>
  </r>
  <r>
    <x v="15"/>
    <s v="P2"/>
    <s v="USD"/>
    <x v="1"/>
    <s v="BOND"/>
    <s v="DAcy~USD~FNAL7524"/>
    <n v="47749"/>
    <d v="2018-08-23T00:00:00"/>
    <d v="2018-08-24T00:00:00"/>
    <d v="2041-07-01T00:00:00"/>
    <s v="XNL"/>
    <s v="USD"/>
    <n v="41430.6"/>
    <n v="41430.6"/>
    <s v="N"/>
    <s v="P1"/>
  </r>
  <r>
    <x v="15"/>
    <s v="P2"/>
    <s v="USD"/>
    <x v="1"/>
    <s v="BOND"/>
    <s v="DAcy~USD~FNAL7524"/>
    <n v="49031"/>
    <d v="2019-01-08T00:00:00"/>
    <d v="2019-01-14T00:00:00"/>
    <d v="2041-07-01T00:00:00"/>
    <s v="INT"/>
    <s v="USD"/>
    <n v="-11951.14"/>
    <n v="-11951.14"/>
    <s v="N"/>
    <s v="JPMSUS"/>
  </r>
  <r>
    <x v="15"/>
    <s v="P2"/>
    <s v="USD"/>
    <x v="1"/>
    <s v="BOND"/>
    <s v="DAcy~USD~FNAL7524"/>
    <n v="49031"/>
    <d v="2019-01-08T00:00:00"/>
    <d v="2019-01-14T00:00:00"/>
    <d v="2041-07-01T00:00:00"/>
    <s v="XNL"/>
    <s v="USD"/>
    <n v="-41430.6"/>
    <n v="-41430.6"/>
    <s v="N"/>
    <s v="JPMSUS"/>
  </r>
  <r>
    <x v="15"/>
    <s v="P2"/>
    <s v="USD"/>
    <x v="1"/>
    <s v="BOND"/>
    <s v="DAcy~USD~FNAL9742"/>
    <n v="47607"/>
    <d v="2018-08-07T00:00:00"/>
    <d v="2018-08-08T00:00:00"/>
    <d v="2029-07-01T00:00:00"/>
    <s v="INT"/>
    <s v="USD"/>
    <n v="0"/>
    <n v="0"/>
    <s v="N"/>
    <s v="P1"/>
  </r>
  <r>
    <x v="15"/>
    <s v="P2"/>
    <s v="USD"/>
    <x v="1"/>
    <s v="BOND"/>
    <s v="DAcy~USD~FNAL9742"/>
    <n v="49012"/>
    <d v="2019-01-08T00:00:00"/>
    <d v="2019-01-17T00:00:00"/>
    <d v="2029-07-01T00:00:00"/>
    <s v="INT"/>
    <s v="USD"/>
    <n v="0"/>
    <n v="0"/>
    <s v="N"/>
    <s v="SBSIUS"/>
  </r>
  <r>
    <x v="15"/>
    <s v="P2"/>
    <s v="USD"/>
    <x v="1"/>
    <s v="BOND"/>
    <s v="DAcy~USD~FNAX5295_5.0"/>
    <n v="47747"/>
    <d v="2018-08-23T00:00:00"/>
    <d v="2018-08-24T00:00:00"/>
    <d v="2042-01-01T00:00:00"/>
    <s v="INT"/>
    <s v="USD"/>
    <n v="13846.23"/>
    <n v="13846.23"/>
    <s v="N"/>
    <s v="P1"/>
  </r>
  <r>
    <x v="15"/>
    <s v="P2"/>
    <s v="USD"/>
    <x v="1"/>
    <s v="BOND"/>
    <s v="DAcy~USD~FNAX5295_5.0"/>
    <n v="47747"/>
    <d v="2018-08-23T00:00:00"/>
    <d v="2018-08-24T00:00:00"/>
    <d v="2042-01-01T00:00:00"/>
    <s v="XNL"/>
    <s v="USD"/>
    <n v="49214.5"/>
    <n v="49214.5"/>
    <s v="N"/>
    <s v="P1"/>
  </r>
  <r>
    <x v="15"/>
    <s v="P2"/>
    <s v="USD"/>
    <x v="1"/>
    <s v="BOND"/>
    <s v="DAcy~USD~FNAX5295_5.0"/>
    <n v="49030"/>
    <d v="2019-01-08T00:00:00"/>
    <d v="2019-01-14T00:00:00"/>
    <d v="2042-01-01T00:00:00"/>
    <s v="XNL"/>
    <s v="USD"/>
    <n v="-49214.5"/>
    <n v="-49214.5"/>
    <s v="N"/>
    <s v="JPMSUS"/>
  </r>
  <r>
    <x v="15"/>
    <s v="P2"/>
    <s v="USD"/>
    <x v="1"/>
    <s v="BOND"/>
    <s v="DAcy~USD~FNAX5295_5.0"/>
    <n v="49030"/>
    <d v="2019-01-08T00:00:00"/>
    <d v="2019-01-14T00:00:00"/>
    <d v="2042-01-01T00:00:00"/>
    <s v="INT"/>
    <s v="USD"/>
    <n v="-13846.23"/>
    <n v="-13846.23"/>
    <s v="N"/>
    <s v="JPMSUS"/>
  </r>
  <r>
    <x v="15"/>
    <s v="P2"/>
    <s v="USD"/>
    <x v="1"/>
    <s v="BOND"/>
    <s v="DAcy~USD~FNBM1989"/>
    <n v="44283"/>
    <d v="2017-11-01T00:00:00"/>
    <d v="2017-11-13T00:00:00"/>
    <d v="2047-11-01T00:00:00"/>
    <s v="XNL"/>
    <s v="USD"/>
    <n v="170267.62"/>
    <n v="170267.62"/>
    <s v="N"/>
    <s v="GOSZUS"/>
  </r>
  <r>
    <x v="15"/>
    <s v="P2"/>
    <s v="USD"/>
    <x v="1"/>
    <s v="BOND"/>
    <s v="DAcy~USD~FNBM1989"/>
    <n v="44283"/>
    <d v="2017-11-01T00:00:00"/>
    <d v="2017-11-13T00:00:00"/>
    <d v="2047-11-01T00:00:00"/>
    <s v="INT"/>
    <s v="USD"/>
    <n v="54593.39"/>
    <n v="54593.39"/>
    <s v="N"/>
    <s v="GOSZUS"/>
  </r>
  <r>
    <x v="15"/>
    <s v="P2"/>
    <s v="USD"/>
    <x v="1"/>
    <s v="BOND"/>
    <s v="DAcy~USD~FNBM1989"/>
    <n v="48773"/>
    <d v="2018-12-07T00:00:00"/>
    <d v="2018-12-13T00:00:00"/>
    <d v="2047-11-01T00:00:00"/>
    <s v="INT"/>
    <s v="USD"/>
    <n v="-54593.39"/>
    <n v="-54593.39"/>
    <s v="N"/>
    <s v="MOSZUS"/>
  </r>
  <r>
    <x v="15"/>
    <s v="P2"/>
    <s v="USD"/>
    <x v="1"/>
    <s v="BOND"/>
    <s v="DAcy~USD~FNBM1989"/>
    <n v="48773"/>
    <d v="2018-12-07T00:00:00"/>
    <d v="2018-12-13T00:00:00"/>
    <d v="2047-11-01T00:00:00"/>
    <s v="XNL"/>
    <s v="USD"/>
    <n v="-170267.62"/>
    <n v="-170267.62"/>
    <s v="N"/>
    <s v="MOSZUS"/>
  </r>
  <r>
    <x v="15"/>
    <s v="P2"/>
    <s v="USD"/>
    <x v="1"/>
    <s v="BOND"/>
    <s v="DAcy~USD~FNCA0590_3"/>
    <n v="43979"/>
    <d v="2017-10-05T00:00:00"/>
    <d v="2017-10-17T00:00:00"/>
    <d v="2032-10-01T00:00:00"/>
    <s v="INT"/>
    <s v="USD"/>
    <n v="30698.52"/>
    <n v="30698.52"/>
    <s v="N"/>
    <s v="GOSZUS"/>
  </r>
  <r>
    <x v="15"/>
    <s v="P2"/>
    <s v="USD"/>
    <x v="1"/>
    <s v="BOND"/>
    <s v="DAcy~USD~FNCA0590_3"/>
    <n v="43979"/>
    <d v="2017-10-05T00:00:00"/>
    <d v="2017-10-17T00:00:00"/>
    <d v="2032-10-01T00:00:00"/>
    <s v="XNL"/>
    <s v="USD"/>
    <n v="248812.51"/>
    <n v="248812.51"/>
    <s v="N"/>
    <s v="GOSZUS"/>
  </r>
  <r>
    <x v="15"/>
    <s v="P2"/>
    <s v="USD"/>
    <x v="1"/>
    <s v="BOND"/>
    <s v="DAcy~USD~FNCA0590_3"/>
    <n v="48567"/>
    <d v="2018-11-13T00:00:00"/>
    <d v="2018-11-15T00:00:00"/>
    <d v="2032-10-01T00:00:00"/>
    <s v="XNL"/>
    <s v="USD"/>
    <n v="-248812.51"/>
    <n v="-248812.51"/>
    <s v="N"/>
    <s v="SBSIUS"/>
  </r>
  <r>
    <x v="15"/>
    <s v="P2"/>
    <s v="USD"/>
    <x v="1"/>
    <s v="BOND"/>
    <s v="DAcy~USD~FNCA0590_3"/>
    <n v="48567"/>
    <d v="2018-11-13T00:00:00"/>
    <d v="2018-11-15T00:00:00"/>
    <d v="2032-10-01T00:00:00"/>
    <s v="INT"/>
    <s v="USD"/>
    <n v="-30698.52"/>
    <n v="-30698.52"/>
    <s v="N"/>
    <s v="SBSIUS"/>
  </r>
  <r>
    <x v="15"/>
    <s v="P2"/>
    <s v="USD"/>
    <x v="1"/>
    <s v="BOND"/>
    <s v="DAcy~USD~FNCA0732"/>
    <n v="44302"/>
    <d v="2017-11-02T00:00:00"/>
    <d v="2017-11-13T00:00:00"/>
    <d v="2037-11-01T00:00:00"/>
    <s v="INT"/>
    <s v="USD"/>
    <n v="14334.91"/>
    <n v="14334.91"/>
    <s v="N"/>
    <s v="GOSZUS"/>
  </r>
  <r>
    <x v="15"/>
    <s v="P2"/>
    <s v="USD"/>
    <x v="1"/>
    <s v="BOND"/>
    <s v="DAcy~USD~FNCA0732"/>
    <n v="44302"/>
    <d v="2017-11-02T00:00:00"/>
    <d v="2017-11-13T00:00:00"/>
    <d v="2037-11-01T00:00:00"/>
    <s v="XNL"/>
    <s v="USD"/>
    <n v="101109.9"/>
    <n v="101109.9"/>
    <s v="N"/>
    <s v="GOSZUS"/>
  </r>
  <r>
    <x v="15"/>
    <s v="P2"/>
    <s v="USD"/>
    <x v="1"/>
    <s v="BOND"/>
    <s v="DAcy~USD~FNCA0732"/>
    <n v="48079"/>
    <d v="2018-09-25T00:00:00"/>
    <d v="2018-10-11T00:00:00"/>
    <d v="2037-11-01T00:00:00"/>
    <s v="INT"/>
    <s v="USD"/>
    <n v="-14334.91"/>
    <n v="-14334.91"/>
    <s v="N"/>
    <s v="JPMSUS"/>
  </r>
  <r>
    <x v="15"/>
    <s v="P2"/>
    <s v="USD"/>
    <x v="1"/>
    <s v="BOND"/>
    <s v="DAcy~USD~FNCA0732"/>
    <n v="48079"/>
    <d v="2018-09-25T00:00:00"/>
    <d v="2018-10-11T00:00:00"/>
    <d v="2037-11-01T00:00:00"/>
    <s v="XNL"/>
    <s v="USD"/>
    <n v="-101109.9"/>
    <n v="-101109.9"/>
    <s v="N"/>
    <s v="JPMSUS"/>
  </r>
  <r>
    <x v="15"/>
    <s v="P2"/>
    <s v="USD"/>
    <x v="1"/>
    <s v="BOND"/>
    <s v="DAcy~USD~FNCA0787"/>
    <n v="44374"/>
    <d v="2017-11-08T00:00:00"/>
    <d v="2017-11-16T00:00:00"/>
    <d v="2032-11-01T00:00:00"/>
    <s v="INT"/>
    <s v="USD"/>
    <n v="16892.419999999998"/>
    <n v="16892.419999999998"/>
    <s v="N"/>
    <s v="SBSIUS"/>
  </r>
  <r>
    <x v="15"/>
    <s v="P2"/>
    <s v="USD"/>
    <x v="1"/>
    <s v="BOND"/>
    <s v="DAcy~USD~FNCA0787"/>
    <n v="44374"/>
    <d v="2017-11-08T00:00:00"/>
    <d v="2017-11-16T00:00:00"/>
    <d v="2032-11-01T00:00:00"/>
    <s v="XNL"/>
    <s v="USD"/>
    <n v="135183.96"/>
    <n v="135183.96"/>
    <s v="N"/>
    <s v="SBSIUS"/>
  </r>
  <r>
    <x v="15"/>
    <s v="P2"/>
    <s v="USD"/>
    <x v="1"/>
    <s v="BOND"/>
    <s v="DAcy~USD~FNCA0787"/>
    <n v="47640"/>
    <d v="2018-08-08T00:00:00"/>
    <d v="2018-08-16T00:00:00"/>
    <d v="2032-11-01T00:00:00"/>
    <s v="INT"/>
    <s v="USD"/>
    <n v="-16892.419999999998"/>
    <n v="-16892.419999999998"/>
    <s v="N"/>
    <s v="TDSSNY"/>
  </r>
  <r>
    <x v="15"/>
    <s v="P2"/>
    <s v="USD"/>
    <x v="1"/>
    <s v="BOND"/>
    <s v="DAcy~USD~FNCA0787"/>
    <n v="47640"/>
    <d v="2018-08-08T00:00:00"/>
    <d v="2018-08-16T00:00:00"/>
    <d v="2032-11-01T00:00:00"/>
    <s v="XNL"/>
    <s v="USD"/>
    <n v="-135183.96"/>
    <n v="-135183.96"/>
    <s v="N"/>
    <s v="TDSSNY"/>
  </r>
  <r>
    <x v="15"/>
    <s v="P2"/>
    <s v="USD"/>
    <x v="1"/>
    <s v="BOND"/>
    <s v="DAcy~USD~FNCA0887"/>
    <n v="44572"/>
    <d v="2017-12-05T00:00:00"/>
    <d v="2017-12-13T00:00:00"/>
    <d v="2037-12-01T00:00:00"/>
    <s v="INT"/>
    <s v="USD"/>
    <n v="9273.6200000000008"/>
    <n v="9273.6200000000008"/>
    <s v="N"/>
    <s v="GOSZUS"/>
  </r>
  <r>
    <x v="15"/>
    <s v="P2"/>
    <s v="USD"/>
    <x v="1"/>
    <s v="BOND"/>
    <s v="DAcy~USD~FNCA0887"/>
    <n v="44572"/>
    <d v="2017-12-05T00:00:00"/>
    <d v="2017-12-13T00:00:00"/>
    <d v="2037-12-01T00:00:00"/>
    <s v="XNL"/>
    <s v="USD"/>
    <n v="65535.02"/>
    <n v="65535.02"/>
    <s v="N"/>
    <s v="GOSZUS"/>
  </r>
  <r>
    <x v="15"/>
    <s v="P2"/>
    <s v="USD"/>
    <x v="1"/>
    <s v="BOND"/>
    <s v="DAcy~USD~FNCA0887"/>
    <n v="49018"/>
    <d v="2019-01-08T00:00:00"/>
    <d v="2019-01-14T00:00:00"/>
    <d v="2037-12-01T00:00:00"/>
    <s v="XNL"/>
    <s v="USD"/>
    <n v="-65535.02"/>
    <n v="-65535.02"/>
    <s v="N"/>
    <s v="JPMSUS"/>
  </r>
  <r>
    <x v="15"/>
    <s v="P2"/>
    <s v="USD"/>
    <x v="1"/>
    <s v="BOND"/>
    <s v="DAcy~USD~FNCA0887"/>
    <n v="49018"/>
    <d v="2019-01-08T00:00:00"/>
    <d v="2019-01-14T00:00:00"/>
    <d v="2037-12-01T00:00:00"/>
    <s v="INT"/>
    <s v="USD"/>
    <n v="-9273.6200000000008"/>
    <n v="-9273.6200000000008"/>
    <s v="N"/>
    <s v="JPMSUS"/>
  </r>
  <r>
    <x v="15"/>
    <s v="P2"/>
    <s v="USD"/>
    <x v="1"/>
    <s v="BOND"/>
    <s v="DAcy~USD~FNCA0888"/>
    <n v="44571"/>
    <d v="2017-12-05T00:00:00"/>
    <d v="2017-12-13T00:00:00"/>
    <d v="2037-12-01T00:00:00"/>
    <s v="INT"/>
    <s v="USD"/>
    <n v="5498.53"/>
    <n v="5498.53"/>
    <s v="N"/>
    <s v="GOSZUS"/>
  </r>
  <r>
    <x v="15"/>
    <s v="P2"/>
    <s v="USD"/>
    <x v="1"/>
    <s v="BOND"/>
    <s v="DAcy~USD~FNCA0888"/>
    <n v="44571"/>
    <d v="2017-12-05T00:00:00"/>
    <d v="2017-12-13T00:00:00"/>
    <d v="2037-12-01T00:00:00"/>
    <s v="XNL"/>
    <s v="USD"/>
    <n v="38782"/>
    <n v="38782"/>
    <s v="N"/>
    <s v="GOSZUS"/>
  </r>
  <r>
    <x v="15"/>
    <s v="P2"/>
    <s v="USD"/>
    <x v="1"/>
    <s v="BOND"/>
    <s v="DAcy~USD~FNCA0888"/>
    <n v="49016"/>
    <d v="2019-01-08T00:00:00"/>
    <d v="2019-01-14T00:00:00"/>
    <d v="2037-12-01T00:00:00"/>
    <s v="XNL"/>
    <s v="USD"/>
    <n v="-38782"/>
    <n v="-38782"/>
    <s v="N"/>
    <s v="JPMSUS"/>
  </r>
  <r>
    <x v="15"/>
    <s v="P2"/>
    <s v="USD"/>
    <x v="1"/>
    <s v="BOND"/>
    <s v="DAcy~USD~FNCA0888"/>
    <n v="49016"/>
    <d v="2019-01-08T00:00:00"/>
    <d v="2019-01-14T00:00:00"/>
    <d v="2037-12-01T00:00:00"/>
    <s v="INT"/>
    <s v="USD"/>
    <n v="-5498.53"/>
    <n v="-5498.53"/>
    <s v="N"/>
    <s v="JPMSUS"/>
  </r>
  <r>
    <x v="15"/>
    <s v="P2"/>
    <s v="USD"/>
    <x v="1"/>
    <s v="BOND"/>
    <s v="DAcy~USD~FNCA0890"/>
    <n v="44570"/>
    <d v="2017-12-05T00:00:00"/>
    <d v="2017-12-13T00:00:00"/>
    <d v="2037-12-01T00:00:00"/>
    <s v="XNL"/>
    <s v="USD"/>
    <n v="63563.31"/>
    <n v="63563.31"/>
    <s v="N"/>
    <s v="GOSZUS"/>
  </r>
  <r>
    <x v="15"/>
    <s v="P2"/>
    <s v="USD"/>
    <x v="1"/>
    <s v="BOND"/>
    <s v="DAcy~USD~FNCA0890"/>
    <n v="44570"/>
    <d v="2017-12-05T00:00:00"/>
    <d v="2017-12-13T00:00:00"/>
    <d v="2037-12-01T00:00:00"/>
    <s v="INT"/>
    <s v="USD"/>
    <n v="9047.0499999999993"/>
    <n v="9047.0499999999993"/>
    <s v="N"/>
    <s v="GOSZUS"/>
  </r>
  <r>
    <x v="15"/>
    <s v="P2"/>
    <s v="USD"/>
    <x v="1"/>
    <s v="BOND"/>
    <s v="DAcy~USD~FNCA0890"/>
    <n v="48080"/>
    <d v="2018-09-25T00:00:00"/>
    <d v="2018-10-11T00:00:00"/>
    <d v="2037-12-01T00:00:00"/>
    <s v="XNL"/>
    <s v="USD"/>
    <n v="-63563.31"/>
    <n v="-63563.31"/>
    <s v="N"/>
    <s v="JPMSUS"/>
  </r>
  <r>
    <x v="15"/>
    <s v="P2"/>
    <s v="USD"/>
    <x v="1"/>
    <s v="BOND"/>
    <s v="DAcy~USD~FNCA0890"/>
    <n v="48080"/>
    <d v="2018-09-25T00:00:00"/>
    <d v="2018-10-11T00:00:00"/>
    <d v="2037-12-01T00:00:00"/>
    <s v="INT"/>
    <s v="USD"/>
    <n v="-9047.0499999999993"/>
    <n v="-9047.0499999999993"/>
    <s v="N"/>
    <s v="JPMSUS"/>
  </r>
  <r>
    <x v="15"/>
    <s v="P2"/>
    <s v="USD"/>
    <x v="1"/>
    <s v="BOND"/>
    <s v="DAcy~USD~FNCA0891"/>
    <n v="44573"/>
    <d v="2017-12-05T00:00:00"/>
    <d v="2017-12-13T00:00:00"/>
    <d v="2037-12-01T00:00:00"/>
    <s v="XNL"/>
    <s v="USD"/>
    <n v="44165.65"/>
    <n v="44165.65"/>
    <s v="N"/>
    <s v="GOSZUS"/>
  </r>
  <r>
    <x v="15"/>
    <s v="P2"/>
    <s v="USD"/>
    <x v="1"/>
    <s v="BOND"/>
    <s v="DAcy~USD~FNCA0891"/>
    <n v="44573"/>
    <d v="2017-12-05T00:00:00"/>
    <d v="2017-12-13T00:00:00"/>
    <d v="2037-12-01T00:00:00"/>
    <s v="INT"/>
    <s v="USD"/>
    <n v="6248.57"/>
    <n v="6248.57"/>
    <s v="N"/>
    <s v="GOSZUS"/>
  </r>
  <r>
    <x v="15"/>
    <s v="P2"/>
    <s v="USD"/>
    <x v="1"/>
    <s v="BOND"/>
    <s v="DAcy~USD~FNCA0891"/>
    <n v="49015"/>
    <d v="2019-01-08T00:00:00"/>
    <d v="2019-01-14T00:00:00"/>
    <d v="2037-12-01T00:00:00"/>
    <s v="XNL"/>
    <s v="USD"/>
    <n v="-44165.65"/>
    <n v="-44165.65"/>
    <s v="N"/>
    <s v="TDSSNY"/>
  </r>
  <r>
    <x v="15"/>
    <s v="P2"/>
    <s v="USD"/>
    <x v="1"/>
    <s v="BOND"/>
    <s v="DAcy~USD~FNCA0891"/>
    <n v="49015"/>
    <d v="2019-01-08T00:00:00"/>
    <d v="2019-01-14T00:00:00"/>
    <d v="2037-12-01T00:00:00"/>
    <s v="INT"/>
    <s v="USD"/>
    <n v="-6248.57"/>
    <n v="-6248.57"/>
    <s v="N"/>
    <s v="TDSSNY"/>
  </r>
  <r>
    <x v="15"/>
    <s v="P2"/>
    <s v="USD"/>
    <x v="1"/>
    <s v="BOND"/>
    <s v="DAcy~USD~FNCA1033"/>
    <n v="44847"/>
    <d v="2018-01-04T00:00:00"/>
    <d v="2018-01-11T00:00:00"/>
    <d v="2038-01-01T00:00:00"/>
    <s v="XNL"/>
    <s v="USD"/>
    <n v="50845.120000000003"/>
    <n v="50845.120000000003"/>
    <s v="N"/>
    <s v="GOSZUS"/>
  </r>
  <r>
    <x v="15"/>
    <s v="P2"/>
    <s v="USD"/>
    <x v="1"/>
    <s v="BOND"/>
    <s v="DAcy~USD~FNCA1033"/>
    <n v="44847"/>
    <d v="2018-01-04T00:00:00"/>
    <d v="2018-01-11T00:00:00"/>
    <d v="2038-01-01T00:00:00"/>
    <s v="INT"/>
    <s v="USD"/>
    <n v="7211.04"/>
    <n v="7211.04"/>
    <s v="N"/>
    <s v="GOSZUS"/>
  </r>
  <r>
    <x v="15"/>
    <s v="P2"/>
    <s v="USD"/>
    <x v="1"/>
    <s v="BOND"/>
    <s v="DAcy~USD~FNCA1033"/>
    <n v="49017"/>
    <d v="2019-01-08T00:00:00"/>
    <d v="2019-01-14T00:00:00"/>
    <d v="2038-01-01T00:00:00"/>
    <s v="INT"/>
    <s v="USD"/>
    <n v="-7211.04"/>
    <n v="-7211.04"/>
    <s v="N"/>
    <s v="JPMSUS"/>
  </r>
  <r>
    <x v="15"/>
    <s v="P2"/>
    <s v="USD"/>
    <x v="1"/>
    <s v="BOND"/>
    <s v="DAcy~USD~FNCA1033"/>
    <n v="49017"/>
    <d v="2019-01-08T00:00:00"/>
    <d v="2019-01-14T00:00:00"/>
    <d v="2038-01-01T00:00:00"/>
    <s v="XNL"/>
    <s v="USD"/>
    <n v="-50845.120000000003"/>
    <n v="-50845.120000000003"/>
    <s v="N"/>
    <s v="JPMSUS"/>
  </r>
  <r>
    <x v="15"/>
    <s v="P2"/>
    <s v="USD"/>
    <x v="1"/>
    <s v="BOND"/>
    <s v="DAcy~USD~FNMA3181"/>
    <n v="43963"/>
    <d v="2017-10-04T00:00:00"/>
    <d v="2017-10-12T00:00:00"/>
    <d v="2037-10-01T00:00:00"/>
    <s v="XNL"/>
    <s v="USD"/>
    <n v="109332.16"/>
    <n v="109332.16"/>
    <s v="N"/>
    <s v="GOSZUS"/>
  </r>
  <r>
    <x v="15"/>
    <s v="P2"/>
    <s v="USD"/>
    <x v="1"/>
    <s v="BOND"/>
    <s v="DAcy~USD~FNMA3181"/>
    <n v="43963"/>
    <d v="2017-10-04T00:00:00"/>
    <d v="2017-10-12T00:00:00"/>
    <d v="2037-10-01T00:00:00"/>
    <s v="INT"/>
    <s v="USD"/>
    <n v="15513.2"/>
    <n v="15513.2"/>
    <s v="N"/>
    <s v="GOSZUS"/>
  </r>
  <r>
    <x v="15"/>
    <s v="P2"/>
    <s v="USD"/>
    <x v="1"/>
    <s v="BOND"/>
    <s v="DAcy~USD~FNMA3181"/>
    <n v="43974"/>
    <d v="2017-10-05T00:00:00"/>
    <d v="2017-10-12T00:00:00"/>
    <d v="2037-10-01T00:00:00"/>
    <s v="XNL"/>
    <s v="USD"/>
    <n v="201663.84"/>
    <n v="201663.84"/>
    <s v="N"/>
    <s v="GOSZUS"/>
  </r>
  <r>
    <x v="15"/>
    <s v="P2"/>
    <s v="USD"/>
    <x v="1"/>
    <s v="BOND"/>
    <s v="DAcy~USD~FNMA3181"/>
    <n v="43974"/>
    <d v="2017-10-05T00:00:00"/>
    <d v="2017-10-12T00:00:00"/>
    <d v="2037-10-01T00:00:00"/>
    <s v="INT"/>
    <s v="USD"/>
    <n v="28614.2"/>
    <n v="28614.2"/>
    <s v="N"/>
    <s v="GOSZUS"/>
  </r>
  <r>
    <x v="15"/>
    <s v="P2"/>
    <s v="USD"/>
    <x v="1"/>
    <s v="BOND"/>
    <s v="DAcy~USD~FNMA3181"/>
    <n v="45051"/>
    <d v="2018-01-24T00:00:00"/>
    <d v="2018-02-13T00:00:00"/>
    <d v="2037-10-01T00:00:00"/>
    <s v="INT"/>
    <s v="USD"/>
    <n v="-25732.560000000001"/>
    <n v="-25732.560000000001"/>
    <s v="N"/>
    <s v="BARCCI"/>
  </r>
  <r>
    <x v="15"/>
    <s v="P2"/>
    <s v="USD"/>
    <x v="1"/>
    <s v="BOND"/>
    <s v="DAcy~USD~FNMA3181"/>
    <n v="45051"/>
    <d v="2018-01-24T00:00:00"/>
    <d v="2018-02-13T00:00:00"/>
    <d v="2037-10-01T00:00:00"/>
    <s v="XNL"/>
    <s v="USD"/>
    <n v="-181354.96"/>
    <n v="-181354.96"/>
    <s v="N"/>
    <s v="BARCCI"/>
  </r>
  <r>
    <x v="15"/>
    <s v="P2"/>
    <s v="USD"/>
    <x v="1"/>
    <s v="BOND"/>
    <s v="DAcy~USD~FNMA3181"/>
    <n v="45461"/>
    <d v="2018-02-07T00:00:00"/>
    <d v="2018-02-13T00:00:00"/>
    <d v="2037-10-01T00:00:00"/>
    <s v="INT"/>
    <s v="USD"/>
    <n v="-18394.84"/>
    <n v="-18394.84"/>
    <s v="N"/>
    <s v="ROYCUS"/>
  </r>
  <r>
    <x v="15"/>
    <s v="P2"/>
    <s v="USD"/>
    <x v="1"/>
    <s v="BOND"/>
    <s v="DAcy~USD~FNMA3181"/>
    <n v="45461"/>
    <d v="2018-02-07T00:00:00"/>
    <d v="2018-02-13T00:00:00"/>
    <d v="2037-10-01T00:00:00"/>
    <s v="XNL"/>
    <s v="USD"/>
    <n v="-129641.04"/>
    <n v="-129641.04"/>
    <s v="N"/>
    <s v="ROYCUS"/>
  </r>
  <r>
    <x v="15"/>
    <s v="P2"/>
    <s v="USD"/>
    <x v="1"/>
    <s v="BOND"/>
    <s v="DAcy~USD~FNMA3215"/>
    <n v="44333"/>
    <d v="2017-11-06T00:00:00"/>
    <d v="2017-11-13T00:00:00"/>
    <d v="2037-11-01T00:00:00"/>
    <s v="INT"/>
    <s v="USD"/>
    <n v="15204.08"/>
    <n v="15204.08"/>
    <s v="N"/>
    <s v="NOMZUS"/>
  </r>
  <r>
    <x v="15"/>
    <s v="P2"/>
    <s v="USD"/>
    <x v="1"/>
    <s v="BOND"/>
    <s v="DAcy~USD~FNMA3215"/>
    <n v="44333"/>
    <d v="2017-11-06T00:00:00"/>
    <d v="2017-11-13T00:00:00"/>
    <d v="2037-11-01T00:00:00"/>
    <s v="XNL"/>
    <s v="USD"/>
    <n v="106926.89"/>
    <n v="106926.89"/>
    <s v="N"/>
    <s v="NOMZUS"/>
  </r>
  <r>
    <x v="15"/>
    <s v="P2"/>
    <s v="USD"/>
    <x v="1"/>
    <s v="BOND"/>
    <s v="DAcy~USD~FNMA3215"/>
    <n v="45788"/>
    <d v="2018-03-07T00:00:00"/>
    <d v="2018-03-13T00:00:00"/>
    <d v="2037-11-01T00:00:00"/>
    <s v="INT"/>
    <s v="USD"/>
    <n v="-15204.08"/>
    <n v="-15204.08"/>
    <s v="N"/>
    <s v="MOSZUS"/>
  </r>
  <r>
    <x v="15"/>
    <s v="P2"/>
    <s v="USD"/>
    <x v="1"/>
    <s v="BOND"/>
    <s v="DAcy~USD~FNMA3215"/>
    <n v="45788"/>
    <d v="2018-03-07T00:00:00"/>
    <d v="2018-03-13T00:00:00"/>
    <d v="2037-11-01T00:00:00"/>
    <s v="XNL"/>
    <s v="USD"/>
    <n v="-106926.89"/>
    <n v="-106926.89"/>
    <s v="N"/>
    <s v="MOSZUS"/>
  </r>
  <r>
    <x v="15"/>
    <s v="P2"/>
    <s v="USD"/>
    <x v="1"/>
    <s v="BOND"/>
    <s v="DAcy~USD~FNMA3221"/>
    <n v="44304"/>
    <d v="2017-11-02T00:00:00"/>
    <d v="2017-11-16T00:00:00"/>
    <d v="2027-11-01T00:00:00"/>
    <s v="INT"/>
    <s v="USD"/>
    <n v="5136.1000000000004"/>
    <n v="5136.1000000000004"/>
    <s v="N"/>
    <s v="GOSZUS"/>
  </r>
  <r>
    <x v="15"/>
    <s v="P2"/>
    <s v="USD"/>
    <x v="1"/>
    <s v="BOND"/>
    <s v="DAcy~USD~FNMA3221"/>
    <n v="44304"/>
    <d v="2017-11-02T00:00:00"/>
    <d v="2017-11-16T00:00:00"/>
    <d v="2027-11-01T00:00:00"/>
    <s v="XNL"/>
    <s v="USD"/>
    <n v="159463.95000000001"/>
    <n v="159463.95000000001"/>
    <s v="N"/>
    <s v="GOSZUS"/>
  </r>
  <r>
    <x v="15"/>
    <s v="P2"/>
    <s v="USD"/>
    <x v="1"/>
    <s v="BOND"/>
    <s v="DAcy~USD~FNMA3221"/>
    <n v="45052"/>
    <d v="2018-01-24T00:00:00"/>
    <d v="2018-02-15T00:00:00"/>
    <d v="2027-11-01T00:00:00"/>
    <s v="XNL"/>
    <s v="USD"/>
    <n v="-159463.95000000001"/>
    <n v="-159463.95000000001"/>
    <s v="N"/>
    <s v="ROYCUS"/>
  </r>
  <r>
    <x v="15"/>
    <s v="P2"/>
    <s v="USD"/>
    <x v="1"/>
    <s v="BOND"/>
    <s v="DAcy~USD~FNMA3221"/>
    <n v="45052"/>
    <d v="2018-01-24T00:00:00"/>
    <d v="2018-02-15T00:00:00"/>
    <d v="2027-11-01T00:00:00"/>
    <s v="INT"/>
    <s v="USD"/>
    <n v="-5136.1000000000004"/>
    <n v="-5136.1000000000004"/>
    <s v="N"/>
    <s v="ROYCUS"/>
  </r>
  <r>
    <x v="15"/>
    <s v="P2"/>
    <s v="USD"/>
    <x v="6"/>
    <s v="BOND"/>
    <s v="DAcy~USD~FNR2007_14EF"/>
    <n v="14574"/>
    <d v="2007-02-08T00:00:00"/>
    <d v="2007-02-28T00:00:00"/>
    <d v="2039-02-25T00:00:00"/>
    <s v="IPR"/>
    <s v="USD"/>
    <n v="0"/>
    <n v="0"/>
    <s v="N"/>
    <s v="GRCMCO"/>
  </r>
  <r>
    <x v="15"/>
    <s v="P2"/>
    <s v="USD"/>
    <x v="6"/>
    <s v="BOND"/>
    <s v="DAcy~USD~FNR2007_14EF"/>
    <n v="14574"/>
    <d v="2007-02-08T00:00:00"/>
    <d v="2007-02-28T00:00:00"/>
    <d v="2039-02-25T00:00:00"/>
    <s v="XNL"/>
    <s v="USD"/>
    <n v="8410.7800000000007"/>
    <n v="8410.7800000000007"/>
    <s v="N"/>
    <s v="GRCMCO"/>
  </r>
  <r>
    <x v="15"/>
    <s v="P2"/>
    <s v="USD"/>
    <x v="6"/>
    <s v="BOND"/>
    <s v="DAcy~USD~FNR2007_14EF"/>
    <n v="14590"/>
    <d v="2007-02-13T00:00:00"/>
    <d v="2007-02-28T00:00:00"/>
    <d v="2039-02-25T00:00:00"/>
    <s v="IPR"/>
    <s v="USD"/>
    <n v="0"/>
    <n v="0"/>
    <s v="N"/>
    <s v="GRCMCO"/>
  </r>
  <r>
    <x v="15"/>
    <s v="P2"/>
    <s v="USD"/>
    <x v="6"/>
    <s v="BOND"/>
    <s v="DAcy~USD~FNR2007_14EF"/>
    <n v="14590"/>
    <d v="2007-02-13T00:00:00"/>
    <d v="2007-02-28T00:00:00"/>
    <d v="2039-02-25T00:00:00"/>
    <s v="XNL"/>
    <s v="USD"/>
    <n v="2523.23"/>
    <n v="2523.23"/>
    <s v="N"/>
    <s v="GRCMCO"/>
  </r>
  <r>
    <x v="15"/>
    <s v="P2"/>
    <s v="USD"/>
    <x v="6"/>
    <s v="BOND"/>
    <s v="DAcy~USD~FNR2007_14EF"/>
    <n v="14834"/>
    <d v="2007-04-18T00:00:00"/>
    <d v="2007-04-20T00:00:00"/>
    <d v="2039-02-25T00:00:00"/>
    <s v="IPR"/>
    <s v="USD"/>
    <n v="0"/>
    <n v="0"/>
    <s v="N"/>
    <s v="GRCMCO"/>
  </r>
  <r>
    <x v="15"/>
    <s v="P2"/>
    <s v="USD"/>
    <x v="6"/>
    <s v="BOND"/>
    <s v="DAcy~USD~FNR2007_14EF"/>
    <n v="14834"/>
    <d v="2007-04-18T00:00:00"/>
    <d v="2007-04-20T00:00:00"/>
    <d v="2039-02-25T00:00:00"/>
    <s v="XNL"/>
    <s v="USD"/>
    <n v="-1401.8"/>
    <n v="-1401.8"/>
    <s v="N"/>
    <s v="GRCMCO"/>
  </r>
  <r>
    <x v="15"/>
    <s v="P2"/>
    <s v="USD"/>
    <x v="6"/>
    <s v="BOND"/>
    <s v="DAcy~USD~FNR2007_14EF"/>
    <n v="17126"/>
    <d v="2009-05-01T00:00:00"/>
    <d v="2009-05-01T00:00:00"/>
    <d v="2039-02-25T00:00:00"/>
    <s v="XNL"/>
    <s v="USD"/>
    <n v="-9532.2099999999991"/>
    <n v="-9532.2099999999991"/>
    <s v="N"/>
    <s v="P1"/>
  </r>
  <r>
    <x v="15"/>
    <s v="P2"/>
    <s v="USD"/>
    <x v="6"/>
    <s v="BOND"/>
    <s v="DAcy~USD~FNR2007_14EF"/>
    <n v="17126"/>
    <d v="2009-05-01T00:00:00"/>
    <d v="2009-05-01T00:00:00"/>
    <d v="2039-02-25T00:00:00"/>
    <s v="IPR"/>
    <s v="USD"/>
    <n v="0"/>
    <n v="0"/>
    <s v="N"/>
    <s v="P1"/>
  </r>
  <r>
    <x v="15"/>
    <s v="P2"/>
    <s v="USD"/>
    <x v="6"/>
    <s v="BOND"/>
    <s v="DAcy~USD~FNR2007_20FP"/>
    <n v="14575"/>
    <d v="2007-02-08T00:00:00"/>
    <d v="2007-02-28T00:00:00"/>
    <d v="2047-02-25T00:00:00"/>
    <s v="XNL"/>
    <s v="USD"/>
    <n v="35618.01"/>
    <n v="35618.01"/>
    <s v="N"/>
    <s v="UBSSUS"/>
  </r>
  <r>
    <x v="15"/>
    <s v="P2"/>
    <s v="USD"/>
    <x v="6"/>
    <s v="BOND"/>
    <s v="DAcy~USD~FNR2007_20FP"/>
    <n v="14575"/>
    <d v="2007-02-08T00:00:00"/>
    <d v="2007-02-28T00:00:00"/>
    <d v="2047-02-25T00:00:00"/>
    <s v="IPR"/>
    <s v="USD"/>
    <n v="0"/>
    <n v="0"/>
    <s v="N"/>
    <s v="UBSSUS"/>
  </r>
  <r>
    <x v="15"/>
    <s v="P2"/>
    <s v="USD"/>
    <x v="6"/>
    <s v="BOND"/>
    <s v="DAcy~USD~FNR2007_20FP"/>
    <n v="15037"/>
    <d v="2007-07-16T00:00:00"/>
    <d v="2007-07-19T00:00:00"/>
    <d v="2047-02-25T00:00:00"/>
    <s v="XNL"/>
    <s v="USD"/>
    <n v="-35618.01"/>
    <n v="-35618.01"/>
    <s v="N"/>
    <s v="UBSSUS"/>
  </r>
  <r>
    <x v="15"/>
    <s v="P2"/>
    <s v="USD"/>
    <x v="6"/>
    <s v="BOND"/>
    <s v="DAcy~USD~FNR2007_20FP"/>
    <n v="15037"/>
    <d v="2007-07-16T00:00:00"/>
    <d v="2007-07-19T00:00:00"/>
    <d v="2047-02-25T00:00:00"/>
    <s v="IPR"/>
    <s v="USD"/>
    <n v="0"/>
    <n v="0"/>
    <s v="N"/>
    <s v="UBSSUS"/>
  </r>
  <r>
    <x v="15"/>
    <s v="P2"/>
    <s v="USD"/>
    <x v="6"/>
    <s v="BOND"/>
    <s v="DAcy~USD~FNR2007_21FE"/>
    <n v="14582"/>
    <d v="2007-02-09T00:00:00"/>
    <d v="2007-03-01T00:00:00"/>
    <d v="2047-02-25T00:00:00"/>
    <s v="XNL"/>
    <s v="USD"/>
    <n v="980783"/>
    <n v="980783"/>
    <s v="N"/>
    <s v="MOSZUS"/>
  </r>
  <r>
    <x v="15"/>
    <s v="P2"/>
    <s v="USD"/>
    <x v="6"/>
    <s v="BOND"/>
    <s v="DAcy~USD~FNR2007_21FE"/>
    <n v="14582"/>
    <d v="2007-02-09T00:00:00"/>
    <d v="2007-03-01T00:00:00"/>
    <d v="2047-02-25T00:00:00"/>
    <s v="IPR"/>
    <s v="USD"/>
    <n v="0"/>
    <n v="0"/>
    <s v="N"/>
    <s v="MOSZUS"/>
  </r>
  <r>
    <x v="15"/>
    <s v="P2"/>
    <s v="USD"/>
    <x v="6"/>
    <s v="BOND"/>
    <s v="DAcy~USD~FNR2007_21FE"/>
    <n v="15036"/>
    <d v="2007-07-16T00:00:00"/>
    <d v="2007-07-19T00:00:00"/>
    <d v="2047-02-25T00:00:00"/>
    <s v="XNL"/>
    <s v="USD"/>
    <n v="-980783"/>
    <n v="-980783"/>
    <s v="N"/>
    <s v="MOSZUS"/>
  </r>
  <r>
    <x v="15"/>
    <s v="P2"/>
    <s v="USD"/>
    <x v="6"/>
    <s v="BOND"/>
    <s v="DAcy~USD~FNR2007_21FE"/>
    <n v="15036"/>
    <d v="2007-07-16T00:00:00"/>
    <d v="2007-07-19T00:00:00"/>
    <d v="2047-02-25T00:00:00"/>
    <s v="IPR"/>
    <s v="USD"/>
    <n v="0"/>
    <n v="0"/>
    <s v="N"/>
    <s v="MOSZUS"/>
  </r>
  <r>
    <x v="15"/>
    <s v="P2"/>
    <s v="USD"/>
    <x v="6"/>
    <s v="BOND"/>
    <s v="DAcy~USD~FNR2007_22JF"/>
    <n v="14558"/>
    <d v="2007-02-06T00:00:00"/>
    <d v="2007-03-01T00:00:00"/>
    <d v="2039-02-25T00:00:00"/>
    <s v="XNL"/>
    <s v="USD"/>
    <n v="1633"/>
    <n v="1633"/>
    <s v="N"/>
    <s v="BOFANY"/>
  </r>
  <r>
    <x v="15"/>
    <s v="P2"/>
    <s v="USD"/>
    <x v="6"/>
    <s v="BOND"/>
    <s v="DAcy~USD~FNR2007_22JF"/>
    <n v="14558"/>
    <d v="2007-02-06T00:00:00"/>
    <d v="2007-03-01T00:00:00"/>
    <d v="2039-02-25T00:00:00"/>
    <s v="IPR"/>
    <s v="USD"/>
    <n v="0"/>
    <n v="0"/>
    <s v="N"/>
    <s v="BOFANY"/>
  </r>
  <r>
    <x v="15"/>
    <s v="P2"/>
    <s v="USD"/>
    <x v="6"/>
    <s v="BOND"/>
    <s v="DAcy~USD~FNR2007_22JF"/>
    <n v="17127"/>
    <d v="2009-05-01T00:00:00"/>
    <d v="2009-05-01T00:00:00"/>
    <d v="2039-02-25T00:00:00"/>
    <s v="IPR"/>
    <s v="USD"/>
    <n v="0"/>
    <n v="0"/>
    <s v="N"/>
    <s v="P1"/>
  </r>
  <r>
    <x v="15"/>
    <s v="P2"/>
    <s v="USD"/>
    <x v="6"/>
    <s v="BOND"/>
    <s v="DAcy~USD~FNR2007_22JF"/>
    <n v="17127"/>
    <d v="2009-05-01T00:00:00"/>
    <d v="2009-05-01T00:00:00"/>
    <d v="2039-02-25T00:00:00"/>
    <s v="XNL"/>
    <s v="USD"/>
    <n v="-1633"/>
    <n v="-1633"/>
    <s v="N"/>
    <s v="P1"/>
  </r>
  <r>
    <x v="15"/>
    <s v="P2"/>
    <s v="USD"/>
    <x v="6"/>
    <s v="BOND"/>
    <s v="DAcy~USD~FNR2007_4_FM"/>
    <n v="14539"/>
    <d v="2007-02-02T00:00:00"/>
    <d v="2007-02-07T00:00:00"/>
    <d v="2037-02-25T00:00:00"/>
    <s v="XNL"/>
    <s v="USD"/>
    <n v="418.6"/>
    <n v="418.6"/>
    <s v="N"/>
    <s v="JPMSUS"/>
  </r>
  <r>
    <x v="15"/>
    <s v="P2"/>
    <s v="USD"/>
    <x v="6"/>
    <s v="BOND"/>
    <s v="DAcy~USD~FNR2007_4_FM"/>
    <n v="14539"/>
    <d v="2007-02-02T00:00:00"/>
    <d v="2007-02-07T00:00:00"/>
    <d v="2037-02-25T00:00:00"/>
    <s v="IPR"/>
    <s v="USD"/>
    <n v="0"/>
    <n v="0"/>
    <s v="N"/>
    <s v="JPMSUS"/>
  </r>
  <r>
    <x v="15"/>
    <s v="P2"/>
    <s v="USD"/>
    <x v="6"/>
    <s v="BOND"/>
    <s v="DAcy~USD~FNR2007_4_FM"/>
    <n v="17128"/>
    <d v="2009-05-01T00:00:00"/>
    <d v="2009-05-01T00:00:00"/>
    <d v="2037-02-25T00:00:00"/>
    <s v="IPR"/>
    <s v="USD"/>
    <n v="0"/>
    <n v="0"/>
    <s v="N"/>
    <s v="P1"/>
  </r>
  <r>
    <x v="15"/>
    <s v="P2"/>
    <s v="USD"/>
    <x v="6"/>
    <s v="BOND"/>
    <s v="DAcy~USD~FNR2007_4_FM"/>
    <n v="17128"/>
    <d v="2009-05-01T00:00:00"/>
    <d v="2009-05-01T00:00:00"/>
    <d v="2037-02-25T00:00:00"/>
    <s v="XNL"/>
    <s v="USD"/>
    <n v="-418.6"/>
    <n v="-418.6"/>
    <s v="N"/>
    <s v="P1"/>
  </r>
  <r>
    <x v="16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7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8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9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20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4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1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0"/>
    <s v="P2"/>
    <s v="USD"/>
    <x v="5"/>
    <s v="BOND"/>
    <s v="DAcy~USD~GCOE2005_1_A6AR"/>
    <n v="26898"/>
    <d v="2012-09-20T00:00:00"/>
    <d v="2012-09-25T00:00:00"/>
    <d v="2042-03-25T00:00:00"/>
    <s v="IPR"/>
    <s v="USD"/>
    <n v="0"/>
    <n v="0"/>
    <s v="N"/>
    <s v="MOSZUS"/>
  </r>
  <r>
    <x v="18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20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16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17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14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11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10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19"/>
    <s v="P2"/>
    <s v="USD"/>
    <x v="5"/>
    <s v="BOND"/>
    <s v="DAcy~USD~GCOE2005_1_A6AR"/>
    <n v="35438"/>
    <d v="2015-09-22T00:00:00"/>
    <d v="2015-09-25T00:00:00"/>
    <d v="2042-03-25T00:00:00"/>
    <s v="IPR"/>
    <s v="USD"/>
    <n v="0"/>
    <n v="0"/>
    <s v="N"/>
    <s v="P1"/>
  </r>
  <r>
    <x v="21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22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23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1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24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25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26"/>
    <s v="P2"/>
    <s v="USD"/>
    <x v="5"/>
    <s v="BOND"/>
    <s v="DAcy~USD~GCOE2006_2A_A1AR"/>
    <n v="26047"/>
    <d v="2012-06-26T00:00:00"/>
    <d v="2012-06-29T00:00:00"/>
    <d v="2046-08-27T00:00:00"/>
    <s v="IPR"/>
    <s v="USD"/>
    <n v="0"/>
    <n v="0"/>
    <s v="N"/>
    <s v="MOSZUS"/>
  </r>
  <r>
    <x v="22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1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23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26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24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21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25"/>
    <s v="P2"/>
    <s v="USD"/>
    <x v="5"/>
    <s v="BOND"/>
    <s v="DAcy~USD~GCOE2006_2A_A1AR"/>
    <n v="26513"/>
    <d v="2012-08-17T00:00:00"/>
    <d v="2012-08-22T00:00:00"/>
    <d v="2046-08-27T00:00:00"/>
    <s v="IPR"/>
    <s v="USD"/>
    <n v="0"/>
    <n v="0"/>
    <s v="N"/>
    <s v="MOSZUS"/>
  </r>
  <r>
    <x v="23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25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1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24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22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26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21"/>
    <s v="P2"/>
    <s v="USD"/>
    <x v="5"/>
    <s v="BOND"/>
    <s v="DAcy~USD~GCOE2006_2A_A1AR"/>
    <n v="28915"/>
    <d v="2013-07-08T00:00:00"/>
    <d v="2013-07-11T00:00:00"/>
    <d v="2046-08-27T00:00:00"/>
    <s v="IPR"/>
    <s v="USD"/>
    <n v="0"/>
    <n v="0"/>
    <s v="N"/>
    <s v="JPMSUS"/>
  </r>
  <r>
    <x v="25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21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26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24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23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22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1"/>
    <s v="P2"/>
    <s v="USD"/>
    <x v="5"/>
    <s v="BOND"/>
    <s v="DAcy~USD~GCOE2006_2A_A1AR"/>
    <n v="32762"/>
    <d v="2014-10-23T00:00:00"/>
    <d v="2014-10-24T00:00:00"/>
    <d v="2046-08-27T00:00:00"/>
    <s v="IPR"/>
    <s v="USD"/>
    <n v="0"/>
    <n v="0"/>
    <s v="N"/>
    <s v="JPMSUS"/>
  </r>
  <r>
    <x v="1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1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4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3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5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6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2"/>
    <s v="P2"/>
    <s v="USD"/>
    <x v="5"/>
    <s v="BOND"/>
    <s v="DAcy~USD~GCOE2006_2A_A1AR"/>
    <n v="35466"/>
    <d v="2015-09-22T00:00:00"/>
    <d v="2015-09-25T00:00:00"/>
    <d v="2046-08-27T00:00:00"/>
    <s v="IPR"/>
    <s v="USD"/>
    <n v="0"/>
    <n v="0"/>
    <s v="N"/>
    <s v="P1"/>
  </r>
  <r>
    <x v="23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25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1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24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26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22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21"/>
    <s v="P2"/>
    <s v="USD"/>
    <x v="5"/>
    <s v="BOND"/>
    <s v="DAcy~USD~GCOE2006_2A_A2AR"/>
    <n v="26046"/>
    <d v="2012-06-26T00:00:00"/>
    <d v="2012-06-29T00:00:00"/>
    <d v="2046-08-27T00:00:00"/>
    <s v="IPR"/>
    <s v="USD"/>
    <n v="0"/>
    <n v="0"/>
    <s v="N"/>
    <s v="MOSZUS"/>
  </r>
  <r>
    <x v="26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23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1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22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25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21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24"/>
    <s v="P2"/>
    <s v="USD"/>
    <x v="5"/>
    <s v="BOND"/>
    <s v="DAcy~USD~GCOE2006_2A_A2AR"/>
    <n v="26514"/>
    <d v="2012-08-17T00:00:00"/>
    <d v="2012-08-22T00:00:00"/>
    <d v="2046-08-27T00:00:00"/>
    <s v="IPR"/>
    <s v="USD"/>
    <n v="0"/>
    <n v="0"/>
    <s v="N"/>
    <s v="MOSZUS"/>
  </r>
  <r>
    <x v="26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23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24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21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25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22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1"/>
    <s v="P2"/>
    <s v="USD"/>
    <x v="5"/>
    <s v="BOND"/>
    <s v="DAcy~USD~GCOE2006_2A_A2AR"/>
    <n v="26585"/>
    <d v="2012-08-23T00:00:00"/>
    <d v="2012-08-28T00:00:00"/>
    <d v="2046-08-27T00:00:00"/>
    <s v="IPR"/>
    <s v="USD"/>
    <n v="0"/>
    <n v="0"/>
    <s v="N"/>
    <s v="MOSZUS"/>
  </r>
  <r>
    <x v="21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25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1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26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23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24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22"/>
    <s v="P2"/>
    <s v="USD"/>
    <x v="7"/>
    <s v="BOND"/>
    <s v="DAcy~USD~GCOE2006_2A_A2AR"/>
    <n v="26595"/>
    <d v="2012-08-23T00:00:00"/>
    <d v="2012-08-24T00:00:00"/>
    <d v="2046-08-27T00:00:00"/>
    <s v="IPR"/>
    <s v="USD"/>
    <n v="0"/>
    <n v="0"/>
    <s v="N"/>
    <s v="JPMSUS"/>
  </r>
  <r>
    <x v="21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1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23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22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26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25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24"/>
    <s v="P2"/>
    <s v="USD"/>
    <x v="7"/>
    <s v="BOND"/>
    <s v="DAcy~USD~GCOE2006_2A_A2AR"/>
    <n v="28916"/>
    <d v="2013-07-08T00:00:00"/>
    <d v="2013-07-11T00:00:00"/>
    <d v="2046-08-27T00:00:00"/>
    <s v="IPR"/>
    <s v="USD"/>
    <n v="0"/>
    <n v="0"/>
    <s v="N"/>
    <s v="JPMSUS"/>
  </r>
  <r>
    <x v="21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22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1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24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26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25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23"/>
    <s v="P2"/>
    <s v="USD"/>
    <x v="5"/>
    <s v="BOND"/>
    <s v="DAcy~USD~GCOE2006_2A_A2AR"/>
    <n v="29515"/>
    <d v="2013-09-19T00:00:00"/>
    <d v="2013-09-24T00:00:00"/>
    <d v="2046-08-27T00:00:00"/>
    <s v="IPR"/>
    <s v="USD"/>
    <n v="0"/>
    <n v="0"/>
    <s v="N"/>
    <s v="MOSZUS"/>
  </r>
  <r>
    <x v="24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1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23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25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21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26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22"/>
    <s v="P2"/>
    <s v="USD"/>
    <x v="5"/>
    <s v="BOND"/>
    <s v="DAcy~USD~GCOE2006_2A_A2AR"/>
    <n v="32763"/>
    <d v="2014-10-23T00:00:00"/>
    <d v="2014-10-24T00:00:00"/>
    <d v="2046-08-27T00:00:00"/>
    <s v="IPR"/>
    <s v="USD"/>
    <n v="0"/>
    <n v="0"/>
    <s v="N"/>
    <s v="JPMSUS"/>
  </r>
  <r>
    <x v="26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25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21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24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1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23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22"/>
    <s v="P2"/>
    <s v="USD"/>
    <x v="5"/>
    <s v="BOND"/>
    <s v="DAcy~USD~GCOE2006_2A_A2AR"/>
    <n v="35468"/>
    <d v="2015-09-22T00:00:00"/>
    <d v="2015-09-25T00:00:00"/>
    <d v="2046-08-27T00:00:00"/>
    <s v="IPR"/>
    <s v="USD"/>
    <n v="0"/>
    <n v="0"/>
    <s v="N"/>
    <s v="P1"/>
  </r>
  <r>
    <x v="23"/>
    <s v="P2"/>
    <s v="USD"/>
    <x v="7"/>
    <s v="BOND"/>
    <s v="DAcy~USD~GCOE2006_2A_A3AR"/>
    <n v="26614"/>
    <d v="2012-08-27T00:00:00"/>
    <d v="2012-08-30T00:00:00"/>
    <d v="2046-08-27T00:00:00"/>
    <s v="IPR"/>
    <s v="USD"/>
    <n v="0"/>
    <n v="0"/>
    <s v="N"/>
    <s v="MOSZUS"/>
  </r>
  <r>
    <x v="23"/>
    <s v="P2"/>
    <s v="USD"/>
    <x v="7"/>
    <s v="BOND"/>
    <s v="DAcy~USD~GCOE2006_2A_A3AR"/>
    <n v="29516"/>
    <d v="2013-09-19T00:00:00"/>
    <d v="2013-09-24T00:00:00"/>
    <d v="2046-08-27T00:00:00"/>
    <s v="IPR"/>
    <s v="USD"/>
    <n v="0"/>
    <n v="0"/>
    <s v="N"/>
    <s v="MOSZUS"/>
  </r>
  <r>
    <x v="23"/>
    <s v="P2"/>
    <s v="USD"/>
    <x v="5"/>
    <s v="BOND"/>
    <s v="DAcy~USD~GCOE2006_2A_A3AR"/>
    <n v="32761"/>
    <d v="2014-10-23T00:00:00"/>
    <d v="2014-10-28T00:00:00"/>
    <d v="2046-08-27T00:00:00"/>
    <s v="IPR"/>
    <s v="USD"/>
    <n v="0"/>
    <n v="0"/>
    <s v="N"/>
    <s v="JPMSUS"/>
  </r>
  <r>
    <x v="23"/>
    <s v="P2"/>
    <s v="USD"/>
    <x v="5"/>
    <s v="BOND"/>
    <s v="DAcy~USD~GCOE2006_2A_A3AR"/>
    <n v="35470"/>
    <d v="2015-09-22T00:00:00"/>
    <d v="2015-09-25T00:00:00"/>
    <d v="2046-08-27T00:00:00"/>
    <s v="IPR"/>
    <s v="USD"/>
    <n v="0"/>
    <n v="0"/>
    <s v="N"/>
    <s v="P1"/>
  </r>
  <r>
    <x v="14"/>
    <s v="P2"/>
    <s v="USD"/>
    <x v="6"/>
    <s v="BOND"/>
    <s v="DAcy~USD~GNR2007_7_JF"/>
    <n v="14629"/>
    <d v="2007-02-26T00:00:00"/>
    <d v="2007-02-28T00:00:00"/>
    <d v="2035-12-20T00:00:00"/>
    <s v="IPR"/>
    <s v="USD"/>
    <n v="0"/>
    <n v="0"/>
    <s v="N"/>
    <s v="LEBZUS"/>
  </r>
  <r>
    <x v="27"/>
    <s v="P2"/>
    <s v="USD"/>
    <x v="6"/>
    <s v="BOND"/>
    <s v="DAcy~USD~GNR2007_7_JF"/>
    <n v="14629"/>
    <d v="2007-02-26T00:00:00"/>
    <d v="2007-02-28T00:00:00"/>
    <d v="2035-12-20T00:00:00"/>
    <s v="XNL"/>
    <s v="USD"/>
    <n v="53491.99"/>
    <n v="53491.99"/>
    <s v="N"/>
    <s v="LEBZUS"/>
  </r>
  <r>
    <x v="14"/>
    <s v="P2"/>
    <s v="USD"/>
    <x v="6"/>
    <s v="BOND"/>
    <s v="DAcy~USD~GNR2007_7_JF"/>
    <n v="14629"/>
    <d v="2007-02-26T00:00:00"/>
    <d v="2007-02-28T00:00:00"/>
    <d v="2035-12-20T00:00:00"/>
    <s v="XNL"/>
    <s v="USD"/>
    <n v="52548"/>
    <n v="52548"/>
    <s v="N"/>
    <s v="LEBZUS"/>
  </r>
  <r>
    <x v="27"/>
    <s v="P2"/>
    <s v="USD"/>
    <x v="6"/>
    <s v="BOND"/>
    <s v="DAcy~USD~GNR2007_7_JF"/>
    <n v="14629"/>
    <d v="2007-02-26T00:00:00"/>
    <d v="2007-02-28T00:00:00"/>
    <d v="2035-12-20T00:00:00"/>
    <s v="IPR"/>
    <s v="USD"/>
    <n v="0"/>
    <n v="0"/>
    <s v="N"/>
    <s v="LEBZUS"/>
  </r>
  <r>
    <x v="14"/>
    <s v="P2"/>
    <s v="USD"/>
    <x v="6"/>
    <s v="BOND"/>
    <s v="DAcy~USD~GNR2007_7_JF"/>
    <n v="14870"/>
    <d v="2007-05-03T00:00:00"/>
    <d v="2007-05-08T00:00:00"/>
    <d v="2035-12-20T00:00:00"/>
    <s v="IPR"/>
    <s v="USD"/>
    <n v="0"/>
    <n v="0"/>
    <s v="N"/>
    <s v="LEBZUS"/>
  </r>
  <r>
    <x v="27"/>
    <s v="P2"/>
    <s v="USD"/>
    <x v="6"/>
    <s v="BOND"/>
    <s v="DAcy~USD~GNR2007_7_JF"/>
    <n v="14870"/>
    <d v="2007-05-03T00:00:00"/>
    <d v="2007-05-08T00:00:00"/>
    <d v="2035-12-20T00:00:00"/>
    <s v="IPR"/>
    <s v="USD"/>
    <n v="0"/>
    <n v="0"/>
    <s v="N"/>
    <s v="LEBZUS"/>
  </r>
  <r>
    <x v="14"/>
    <s v="P2"/>
    <s v="USD"/>
    <x v="6"/>
    <s v="BOND"/>
    <s v="DAcy~USD~GNR2007_7_JF"/>
    <n v="14870"/>
    <d v="2007-05-03T00:00:00"/>
    <d v="2007-05-08T00:00:00"/>
    <d v="2035-12-20T00:00:00"/>
    <s v="XNL"/>
    <s v="USD"/>
    <n v="-52548"/>
    <n v="-52548"/>
    <s v="N"/>
    <s v="LEBZUS"/>
  </r>
  <r>
    <x v="27"/>
    <s v="P2"/>
    <s v="USD"/>
    <x v="6"/>
    <s v="BOND"/>
    <s v="DAcy~USD~GNR2007_7_JF"/>
    <n v="14870"/>
    <d v="2007-05-03T00:00:00"/>
    <d v="2007-05-08T00:00:00"/>
    <d v="2035-12-20T00:00:00"/>
    <s v="XNL"/>
    <s v="USD"/>
    <n v="-53491.99"/>
    <n v="-53491.99"/>
    <s v="N"/>
    <s v="LEBZUS"/>
  </r>
  <r>
    <x v="15"/>
    <s v="P2"/>
    <s v="USD"/>
    <x v="7"/>
    <s v="BOND"/>
    <s v="DAcy~USD~LPFA2011_A_A2"/>
    <n v="22194"/>
    <d v="2011-04-14T00:00:00"/>
    <d v="2011-04-20T00:00:00"/>
    <d v="2027-04-26T00:00:00"/>
    <s v="IPR"/>
    <s v="USD"/>
    <n v="0"/>
    <n v="0"/>
    <s v="N"/>
    <s v="ROYCUS"/>
  </r>
  <r>
    <x v="15"/>
    <s v="P2"/>
    <s v="USD"/>
    <x v="5"/>
    <s v="BOND"/>
    <s v="DAcy~USD~LPFA2011_A_A2"/>
    <n v="22195"/>
    <d v="2011-04-14T00:00:00"/>
    <d v="2011-04-20T00:00:00"/>
    <d v="2027-04-26T00:00:00"/>
    <s v="IPR"/>
    <s v="USD"/>
    <n v="0"/>
    <n v="0"/>
    <s v="N"/>
    <s v="ROYCUS"/>
  </r>
  <r>
    <x v="15"/>
    <s v="P2"/>
    <s v="USD"/>
    <x v="7"/>
    <s v="BOND"/>
    <s v="DAcy~USD~LPFA2011_A_A2"/>
    <n v="23345"/>
    <d v="2011-09-08T00:00:00"/>
    <d v="2011-09-13T00:00:00"/>
    <d v="2027-04-26T00:00:00"/>
    <s v="IPR"/>
    <s v="USD"/>
    <n v="0"/>
    <n v="0"/>
    <s v="N"/>
    <s v="P1"/>
  </r>
  <r>
    <x v="15"/>
    <s v="P2"/>
    <s v="USD"/>
    <x v="5"/>
    <s v="BOND"/>
    <s v="DAcy~USD~LPFA2011_A_A2"/>
    <n v="25782"/>
    <d v="2012-05-15T00:00:00"/>
    <d v="2012-05-18T00:00:00"/>
    <d v="2027-04-26T00:00:00"/>
    <s v="IPR"/>
    <s v="USD"/>
    <n v="0"/>
    <n v="0"/>
    <s v="N"/>
    <s v="CSFBUS"/>
  </r>
  <r>
    <x v="15"/>
    <s v="P2"/>
    <s v="USD"/>
    <x v="7"/>
    <s v="BOND"/>
    <s v="DAcy~USD~NCSEA2011_1_A3"/>
    <n v="21821"/>
    <d v="2011-03-02T00:00:00"/>
    <d v="2011-03-08T00:00:00"/>
    <d v="2041-10-25T00:00:00"/>
    <s v="IPR"/>
    <s v="USD"/>
    <n v="0"/>
    <n v="0"/>
    <s v="N"/>
    <s v="ROYCUS"/>
  </r>
  <r>
    <x v="15"/>
    <s v="P2"/>
    <s v="USD"/>
    <x v="7"/>
    <s v="BOND"/>
    <s v="DAcy~USD~NCSEA2011_1_A3"/>
    <n v="21821"/>
    <d v="2011-03-02T00:00:00"/>
    <d v="2011-03-08T00:00:00"/>
    <d v="2041-10-25T00:00:00"/>
    <s v="XNL"/>
    <s v="USD"/>
    <n v="108666"/>
    <n v="108666"/>
    <s v="N"/>
    <s v="ROYCUS"/>
  </r>
  <r>
    <x v="15"/>
    <s v="P2"/>
    <s v="USD"/>
    <x v="5"/>
    <s v="BOND"/>
    <s v="DAcy~USD~NCSEA2011_1_A3"/>
    <n v="21822"/>
    <d v="2011-03-02T00:00:00"/>
    <d v="2011-03-08T00:00:00"/>
    <d v="2041-10-25T00:00:00"/>
    <s v="IPR"/>
    <s v="USD"/>
    <n v="0"/>
    <n v="0"/>
    <s v="N"/>
    <s v="ROYCUS"/>
  </r>
  <r>
    <x v="15"/>
    <s v="P2"/>
    <s v="USD"/>
    <x v="5"/>
    <s v="BOND"/>
    <s v="DAcy~USD~NCSEA2011_1_A3"/>
    <n v="21822"/>
    <d v="2011-03-02T00:00:00"/>
    <d v="2011-03-08T00:00:00"/>
    <d v="2041-10-25T00:00:00"/>
    <s v="XNL"/>
    <s v="USD"/>
    <n v="108666"/>
    <n v="108666"/>
    <s v="N"/>
    <s v="ROYCUS"/>
  </r>
  <r>
    <x v="15"/>
    <s v="P2"/>
    <s v="USD"/>
    <x v="7"/>
    <s v="BOND"/>
    <s v="DAcy~USD~NCSEA2011_1_A3"/>
    <n v="23391"/>
    <d v="2011-09-09T00:00:00"/>
    <d v="2011-09-13T00:00:00"/>
    <d v="2041-10-25T00:00:00"/>
    <s v="XNL"/>
    <s v="USD"/>
    <n v="-108666"/>
    <n v="-108666"/>
    <s v="N"/>
    <s v="P1"/>
  </r>
  <r>
    <x v="15"/>
    <s v="P2"/>
    <s v="USD"/>
    <x v="7"/>
    <s v="BOND"/>
    <s v="DAcy~USD~NCSEA2011_1_A3"/>
    <n v="23391"/>
    <d v="2011-09-09T00:00:00"/>
    <d v="2011-09-13T00:00:00"/>
    <d v="2041-10-25T00:00:00"/>
    <s v="IPR"/>
    <s v="USD"/>
    <n v="0"/>
    <n v="0"/>
    <s v="N"/>
    <s v="P1"/>
  </r>
  <r>
    <x v="15"/>
    <s v="P2"/>
    <s v="USD"/>
    <x v="5"/>
    <s v="BOND"/>
    <s v="DAcy~USD~NCSEA2011_1_A3"/>
    <n v="23520"/>
    <d v="2011-09-27T00:00:00"/>
    <d v="2011-09-30T00:00:00"/>
    <d v="2041-10-25T00:00:00"/>
    <s v="IPR"/>
    <s v="USD"/>
    <n v="0"/>
    <n v="0"/>
    <s v="N"/>
    <s v="MOSZUS"/>
  </r>
  <r>
    <x v="15"/>
    <s v="P2"/>
    <s v="USD"/>
    <x v="5"/>
    <s v="BOND"/>
    <s v="DAcy~USD~NCSEA2011_1_A3"/>
    <n v="23520"/>
    <d v="2011-09-27T00:00:00"/>
    <d v="2011-09-30T00:00:00"/>
    <d v="2041-10-25T00:00:00"/>
    <s v="XNL"/>
    <s v="USD"/>
    <n v="-108666"/>
    <n v="-108666"/>
    <s v="N"/>
    <s v="MOSZUS"/>
  </r>
  <r>
    <x v="2"/>
    <s v="P2"/>
    <s v="USD"/>
    <x v="5"/>
    <s v="BOND"/>
    <s v="DAcy~USD~SLMA2003_2_A7"/>
    <n v="18389"/>
    <d v="2009-11-04T00:00:00"/>
    <d v="2009-11-09T00:00:00"/>
    <d v="2028-09-15T00:00:00"/>
    <s v="IPR"/>
    <s v="USD"/>
    <n v="0"/>
    <n v="0"/>
    <s v="N"/>
    <s v="MOSZUS"/>
  </r>
  <r>
    <x v="27"/>
    <s v="P2"/>
    <s v="USD"/>
    <x v="5"/>
    <s v="BOND"/>
    <s v="DAcy~USD~SLMA2003_2_A7"/>
    <n v="18389"/>
    <d v="2009-11-04T00:00:00"/>
    <d v="2009-11-09T00:00:00"/>
    <d v="2028-09-15T00:00:00"/>
    <s v="IPR"/>
    <s v="USD"/>
    <n v="0"/>
    <n v="0"/>
    <s v="N"/>
    <s v="MOSZUS"/>
  </r>
  <r>
    <x v="2"/>
    <s v="P2"/>
    <s v="USD"/>
    <x v="5"/>
    <s v="BOND"/>
    <s v="DAcy~USD~SLMA2003_2_A7"/>
    <n v="18477"/>
    <d v="2009-11-20T00:00:00"/>
    <d v="2009-11-25T00:00:00"/>
    <d v="2028-09-15T00:00:00"/>
    <s v="IPR"/>
    <s v="USD"/>
    <n v="0"/>
    <n v="0"/>
    <s v="N"/>
    <s v="MOSZUS"/>
  </r>
  <r>
    <x v="27"/>
    <s v="P2"/>
    <s v="USD"/>
    <x v="5"/>
    <s v="BOND"/>
    <s v="DAcy~USD~SLMA2003_2_A7"/>
    <n v="18477"/>
    <d v="2009-11-20T00:00:00"/>
    <d v="2009-11-25T00:00:00"/>
    <d v="2028-09-15T00:00:00"/>
    <s v="IPR"/>
    <s v="USD"/>
    <n v="0"/>
    <n v="0"/>
    <s v="N"/>
    <s v="MOSZUS"/>
  </r>
  <r>
    <x v="2"/>
    <s v="P2"/>
    <s v="USD"/>
    <x v="5"/>
    <s v="BOND"/>
    <s v="DAcy~USD~SLMA2003_2_A7"/>
    <n v="19091"/>
    <d v="2010-03-23T00:00:00"/>
    <d v="2010-03-26T00:00:00"/>
    <d v="2028-09-15T00:00:00"/>
    <s v="IPR"/>
    <s v="USD"/>
    <n v="0"/>
    <n v="0"/>
    <s v="N"/>
    <s v="GOSZUS"/>
  </r>
  <r>
    <x v="27"/>
    <s v="P2"/>
    <s v="USD"/>
    <x v="5"/>
    <s v="BOND"/>
    <s v="DAcy~USD~SLMA2003_2_A7"/>
    <n v="19091"/>
    <d v="2010-03-23T00:00:00"/>
    <d v="2010-03-26T00:00:00"/>
    <d v="2028-09-15T00:00:00"/>
    <s v="IPR"/>
    <s v="USD"/>
    <n v="0"/>
    <n v="0"/>
    <s v="N"/>
    <s v="GOSZUS"/>
  </r>
  <r>
    <x v="18"/>
    <s v="P2"/>
    <s v="USD"/>
    <x v="5"/>
    <s v="BOND"/>
    <s v="DAcy~USD~SLMA2003_5_A6"/>
    <n v="18702"/>
    <d v="2010-01-11T00:00:00"/>
    <d v="2010-01-14T00:00:00"/>
    <d v="2030-06-17T00:00:00"/>
    <s v="XNL"/>
    <s v="USD"/>
    <n v="256621.42"/>
    <n v="256621.42"/>
    <s v="N"/>
    <s v="MOSZUS"/>
  </r>
  <r>
    <x v="18"/>
    <s v="P2"/>
    <s v="USD"/>
    <x v="5"/>
    <s v="BOND"/>
    <s v="DAcy~USD~SLMA2003_5_A6"/>
    <n v="18702"/>
    <d v="2010-01-11T00:00:00"/>
    <d v="2010-01-14T00:00:00"/>
    <d v="2030-06-17T00:00:00"/>
    <s v="IPR"/>
    <s v="USD"/>
    <n v="0"/>
    <n v="0"/>
    <s v="N"/>
    <s v="MOSZUS"/>
  </r>
  <r>
    <x v="10"/>
    <s v="P2"/>
    <s v="USD"/>
    <x v="5"/>
    <s v="BOND"/>
    <s v="DAcy~USD~SLMA2003_5_A6"/>
    <n v="18702"/>
    <d v="2010-01-11T00:00:00"/>
    <d v="2010-01-14T00:00:00"/>
    <d v="2030-06-17T00:00:00"/>
    <s v="IPR"/>
    <s v="USD"/>
    <n v="0"/>
    <n v="0"/>
    <s v="N"/>
    <s v="MOSZUS"/>
  </r>
  <r>
    <x v="18"/>
    <s v="P2"/>
    <s v="USD"/>
    <x v="5"/>
    <s v="BOND"/>
    <s v="DAcy~USD~SLMA2003_5_A6"/>
    <n v="19096"/>
    <d v="2010-03-23T00:00:00"/>
    <d v="2010-03-26T00:00:00"/>
    <d v="2030-06-17T00:00:00"/>
    <s v="IPR"/>
    <s v="USD"/>
    <n v="0"/>
    <n v="0"/>
    <s v="N"/>
    <s v="GOSZUS"/>
  </r>
  <r>
    <x v="18"/>
    <s v="P2"/>
    <s v="USD"/>
    <x v="5"/>
    <s v="BOND"/>
    <s v="DAcy~USD~SLMA2003_5_A6"/>
    <n v="19096"/>
    <d v="2010-03-23T00:00:00"/>
    <d v="2010-03-26T00:00:00"/>
    <d v="2030-06-17T00:00:00"/>
    <s v="XNL"/>
    <s v="USD"/>
    <n v="-256621.42"/>
    <n v="-256621.42"/>
    <s v="N"/>
    <s v="GOSZUS"/>
  </r>
  <r>
    <x v="10"/>
    <s v="P2"/>
    <s v="USD"/>
    <x v="5"/>
    <s v="BOND"/>
    <s v="DAcy~USD~SLMA2003_5_A6"/>
    <n v="19096"/>
    <d v="2010-03-23T00:00:00"/>
    <d v="2010-03-26T00:00:00"/>
    <d v="2030-06-17T00:00:00"/>
    <s v="IPR"/>
    <s v="USD"/>
    <n v="0"/>
    <n v="0"/>
    <s v="N"/>
    <s v="GOSZUS"/>
  </r>
  <r>
    <x v="2"/>
    <s v="P2"/>
    <s v="USD"/>
    <x v="4"/>
    <s v="BOND"/>
    <s v="DAcy~USD~SLMA2009_BA1"/>
    <n v="22707"/>
    <d v="2011-06-15T00:00:00"/>
    <d v="2011-06-20T00:00:00"/>
    <d v="2027-08-15T00:00:00"/>
    <s v="IPR"/>
    <s v="USD"/>
    <n v="0"/>
    <n v="0"/>
    <s v="N"/>
    <s v="P1"/>
  </r>
  <r>
    <x v="0"/>
    <s v="P2"/>
    <s v="USD"/>
    <x v="4"/>
    <s v="BOND"/>
    <s v="DAcy~USD~SLMA2009_BA1"/>
    <n v="22707"/>
    <d v="2011-06-15T00:00:00"/>
    <d v="2011-06-20T00:00:00"/>
    <d v="2027-08-15T00:00:00"/>
    <s v="IPR"/>
    <s v="USD"/>
    <n v="0"/>
    <n v="0"/>
    <s v="N"/>
    <s v="P1"/>
  </r>
  <r>
    <x v="0"/>
    <s v="P2"/>
    <s v="USD"/>
    <x v="4"/>
    <s v="BOND"/>
    <s v="DAcy~USD~SLMA2009_BA1"/>
    <n v="24084"/>
    <d v="2011-11-15T00:00:00"/>
    <d v="2011-11-15T00:00:00"/>
    <d v="2027-08-15T00:00:00"/>
    <s v="IPR"/>
    <s v="USD"/>
    <n v="0"/>
    <n v="0"/>
    <s v="N"/>
    <s v="IFCHQ"/>
  </r>
  <r>
    <x v="2"/>
    <s v="P2"/>
    <s v="USD"/>
    <x v="4"/>
    <s v="BOND"/>
    <s v="DAcy~USD~SLMA2009_BA1"/>
    <n v="24084"/>
    <d v="2011-11-15T00:00:00"/>
    <d v="2011-11-15T00:00:00"/>
    <d v="2027-08-15T00:00:00"/>
    <s v="IPR"/>
    <s v="USD"/>
    <n v="0"/>
    <n v="0"/>
    <s v="N"/>
    <s v="IFCHQ"/>
  </r>
  <r>
    <x v="2"/>
    <s v="P2"/>
    <s v="USD"/>
    <x v="4"/>
    <s v="BOND"/>
    <s v="DAcy~USD~SLMA2009_C_A"/>
    <n v="22157"/>
    <d v="2011-04-05T00:00:00"/>
    <d v="2011-04-06T00:00:00"/>
    <d v="2026-12-15T00:00:00"/>
    <s v="IPR"/>
    <s v="USD"/>
    <n v="0"/>
    <n v="0"/>
    <s v="N"/>
    <s v="P1"/>
  </r>
  <r>
    <x v="0"/>
    <s v="P2"/>
    <s v="USD"/>
    <x v="4"/>
    <s v="BOND"/>
    <s v="DAcy~USD~SLMA2009_C_A"/>
    <n v="22157"/>
    <d v="2011-04-05T00:00:00"/>
    <d v="2011-04-06T00:00:00"/>
    <d v="2026-12-15T00:00:00"/>
    <s v="IPR"/>
    <s v="USD"/>
    <n v="0"/>
    <n v="0"/>
    <s v="N"/>
    <s v="P1"/>
  </r>
  <r>
    <x v="2"/>
    <s v="P2"/>
    <s v="USD"/>
    <x v="4"/>
    <s v="BOND"/>
    <s v="DAcy~USD~SLMA2009_C_A"/>
    <n v="24648"/>
    <d v="2012-01-15T00:00:00"/>
    <d v="2012-01-17T00:00:00"/>
    <d v="2026-12-15T00:00:00"/>
    <s v="IPR"/>
    <s v="USD"/>
    <n v="0"/>
    <n v="0"/>
    <s v="N"/>
    <s v="IFCHQ"/>
  </r>
  <r>
    <x v="0"/>
    <s v="P2"/>
    <s v="USD"/>
    <x v="4"/>
    <s v="BOND"/>
    <s v="DAcy~USD~SLMA2009_C_A"/>
    <n v="24648"/>
    <d v="2012-01-15T00:00:00"/>
    <d v="2012-01-17T00:00:00"/>
    <d v="2026-12-15T00:00:00"/>
    <s v="IPR"/>
    <s v="USD"/>
    <n v="0"/>
    <n v="0"/>
    <s v="N"/>
    <s v="IFCHQ"/>
  </r>
  <r>
    <x v="0"/>
    <s v="P2"/>
    <s v="USD"/>
    <x v="7"/>
    <s v="BOND"/>
    <s v="DAcy~USD~SLMA_2003_2_A9"/>
    <n v="19946"/>
    <d v="2010-08-11T00:00:00"/>
    <d v="2010-08-16T00:00:00"/>
    <d v="2032-06-28T00:00:00"/>
    <s v="IPR"/>
    <s v="USD"/>
    <n v="0"/>
    <n v="0"/>
    <s v="N"/>
    <s v="GRCMCO"/>
  </r>
  <r>
    <x v="9"/>
    <s v="P2"/>
    <s v="USD"/>
    <x v="7"/>
    <s v="BOND"/>
    <s v="DAcy~USD~SLMA_2003_2_A9"/>
    <n v="19946"/>
    <d v="2010-08-11T00:00:00"/>
    <d v="2010-08-16T00:00:00"/>
    <d v="2032-06-28T00:00:00"/>
    <s v="IPR"/>
    <s v="USD"/>
    <n v="0"/>
    <n v="0"/>
    <s v="N"/>
    <s v="GRCMCO"/>
  </r>
  <r>
    <x v="0"/>
    <s v="P2"/>
    <s v="USD"/>
    <x v="7"/>
    <s v="BOND"/>
    <s v="DAcy~USD~SLMA_2003_2_A9"/>
    <n v="19946"/>
    <d v="2010-08-11T00:00:00"/>
    <d v="2010-08-16T00:00:00"/>
    <d v="2032-06-28T00:00:00"/>
    <s v="XNL"/>
    <s v="USD"/>
    <n v="231383.5"/>
    <n v="231383.5"/>
    <s v="N"/>
    <s v="GRCMCO"/>
  </r>
  <r>
    <x v="9"/>
    <s v="P2"/>
    <s v="USD"/>
    <x v="5"/>
    <s v="BOND"/>
    <s v="DAcy~USD~SLMA_2003_2_A9"/>
    <n v="19947"/>
    <d v="2010-08-11T00:00:00"/>
    <d v="2010-08-16T00:00:00"/>
    <d v="2032-06-28T00:00:00"/>
    <s v="IPR"/>
    <s v="USD"/>
    <n v="0"/>
    <n v="0"/>
    <s v="N"/>
    <s v="GRCMCO"/>
  </r>
  <r>
    <x v="0"/>
    <s v="P2"/>
    <s v="USD"/>
    <x v="5"/>
    <s v="BOND"/>
    <s v="DAcy~USD~SLMA_2003_2_A9"/>
    <n v="19947"/>
    <d v="2010-08-11T00:00:00"/>
    <d v="2010-08-16T00:00:00"/>
    <d v="2032-06-28T00:00:00"/>
    <s v="XNL"/>
    <s v="USD"/>
    <n v="231383.5"/>
    <n v="231383.5"/>
    <s v="N"/>
    <s v="GRCMCO"/>
  </r>
  <r>
    <x v="0"/>
    <s v="P2"/>
    <s v="USD"/>
    <x v="5"/>
    <s v="BOND"/>
    <s v="DAcy~USD~SLMA_2003_2_A9"/>
    <n v="19947"/>
    <d v="2010-08-11T00:00:00"/>
    <d v="2010-08-16T00:00:00"/>
    <d v="2032-06-28T00:00:00"/>
    <s v="IPR"/>
    <s v="USD"/>
    <n v="0"/>
    <n v="0"/>
    <s v="N"/>
    <s v="GRCMCO"/>
  </r>
  <r>
    <x v="9"/>
    <s v="P2"/>
    <s v="USD"/>
    <x v="7"/>
    <s v="BOND"/>
    <s v="DAcy~USD~SLMA_2003_2_A9"/>
    <n v="21954"/>
    <d v="2011-03-16T00:00:00"/>
    <d v="2011-03-21T00:00:00"/>
    <d v="2032-06-28T00:00:00"/>
    <s v="IPR"/>
    <s v="USD"/>
    <n v="0"/>
    <n v="0"/>
    <s v="N"/>
    <s v="GOSZUS"/>
  </r>
  <r>
    <x v="0"/>
    <s v="P2"/>
    <s v="USD"/>
    <x v="7"/>
    <s v="BOND"/>
    <s v="DAcy~USD~SLMA_2003_2_A9"/>
    <n v="21954"/>
    <d v="2011-03-16T00:00:00"/>
    <d v="2011-03-21T00:00:00"/>
    <d v="2032-06-28T00:00:00"/>
    <s v="XNL"/>
    <s v="USD"/>
    <n v="-231383.5"/>
    <n v="-231383.5"/>
    <s v="N"/>
    <s v="GOSZUS"/>
  </r>
  <r>
    <x v="0"/>
    <s v="P2"/>
    <s v="USD"/>
    <x v="7"/>
    <s v="BOND"/>
    <s v="DAcy~USD~SLMA_2003_2_A9"/>
    <n v="21954"/>
    <d v="2011-03-16T00:00:00"/>
    <d v="2011-03-21T00:00:00"/>
    <d v="2032-06-28T00:00:00"/>
    <s v="IPR"/>
    <s v="USD"/>
    <n v="0"/>
    <n v="0"/>
    <s v="N"/>
    <s v="GOSZUS"/>
  </r>
  <r>
    <x v="0"/>
    <s v="P2"/>
    <s v="USD"/>
    <x v="5"/>
    <s v="BOND"/>
    <s v="DAcy~USD~SLMA_2003_2_A9"/>
    <n v="21955"/>
    <d v="2011-03-16T00:00:00"/>
    <d v="2011-03-21T00:00:00"/>
    <d v="2032-06-28T00:00:00"/>
    <s v="IPR"/>
    <s v="USD"/>
    <n v="0"/>
    <n v="0"/>
    <s v="N"/>
    <s v="GOSZUS"/>
  </r>
  <r>
    <x v="9"/>
    <s v="P2"/>
    <s v="USD"/>
    <x v="5"/>
    <s v="BOND"/>
    <s v="DAcy~USD~SLMA_2003_2_A9"/>
    <n v="21955"/>
    <d v="2011-03-16T00:00:00"/>
    <d v="2011-03-21T00:00:00"/>
    <d v="2032-06-28T00:00:00"/>
    <s v="IPR"/>
    <s v="USD"/>
    <n v="0"/>
    <n v="0"/>
    <s v="N"/>
    <s v="GOSZUS"/>
  </r>
  <r>
    <x v="0"/>
    <s v="P2"/>
    <s v="USD"/>
    <x v="5"/>
    <s v="BOND"/>
    <s v="DAcy~USD~SLMA_2003_2_A9"/>
    <n v="21955"/>
    <d v="2011-03-16T00:00:00"/>
    <d v="2011-03-21T00:00:00"/>
    <d v="2032-06-28T00:00:00"/>
    <s v="XNL"/>
    <s v="USD"/>
    <n v="-34041.49"/>
    <n v="-34041.49"/>
    <s v="N"/>
    <s v="GOSZUS"/>
  </r>
  <r>
    <x v="9"/>
    <s v="P2"/>
    <s v="USD"/>
    <x v="5"/>
    <s v="BOND"/>
    <s v="DAcy~USD~SLMA_2003_2_A9"/>
    <n v="21978"/>
    <d v="2011-03-18T00:00:00"/>
    <d v="2011-03-23T00:00:00"/>
    <d v="2032-06-28T00:00:00"/>
    <s v="IPR"/>
    <s v="USD"/>
    <n v="0"/>
    <n v="0"/>
    <s v="N"/>
    <s v="GRCMCO"/>
  </r>
  <r>
    <x v="0"/>
    <s v="P2"/>
    <s v="USD"/>
    <x v="5"/>
    <s v="BOND"/>
    <s v="DAcy~USD~SLMA_2003_2_A9"/>
    <n v="21978"/>
    <d v="2011-03-18T00:00:00"/>
    <d v="2011-03-23T00:00:00"/>
    <d v="2032-06-28T00:00:00"/>
    <s v="IPR"/>
    <s v="USD"/>
    <n v="0"/>
    <n v="0"/>
    <s v="N"/>
    <s v="GRCMCO"/>
  </r>
  <r>
    <x v="0"/>
    <s v="P2"/>
    <s v="USD"/>
    <x v="5"/>
    <s v="BOND"/>
    <s v="DAcy~USD~SLMA_2003_2_A9"/>
    <n v="21978"/>
    <d v="2011-03-18T00:00:00"/>
    <d v="2011-03-23T00:00:00"/>
    <d v="2032-06-28T00:00:00"/>
    <s v="XNL"/>
    <s v="USD"/>
    <n v="-197342"/>
    <n v="-197342"/>
    <s v="N"/>
    <s v="GRCMCO"/>
  </r>
  <r>
    <x v="2"/>
    <s v="P2"/>
    <s v="USD"/>
    <x v="1"/>
    <s v="BOND"/>
    <s v="DAcy~USD~TBA_FGLMC1710_4"/>
    <n v="43954"/>
    <d v="2017-10-04T00:00:00"/>
    <d v="2017-10-12T00:00:00"/>
    <d v="2046-08-01T00:00:00"/>
    <s v="INT"/>
    <s v="USD"/>
    <n v="-39162.080000000002"/>
    <n v="-39162.080000000002"/>
    <s v="N"/>
    <s v="GOSZUS"/>
  </r>
  <r>
    <x v="0"/>
    <s v="P2"/>
    <s v="USD"/>
    <x v="1"/>
    <s v="BOND"/>
    <s v="DAcy~USD~TBA_FGLMC1710_4"/>
    <n v="43954"/>
    <d v="2017-10-04T00:00:00"/>
    <d v="2017-10-12T00:00:00"/>
    <d v="2046-08-01T00:00:00"/>
    <s v="XNL"/>
    <s v="USD"/>
    <n v="-210237.3"/>
    <n v="-210237.3"/>
    <s v="N"/>
    <s v="GOSZUS"/>
  </r>
  <r>
    <x v="0"/>
    <s v="P2"/>
    <s v="USD"/>
    <x v="1"/>
    <s v="BOND"/>
    <s v="DAcy~USD~TBA_FGLMC1710_4"/>
    <n v="43954"/>
    <d v="2017-10-04T00:00:00"/>
    <d v="2017-10-12T00:00:00"/>
    <d v="2046-08-01T00:00:00"/>
    <s v="INT"/>
    <s v="USD"/>
    <n v="-39862.879999999997"/>
    <n v="-39862.879999999997"/>
    <s v="N"/>
    <s v="GOSZUS"/>
  </r>
  <r>
    <x v="2"/>
    <s v="P2"/>
    <s v="USD"/>
    <x v="1"/>
    <s v="BOND"/>
    <s v="DAcy~USD~TBA_FGLMC1710_4"/>
    <n v="43954"/>
    <d v="2017-10-04T00:00:00"/>
    <d v="2017-10-12T00:00:00"/>
    <d v="2046-08-01T00:00:00"/>
    <s v="XNL"/>
    <s v="USD"/>
    <n v="-206657.1"/>
    <n v="-206657.1"/>
    <s v="N"/>
    <s v="GOSZUS"/>
  </r>
  <r>
    <x v="0"/>
    <s v="P2"/>
    <s v="USD"/>
    <x v="1"/>
    <s v="BOND"/>
    <s v="DAcy~USD~TBA_FGLMC1710_4"/>
    <n v="43955"/>
    <d v="2017-10-04T00:00:00"/>
    <d v="2017-10-12T00:00:00"/>
    <d v="2046-08-01T00:00:00"/>
    <s v="XNL"/>
    <s v="USD"/>
    <n v="158550"/>
    <n v="158550"/>
    <s v="N"/>
    <s v="ROYCUS"/>
  </r>
  <r>
    <x v="2"/>
    <s v="P2"/>
    <s v="USD"/>
    <x v="1"/>
    <s v="BOND"/>
    <s v="DAcy~USD~TBA_FGLMC1710_4"/>
    <n v="43955"/>
    <d v="2017-10-04T00:00:00"/>
    <d v="2017-10-12T00:00:00"/>
    <d v="2046-08-01T00:00:00"/>
    <s v="INT"/>
    <s v="USD"/>
    <n v="29534"/>
    <n v="29534"/>
    <s v="N"/>
    <s v="ROYCUS"/>
  </r>
  <r>
    <x v="0"/>
    <s v="P2"/>
    <s v="USD"/>
    <x v="1"/>
    <s v="BOND"/>
    <s v="DAcy~USD~TBA_FGLMC1710_4"/>
    <n v="43955"/>
    <d v="2017-10-04T00:00:00"/>
    <d v="2017-10-12T00:00:00"/>
    <d v="2046-08-01T00:00:00"/>
    <s v="INT"/>
    <s v="USD"/>
    <n v="30062.5"/>
    <n v="30062.5"/>
    <s v="N"/>
    <s v="ROYCUS"/>
  </r>
  <r>
    <x v="2"/>
    <s v="P2"/>
    <s v="USD"/>
    <x v="1"/>
    <s v="BOND"/>
    <s v="DAcy~USD~TBA_FGLMC1710_4"/>
    <n v="43955"/>
    <d v="2017-10-04T00:00:00"/>
    <d v="2017-10-12T00:00:00"/>
    <d v="2046-08-01T00:00:00"/>
    <s v="XNL"/>
    <s v="USD"/>
    <n v="155850"/>
    <n v="155850"/>
    <s v="N"/>
    <s v="ROYCUS"/>
  </r>
  <r>
    <x v="2"/>
    <s v="P2"/>
    <s v="USD"/>
    <x v="1"/>
    <s v="BOND"/>
    <s v="DAcy~USD~TBA_FGLMC1710_4"/>
    <n v="43958"/>
    <d v="2017-10-04T00:00:00"/>
    <d v="2017-10-12T00:00:00"/>
    <d v="2046-08-01T00:00:00"/>
    <s v="INT"/>
    <s v="USD"/>
    <n v="9628.08"/>
    <n v="9628.08"/>
    <s v="N"/>
    <s v="ROYCUS"/>
  </r>
  <r>
    <x v="0"/>
    <s v="P2"/>
    <s v="USD"/>
    <x v="1"/>
    <s v="BOND"/>
    <s v="DAcy~USD~TBA_FGLMC1710_4"/>
    <n v="43958"/>
    <d v="2017-10-04T00:00:00"/>
    <d v="2017-10-12T00:00:00"/>
    <d v="2046-08-01T00:00:00"/>
    <s v="XNL"/>
    <s v="USD"/>
    <n v="51687.3"/>
    <n v="51687.3"/>
    <s v="N"/>
    <s v="ROYCUS"/>
  </r>
  <r>
    <x v="0"/>
    <s v="P2"/>
    <s v="USD"/>
    <x v="1"/>
    <s v="BOND"/>
    <s v="DAcy~USD~TBA_FGLMC1710_4"/>
    <n v="43958"/>
    <d v="2017-10-04T00:00:00"/>
    <d v="2017-10-12T00:00:00"/>
    <d v="2046-08-01T00:00:00"/>
    <s v="INT"/>
    <s v="USD"/>
    <n v="9800.3799999999992"/>
    <n v="9800.3799999999992"/>
    <s v="N"/>
    <s v="ROYCUS"/>
  </r>
  <r>
    <x v="2"/>
    <s v="P2"/>
    <s v="USD"/>
    <x v="1"/>
    <s v="BOND"/>
    <s v="DAcy~USD~TBA_FGLMC1710_4"/>
    <n v="43958"/>
    <d v="2017-10-04T00:00:00"/>
    <d v="2017-10-12T00:00:00"/>
    <d v="2046-08-01T00:00:00"/>
    <s v="XNL"/>
    <s v="USD"/>
    <n v="50807.1"/>
    <n v="50807.1"/>
    <s v="N"/>
    <s v="ROYCUS"/>
  </r>
  <r>
    <x v="0"/>
    <s v="P2"/>
    <s v="USD"/>
    <x v="1"/>
    <s v="BOND"/>
    <s v="DAcy~USD~TBA_FGLMC1710_4"/>
    <n v="43993"/>
    <d v="2017-10-06T00:00:00"/>
    <d v="2017-10-12T00:00:00"/>
    <d v="2046-08-01T00:00:00"/>
    <s v="XNL"/>
    <s v="USD"/>
    <n v="210237.3"/>
    <n v="210237.3"/>
    <s v="N"/>
    <s v="GOSZUS"/>
  </r>
  <r>
    <x v="2"/>
    <s v="P2"/>
    <s v="USD"/>
    <x v="1"/>
    <s v="BOND"/>
    <s v="DAcy~USD~TBA_FGLMC1710_4"/>
    <n v="43993"/>
    <d v="2017-10-06T00:00:00"/>
    <d v="2017-10-12T00:00:00"/>
    <d v="2046-08-01T00:00:00"/>
    <s v="XNL"/>
    <s v="USD"/>
    <n v="206657.1"/>
    <n v="206657.1"/>
    <s v="N"/>
    <s v="GOSZUS"/>
  </r>
  <r>
    <x v="0"/>
    <s v="P2"/>
    <s v="USD"/>
    <x v="1"/>
    <s v="BOND"/>
    <s v="DAcy~USD~TBA_FGLMC1710_4"/>
    <n v="43993"/>
    <d v="2017-10-06T00:00:00"/>
    <d v="2017-10-12T00:00:00"/>
    <d v="2046-08-01T00:00:00"/>
    <s v="INT"/>
    <s v="USD"/>
    <n v="39862.879999999997"/>
    <n v="39862.879999999997"/>
    <s v="N"/>
    <s v="GOSZUS"/>
  </r>
  <r>
    <x v="2"/>
    <s v="P2"/>
    <s v="USD"/>
    <x v="1"/>
    <s v="BOND"/>
    <s v="DAcy~USD~TBA_FGLMC1710_4"/>
    <n v="43993"/>
    <d v="2017-10-06T00:00:00"/>
    <d v="2017-10-12T00:00:00"/>
    <d v="2046-08-01T00:00:00"/>
    <s v="INT"/>
    <s v="USD"/>
    <n v="39162.080000000002"/>
    <n v="39162.080000000002"/>
    <s v="N"/>
    <s v="GOSZUS"/>
  </r>
  <r>
    <x v="0"/>
    <s v="P2"/>
    <s v="USD"/>
    <x v="1"/>
    <s v="BOND"/>
    <s v="DAcy~USD~TBA_FGLMC1710_4"/>
    <n v="43994"/>
    <d v="2017-10-06T00:00:00"/>
    <d v="2017-10-12T00:00:00"/>
    <d v="2046-08-01T00:00:00"/>
    <s v="XNL"/>
    <s v="USD"/>
    <n v="-210237.3"/>
    <n v="-210237.3"/>
    <s v="N"/>
    <s v="ROYCUS"/>
  </r>
  <r>
    <x v="0"/>
    <s v="P2"/>
    <s v="USD"/>
    <x v="1"/>
    <s v="BOND"/>
    <s v="DAcy~USD~TBA_FGLMC1710_4"/>
    <n v="43994"/>
    <d v="2017-10-06T00:00:00"/>
    <d v="2017-10-12T00:00:00"/>
    <d v="2046-08-01T00:00:00"/>
    <s v="INT"/>
    <s v="USD"/>
    <n v="-39862.879999999997"/>
    <n v="-39862.879999999997"/>
    <s v="N"/>
    <s v="ROYCUS"/>
  </r>
  <r>
    <x v="2"/>
    <s v="P2"/>
    <s v="USD"/>
    <x v="1"/>
    <s v="BOND"/>
    <s v="DAcy~USD~TBA_FGLMC1710_4"/>
    <n v="43994"/>
    <d v="2017-10-06T00:00:00"/>
    <d v="2017-10-12T00:00:00"/>
    <d v="2046-08-01T00:00:00"/>
    <s v="INT"/>
    <s v="USD"/>
    <n v="-39162.080000000002"/>
    <n v="-39162.080000000002"/>
    <s v="N"/>
    <s v="ROYCUS"/>
  </r>
  <r>
    <x v="2"/>
    <s v="P2"/>
    <s v="USD"/>
    <x v="1"/>
    <s v="BOND"/>
    <s v="DAcy~USD~TBA_FGLMC1710_4"/>
    <n v="43994"/>
    <d v="2017-10-06T00:00:00"/>
    <d v="2017-10-12T00:00:00"/>
    <d v="2046-08-01T00:00:00"/>
    <s v="XNL"/>
    <s v="USD"/>
    <n v="-206657.1"/>
    <n v="-206657.1"/>
    <s v="N"/>
    <s v="ROYCUS"/>
  </r>
  <r>
    <x v="0"/>
    <s v="P2"/>
    <s v="USD"/>
    <x v="1"/>
    <s v="BOND"/>
    <s v="DAcy~USD~TBA_FGLMC1711_4"/>
    <n v="44205"/>
    <d v="2017-10-23T00:00:00"/>
    <d v="2017-11-13T00:00:00"/>
    <d v="2046-09-01T00:00:00"/>
    <s v="INT"/>
    <s v="USD"/>
    <n v="-77666.67"/>
    <n v="-77666.67"/>
    <s v="N"/>
    <s v="GOSZUS"/>
  </r>
  <r>
    <x v="2"/>
    <s v="P2"/>
    <s v="USD"/>
    <x v="1"/>
    <s v="BOND"/>
    <s v="DAcy~USD~TBA_FGLMC1711_4"/>
    <n v="44205"/>
    <d v="2017-10-23T00:00:00"/>
    <d v="2017-11-13T00:00:00"/>
    <d v="2046-09-01T00:00:00"/>
    <s v="INT"/>
    <s v="USD"/>
    <n v="-77666.67"/>
    <n v="-77666.67"/>
    <s v="N"/>
    <s v="GOSZUS"/>
  </r>
  <r>
    <x v="0"/>
    <s v="P2"/>
    <s v="USD"/>
    <x v="1"/>
    <s v="BOND"/>
    <s v="DAcy~USD~TBA_FGLMC1711_4"/>
    <n v="44238"/>
    <d v="2017-10-26T00:00:00"/>
    <d v="2017-11-13T00:00:00"/>
    <d v="2046-09-01T00:00:00"/>
    <s v="INT"/>
    <s v="USD"/>
    <n v="77666.67"/>
    <n v="77666.67"/>
    <s v="N"/>
    <s v="BOFANY"/>
  </r>
  <r>
    <x v="2"/>
    <s v="P2"/>
    <s v="USD"/>
    <x v="1"/>
    <s v="BOND"/>
    <s v="DAcy~USD~TBA_FGLMC1711_4"/>
    <n v="44238"/>
    <d v="2017-10-26T00:00:00"/>
    <d v="2017-11-13T00:00:00"/>
    <d v="2046-09-01T00:00:00"/>
    <s v="INT"/>
    <s v="USD"/>
    <n v="77666.67"/>
    <n v="77666.67"/>
    <s v="N"/>
    <s v="BOFANY"/>
  </r>
  <r>
    <x v="2"/>
    <s v="P2"/>
    <s v="USD"/>
    <x v="1"/>
    <s v="BOND"/>
    <s v="DAcy~USD~TBA_FGLMC1711_4"/>
    <n v="44330"/>
    <d v="2017-11-06T00:00:00"/>
    <d v="2017-11-13T00:00:00"/>
    <d v="2046-09-01T00:00:00"/>
    <s v="INT"/>
    <s v="USD"/>
    <n v="-77666.67"/>
    <n v="-77666.67"/>
    <s v="N"/>
    <s v="BOFANY"/>
  </r>
  <r>
    <x v="0"/>
    <s v="P2"/>
    <s v="USD"/>
    <x v="1"/>
    <s v="BOND"/>
    <s v="DAcy~USD~TBA_FGLMC1711_4"/>
    <n v="44330"/>
    <d v="2017-11-06T00:00:00"/>
    <d v="2017-11-13T00:00:00"/>
    <d v="2046-09-01T00:00:00"/>
    <s v="INT"/>
    <s v="USD"/>
    <n v="-77666.67"/>
    <n v="-77666.67"/>
    <s v="N"/>
    <s v="BOFANY"/>
  </r>
  <r>
    <x v="2"/>
    <s v="P2"/>
    <s v="USD"/>
    <x v="1"/>
    <s v="BOND"/>
    <s v="DAcy~USD~TBA_FGLMC1711_4"/>
    <n v="44331"/>
    <d v="2017-11-06T00:00:00"/>
    <d v="2017-11-13T00:00:00"/>
    <d v="2046-09-01T00:00:00"/>
    <s v="INT"/>
    <s v="USD"/>
    <n v="77666.67"/>
    <n v="77666.67"/>
    <s v="N"/>
    <s v="GOSZUS"/>
  </r>
  <r>
    <x v="0"/>
    <s v="P2"/>
    <s v="USD"/>
    <x v="1"/>
    <s v="BOND"/>
    <s v="DAcy~USD~TBA_FGLMC1711_4"/>
    <n v="44331"/>
    <d v="2017-11-06T00:00:00"/>
    <d v="2017-11-13T00:00:00"/>
    <d v="2046-09-01T00:00:00"/>
    <s v="INT"/>
    <s v="USD"/>
    <n v="77666.67"/>
    <n v="77666.67"/>
    <s v="N"/>
    <s v="GOSZUS"/>
  </r>
  <r>
    <x v="2"/>
    <s v="P2"/>
    <s v="USD"/>
    <x v="1"/>
    <s v="BOND"/>
    <s v="DAcy~USD~TBA_FGLMC1901_4"/>
    <n v="48928"/>
    <d v="2019-01-02T00:00:00"/>
    <d v="2019-01-14T00:00:00"/>
    <d v="2048-05-01T00:00:00"/>
    <s v="XNL"/>
    <s v="USD"/>
    <n v="181536"/>
    <n v="181536"/>
    <s v="N"/>
    <s v="TDSSNY"/>
  </r>
  <r>
    <x v="2"/>
    <s v="P2"/>
    <s v="USD"/>
    <x v="1"/>
    <s v="BOND"/>
    <s v="DAcy~USD~TBA_FGLMC1901_4"/>
    <n v="48928"/>
    <d v="2019-01-02T00:00:00"/>
    <d v="2019-01-14T00:00:00"/>
    <d v="2048-05-01T00:00:00"/>
    <s v="INT"/>
    <s v="USD"/>
    <n v="39886.730000000003"/>
    <n v="39886.730000000003"/>
    <s v="N"/>
    <s v="TDSSNY"/>
  </r>
  <r>
    <x v="0"/>
    <s v="P2"/>
    <s v="USD"/>
    <x v="1"/>
    <s v="BOND"/>
    <s v="DAcy~USD~TBA_FGLMC1901_4"/>
    <n v="48928"/>
    <d v="2019-01-02T00:00:00"/>
    <d v="2019-01-14T00:00:00"/>
    <d v="2048-05-01T00:00:00"/>
    <s v="INT"/>
    <s v="USD"/>
    <n v="40500.629999999997"/>
    <n v="40500.629999999997"/>
    <s v="N"/>
    <s v="TDSSNY"/>
  </r>
  <r>
    <x v="0"/>
    <s v="P2"/>
    <s v="USD"/>
    <x v="1"/>
    <s v="BOND"/>
    <s v="DAcy~USD~TBA_FGLMC1901_4"/>
    <n v="48928"/>
    <d v="2019-01-02T00:00:00"/>
    <d v="2019-01-14T00:00:00"/>
    <d v="2048-05-01T00:00:00"/>
    <s v="XNL"/>
    <s v="USD"/>
    <n v="184170"/>
    <n v="184170"/>
    <s v="N"/>
    <s v="TDSSNY"/>
  </r>
  <r>
    <x v="0"/>
    <s v="P2"/>
    <s v="USD"/>
    <x v="1"/>
    <s v="BOND"/>
    <s v="DAcy~USD~TBA_FGLMC1901_4"/>
    <n v="48978"/>
    <d v="2019-01-07T00:00:00"/>
    <d v="2019-01-14T00:00:00"/>
    <d v="2048-05-01T00:00:00"/>
    <s v="INT"/>
    <s v="USD"/>
    <n v="-40500.629999999997"/>
    <n v="-40500.629999999997"/>
    <s v="N"/>
    <s v="SBSIUS"/>
  </r>
  <r>
    <x v="2"/>
    <s v="P2"/>
    <s v="USD"/>
    <x v="1"/>
    <s v="BOND"/>
    <s v="DAcy~USD~TBA_FGLMC1901_4"/>
    <n v="48978"/>
    <d v="2019-01-07T00:00:00"/>
    <d v="2019-01-14T00:00:00"/>
    <d v="2048-05-01T00:00:00"/>
    <s v="INT"/>
    <s v="USD"/>
    <n v="-39886.730000000003"/>
    <n v="-39886.730000000003"/>
    <s v="N"/>
    <s v="SBSIUS"/>
  </r>
  <r>
    <x v="2"/>
    <s v="P2"/>
    <s v="USD"/>
    <x v="1"/>
    <s v="BOND"/>
    <s v="DAcy~USD~TBA_FGLMC1901_4"/>
    <n v="48978"/>
    <d v="2019-01-07T00:00:00"/>
    <d v="2019-01-14T00:00:00"/>
    <d v="2048-05-01T00:00:00"/>
    <s v="XNL"/>
    <s v="USD"/>
    <n v="-181536"/>
    <n v="-181536"/>
    <s v="N"/>
    <s v="SBSIUS"/>
  </r>
  <r>
    <x v="0"/>
    <s v="P2"/>
    <s v="USD"/>
    <x v="1"/>
    <s v="BOND"/>
    <s v="DAcy~USD~TBA_FGLMC1901_4"/>
    <n v="48978"/>
    <d v="2019-01-07T00:00:00"/>
    <d v="2019-01-14T00:00:00"/>
    <d v="2048-05-01T00:00:00"/>
    <s v="XNL"/>
    <s v="USD"/>
    <n v="-184170"/>
    <n v="-184170"/>
    <s v="N"/>
    <s v="SBSIUS"/>
  </r>
  <r>
    <x v="2"/>
    <s v="P2"/>
    <s v="USD"/>
    <x v="1"/>
    <s v="BOND"/>
    <s v="DAcy~USD~TBA_FGLMC1901_4"/>
    <n v="48981"/>
    <d v="2019-01-07T00:00:00"/>
    <d v="2019-01-14T00:00:00"/>
    <d v="2048-05-01T00:00:00"/>
    <s v="XNL"/>
    <s v="USD"/>
    <n v="-181536"/>
    <n v="-181536"/>
    <s v="N"/>
    <s v="TDSSNY"/>
  </r>
  <r>
    <x v="2"/>
    <s v="P2"/>
    <s v="USD"/>
    <x v="1"/>
    <s v="BOND"/>
    <s v="DAcy~USD~TBA_FGLMC1901_4"/>
    <n v="48981"/>
    <d v="2019-01-07T00:00:00"/>
    <d v="2019-01-14T00:00:00"/>
    <d v="2048-05-01T00:00:00"/>
    <s v="INT"/>
    <s v="USD"/>
    <n v="-39886.730000000003"/>
    <n v="-39886.730000000003"/>
    <s v="N"/>
    <s v="TDSSNY"/>
  </r>
  <r>
    <x v="0"/>
    <s v="P2"/>
    <s v="USD"/>
    <x v="1"/>
    <s v="BOND"/>
    <s v="DAcy~USD~TBA_FGLMC1901_4"/>
    <n v="48981"/>
    <d v="2019-01-07T00:00:00"/>
    <d v="2019-01-14T00:00:00"/>
    <d v="2048-05-01T00:00:00"/>
    <s v="XNL"/>
    <s v="USD"/>
    <n v="-184170"/>
    <n v="-184170"/>
    <s v="N"/>
    <s v="TDSSNY"/>
  </r>
  <r>
    <x v="0"/>
    <s v="P2"/>
    <s v="USD"/>
    <x v="1"/>
    <s v="BOND"/>
    <s v="DAcy~USD~TBA_FGLMC1901_4"/>
    <n v="48981"/>
    <d v="2019-01-07T00:00:00"/>
    <d v="2019-01-14T00:00:00"/>
    <d v="2048-05-01T00:00:00"/>
    <s v="INT"/>
    <s v="USD"/>
    <n v="-40500.629999999997"/>
    <n v="-40500.629999999997"/>
    <s v="N"/>
    <s v="TDSSNY"/>
  </r>
  <r>
    <x v="0"/>
    <s v="P2"/>
    <s v="USD"/>
    <x v="1"/>
    <s v="BOND"/>
    <s v="DAcy~USD~TBA_FGLMC1901_4"/>
    <n v="48982"/>
    <d v="2019-01-07T00:00:00"/>
    <d v="2019-01-14T00:00:00"/>
    <d v="2048-05-01T00:00:00"/>
    <s v="XNL"/>
    <s v="USD"/>
    <n v="184170"/>
    <n v="184170"/>
    <s v="N"/>
    <s v="SBSIUS"/>
  </r>
  <r>
    <x v="0"/>
    <s v="P2"/>
    <s v="USD"/>
    <x v="1"/>
    <s v="BOND"/>
    <s v="DAcy~USD~TBA_FGLMC1901_4"/>
    <n v="48982"/>
    <d v="2019-01-07T00:00:00"/>
    <d v="2019-01-14T00:00:00"/>
    <d v="2048-05-01T00:00:00"/>
    <s v="INT"/>
    <s v="USD"/>
    <n v="40500.629999999997"/>
    <n v="40500.629999999997"/>
    <s v="N"/>
    <s v="SBSIUS"/>
  </r>
  <r>
    <x v="2"/>
    <s v="P2"/>
    <s v="USD"/>
    <x v="1"/>
    <s v="BOND"/>
    <s v="DAcy~USD~TBA_FGLMC1901_4"/>
    <n v="48982"/>
    <d v="2019-01-07T00:00:00"/>
    <d v="2019-01-14T00:00:00"/>
    <d v="2048-05-01T00:00:00"/>
    <s v="XNL"/>
    <s v="USD"/>
    <n v="181536"/>
    <n v="181536"/>
    <s v="N"/>
    <s v="SBSIUS"/>
  </r>
  <r>
    <x v="2"/>
    <s v="P2"/>
    <s v="USD"/>
    <x v="1"/>
    <s v="BOND"/>
    <s v="DAcy~USD~TBA_FGLMC1901_4"/>
    <n v="48982"/>
    <d v="2019-01-07T00:00:00"/>
    <d v="2019-01-14T00:00:00"/>
    <d v="2048-05-01T00:00:00"/>
    <s v="INT"/>
    <s v="USD"/>
    <n v="39886.730000000003"/>
    <n v="39886.730000000003"/>
    <s v="N"/>
    <s v="SBSIUS"/>
  </r>
  <r>
    <x v="15"/>
    <s v="P2"/>
    <s v="USD"/>
    <x v="1"/>
    <s v="BOND"/>
    <s v="DAcy~USD~TBA_FNCI1710_3"/>
    <n v="43978"/>
    <d v="2017-10-05T00:00:00"/>
    <d v="2017-10-17T00:00:00"/>
    <d v="2029-04-25T00:00:00"/>
    <s v="INT"/>
    <s v="USD"/>
    <n v="-137500"/>
    <n v="-137500"/>
    <s v="N"/>
    <s v="GOSZUS"/>
  </r>
  <r>
    <x v="15"/>
    <s v="P2"/>
    <s v="USD"/>
    <x v="1"/>
    <s v="BOND"/>
    <s v="DAcy~USD~TBA_FNCI1710_3"/>
    <n v="43991"/>
    <d v="2017-10-06T00:00:00"/>
    <d v="2017-10-17T00:00:00"/>
    <d v="2029-04-25T00:00:00"/>
    <s v="INT"/>
    <s v="USD"/>
    <n v="137500"/>
    <n v="137500"/>
    <s v="N"/>
    <s v="GOSZUS"/>
  </r>
  <r>
    <x v="15"/>
    <s v="P2"/>
    <s v="USD"/>
    <x v="1"/>
    <s v="BOND"/>
    <s v="DAcy~USD~TBA_FNCI1712_2.5"/>
    <n v="44654"/>
    <d v="2017-12-08T00:00:00"/>
    <d v="2017-12-18T00:00:00"/>
    <d v="2031-09-01T00:00:00"/>
    <s v="XNL"/>
    <s v="USD"/>
    <n v="-145145"/>
    <n v="-145145"/>
    <s v="N"/>
    <s v="CSFBUS"/>
  </r>
  <r>
    <x v="15"/>
    <s v="P2"/>
    <s v="USD"/>
    <x v="1"/>
    <s v="BOND"/>
    <s v="DAcy~USD~TBA_FNCI1712_2.5"/>
    <n v="44654"/>
    <d v="2017-12-08T00:00:00"/>
    <d v="2017-12-18T00:00:00"/>
    <d v="2031-09-01T00:00:00"/>
    <s v="INT"/>
    <s v="USD"/>
    <n v="-12688.59"/>
    <n v="-12688.59"/>
    <s v="N"/>
    <s v="CSFBUS"/>
  </r>
  <r>
    <x v="15"/>
    <s v="P2"/>
    <s v="USD"/>
    <x v="1"/>
    <s v="BOND"/>
    <s v="DAcy~USD~TBA_FNCI1712_2.5"/>
    <n v="44668"/>
    <d v="2017-12-11T00:00:00"/>
    <d v="2017-12-18T00:00:00"/>
    <d v="2031-09-01T00:00:00"/>
    <s v="XNL"/>
    <s v="USD"/>
    <n v="145145"/>
    <n v="145145"/>
    <s v="N"/>
    <s v="GOSZUS"/>
  </r>
  <r>
    <x v="15"/>
    <s v="P2"/>
    <s v="USD"/>
    <x v="1"/>
    <s v="BOND"/>
    <s v="DAcy~USD~TBA_FNCI1712_2.5"/>
    <n v="44668"/>
    <d v="2017-12-11T00:00:00"/>
    <d v="2017-12-18T00:00:00"/>
    <d v="2031-09-01T00:00:00"/>
    <s v="INT"/>
    <s v="USD"/>
    <n v="12688.59"/>
    <n v="12688.59"/>
    <s v="N"/>
    <s v="GOSZUS"/>
  </r>
  <r>
    <x v="15"/>
    <s v="P2"/>
    <s v="USD"/>
    <x v="1"/>
    <s v="BOND"/>
    <s v="DAcy~USD~TBA_FNCI1712_2.5"/>
    <n v="44683"/>
    <d v="2017-12-12T00:00:00"/>
    <d v="2017-12-18T00:00:00"/>
    <d v="2031-09-01T00:00:00"/>
    <s v="INT"/>
    <s v="USD"/>
    <n v="12688.59"/>
    <n v="12688.59"/>
    <s v="N"/>
    <s v="CSFBUS"/>
  </r>
  <r>
    <x v="15"/>
    <s v="P2"/>
    <s v="USD"/>
    <x v="1"/>
    <s v="BOND"/>
    <s v="DAcy~USD~TBA_FNCI1712_2.5"/>
    <n v="44683"/>
    <d v="2017-12-12T00:00:00"/>
    <d v="2017-12-18T00:00:00"/>
    <d v="2031-09-01T00:00:00"/>
    <s v="XNL"/>
    <s v="USD"/>
    <n v="145145"/>
    <n v="145145"/>
    <s v="N"/>
    <s v="CSFBUS"/>
  </r>
  <r>
    <x v="15"/>
    <s v="P2"/>
    <s v="USD"/>
    <x v="1"/>
    <s v="BOND"/>
    <s v="DAcy~USD~TBA_FNCI1712_2.5"/>
    <n v="44684"/>
    <d v="2017-12-12T00:00:00"/>
    <d v="2017-12-18T00:00:00"/>
    <d v="2031-09-01T00:00:00"/>
    <s v="INT"/>
    <s v="USD"/>
    <n v="-12688.59"/>
    <n v="-12688.59"/>
    <s v="N"/>
    <s v="GOSZUS"/>
  </r>
  <r>
    <x v="15"/>
    <s v="P2"/>
    <s v="USD"/>
    <x v="1"/>
    <s v="BOND"/>
    <s v="DAcy~USD~TBA_FNCI1712_2.5"/>
    <n v="44684"/>
    <d v="2017-12-12T00:00:00"/>
    <d v="2017-12-18T00:00:00"/>
    <d v="2031-09-01T00:00:00"/>
    <s v="XNL"/>
    <s v="USD"/>
    <n v="-145145"/>
    <n v="-145145"/>
    <s v="N"/>
    <s v="GOSZUS"/>
  </r>
  <r>
    <x v="5"/>
    <s v="P2"/>
    <s v="USD"/>
    <x v="1"/>
    <s v="BOND"/>
    <s v="DAcy~USD~TBA_FNCI1712_3"/>
    <n v="44395"/>
    <d v="2017-11-09T00:00:00"/>
    <d v="2017-12-18T00:00:00"/>
    <d v="2032-05-25T00:00:00"/>
    <s v="XNL"/>
    <s v="USD"/>
    <n v="-172530"/>
    <n v="-172530"/>
    <s v="N"/>
    <s v="SBSIUS"/>
  </r>
  <r>
    <x v="3"/>
    <s v="P2"/>
    <s v="USD"/>
    <x v="1"/>
    <s v="BOND"/>
    <s v="DAcy~USD~TBA_FNCI1712_3"/>
    <n v="44395"/>
    <d v="2017-11-09T00:00:00"/>
    <d v="2017-12-18T00:00:00"/>
    <d v="2032-05-25T00:00:00"/>
    <s v="INT"/>
    <s v="USD"/>
    <n v="-18316.009999999998"/>
    <n v="-18316.009999999998"/>
    <s v="N"/>
    <s v="SBSIUS"/>
  </r>
  <r>
    <x v="5"/>
    <s v="P2"/>
    <s v="USD"/>
    <x v="1"/>
    <s v="BOND"/>
    <s v="DAcy~USD~TBA_FNCI1712_3"/>
    <n v="44395"/>
    <d v="2017-11-09T00:00:00"/>
    <d v="2017-12-18T00:00:00"/>
    <d v="2032-05-25T00:00:00"/>
    <s v="INT"/>
    <s v="USD"/>
    <n v="-17877.830000000002"/>
    <n v="-17877.830000000002"/>
    <s v="N"/>
    <s v="SBSIUS"/>
  </r>
  <r>
    <x v="3"/>
    <s v="P2"/>
    <s v="USD"/>
    <x v="1"/>
    <s v="BOND"/>
    <s v="DAcy~USD~TBA_FNCI1712_3"/>
    <n v="44395"/>
    <d v="2017-11-09T00:00:00"/>
    <d v="2017-12-18T00:00:00"/>
    <d v="2032-05-25T00:00:00"/>
    <s v="XNL"/>
    <s v="USD"/>
    <n v="-175275"/>
    <n v="-175275"/>
    <s v="N"/>
    <s v="SBSIUS"/>
  </r>
  <r>
    <x v="3"/>
    <s v="P2"/>
    <s v="USD"/>
    <x v="1"/>
    <s v="BOND"/>
    <s v="DAcy~USD~TBA_FNCI1712_3"/>
    <n v="44653"/>
    <d v="2017-12-08T00:00:00"/>
    <d v="2017-12-18T00:00:00"/>
    <d v="2032-05-25T00:00:00"/>
    <s v="INT"/>
    <s v="USD"/>
    <n v="18316.009999999998"/>
    <n v="18316.009999999998"/>
    <s v="N"/>
    <s v="CSFBUS"/>
  </r>
  <r>
    <x v="5"/>
    <s v="P2"/>
    <s v="USD"/>
    <x v="1"/>
    <s v="BOND"/>
    <s v="DAcy~USD~TBA_FNCI1712_3"/>
    <n v="44653"/>
    <d v="2017-12-08T00:00:00"/>
    <d v="2017-12-18T00:00:00"/>
    <d v="2032-05-25T00:00:00"/>
    <s v="XNL"/>
    <s v="USD"/>
    <n v="172530"/>
    <n v="172530"/>
    <s v="N"/>
    <s v="CSFBUS"/>
  </r>
  <r>
    <x v="3"/>
    <s v="P2"/>
    <s v="USD"/>
    <x v="1"/>
    <s v="BOND"/>
    <s v="DAcy~USD~TBA_FNCI1712_3"/>
    <n v="44653"/>
    <d v="2017-12-08T00:00:00"/>
    <d v="2017-12-18T00:00:00"/>
    <d v="2032-05-25T00:00:00"/>
    <s v="XNL"/>
    <s v="USD"/>
    <n v="175275"/>
    <n v="175275"/>
    <s v="N"/>
    <s v="CSFBUS"/>
  </r>
  <r>
    <x v="5"/>
    <s v="P2"/>
    <s v="USD"/>
    <x v="1"/>
    <s v="BOND"/>
    <s v="DAcy~USD~TBA_FNCI1712_3"/>
    <n v="44653"/>
    <d v="2017-12-08T00:00:00"/>
    <d v="2017-12-18T00:00:00"/>
    <d v="2032-05-25T00:00:00"/>
    <s v="INT"/>
    <s v="USD"/>
    <n v="17877.830000000002"/>
    <n v="17877.830000000002"/>
    <s v="N"/>
    <s v="CSFBUS"/>
  </r>
  <r>
    <x v="5"/>
    <s v="P2"/>
    <s v="USD"/>
    <x v="1"/>
    <s v="BOND"/>
    <s v="DAcy~USD~TBA_FNCI1712_3"/>
    <n v="44685"/>
    <d v="2017-12-12T00:00:00"/>
    <d v="2017-12-18T00:00:00"/>
    <d v="2032-05-25T00:00:00"/>
    <s v="INT"/>
    <s v="USD"/>
    <n v="17877.830000000002"/>
    <n v="17877.830000000002"/>
    <s v="N"/>
    <s v="SBSIUS"/>
  </r>
  <r>
    <x v="5"/>
    <s v="P2"/>
    <s v="USD"/>
    <x v="1"/>
    <s v="BOND"/>
    <s v="DAcy~USD~TBA_FNCI1712_3"/>
    <n v="44685"/>
    <d v="2017-12-12T00:00:00"/>
    <d v="2017-12-18T00:00:00"/>
    <d v="2032-05-25T00:00:00"/>
    <s v="XNL"/>
    <s v="USD"/>
    <n v="172530"/>
    <n v="172530"/>
    <s v="N"/>
    <s v="SBSIUS"/>
  </r>
  <r>
    <x v="3"/>
    <s v="P2"/>
    <s v="USD"/>
    <x v="1"/>
    <s v="BOND"/>
    <s v="DAcy~USD~TBA_FNCI1712_3"/>
    <n v="44685"/>
    <d v="2017-12-12T00:00:00"/>
    <d v="2017-12-18T00:00:00"/>
    <d v="2032-05-25T00:00:00"/>
    <s v="INT"/>
    <s v="USD"/>
    <n v="18316.009999999998"/>
    <n v="18316.009999999998"/>
    <s v="N"/>
    <s v="SBSIUS"/>
  </r>
  <r>
    <x v="3"/>
    <s v="P2"/>
    <s v="USD"/>
    <x v="1"/>
    <s v="BOND"/>
    <s v="DAcy~USD~TBA_FNCI1712_3"/>
    <n v="44685"/>
    <d v="2017-12-12T00:00:00"/>
    <d v="2017-12-18T00:00:00"/>
    <d v="2032-05-25T00:00:00"/>
    <s v="XNL"/>
    <s v="USD"/>
    <n v="175275"/>
    <n v="175275"/>
    <s v="N"/>
    <s v="SBSIUS"/>
  </r>
  <r>
    <x v="3"/>
    <s v="P2"/>
    <s v="USD"/>
    <x v="1"/>
    <s v="BOND"/>
    <s v="DAcy~USD~TBA_FNCI1712_3"/>
    <n v="44686"/>
    <d v="2017-12-12T00:00:00"/>
    <d v="2017-12-18T00:00:00"/>
    <d v="2032-05-25T00:00:00"/>
    <s v="INT"/>
    <s v="USD"/>
    <n v="-18316.009999999998"/>
    <n v="-18316.009999999998"/>
    <s v="N"/>
    <s v="CSFBUS"/>
  </r>
  <r>
    <x v="3"/>
    <s v="P2"/>
    <s v="USD"/>
    <x v="1"/>
    <s v="BOND"/>
    <s v="DAcy~USD~TBA_FNCI1712_3"/>
    <n v="44686"/>
    <d v="2017-12-12T00:00:00"/>
    <d v="2017-12-18T00:00:00"/>
    <d v="2032-05-25T00:00:00"/>
    <s v="XNL"/>
    <s v="USD"/>
    <n v="-175275"/>
    <n v="-175275"/>
    <s v="N"/>
    <s v="CSFBUS"/>
  </r>
  <r>
    <x v="5"/>
    <s v="P2"/>
    <s v="USD"/>
    <x v="1"/>
    <s v="BOND"/>
    <s v="DAcy~USD~TBA_FNCI1712_3"/>
    <n v="44686"/>
    <d v="2017-12-12T00:00:00"/>
    <d v="2017-12-18T00:00:00"/>
    <d v="2032-05-25T00:00:00"/>
    <s v="XNL"/>
    <s v="USD"/>
    <n v="-172530"/>
    <n v="-172530"/>
    <s v="N"/>
    <s v="CSFBUS"/>
  </r>
  <r>
    <x v="5"/>
    <s v="P2"/>
    <s v="USD"/>
    <x v="1"/>
    <s v="BOND"/>
    <s v="DAcy~USD~TBA_FNCI1712_3"/>
    <n v="44686"/>
    <d v="2017-12-12T00:00:00"/>
    <d v="2017-12-18T00:00:00"/>
    <d v="2032-05-25T00:00:00"/>
    <s v="INT"/>
    <s v="USD"/>
    <n v="-17877.830000000002"/>
    <n v="-17877.830000000002"/>
    <s v="N"/>
    <s v="CSFBUS"/>
  </r>
  <r>
    <x v="15"/>
    <s v="P2"/>
    <s v="USD"/>
    <x v="1"/>
    <s v="BOND"/>
    <s v="DAcy~USD~TBA_FNCI1801_2.5"/>
    <n v="44669"/>
    <d v="2017-12-11T00:00:00"/>
    <d v="2018-01-17T00:00:00"/>
    <d v="2032-09-01T00:00:00"/>
    <s v="XNL"/>
    <s v="USD"/>
    <n v="-159705"/>
    <n v="-159705"/>
    <s v="N"/>
    <s v="GOSZUS"/>
  </r>
  <r>
    <x v="15"/>
    <s v="P2"/>
    <s v="USD"/>
    <x v="1"/>
    <s v="BOND"/>
    <s v="DAcy~USD~TBA_FNCI1801_2.5"/>
    <n v="44669"/>
    <d v="2017-12-11T00:00:00"/>
    <d v="2018-01-17T00:00:00"/>
    <d v="2032-09-01T00:00:00"/>
    <s v="INT"/>
    <s v="USD"/>
    <n v="-16114.88"/>
    <n v="-16114.88"/>
    <s v="N"/>
    <s v="GOSZUS"/>
  </r>
  <r>
    <x v="15"/>
    <s v="P2"/>
    <s v="USD"/>
    <x v="1"/>
    <s v="BOND"/>
    <s v="DAcy~USD~TBA_FNCI1801_2.5"/>
    <n v="44737"/>
    <d v="2017-12-18T00:00:00"/>
    <d v="2018-01-17T00:00:00"/>
    <d v="2032-09-01T00:00:00"/>
    <s v="INT"/>
    <s v="USD"/>
    <n v="-9208.5"/>
    <n v="-9208.5"/>
    <s v="N"/>
    <s v="GOSZUS"/>
  </r>
  <r>
    <x v="15"/>
    <s v="P2"/>
    <s v="USD"/>
    <x v="1"/>
    <s v="BOND"/>
    <s v="DAcy~USD~TBA_FNCI1801_2.5"/>
    <n v="44737"/>
    <d v="2017-12-18T00:00:00"/>
    <d v="2018-01-17T00:00:00"/>
    <d v="2032-09-01T00:00:00"/>
    <s v="XNL"/>
    <s v="USD"/>
    <n v="-91260"/>
    <n v="-91260"/>
    <s v="N"/>
    <s v="GOSZUS"/>
  </r>
  <r>
    <x v="15"/>
    <s v="P2"/>
    <s v="USD"/>
    <x v="1"/>
    <s v="BOND"/>
    <s v="DAcy~USD~TBA_FNCI1801_2.5"/>
    <n v="44909"/>
    <d v="2018-01-09T00:00:00"/>
    <d v="2018-01-17T00:00:00"/>
    <d v="2032-09-01T00:00:00"/>
    <s v="INT"/>
    <s v="USD"/>
    <n v="25323.38"/>
    <n v="25323.38"/>
    <s v="N"/>
    <s v="GOSZUS"/>
  </r>
  <r>
    <x v="15"/>
    <s v="P2"/>
    <s v="USD"/>
    <x v="1"/>
    <s v="BOND"/>
    <s v="DAcy~USD~TBA_FNCI1801_2.5"/>
    <n v="44909"/>
    <d v="2018-01-09T00:00:00"/>
    <d v="2018-01-17T00:00:00"/>
    <d v="2032-09-01T00:00:00"/>
    <s v="XNL"/>
    <s v="USD"/>
    <n v="250965"/>
    <n v="250965"/>
    <s v="N"/>
    <s v="GOSZUS"/>
  </r>
  <r>
    <x v="15"/>
    <s v="P2"/>
    <s v="USD"/>
    <x v="1"/>
    <s v="BOND"/>
    <s v="DAcy~USD~TBA_FNCI1801_3"/>
    <n v="44694"/>
    <d v="2017-12-13T00:00:00"/>
    <d v="2018-01-17T00:00:00"/>
    <d v="2032-07-01T00:00:00"/>
    <s v="INT"/>
    <s v="USD"/>
    <n v="-11686.95"/>
    <n v="-11686.95"/>
    <s v="N"/>
    <s v="CSFBUS"/>
  </r>
  <r>
    <x v="15"/>
    <s v="P2"/>
    <s v="USD"/>
    <x v="1"/>
    <s v="BOND"/>
    <s v="DAcy~USD~TBA_FNCI1801_3"/>
    <n v="44694"/>
    <d v="2017-12-13T00:00:00"/>
    <d v="2018-01-17T00:00:00"/>
    <d v="2032-07-01T00:00:00"/>
    <s v="XNL"/>
    <s v="USD"/>
    <n v="-108945"/>
    <n v="-108945"/>
    <s v="N"/>
    <s v="CSFBUS"/>
  </r>
  <r>
    <x v="15"/>
    <s v="P2"/>
    <s v="USD"/>
    <x v="1"/>
    <s v="BOND"/>
    <s v="DAcy~USD~TBA_FNCI1801_3"/>
    <n v="44717"/>
    <d v="2017-12-15T00:00:00"/>
    <d v="2018-01-17T00:00:00"/>
    <d v="2032-07-01T00:00:00"/>
    <s v="XNL"/>
    <s v="USD"/>
    <n v="108945"/>
    <n v="108945"/>
    <s v="N"/>
    <s v="MOSZUS"/>
  </r>
  <r>
    <x v="15"/>
    <s v="P2"/>
    <s v="USD"/>
    <x v="1"/>
    <s v="BOND"/>
    <s v="DAcy~USD~TBA_FNCI1801_3"/>
    <n v="44717"/>
    <d v="2017-12-15T00:00:00"/>
    <d v="2018-01-17T00:00:00"/>
    <d v="2032-07-01T00:00:00"/>
    <s v="INT"/>
    <s v="USD"/>
    <n v="11686.95"/>
    <n v="11686.95"/>
    <s v="N"/>
    <s v="MOSZUS"/>
  </r>
  <r>
    <x v="15"/>
    <s v="P2"/>
    <s v="USD"/>
    <x v="1"/>
    <s v="BOND"/>
    <s v="DAcy~USD~TBA_FNCI1801_3"/>
    <n v="44931"/>
    <d v="2018-01-10T00:00:00"/>
    <d v="2018-01-17T00:00:00"/>
    <d v="2032-07-01T00:00:00"/>
    <s v="XNL"/>
    <s v="USD"/>
    <n v="-108945"/>
    <n v="-108945"/>
    <s v="N"/>
    <s v="MOSZUS"/>
  </r>
  <r>
    <x v="15"/>
    <s v="P2"/>
    <s v="USD"/>
    <x v="1"/>
    <s v="BOND"/>
    <s v="DAcy~USD~TBA_FNCI1801_3"/>
    <n v="44931"/>
    <d v="2018-01-10T00:00:00"/>
    <d v="2018-01-17T00:00:00"/>
    <d v="2032-07-01T00:00:00"/>
    <s v="INT"/>
    <s v="USD"/>
    <n v="-11686.95"/>
    <n v="-11686.95"/>
    <s v="N"/>
    <s v="MOSZUS"/>
  </r>
  <r>
    <x v="15"/>
    <s v="P2"/>
    <s v="USD"/>
    <x v="1"/>
    <s v="BOND"/>
    <s v="DAcy~USD~TBA_FNCI1801_3"/>
    <n v="44932"/>
    <d v="2018-01-10T00:00:00"/>
    <d v="2018-01-17T00:00:00"/>
    <d v="2032-07-01T00:00:00"/>
    <s v="INT"/>
    <s v="USD"/>
    <n v="11686.95"/>
    <n v="11686.95"/>
    <s v="N"/>
    <s v="CSFBUS"/>
  </r>
  <r>
    <x v="15"/>
    <s v="P2"/>
    <s v="USD"/>
    <x v="1"/>
    <s v="BOND"/>
    <s v="DAcy~USD~TBA_FNCI1801_3"/>
    <n v="44932"/>
    <d v="2018-01-10T00:00:00"/>
    <d v="2018-01-17T00:00:00"/>
    <d v="2032-07-01T00:00:00"/>
    <s v="XNL"/>
    <s v="USD"/>
    <n v="108945"/>
    <n v="108945"/>
    <s v="N"/>
    <s v="CSFBUS"/>
  </r>
  <r>
    <x v="15"/>
    <s v="P2"/>
    <s v="USD"/>
    <x v="1"/>
    <s v="BOND"/>
    <s v="DAcy~USD~TBA_FNCI1802_2.5"/>
    <n v="44911"/>
    <d v="2018-01-09T00:00:00"/>
    <d v="2018-02-15T00:00:00"/>
    <d v="2032-09-01T00:00:00"/>
    <s v="INT"/>
    <s v="USD"/>
    <n v="-114583.33"/>
    <n v="-114583.33"/>
    <s v="N"/>
    <s v="GOSZUS"/>
  </r>
  <r>
    <x v="15"/>
    <s v="P2"/>
    <s v="USD"/>
    <x v="1"/>
    <s v="BOND"/>
    <s v="DAcy~USD~TBA_FNCI1802_2.5"/>
    <n v="45494"/>
    <d v="2018-02-08T00:00:00"/>
    <d v="2018-02-15T00:00:00"/>
    <d v="2032-09-01T00:00:00"/>
    <s v="INT"/>
    <s v="USD"/>
    <n v="62500"/>
    <n v="62500"/>
    <s v="N"/>
    <s v="NOMZUS"/>
  </r>
  <r>
    <x v="15"/>
    <s v="P2"/>
    <s v="USD"/>
    <x v="1"/>
    <s v="BOND"/>
    <s v="DAcy~USD~TBA_FNCI1802_2.5"/>
    <n v="45531"/>
    <d v="2018-02-12T00:00:00"/>
    <d v="2018-02-15T00:00:00"/>
    <d v="2032-09-01T00:00:00"/>
    <s v="INT"/>
    <s v="USD"/>
    <n v="52083.33"/>
    <n v="52083.33"/>
    <s v="N"/>
    <s v="NOMZUS"/>
  </r>
  <r>
    <x v="15"/>
    <s v="P2"/>
    <s v="USD"/>
    <x v="1"/>
    <s v="BOND"/>
    <s v="DAcy~USD~TBA_FNCI1802_2.5"/>
    <n v="45537"/>
    <d v="2018-02-12T00:00:00"/>
    <d v="2018-02-15T00:00:00"/>
    <d v="2032-09-01T00:00:00"/>
    <s v="INT"/>
    <s v="USD"/>
    <n v="-114583.33"/>
    <n v="-114583.33"/>
    <s v="N"/>
    <s v="NOMZUS"/>
  </r>
  <r>
    <x v="15"/>
    <s v="P2"/>
    <s v="USD"/>
    <x v="1"/>
    <s v="BOND"/>
    <s v="DAcy~USD~TBA_FNCI1802_2.5"/>
    <n v="45538"/>
    <d v="2018-02-12T00:00:00"/>
    <d v="2018-02-15T00:00:00"/>
    <d v="2032-09-01T00:00:00"/>
    <s v="INT"/>
    <s v="USD"/>
    <n v="114583.33"/>
    <n v="114583.33"/>
    <s v="N"/>
    <s v="GOSZUS"/>
  </r>
  <r>
    <x v="15"/>
    <s v="P2"/>
    <s v="USD"/>
    <x v="1"/>
    <s v="BOND"/>
    <s v="DAcy~USD~TBA_FNCI1802_3"/>
    <n v="44943"/>
    <d v="2018-01-10T00:00:00"/>
    <d v="2018-02-15T00:00:00"/>
    <d v="2032-04-01T00:00:00"/>
    <s v="INT"/>
    <s v="USD"/>
    <n v="-62500"/>
    <n v="-62500"/>
    <s v="N"/>
    <s v="CSFBUS"/>
  </r>
  <r>
    <x v="15"/>
    <s v="P2"/>
    <s v="USD"/>
    <x v="1"/>
    <s v="BOND"/>
    <s v="DAcy~USD~TBA_FNCI1802_3"/>
    <n v="45050"/>
    <d v="2018-01-24T00:00:00"/>
    <d v="2018-02-15T00:00:00"/>
    <d v="2032-04-01T00:00:00"/>
    <s v="INT"/>
    <s v="USD"/>
    <n v="62500"/>
    <n v="62500"/>
    <s v="N"/>
    <s v="ROYCUS"/>
  </r>
  <r>
    <x v="15"/>
    <s v="P2"/>
    <s v="USD"/>
    <x v="1"/>
    <s v="BOND"/>
    <s v="DAcy~USD~TBA_FNCI1802_3"/>
    <n v="45502"/>
    <d v="2018-02-08T00:00:00"/>
    <d v="2018-02-15T00:00:00"/>
    <d v="2032-04-01T00:00:00"/>
    <s v="INT"/>
    <s v="USD"/>
    <n v="-62500"/>
    <n v="-62500"/>
    <s v="N"/>
    <s v="ROYCUS"/>
  </r>
  <r>
    <x v="15"/>
    <s v="P2"/>
    <s v="USD"/>
    <x v="1"/>
    <s v="BOND"/>
    <s v="DAcy~USD~TBA_FNCI1802_3"/>
    <n v="45503"/>
    <d v="2018-02-08T00:00:00"/>
    <d v="2018-02-15T00:00:00"/>
    <d v="2032-04-01T00:00:00"/>
    <s v="INT"/>
    <s v="USD"/>
    <n v="62500"/>
    <n v="62500"/>
    <s v="N"/>
    <s v="CSFBUS"/>
  </r>
  <r>
    <x v="15"/>
    <s v="P2"/>
    <s v="USD"/>
    <x v="1"/>
    <s v="BOND"/>
    <s v="DAcy~USD~TBA_FNCI1803_2.5"/>
    <n v="45497"/>
    <d v="2018-02-08T00:00:00"/>
    <d v="2018-03-15T00:00:00"/>
    <d v="2032-10-01T00:00:00"/>
    <s v="XNL"/>
    <s v="USD"/>
    <n v="-139380"/>
    <n v="-139380"/>
    <s v="N"/>
    <s v="NOMZUS"/>
  </r>
  <r>
    <x v="15"/>
    <s v="P2"/>
    <s v="USD"/>
    <x v="1"/>
    <s v="BOND"/>
    <s v="DAcy~USD~TBA_FNCI1803_2.5"/>
    <n v="45497"/>
    <d v="2018-02-08T00:00:00"/>
    <d v="2018-03-15T00:00:00"/>
    <d v="2032-10-01T00:00:00"/>
    <s v="INT"/>
    <s v="USD"/>
    <n v="-14189"/>
    <n v="-14189"/>
    <s v="N"/>
    <s v="NOMZUS"/>
  </r>
  <r>
    <x v="15"/>
    <s v="P2"/>
    <s v="USD"/>
    <x v="1"/>
    <s v="BOND"/>
    <s v="DAcy~USD~TBA_FNCI1803_2.5"/>
    <n v="45532"/>
    <d v="2018-02-12T00:00:00"/>
    <d v="2018-03-15T00:00:00"/>
    <d v="2032-10-01T00:00:00"/>
    <s v="XNL"/>
    <s v="USD"/>
    <n v="-116150"/>
    <n v="-116150"/>
    <s v="N"/>
    <s v="NOMZUS"/>
  </r>
  <r>
    <x v="15"/>
    <s v="P2"/>
    <s v="USD"/>
    <x v="1"/>
    <s v="BOND"/>
    <s v="DAcy~USD~TBA_FNCI1803_2.5"/>
    <n v="45532"/>
    <d v="2018-02-12T00:00:00"/>
    <d v="2018-03-15T00:00:00"/>
    <d v="2032-10-01T00:00:00"/>
    <s v="INT"/>
    <s v="USD"/>
    <n v="-11824.17"/>
    <n v="-11824.17"/>
    <s v="N"/>
    <s v="NOMZUS"/>
  </r>
  <r>
    <x v="15"/>
    <s v="P2"/>
    <s v="USD"/>
    <x v="1"/>
    <s v="BOND"/>
    <s v="DAcy~USD~TBA_FNCI1803_2.5"/>
    <n v="45839"/>
    <d v="2018-03-09T00:00:00"/>
    <d v="2018-03-15T00:00:00"/>
    <d v="2032-10-01T00:00:00"/>
    <s v="XNL"/>
    <s v="USD"/>
    <n v="255530"/>
    <n v="255530"/>
    <s v="N"/>
    <s v="JPMSUS"/>
  </r>
  <r>
    <x v="15"/>
    <s v="P2"/>
    <s v="USD"/>
    <x v="1"/>
    <s v="BOND"/>
    <s v="DAcy~USD~TBA_FNCI1803_2.5"/>
    <n v="45839"/>
    <d v="2018-03-09T00:00:00"/>
    <d v="2018-03-15T00:00:00"/>
    <d v="2032-10-01T00:00:00"/>
    <s v="INT"/>
    <s v="USD"/>
    <n v="26013.17"/>
    <n v="26013.17"/>
    <s v="N"/>
    <s v="JPMSUS"/>
  </r>
  <r>
    <x v="15"/>
    <s v="P2"/>
    <s v="USD"/>
    <x v="1"/>
    <s v="BOND"/>
    <s v="DAcy~USD~TBA_FNCI1803_2.5"/>
    <n v="45848"/>
    <d v="2018-03-12T00:00:00"/>
    <d v="2018-03-15T00:00:00"/>
    <d v="2032-10-01T00:00:00"/>
    <s v="XNL"/>
    <s v="USD"/>
    <n v="255530"/>
    <n v="255530"/>
    <s v="N"/>
    <s v="NOMZUS"/>
  </r>
  <r>
    <x v="15"/>
    <s v="P2"/>
    <s v="USD"/>
    <x v="1"/>
    <s v="BOND"/>
    <s v="DAcy~USD~TBA_FNCI1803_2.5"/>
    <n v="45848"/>
    <d v="2018-03-12T00:00:00"/>
    <d v="2018-03-15T00:00:00"/>
    <d v="2032-10-01T00:00:00"/>
    <s v="INT"/>
    <s v="USD"/>
    <n v="26013.17"/>
    <n v="26013.17"/>
    <s v="N"/>
    <s v="NOMZUS"/>
  </r>
  <r>
    <x v="15"/>
    <s v="P2"/>
    <s v="USD"/>
    <x v="1"/>
    <s v="BOND"/>
    <s v="DAcy~USD~TBA_FNCI1803_2.5"/>
    <n v="45851"/>
    <d v="2018-03-12T00:00:00"/>
    <d v="2018-03-15T00:00:00"/>
    <d v="2032-10-01T00:00:00"/>
    <s v="XNL"/>
    <s v="USD"/>
    <n v="-255530"/>
    <n v="-255530"/>
    <s v="N"/>
    <s v="JPMSUS"/>
  </r>
  <r>
    <x v="15"/>
    <s v="P2"/>
    <s v="USD"/>
    <x v="1"/>
    <s v="BOND"/>
    <s v="DAcy~USD~TBA_FNCI1803_2.5"/>
    <n v="45851"/>
    <d v="2018-03-12T00:00:00"/>
    <d v="2018-03-15T00:00:00"/>
    <d v="2032-10-01T00:00:00"/>
    <s v="INT"/>
    <s v="USD"/>
    <n v="-26013.17"/>
    <n v="-26013.17"/>
    <s v="N"/>
    <s v="JPMSUS"/>
  </r>
  <r>
    <x v="15"/>
    <s v="P2"/>
    <s v="USD"/>
    <x v="1"/>
    <s v="BOND"/>
    <s v="DAcy~USD~TBA_FNCI1804_2.5"/>
    <n v="45841"/>
    <d v="2018-03-09T00:00:00"/>
    <d v="2018-04-17T00:00:00"/>
    <d v="2032-12-01T00:00:00"/>
    <s v="XNL"/>
    <s v="USD"/>
    <n v="-262350"/>
    <n v="-262350"/>
    <s v="N"/>
    <s v="JPMSUS"/>
  </r>
  <r>
    <x v="15"/>
    <s v="P2"/>
    <s v="USD"/>
    <x v="1"/>
    <s v="BOND"/>
    <s v="DAcy~USD~TBA_FNCI1804_2.5"/>
    <n v="45841"/>
    <d v="2018-03-09T00:00:00"/>
    <d v="2018-04-17T00:00:00"/>
    <d v="2032-12-01T00:00:00"/>
    <s v="INT"/>
    <s v="USD"/>
    <n v="-27456.23"/>
    <n v="-27456.23"/>
    <s v="N"/>
    <s v="JPMSUS"/>
  </r>
  <r>
    <x v="15"/>
    <s v="P2"/>
    <s v="USD"/>
    <x v="1"/>
    <s v="BOND"/>
    <s v="DAcy~USD~TBA_FNCI1804_2.5"/>
    <n v="45988"/>
    <d v="2018-03-27T00:00:00"/>
    <d v="2018-04-17T00:00:00"/>
    <d v="2032-12-01T00:00:00"/>
    <s v="XNL"/>
    <s v="USD"/>
    <n v="-95400"/>
    <n v="-95400"/>
    <s v="N"/>
    <s v="CSFBUS"/>
  </r>
  <r>
    <x v="15"/>
    <s v="P2"/>
    <s v="USD"/>
    <x v="1"/>
    <s v="BOND"/>
    <s v="DAcy~USD~TBA_FNCI1804_2.5"/>
    <n v="45988"/>
    <d v="2018-03-27T00:00:00"/>
    <d v="2018-04-17T00:00:00"/>
    <d v="2032-12-01T00:00:00"/>
    <s v="INT"/>
    <s v="USD"/>
    <n v="-9984.08"/>
    <n v="-9984.08"/>
    <s v="N"/>
    <s v="CSFBUS"/>
  </r>
  <r>
    <x v="15"/>
    <s v="P2"/>
    <s v="USD"/>
    <x v="1"/>
    <s v="BOND"/>
    <s v="DAcy~USD~TBA_FNCI1804_2.5"/>
    <n v="46154"/>
    <d v="2018-04-05T00:00:00"/>
    <d v="2018-04-17T00:00:00"/>
    <d v="2032-12-01T00:00:00"/>
    <s v="XNL"/>
    <s v="USD"/>
    <n v="95400"/>
    <n v="95400"/>
    <s v="N"/>
    <s v="CSFBUS"/>
  </r>
  <r>
    <x v="15"/>
    <s v="P2"/>
    <s v="USD"/>
    <x v="1"/>
    <s v="BOND"/>
    <s v="DAcy~USD~TBA_FNCI1804_2.5"/>
    <n v="46154"/>
    <d v="2018-04-05T00:00:00"/>
    <d v="2018-04-17T00:00:00"/>
    <d v="2032-12-01T00:00:00"/>
    <s v="INT"/>
    <s v="USD"/>
    <n v="9984.08"/>
    <n v="9984.08"/>
    <s v="N"/>
    <s v="CSFBUS"/>
  </r>
  <r>
    <x v="15"/>
    <s v="P2"/>
    <s v="USD"/>
    <x v="1"/>
    <s v="BOND"/>
    <s v="DAcy~USD~TBA_FNCI1804_2.5"/>
    <n v="46202"/>
    <d v="2018-04-09T00:00:00"/>
    <d v="2018-04-17T00:00:00"/>
    <d v="2032-12-01T00:00:00"/>
    <s v="XNL"/>
    <s v="USD"/>
    <n v="262350"/>
    <n v="262350"/>
    <s v="N"/>
    <s v="JPMSUS"/>
  </r>
  <r>
    <x v="15"/>
    <s v="P2"/>
    <s v="USD"/>
    <x v="1"/>
    <s v="BOND"/>
    <s v="DAcy~USD~TBA_FNCI1804_2.5"/>
    <n v="46202"/>
    <d v="2018-04-09T00:00:00"/>
    <d v="2018-04-17T00:00:00"/>
    <d v="2032-12-01T00:00:00"/>
    <s v="INT"/>
    <s v="USD"/>
    <n v="27456.23"/>
    <n v="27456.23"/>
    <s v="N"/>
    <s v="JPMSUS"/>
  </r>
  <r>
    <x v="15"/>
    <s v="P2"/>
    <s v="USD"/>
    <x v="1"/>
    <s v="BOND"/>
    <s v="DAcy~USD~TBA_FNCI1805_2.5"/>
    <n v="46205"/>
    <d v="2018-04-09T00:00:00"/>
    <d v="2018-05-17T00:00:00"/>
    <d v="2032-12-01T00:00:00"/>
    <s v="XNL"/>
    <s v="USD"/>
    <n v="-265100"/>
    <n v="-265100"/>
    <s v="N"/>
    <s v="JPMSUS"/>
  </r>
  <r>
    <x v="15"/>
    <s v="P2"/>
    <s v="USD"/>
    <x v="1"/>
    <s v="BOND"/>
    <s v="DAcy~USD~TBA_FNCI1805_2.5"/>
    <n v="46205"/>
    <d v="2018-04-09T00:00:00"/>
    <d v="2018-05-17T00:00:00"/>
    <d v="2032-12-01T00:00:00"/>
    <s v="INT"/>
    <s v="USD"/>
    <n v="-27893.360000000001"/>
    <n v="-27893.360000000001"/>
    <s v="N"/>
    <s v="JPMSUS"/>
  </r>
  <r>
    <x v="15"/>
    <s v="P2"/>
    <s v="USD"/>
    <x v="1"/>
    <s v="BOND"/>
    <s v="DAcy~USD~TBA_FNCI1805_2.5"/>
    <n v="46259"/>
    <d v="2018-04-12T00:00:00"/>
    <d v="2018-05-17T00:00:00"/>
    <d v="2032-12-01T00:00:00"/>
    <s v="XNL"/>
    <s v="USD"/>
    <n v="120500"/>
    <n v="120500"/>
    <s v="N"/>
    <s v="CSFBUS"/>
  </r>
  <r>
    <x v="15"/>
    <s v="P2"/>
    <s v="USD"/>
    <x v="1"/>
    <s v="BOND"/>
    <s v="DAcy~USD~TBA_FNCI1805_2.5"/>
    <n v="46259"/>
    <d v="2018-04-12T00:00:00"/>
    <d v="2018-05-17T00:00:00"/>
    <d v="2032-12-01T00:00:00"/>
    <s v="INT"/>
    <s v="USD"/>
    <n v="12678.8"/>
    <n v="12678.8"/>
    <s v="N"/>
    <s v="CSFBUS"/>
  </r>
  <r>
    <x v="15"/>
    <s v="P2"/>
    <s v="USD"/>
    <x v="1"/>
    <s v="BOND"/>
    <s v="DAcy~USD~TBA_FNCI1805_2.5"/>
    <n v="46327"/>
    <d v="2018-04-18T00:00:00"/>
    <d v="2018-05-17T00:00:00"/>
    <d v="2032-12-01T00:00:00"/>
    <s v="XNL"/>
    <s v="USD"/>
    <n v="96400"/>
    <n v="96400"/>
    <s v="N"/>
    <s v="NOMZUS"/>
  </r>
  <r>
    <x v="15"/>
    <s v="P2"/>
    <s v="USD"/>
    <x v="1"/>
    <s v="BOND"/>
    <s v="DAcy~USD~TBA_FNCI1805_2.5"/>
    <n v="46327"/>
    <d v="2018-04-18T00:00:00"/>
    <d v="2018-05-17T00:00:00"/>
    <d v="2032-12-01T00:00:00"/>
    <s v="INT"/>
    <s v="USD"/>
    <n v="10143.040000000001"/>
    <n v="10143.040000000001"/>
    <s v="N"/>
    <s v="NOMZUS"/>
  </r>
  <r>
    <x v="15"/>
    <s v="P2"/>
    <s v="USD"/>
    <x v="1"/>
    <s v="BOND"/>
    <s v="DAcy~USD~TBA_FNCI1805_2.5"/>
    <n v="46362"/>
    <d v="2018-04-20T00:00:00"/>
    <d v="2018-05-17T00:00:00"/>
    <d v="2032-12-01T00:00:00"/>
    <s v="XNL"/>
    <s v="USD"/>
    <n v="48200"/>
    <n v="48200"/>
    <s v="N"/>
    <s v="NOMZUS"/>
  </r>
  <r>
    <x v="15"/>
    <s v="P2"/>
    <s v="USD"/>
    <x v="1"/>
    <s v="BOND"/>
    <s v="DAcy~USD~TBA_FNCI1805_2.5"/>
    <n v="46362"/>
    <d v="2018-04-20T00:00:00"/>
    <d v="2018-05-17T00:00:00"/>
    <d v="2032-12-01T00:00:00"/>
    <s v="INT"/>
    <s v="USD"/>
    <n v="5071.5200000000004"/>
    <n v="5071.5200000000004"/>
    <s v="N"/>
    <s v="NOMZUS"/>
  </r>
  <r>
    <x v="15"/>
    <s v="P2"/>
    <s v="USD"/>
    <x v="1"/>
    <s v="BOND"/>
    <s v="DAcy~USD~TBA_FNCI1805_2.5"/>
    <n v="46586"/>
    <d v="2018-05-07T00:00:00"/>
    <d v="2018-05-17T00:00:00"/>
    <d v="2032-12-01T00:00:00"/>
    <s v="INT"/>
    <s v="USD"/>
    <n v="15214.56"/>
    <n v="15214.56"/>
    <s v="N"/>
    <s v="JPMSUS"/>
  </r>
  <r>
    <x v="15"/>
    <s v="P2"/>
    <s v="USD"/>
    <x v="1"/>
    <s v="BOND"/>
    <s v="DAcy~USD~TBA_FNCI1805_2.5"/>
    <n v="46586"/>
    <d v="2018-05-07T00:00:00"/>
    <d v="2018-05-17T00:00:00"/>
    <d v="2032-12-01T00:00:00"/>
    <s v="XNL"/>
    <s v="USD"/>
    <n v="144600"/>
    <n v="144600"/>
    <s v="N"/>
    <s v="JPMSUS"/>
  </r>
  <r>
    <x v="15"/>
    <s v="P2"/>
    <s v="USD"/>
    <x v="1"/>
    <s v="BOND"/>
    <s v="DAcy~USD~TBA_FNCI1805_2.5"/>
    <n v="46587"/>
    <d v="2018-05-07T00:00:00"/>
    <d v="2018-05-17T00:00:00"/>
    <d v="2032-12-01T00:00:00"/>
    <s v="XNL"/>
    <s v="USD"/>
    <n v="-144600"/>
    <n v="-144600"/>
    <s v="N"/>
    <s v="NOMZUS"/>
  </r>
  <r>
    <x v="15"/>
    <s v="P2"/>
    <s v="USD"/>
    <x v="1"/>
    <s v="BOND"/>
    <s v="DAcy~USD~TBA_FNCI1805_2.5"/>
    <n v="46587"/>
    <d v="2018-05-07T00:00:00"/>
    <d v="2018-05-17T00:00:00"/>
    <d v="2032-12-01T00:00:00"/>
    <s v="INT"/>
    <s v="USD"/>
    <n v="-15214.56"/>
    <n v="-15214.56"/>
    <s v="N"/>
    <s v="NOMZUS"/>
  </r>
  <r>
    <x v="15"/>
    <s v="P2"/>
    <s v="USD"/>
    <x v="1"/>
    <s v="BOND"/>
    <s v="DAcy~USD~TBA_FNCI1805_2.5"/>
    <n v="46588"/>
    <d v="2018-05-07T00:00:00"/>
    <d v="2018-05-17T00:00:00"/>
    <d v="2032-12-01T00:00:00"/>
    <s v="XNL"/>
    <s v="USD"/>
    <n v="-120500"/>
    <n v="-120500"/>
    <s v="N"/>
    <s v="CSFBUS"/>
  </r>
  <r>
    <x v="15"/>
    <s v="P2"/>
    <s v="USD"/>
    <x v="1"/>
    <s v="BOND"/>
    <s v="DAcy~USD~TBA_FNCI1805_2.5"/>
    <n v="46588"/>
    <d v="2018-05-07T00:00:00"/>
    <d v="2018-05-17T00:00:00"/>
    <d v="2032-12-01T00:00:00"/>
    <s v="INT"/>
    <s v="USD"/>
    <n v="-12678.8"/>
    <n v="-12678.8"/>
    <s v="N"/>
    <s v="CSFBUS"/>
  </r>
  <r>
    <x v="15"/>
    <s v="P2"/>
    <s v="USD"/>
    <x v="1"/>
    <s v="BOND"/>
    <s v="DAcy~USD~TBA_FNCI1805_2.5"/>
    <n v="46589"/>
    <d v="2018-05-07T00:00:00"/>
    <d v="2018-05-17T00:00:00"/>
    <d v="2032-12-01T00:00:00"/>
    <s v="INT"/>
    <s v="USD"/>
    <n v="12678.8"/>
    <n v="12678.8"/>
    <s v="N"/>
    <s v="JPMSUS"/>
  </r>
  <r>
    <x v="15"/>
    <s v="P2"/>
    <s v="USD"/>
    <x v="1"/>
    <s v="BOND"/>
    <s v="DAcy~USD~TBA_FNCI1805_2.5"/>
    <n v="46589"/>
    <d v="2018-05-07T00:00:00"/>
    <d v="2018-05-17T00:00:00"/>
    <d v="2032-12-01T00:00:00"/>
    <s v="XNL"/>
    <s v="USD"/>
    <n v="120500"/>
    <n v="120500"/>
    <s v="N"/>
    <s v="JPMSUS"/>
  </r>
  <r>
    <x v="15"/>
    <s v="P2"/>
    <s v="USD"/>
    <x v="1"/>
    <s v="BOND"/>
    <s v="DAcy~USD~TBA_FNCI1805_3"/>
    <n v="46427"/>
    <d v="2018-04-30T00:00:00"/>
    <d v="2018-05-17T00:00:00"/>
    <d v="2032-09-25T00:00:00"/>
    <s v="INT"/>
    <s v="USD"/>
    <n v="-14272.81"/>
    <n v="-14272.81"/>
    <s v="N"/>
    <s v="CSFBUS"/>
  </r>
  <r>
    <x v="15"/>
    <s v="P2"/>
    <s v="USD"/>
    <x v="1"/>
    <s v="BOND"/>
    <s v="DAcy~USD~TBA_FNCI1805_3"/>
    <n v="46427"/>
    <d v="2018-04-30T00:00:00"/>
    <d v="2018-05-17T00:00:00"/>
    <d v="2032-09-25T00:00:00"/>
    <s v="XNL"/>
    <s v="USD"/>
    <n v="-117350"/>
    <n v="-117350"/>
    <s v="N"/>
    <s v="CSFBUS"/>
  </r>
  <r>
    <x v="15"/>
    <s v="P2"/>
    <s v="USD"/>
    <x v="1"/>
    <s v="BOND"/>
    <s v="DAcy~USD~TBA_FNCI1805_3"/>
    <n v="46635"/>
    <d v="2018-05-09T00:00:00"/>
    <d v="2018-05-17T00:00:00"/>
    <d v="2032-09-25T00:00:00"/>
    <s v="INT"/>
    <s v="USD"/>
    <n v="14272.81"/>
    <n v="14272.81"/>
    <s v="N"/>
    <s v="GOSZUS"/>
  </r>
  <r>
    <x v="15"/>
    <s v="P2"/>
    <s v="USD"/>
    <x v="1"/>
    <s v="BOND"/>
    <s v="DAcy~USD~TBA_FNCI1805_3"/>
    <n v="46635"/>
    <d v="2018-05-09T00:00:00"/>
    <d v="2018-05-17T00:00:00"/>
    <d v="2032-09-25T00:00:00"/>
    <s v="XNL"/>
    <s v="USD"/>
    <n v="117350"/>
    <n v="117350"/>
    <s v="N"/>
    <s v="GOSZUS"/>
  </r>
  <r>
    <x v="15"/>
    <s v="P2"/>
    <s v="USD"/>
    <x v="1"/>
    <s v="BOND"/>
    <s v="DAcy~USD~TBA_FNCI1805_3"/>
    <n v="46649"/>
    <d v="2018-05-09T00:00:00"/>
    <d v="2018-05-17T00:00:00"/>
    <d v="2032-09-25T00:00:00"/>
    <s v="XNL"/>
    <s v="USD"/>
    <n v="117350"/>
    <n v="117350"/>
    <s v="N"/>
    <s v="CSFBUS"/>
  </r>
  <r>
    <x v="15"/>
    <s v="P2"/>
    <s v="USD"/>
    <x v="1"/>
    <s v="BOND"/>
    <s v="DAcy~USD~TBA_FNCI1805_3"/>
    <n v="46649"/>
    <d v="2018-05-09T00:00:00"/>
    <d v="2018-05-17T00:00:00"/>
    <d v="2032-09-25T00:00:00"/>
    <s v="INT"/>
    <s v="USD"/>
    <n v="14272.81"/>
    <n v="14272.81"/>
    <s v="N"/>
    <s v="CSFBUS"/>
  </r>
  <r>
    <x v="15"/>
    <s v="P2"/>
    <s v="USD"/>
    <x v="1"/>
    <s v="BOND"/>
    <s v="DAcy~USD~TBA_FNCI1805_3"/>
    <n v="46650"/>
    <d v="2018-05-09T00:00:00"/>
    <d v="2018-05-17T00:00:00"/>
    <d v="2032-09-25T00:00:00"/>
    <s v="INT"/>
    <s v="USD"/>
    <n v="-14272.81"/>
    <n v="-14272.81"/>
    <s v="N"/>
    <s v="GOSZUS"/>
  </r>
  <r>
    <x v="15"/>
    <s v="P2"/>
    <s v="USD"/>
    <x v="1"/>
    <s v="BOND"/>
    <s v="DAcy~USD~TBA_FNCI1805_3"/>
    <n v="46650"/>
    <d v="2018-05-09T00:00:00"/>
    <d v="2018-05-17T00:00:00"/>
    <d v="2032-09-25T00:00:00"/>
    <s v="XNL"/>
    <s v="USD"/>
    <n v="-117350"/>
    <n v="-117350"/>
    <s v="N"/>
    <s v="GOSZUS"/>
  </r>
  <r>
    <x v="15"/>
    <s v="P2"/>
    <s v="USD"/>
    <x v="1"/>
    <s v="BOND"/>
    <s v="DAcy~USD~TBA_FNCI1808_3"/>
    <n v="47342"/>
    <d v="2018-07-16T00:00:00"/>
    <d v="2018-08-16T00:00:00"/>
    <d v="2032-06-01T00:00:00"/>
    <s v="XNL"/>
    <s v="USD"/>
    <n v="-216225"/>
    <n v="-216225"/>
    <s v="N"/>
    <s v="SBSIUS"/>
  </r>
  <r>
    <x v="15"/>
    <s v="P2"/>
    <s v="USD"/>
    <x v="1"/>
    <s v="BOND"/>
    <s v="DAcy~USD~TBA_FNCI1808_3"/>
    <n v="47342"/>
    <d v="2018-07-16T00:00:00"/>
    <d v="2018-08-16T00:00:00"/>
    <d v="2032-06-01T00:00:00"/>
    <s v="INT"/>
    <s v="USD"/>
    <n v="-25818.19"/>
    <n v="-25818.19"/>
    <s v="N"/>
    <s v="SBSIUS"/>
  </r>
  <r>
    <x v="15"/>
    <s v="P2"/>
    <s v="USD"/>
    <x v="1"/>
    <s v="BOND"/>
    <s v="DAcy~USD~TBA_FNCI1808_3"/>
    <n v="47639"/>
    <d v="2018-08-08T00:00:00"/>
    <d v="2018-08-16T00:00:00"/>
    <d v="2032-06-01T00:00:00"/>
    <s v="INT"/>
    <s v="USD"/>
    <n v="16064.65"/>
    <n v="16064.65"/>
    <s v="N"/>
    <s v="TDSSNY"/>
  </r>
  <r>
    <x v="15"/>
    <s v="P2"/>
    <s v="USD"/>
    <x v="1"/>
    <s v="BOND"/>
    <s v="DAcy~USD~TBA_FNCI1808_3"/>
    <n v="47639"/>
    <d v="2018-08-08T00:00:00"/>
    <d v="2018-08-16T00:00:00"/>
    <d v="2032-06-01T00:00:00"/>
    <s v="XNL"/>
    <s v="USD"/>
    <n v="134540"/>
    <n v="134540"/>
    <s v="N"/>
    <s v="TDSSNY"/>
  </r>
  <r>
    <x v="15"/>
    <s v="P2"/>
    <s v="USD"/>
    <x v="1"/>
    <s v="BOND"/>
    <s v="DAcy~USD~TBA_FNCI1808_3"/>
    <n v="47664"/>
    <d v="2018-08-09T00:00:00"/>
    <d v="2018-08-16T00:00:00"/>
    <d v="2032-06-01T00:00:00"/>
    <s v="XNL"/>
    <s v="USD"/>
    <n v="81685"/>
    <n v="81685"/>
    <s v="N"/>
    <s v="TDSSNY"/>
  </r>
  <r>
    <x v="15"/>
    <s v="P2"/>
    <s v="USD"/>
    <x v="1"/>
    <s v="BOND"/>
    <s v="DAcy~USD~TBA_FNCI1808_3"/>
    <n v="47664"/>
    <d v="2018-08-09T00:00:00"/>
    <d v="2018-08-16T00:00:00"/>
    <d v="2032-06-01T00:00:00"/>
    <s v="INT"/>
    <s v="USD"/>
    <n v="9753.5400000000009"/>
    <n v="9753.5400000000009"/>
    <s v="N"/>
    <s v="TDSSNY"/>
  </r>
  <r>
    <x v="15"/>
    <s v="P2"/>
    <s v="USD"/>
    <x v="1"/>
    <s v="BOND"/>
    <s v="DAcy~USD~TBA_FNCI1808_3"/>
    <n v="47668"/>
    <d v="2018-08-09T00:00:00"/>
    <d v="2018-08-16T00:00:00"/>
    <d v="2032-06-01T00:00:00"/>
    <s v="XNL"/>
    <s v="USD"/>
    <n v="216225"/>
    <n v="216225"/>
    <s v="N"/>
    <s v="SBSIUS"/>
  </r>
  <r>
    <x v="15"/>
    <s v="P2"/>
    <s v="USD"/>
    <x v="1"/>
    <s v="BOND"/>
    <s v="DAcy~USD~TBA_FNCI1808_3"/>
    <n v="47668"/>
    <d v="2018-08-09T00:00:00"/>
    <d v="2018-08-16T00:00:00"/>
    <d v="2032-06-01T00:00:00"/>
    <s v="INT"/>
    <s v="USD"/>
    <n v="25818.19"/>
    <n v="25818.19"/>
    <s v="N"/>
    <s v="SBSIUS"/>
  </r>
  <r>
    <x v="15"/>
    <s v="P2"/>
    <s v="USD"/>
    <x v="1"/>
    <s v="BOND"/>
    <s v="DAcy~USD~TBA_FNCI1808_3"/>
    <n v="47669"/>
    <d v="2018-08-09T00:00:00"/>
    <d v="2018-08-16T00:00:00"/>
    <d v="2032-06-01T00:00:00"/>
    <s v="XNL"/>
    <s v="USD"/>
    <n v="-216225"/>
    <n v="-216225"/>
    <s v="N"/>
    <s v="TDSSNY"/>
  </r>
  <r>
    <x v="15"/>
    <s v="P2"/>
    <s v="USD"/>
    <x v="1"/>
    <s v="BOND"/>
    <s v="DAcy~USD~TBA_FNCI1808_3"/>
    <n v="47669"/>
    <d v="2018-08-09T00:00:00"/>
    <d v="2018-08-16T00:00:00"/>
    <d v="2032-06-01T00:00:00"/>
    <s v="INT"/>
    <s v="USD"/>
    <n v="-25818.19"/>
    <n v="-25818.19"/>
    <s v="N"/>
    <s v="TDSSNY"/>
  </r>
  <r>
    <x v="15"/>
    <s v="P2"/>
    <s v="USD"/>
    <x v="1"/>
    <s v="BOND"/>
    <s v="DAcy~USD~TBA_FNCI1809_3"/>
    <n v="47670"/>
    <d v="2018-08-09T00:00:00"/>
    <d v="2018-09-18T00:00:00"/>
    <d v="2033-02-25T00:00:00"/>
    <s v="XNL"/>
    <s v="USD"/>
    <n v="-82008"/>
    <n v="-82008"/>
    <s v="N"/>
    <s v="TDSSNY"/>
  </r>
  <r>
    <x v="15"/>
    <s v="P2"/>
    <s v="USD"/>
    <x v="1"/>
    <s v="BOND"/>
    <s v="DAcy~USD~TBA_FNCI1809_3"/>
    <n v="47670"/>
    <d v="2018-08-09T00:00:00"/>
    <d v="2018-09-18T00:00:00"/>
    <d v="2033-02-25T00:00:00"/>
    <s v="INT"/>
    <s v="USD"/>
    <n v="-10576.93"/>
    <n v="-10576.93"/>
    <s v="N"/>
    <s v="TDSSNY"/>
  </r>
  <r>
    <x v="15"/>
    <s v="P2"/>
    <s v="USD"/>
    <x v="1"/>
    <s v="BOND"/>
    <s v="DAcy~USD~TBA_FNCI1809_3"/>
    <n v="47930"/>
    <d v="2018-09-07T00:00:00"/>
    <d v="2018-09-18T00:00:00"/>
    <d v="2033-02-25T00:00:00"/>
    <s v="INT"/>
    <s v="USD"/>
    <n v="10576.93"/>
    <n v="10576.93"/>
    <s v="N"/>
    <s v="GOSZUS"/>
  </r>
  <r>
    <x v="15"/>
    <s v="P2"/>
    <s v="USD"/>
    <x v="1"/>
    <s v="BOND"/>
    <s v="DAcy~USD~TBA_FNCI1809_3"/>
    <n v="47930"/>
    <d v="2018-09-07T00:00:00"/>
    <d v="2018-09-18T00:00:00"/>
    <d v="2033-02-25T00:00:00"/>
    <s v="XNL"/>
    <s v="USD"/>
    <n v="82008"/>
    <n v="82008"/>
    <s v="N"/>
    <s v="GOSZUS"/>
  </r>
  <r>
    <x v="15"/>
    <s v="P2"/>
    <s v="USD"/>
    <x v="1"/>
    <s v="BOND"/>
    <s v="DAcy~USD~TBA_FNCI1809_3"/>
    <n v="47932"/>
    <d v="2018-09-07T00:00:00"/>
    <d v="2018-09-18T00:00:00"/>
    <d v="2033-02-25T00:00:00"/>
    <s v="INT"/>
    <s v="USD"/>
    <n v="-10576.93"/>
    <n v="-10576.93"/>
    <s v="N"/>
    <s v="GOSZUS"/>
  </r>
  <r>
    <x v="15"/>
    <s v="P2"/>
    <s v="USD"/>
    <x v="1"/>
    <s v="BOND"/>
    <s v="DAcy~USD~TBA_FNCI1809_3"/>
    <n v="47932"/>
    <d v="2018-09-07T00:00:00"/>
    <d v="2018-09-18T00:00:00"/>
    <d v="2033-02-25T00:00:00"/>
    <s v="XNL"/>
    <s v="USD"/>
    <n v="-82008"/>
    <n v="-82008"/>
    <s v="N"/>
    <s v="GOSZUS"/>
  </r>
  <r>
    <x v="15"/>
    <s v="P2"/>
    <s v="USD"/>
    <x v="1"/>
    <s v="BOND"/>
    <s v="DAcy~USD~TBA_FNCI1809_3"/>
    <n v="47933"/>
    <d v="2018-09-07T00:00:00"/>
    <d v="2018-09-18T00:00:00"/>
    <d v="2033-02-25T00:00:00"/>
    <s v="INT"/>
    <s v="USD"/>
    <n v="10576.93"/>
    <n v="10576.93"/>
    <s v="N"/>
    <s v="TDSSNY"/>
  </r>
  <r>
    <x v="15"/>
    <s v="P2"/>
    <s v="USD"/>
    <x v="1"/>
    <s v="BOND"/>
    <s v="DAcy~USD~TBA_FNCI1809_3"/>
    <n v="47933"/>
    <d v="2018-09-07T00:00:00"/>
    <d v="2018-09-18T00:00:00"/>
    <d v="2033-02-25T00:00:00"/>
    <s v="XNL"/>
    <s v="USD"/>
    <n v="82008"/>
    <n v="82008"/>
    <s v="N"/>
    <s v="TDSSNY"/>
  </r>
  <r>
    <x v="15"/>
    <s v="P2"/>
    <s v="USD"/>
    <x v="1"/>
    <s v="BOND"/>
    <s v="DAcy~USD~TBA_FNCI1811_3"/>
    <n v="48575"/>
    <d v="2018-11-13T00:00:00"/>
    <d v="2018-11-15T00:00:00"/>
    <d v="2033-03-01T00:00:00"/>
    <s v="XNL"/>
    <s v="USD"/>
    <n v="249018"/>
    <n v="249018"/>
    <s v="N"/>
    <s v="SBSIUS"/>
  </r>
  <r>
    <x v="15"/>
    <s v="P2"/>
    <s v="USD"/>
    <x v="1"/>
    <s v="BOND"/>
    <s v="DAcy~USD~TBA_FNCI1811_3"/>
    <n v="48575"/>
    <d v="2018-11-13T00:00:00"/>
    <d v="2018-11-15T00:00:00"/>
    <d v="2033-03-01T00:00:00"/>
    <s v="INT"/>
    <s v="USD"/>
    <n v="34777.379999999997"/>
    <n v="34777.379999999997"/>
    <s v="N"/>
    <s v="SBSIUS"/>
  </r>
  <r>
    <x v="15"/>
    <s v="P2"/>
    <s v="USD"/>
    <x v="1"/>
    <s v="BOND"/>
    <s v="DAcy~USD~TBA_FNCI1811_3"/>
    <n v="48576"/>
    <d v="2018-11-13T00:00:00"/>
    <d v="2018-11-15T00:00:00"/>
    <d v="2033-03-01T00:00:00"/>
    <s v="XNL"/>
    <s v="USD"/>
    <n v="-249018"/>
    <n v="-249018"/>
    <s v="N"/>
    <s v="SBSIUS"/>
  </r>
  <r>
    <x v="15"/>
    <s v="P2"/>
    <s v="USD"/>
    <x v="1"/>
    <s v="BOND"/>
    <s v="DAcy~USD~TBA_FNCI1811_3"/>
    <n v="48576"/>
    <d v="2018-11-13T00:00:00"/>
    <d v="2018-11-15T00:00:00"/>
    <d v="2033-03-01T00:00:00"/>
    <s v="INT"/>
    <s v="USD"/>
    <n v="-34777.379999999997"/>
    <n v="-34777.379999999997"/>
    <s v="N"/>
    <s v="SBSIUS"/>
  </r>
  <r>
    <x v="15"/>
    <s v="P2"/>
    <s v="USD"/>
    <x v="1"/>
    <s v="BOND"/>
    <s v="DAcy~USD~TBA_FNCI1812_3"/>
    <n v="48577"/>
    <d v="2018-11-13T00:00:00"/>
    <d v="2018-12-18T00:00:00"/>
    <d v="2033-03-01T00:00:00"/>
    <s v="XNL"/>
    <s v="USD"/>
    <n v="249062.1"/>
    <n v="249062.1"/>
    <s v="N"/>
    <s v="SBSIUS"/>
  </r>
  <r>
    <x v="15"/>
    <s v="P2"/>
    <s v="USD"/>
    <x v="1"/>
    <s v="BOND"/>
    <s v="DAcy~USD~TBA_FNCI1812_3"/>
    <n v="48577"/>
    <d v="2018-11-13T00:00:00"/>
    <d v="2018-12-18T00:00:00"/>
    <d v="2033-03-01T00:00:00"/>
    <s v="INT"/>
    <s v="USD"/>
    <n v="34777.440000000002"/>
    <n v="34777.440000000002"/>
    <s v="N"/>
    <s v="SBSIUS"/>
  </r>
  <r>
    <x v="15"/>
    <s v="P2"/>
    <s v="USD"/>
    <x v="1"/>
    <s v="BOND"/>
    <s v="DAcy~USD~TBA_FNCI1812_3"/>
    <n v="48685"/>
    <d v="2018-11-28T00:00:00"/>
    <d v="2018-12-18T00:00:00"/>
    <d v="2033-03-01T00:00:00"/>
    <s v="XNL"/>
    <s v="USD"/>
    <n v="-249062.1"/>
    <n v="-249062.1"/>
    <s v="N"/>
    <s v="GOSZUS"/>
  </r>
  <r>
    <x v="15"/>
    <s v="P2"/>
    <s v="USD"/>
    <x v="1"/>
    <s v="BOND"/>
    <s v="DAcy~USD~TBA_FNCI1812_3"/>
    <n v="48685"/>
    <d v="2018-11-28T00:00:00"/>
    <d v="2018-12-18T00:00:00"/>
    <d v="2033-03-01T00:00:00"/>
    <s v="INT"/>
    <s v="USD"/>
    <n v="-34777.440000000002"/>
    <n v="-34777.440000000002"/>
    <s v="N"/>
    <s v="GOSZUS"/>
  </r>
  <r>
    <x v="15"/>
    <s v="P2"/>
    <s v="USD"/>
    <x v="1"/>
    <s v="BOND"/>
    <s v="DAcy~USD~TBA_FNCI1812_3"/>
    <n v="48800"/>
    <d v="2018-12-10T00:00:00"/>
    <d v="2018-12-18T00:00:00"/>
    <d v="2033-03-01T00:00:00"/>
    <s v="INT"/>
    <s v="USD"/>
    <n v="34777.440000000002"/>
    <n v="34777.440000000002"/>
    <s v="N"/>
    <s v="GOSZUS"/>
  </r>
  <r>
    <x v="15"/>
    <s v="P2"/>
    <s v="USD"/>
    <x v="1"/>
    <s v="BOND"/>
    <s v="DAcy~USD~TBA_FNCI1812_3"/>
    <n v="48800"/>
    <d v="2018-12-10T00:00:00"/>
    <d v="2018-12-18T00:00:00"/>
    <d v="2033-03-01T00:00:00"/>
    <s v="XNL"/>
    <s v="USD"/>
    <n v="249062.1"/>
    <n v="249062.1"/>
    <s v="N"/>
    <s v="GOSZUS"/>
  </r>
  <r>
    <x v="15"/>
    <s v="P2"/>
    <s v="USD"/>
    <x v="1"/>
    <s v="BOND"/>
    <s v="DAcy~USD~TBA_FNCI1812_3"/>
    <n v="48801"/>
    <d v="2018-12-10T00:00:00"/>
    <d v="2018-12-18T00:00:00"/>
    <d v="2033-03-01T00:00:00"/>
    <s v="INT"/>
    <s v="USD"/>
    <n v="-34777.440000000002"/>
    <n v="-34777.440000000002"/>
    <s v="N"/>
    <s v="SBSIUS"/>
  </r>
  <r>
    <x v="15"/>
    <s v="P2"/>
    <s v="USD"/>
    <x v="1"/>
    <s v="BOND"/>
    <s v="DAcy~USD~TBA_FNCI1812_3"/>
    <n v="48801"/>
    <d v="2018-12-10T00:00:00"/>
    <d v="2018-12-18T00:00:00"/>
    <d v="2033-03-01T00:00:00"/>
    <s v="XNL"/>
    <s v="USD"/>
    <n v="-249062.1"/>
    <n v="-249062.1"/>
    <s v="N"/>
    <s v="SBSIUS"/>
  </r>
  <r>
    <x v="15"/>
    <s v="P2"/>
    <s v="USD"/>
    <x v="1"/>
    <s v="BOND"/>
    <s v="DAcy~USD~TBA_FNCL1710_3.5"/>
    <n v="43961"/>
    <d v="2017-10-04T00:00:00"/>
    <d v="2017-10-12T00:00:00"/>
    <d v="2046-10-01T00:00:00"/>
    <s v="XNL"/>
    <s v="USD"/>
    <n v="-107220"/>
    <n v="-107220"/>
    <s v="N"/>
    <s v="GOSZUS"/>
  </r>
  <r>
    <x v="15"/>
    <s v="P2"/>
    <s v="USD"/>
    <x v="1"/>
    <s v="BOND"/>
    <s v="DAcy~USD~TBA_FNCL1710_3.5"/>
    <n v="43961"/>
    <d v="2017-10-04T00:00:00"/>
    <d v="2017-10-12T00:00:00"/>
    <d v="2046-10-01T00:00:00"/>
    <s v="INT"/>
    <s v="USD"/>
    <n v="-21308.35"/>
    <n v="-21308.35"/>
    <s v="N"/>
    <s v="GOSZUS"/>
  </r>
  <r>
    <x v="15"/>
    <s v="P2"/>
    <s v="USD"/>
    <x v="1"/>
    <s v="BOND"/>
    <s v="DAcy~USD~TBA_FNCL1710_3.5"/>
    <n v="43975"/>
    <d v="2017-10-05T00:00:00"/>
    <d v="2017-10-12T00:00:00"/>
    <d v="2046-10-01T00:00:00"/>
    <s v="INT"/>
    <s v="USD"/>
    <n v="-33383.08"/>
    <n v="-33383.08"/>
    <s v="N"/>
    <s v="GOSZUS"/>
  </r>
  <r>
    <x v="15"/>
    <s v="P2"/>
    <s v="USD"/>
    <x v="1"/>
    <s v="BOND"/>
    <s v="DAcy~USD~TBA_FNCL1710_3.5"/>
    <n v="43975"/>
    <d v="2017-10-05T00:00:00"/>
    <d v="2017-10-12T00:00:00"/>
    <d v="2046-10-01T00:00:00"/>
    <s v="XNL"/>
    <s v="USD"/>
    <n v="-167978"/>
    <n v="-167978"/>
    <s v="N"/>
    <s v="GOSZUS"/>
  </r>
  <r>
    <x v="15"/>
    <s v="P2"/>
    <s v="USD"/>
    <x v="1"/>
    <s v="BOND"/>
    <s v="DAcy~USD~TBA_FNCL1710_3.5"/>
    <n v="43986"/>
    <d v="2017-10-06T00:00:00"/>
    <d v="2017-10-12T00:00:00"/>
    <d v="2046-10-01T00:00:00"/>
    <s v="INT"/>
    <s v="USD"/>
    <n v="12074.73"/>
    <n v="12074.73"/>
    <s v="N"/>
    <s v="CSFBUS"/>
  </r>
  <r>
    <x v="15"/>
    <s v="P2"/>
    <s v="USD"/>
    <x v="1"/>
    <s v="BOND"/>
    <s v="DAcy~USD~TBA_FNCL1710_3.5"/>
    <n v="43986"/>
    <d v="2017-10-06T00:00:00"/>
    <d v="2017-10-12T00:00:00"/>
    <d v="2046-10-01T00:00:00"/>
    <s v="XNL"/>
    <s v="USD"/>
    <n v="60758"/>
    <n v="60758"/>
    <s v="N"/>
    <s v="CSFBUS"/>
  </r>
  <r>
    <x v="15"/>
    <s v="P2"/>
    <s v="USD"/>
    <x v="1"/>
    <s v="BOND"/>
    <s v="DAcy~USD~TBA_FNCL1710_3.5"/>
    <n v="43992"/>
    <d v="2017-10-06T00:00:00"/>
    <d v="2017-10-12T00:00:00"/>
    <d v="2046-10-01T00:00:00"/>
    <s v="INT"/>
    <s v="USD"/>
    <n v="14205.57"/>
    <n v="14205.57"/>
    <s v="N"/>
    <s v="ROYCUS"/>
  </r>
  <r>
    <x v="15"/>
    <s v="P2"/>
    <s v="USD"/>
    <x v="1"/>
    <s v="BOND"/>
    <s v="DAcy~USD~TBA_FNCL1710_3.5"/>
    <n v="43992"/>
    <d v="2017-10-06T00:00:00"/>
    <d v="2017-10-12T00:00:00"/>
    <d v="2046-10-01T00:00:00"/>
    <s v="XNL"/>
    <s v="USD"/>
    <n v="71480"/>
    <n v="71480"/>
    <s v="N"/>
    <s v="ROYCUS"/>
  </r>
  <r>
    <x v="15"/>
    <s v="P2"/>
    <s v="USD"/>
    <x v="1"/>
    <s v="BOND"/>
    <s v="DAcy~USD~TBA_FNCL1710_3.5"/>
    <n v="43995"/>
    <d v="2017-10-06T00:00:00"/>
    <d v="2017-10-12T00:00:00"/>
    <d v="2046-10-01T00:00:00"/>
    <s v="XNL"/>
    <s v="USD"/>
    <n v="142960"/>
    <n v="142960"/>
    <s v="N"/>
    <s v="GOSZUS"/>
  </r>
  <r>
    <x v="15"/>
    <s v="P2"/>
    <s v="USD"/>
    <x v="1"/>
    <s v="BOND"/>
    <s v="DAcy~USD~TBA_FNCL1710_3.5"/>
    <n v="43995"/>
    <d v="2017-10-06T00:00:00"/>
    <d v="2017-10-12T00:00:00"/>
    <d v="2046-10-01T00:00:00"/>
    <s v="INT"/>
    <s v="USD"/>
    <n v="28411.13"/>
    <n v="28411.13"/>
    <s v="N"/>
    <s v="GOSZUS"/>
  </r>
  <r>
    <x v="15"/>
    <s v="P2"/>
    <s v="USD"/>
    <x v="1"/>
    <s v="BOND"/>
    <s v="DAcy~USD~TBA_FNCL1710_3.5"/>
    <n v="43998"/>
    <d v="2017-10-06T00:00:00"/>
    <d v="2017-10-12T00:00:00"/>
    <d v="2046-10-01T00:00:00"/>
    <s v="XNL"/>
    <s v="USD"/>
    <n v="-60758"/>
    <n v="-60758"/>
    <s v="N"/>
    <s v="CSFBUS"/>
  </r>
  <r>
    <x v="15"/>
    <s v="P2"/>
    <s v="USD"/>
    <x v="1"/>
    <s v="BOND"/>
    <s v="DAcy~USD~TBA_FNCL1710_3.5"/>
    <n v="43998"/>
    <d v="2017-10-06T00:00:00"/>
    <d v="2017-10-12T00:00:00"/>
    <d v="2046-10-01T00:00:00"/>
    <s v="INT"/>
    <s v="USD"/>
    <n v="-12074.73"/>
    <n v="-12074.73"/>
    <s v="N"/>
    <s v="CSFBUS"/>
  </r>
  <r>
    <x v="15"/>
    <s v="P2"/>
    <s v="USD"/>
    <x v="1"/>
    <s v="BOND"/>
    <s v="DAcy~USD~TBA_FNCL1710_3.5"/>
    <n v="43999"/>
    <d v="2017-10-06T00:00:00"/>
    <d v="2017-10-12T00:00:00"/>
    <d v="2046-10-01T00:00:00"/>
    <s v="XNL"/>
    <s v="USD"/>
    <n v="60758"/>
    <n v="60758"/>
    <s v="N"/>
    <s v="GOSZUS"/>
  </r>
  <r>
    <x v="15"/>
    <s v="P2"/>
    <s v="USD"/>
    <x v="1"/>
    <s v="BOND"/>
    <s v="DAcy~USD~TBA_FNCL1710_3.5"/>
    <n v="43999"/>
    <d v="2017-10-06T00:00:00"/>
    <d v="2017-10-12T00:00:00"/>
    <d v="2046-10-01T00:00:00"/>
    <s v="INT"/>
    <s v="USD"/>
    <n v="12074.73"/>
    <n v="12074.73"/>
    <s v="N"/>
    <s v="GOSZUS"/>
  </r>
  <r>
    <x v="15"/>
    <s v="P2"/>
    <s v="USD"/>
    <x v="1"/>
    <s v="BOND"/>
    <s v="DAcy~USD~TBA_FNCL1710_3.5"/>
    <n v="44000"/>
    <d v="2017-10-06T00:00:00"/>
    <d v="2017-10-12T00:00:00"/>
    <d v="2046-10-01T00:00:00"/>
    <s v="INT"/>
    <s v="USD"/>
    <n v="14205.57"/>
    <n v="14205.57"/>
    <s v="N"/>
    <s v="GOSZUS"/>
  </r>
  <r>
    <x v="15"/>
    <s v="P2"/>
    <s v="USD"/>
    <x v="1"/>
    <s v="BOND"/>
    <s v="DAcy~USD~TBA_FNCL1710_3.5"/>
    <n v="44000"/>
    <d v="2017-10-06T00:00:00"/>
    <d v="2017-10-12T00:00:00"/>
    <d v="2046-10-01T00:00:00"/>
    <s v="XNL"/>
    <s v="USD"/>
    <n v="71480"/>
    <n v="71480"/>
    <s v="N"/>
    <s v="GOSZUS"/>
  </r>
  <r>
    <x v="15"/>
    <s v="P2"/>
    <s v="USD"/>
    <x v="1"/>
    <s v="BOND"/>
    <s v="DAcy~USD~TBA_FNCL1710_3.5"/>
    <n v="44001"/>
    <d v="2017-10-06T00:00:00"/>
    <d v="2017-10-12T00:00:00"/>
    <d v="2046-10-01T00:00:00"/>
    <s v="XNL"/>
    <s v="USD"/>
    <n v="-71480"/>
    <n v="-71480"/>
    <s v="N"/>
    <s v="ROYCUS"/>
  </r>
  <r>
    <x v="15"/>
    <s v="P2"/>
    <s v="USD"/>
    <x v="1"/>
    <s v="BOND"/>
    <s v="DAcy~USD~TBA_FNCL1710_3.5"/>
    <n v="44001"/>
    <d v="2017-10-06T00:00:00"/>
    <d v="2017-10-12T00:00:00"/>
    <d v="2046-10-01T00:00:00"/>
    <s v="INT"/>
    <s v="USD"/>
    <n v="-14205.57"/>
    <n v="-14205.57"/>
    <s v="N"/>
    <s v="ROYCUS"/>
  </r>
  <r>
    <x v="15"/>
    <s v="P2"/>
    <s v="USD"/>
    <x v="1"/>
    <s v="BOND"/>
    <s v="DAcy~USD~TBA_FNCL1710_4"/>
    <n v="43959"/>
    <d v="2017-10-04T00:00:00"/>
    <d v="2017-10-12T00:00:00"/>
    <d v="2046-11-01T00:00:00"/>
    <s v="XNL"/>
    <s v="USD"/>
    <n v="-52714.2"/>
    <n v="-52714.2"/>
    <s v="N"/>
    <s v="ROYCUS"/>
  </r>
  <r>
    <x v="15"/>
    <s v="P2"/>
    <s v="USD"/>
    <x v="1"/>
    <s v="BOND"/>
    <s v="DAcy~USD~TBA_FNCL1710_4"/>
    <n v="43959"/>
    <d v="2017-10-04T00:00:00"/>
    <d v="2017-10-12T00:00:00"/>
    <d v="2046-11-01T00:00:00"/>
    <s v="INT"/>
    <s v="USD"/>
    <n v="-10041.34"/>
    <n v="-10041.34"/>
    <s v="N"/>
    <s v="ROYCUS"/>
  </r>
  <r>
    <x v="15"/>
    <s v="P2"/>
    <s v="USD"/>
    <x v="1"/>
    <s v="BOND"/>
    <s v="DAcy~USD~TBA_FNCL1710_4"/>
    <n v="43960"/>
    <d v="2017-10-04T00:00:00"/>
    <d v="2017-10-12T00:00:00"/>
    <d v="2046-11-01T00:00:00"/>
    <s v="XNL"/>
    <s v="USD"/>
    <n v="-161700"/>
    <n v="-161700"/>
    <s v="N"/>
    <s v="ROYCUS"/>
  </r>
  <r>
    <x v="15"/>
    <s v="P2"/>
    <s v="USD"/>
    <x v="1"/>
    <s v="BOND"/>
    <s v="DAcy~USD~TBA_FNCL1710_4"/>
    <n v="43960"/>
    <d v="2017-10-04T00:00:00"/>
    <d v="2017-10-12T00:00:00"/>
    <d v="2046-11-01T00:00:00"/>
    <s v="INT"/>
    <s v="USD"/>
    <n v="-30801.67"/>
    <n v="-30801.67"/>
    <s v="N"/>
    <s v="ROYCUS"/>
  </r>
  <r>
    <x v="15"/>
    <s v="P2"/>
    <s v="USD"/>
    <x v="1"/>
    <s v="BOND"/>
    <s v="DAcy~USD~TBA_FNCL1710_4"/>
    <n v="43977"/>
    <d v="2017-10-05T00:00:00"/>
    <d v="2017-10-12T00:00:00"/>
    <d v="2046-11-01T00:00:00"/>
    <s v="INT"/>
    <s v="USD"/>
    <n v="16201.68"/>
    <n v="16201.68"/>
    <s v="N"/>
    <s v="ROYCUS"/>
  </r>
  <r>
    <x v="15"/>
    <s v="P2"/>
    <s v="USD"/>
    <x v="1"/>
    <s v="BOND"/>
    <s v="DAcy~USD~TBA_FNCL1710_4"/>
    <n v="43977"/>
    <d v="2017-10-05T00:00:00"/>
    <d v="2017-10-12T00:00:00"/>
    <d v="2046-11-01T00:00:00"/>
    <s v="XNL"/>
    <s v="USD"/>
    <n v="85054.2"/>
    <n v="85054.2"/>
    <s v="N"/>
    <s v="ROYCUS"/>
  </r>
  <r>
    <x v="15"/>
    <s v="P2"/>
    <s v="USD"/>
    <x v="1"/>
    <s v="BOND"/>
    <s v="DAcy~USD~TBA_FNCL1710_4"/>
    <n v="43980"/>
    <d v="2017-10-05T00:00:00"/>
    <d v="2017-10-12T00:00:00"/>
    <d v="2046-11-01T00:00:00"/>
    <s v="XNL"/>
    <s v="USD"/>
    <n v="129360"/>
    <n v="129360"/>
    <s v="N"/>
    <s v="GOSZUS"/>
  </r>
  <r>
    <x v="15"/>
    <s v="P2"/>
    <s v="USD"/>
    <x v="1"/>
    <s v="BOND"/>
    <s v="DAcy~USD~TBA_FNCL1710_4"/>
    <n v="43980"/>
    <d v="2017-10-05T00:00:00"/>
    <d v="2017-10-12T00:00:00"/>
    <d v="2046-11-01T00:00:00"/>
    <s v="INT"/>
    <s v="USD"/>
    <n v="24641.33"/>
    <n v="24641.33"/>
    <s v="N"/>
    <s v="GOSZUS"/>
  </r>
  <r>
    <x v="15"/>
    <s v="P2"/>
    <s v="USD"/>
    <x v="1"/>
    <s v="BOND"/>
    <s v="DAcy~USD~TBA_FNCL1710_4"/>
    <n v="43996"/>
    <d v="2017-10-06T00:00:00"/>
    <d v="2017-10-12T00:00:00"/>
    <d v="2046-11-01T00:00:00"/>
    <s v="XNL"/>
    <s v="USD"/>
    <n v="129360"/>
    <n v="129360"/>
    <s v="N"/>
    <s v="ROYCUS"/>
  </r>
  <r>
    <x v="15"/>
    <s v="P2"/>
    <s v="USD"/>
    <x v="1"/>
    <s v="BOND"/>
    <s v="DAcy~USD~TBA_FNCL1710_4"/>
    <n v="43996"/>
    <d v="2017-10-06T00:00:00"/>
    <d v="2017-10-12T00:00:00"/>
    <d v="2046-11-01T00:00:00"/>
    <s v="INT"/>
    <s v="USD"/>
    <n v="24641.33"/>
    <n v="24641.33"/>
    <s v="N"/>
    <s v="ROYCUS"/>
  </r>
  <r>
    <x v="15"/>
    <s v="P2"/>
    <s v="USD"/>
    <x v="1"/>
    <s v="BOND"/>
    <s v="DAcy~USD~TBA_FNCL1710_4"/>
    <n v="43997"/>
    <d v="2017-10-06T00:00:00"/>
    <d v="2017-10-12T00:00:00"/>
    <d v="2046-11-01T00:00:00"/>
    <s v="XNL"/>
    <s v="USD"/>
    <n v="-129360"/>
    <n v="-129360"/>
    <s v="N"/>
    <s v="GOSZUS"/>
  </r>
  <r>
    <x v="15"/>
    <s v="P2"/>
    <s v="USD"/>
    <x v="1"/>
    <s v="BOND"/>
    <s v="DAcy~USD~TBA_FNCL1710_4"/>
    <n v="43997"/>
    <d v="2017-10-06T00:00:00"/>
    <d v="2017-10-12T00:00:00"/>
    <d v="2046-11-01T00:00:00"/>
    <s v="INT"/>
    <s v="USD"/>
    <n v="-24641.33"/>
    <n v="-24641.33"/>
    <s v="N"/>
    <s v="GOSZUS"/>
  </r>
  <r>
    <x v="15"/>
    <s v="P2"/>
    <s v="USD"/>
    <x v="1"/>
    <s v="BOND"/>
    <s v="DAcy~USD~TBA_FNCL1711_3.5"/>
    <n v="44034"/>
    <d v="2017-10-10T00:00:00"/>
    <d v="2017-11-13T00:00:00"/>
    <d v="2046-10-01T00:00:00"/>
    <s v="INT"/>
    <s v="USD"/>
    <n v="-12653.02"/>
    <n v="-12653.02"/>
    <s v="N"/>
    <s v="ROYCUS"/>
  </r>
  <r>
    <x v="15"/>
    <s v="P2"/>
    <s v="USD"/>
    <x v="1"/>
    <s v="BOND"/>
    <s v="DAcy~USD~TBA_FNCL1711_3.5"/>
    <n v="44034"/>
    <d v="2017-10-10T00:00:00"/>
    <d v="2017-11-13T00:00:00"/>
    <d v="2046-10-01T00:00:00"/>
    <s v="XNL"/>
    <s v="USD"/>
    <n v="-61948"/>
    <n v="-61948"/>
    <s v="N"/>
    <s v="ROYCUS"/>
  </r>
  <r>
    <x v="15"/>
    <s v="P2"/>
    <s v="USD"/>
    <x v="1"/>
    <s v="BOND"/>
    <s v="DAcy~USD~TBA_FNCL1711_3.5"/>
    <n v="44065"/>
    <d v="2017-10-11T00:00:00"/>
    <d v="2017-11-13T00:00:00"/>
    <d v="2046-10-01T00:00:00"/>
    <s v="XNL"/>
    <s v="USD"/>
    <n v="-83812"/>
    <n v="-83812"/>
    <s v="N"/>
    <s v="JPMSUS"/>
  </r>
  <r>
    <x v="15"/>
    <s v="P2"/>
    <s v="USD"/>
    <x v="1"/>
    <s v="BOND"/>
    <s v="DAcy~USD~TBA_FNCL1711_3.5"/>
    <n v="44065"/>
    <d v="2017-10-11T00:00:00"/>
    <d v="2017-11-13T00:00:00"/>
    <d v="2046-10-01T00:00:00"/>
    <s v="INT"/>
    <s v="USD"/>
    <n v="-17118.79"/>
    <n v="-17118.79"/>
    <s v="N"/>
    <s v="JPMSUS"/>
  </r>
  <r>
    <x v="15"/>
    <s v="P2"/>
    <s v="USD"/>
    <x v="1"/>
    <s v="BOND"/>
    <s v="DAcy~USD~TBA_FNCL1711_3.5"/>
    <n v="44160"/>
    <d v="2017-10-18T00:00:00"/>
    <d v="2017-11-13T00:00:00"/>
    <d v="2046-10-01T00:00:00"/>
    <s v="XNL"/>
    <s v="USD"/>
    <n v="61948"/>
    <n v="61948"/>
    <s v="N"/>
    <s v="GOSZUS"/>
  </r>
  <r>
    <x v="15"/>
    <s v="P2"/>
    <s v="USD"/>
    <x v="1"/>
    <s v="BOND"/>
    <s v="DAcy~USD~TBA_FNCL1711_3.5"/>
    <n v="44160"/>
    <d v="2017-10-18T00:00:00"/>
    <d v="2017-11-13T00:00:00"/>
    <d v="2046-10-01T00:00:00"/>
    <s v="INT"/>
    <s v="USD"/>
    <n v="12653.02"/>
    <n v="12653.02"/>
    <s v="N"/>
    <s v="GOSZUS"/>
  </r>
  <r>
    <x v="15"/>
    <s v="P2"/>
    <s v="USD"/>
    <x v="1"/>
    <s v="BOND"/>
    <s v="DAcy~USD~TBA_FNCL1711_3.5"/>
    <n v="44181"/>
    <d v="2017-10-19T00:00:00"/>
    <d v="2017-11-13T00:00:00"/>
    <d v="2046-10-01T00:00:00"/>
    <s v="XNL"/>
    <s v="USD"/>
    <n v="-116608"/>
    <n v="-116608"/>
    <s v="N"/>
    <s v="JPMSUS"/>
  </r>
  <r>
    <x v="15"/>
    <s v="P2"/>
    <s v="USD"/>
    <x v="1"/>
    <s v="BOND"/>
    <s v="DAcy~USD~TBA_FNCL1711_3.5"/>
    <n v="44181"/>
    <d v="2017-10-19T00:00:00"/>
    <d v="2017-11-13T00:00:00"/>
    <d v="2046-10-01T00:00:00"/>
    <s v="INT"/>
    <s v="USD"/>
    <n v="-23817.45"/>
    <n v="-23817.45"/>
    <s v="N"/>
    <s v="JPMSUS"/>
  </r>
  <r>
    <x v="15"/>
    <s v="P2"/>
    <s v="USD"/>
    <x v="1"/>
    <s v="BOND"/>
    <s v="DAcy~USD~TBA_FNCL1711_3.5"/>
    <n v="44190"/>
    <d v="2017-10-20T00:00:00"/>
    <d v="2017-11-13T00:00:00"/>
    <d v="2046-10-01T00:00:00"/>
    <s v="XNL"/>
    <s v="USD"/>
    <n v="83812"/>
    <n v="83812"/>
    <s v="N"/>
    <s v="GOSZUS"/>
  </r>
  <r>
    <x v="15"/>
    <s v="P2"/>
    <s v="USD"/>
    <x v="1"/>
    <s v="BOND"/>
    <s v="DAcy~USD~TBA_FNCL1711_3.5"/>
    <n v="44190"/>
    <d v="2017-10-20T00:00:00"/>
    <d v="2017-11-13T00:00:00"/>
    <d v="2046-10-01T00:00:00"/>
    <s v="INT"/>
    <s v="USD"/>
    <n v="17118.79"/>
    <n v="17118.79"/>
    <s v="N"/>
    <s v="GOSZUS"/>
  </r>
  <r>
    <x v="15"/>
    <s v="P2"/>
    <s v="USD"/>
    <x v="1"/>
    <s v="BOND"/>
    <s v="DAcy~USD~TBA_FNCL1711_3.5"/>
    <n v="44196"/>
    <d v="2017-10-20T00:00:00"/>
    <d v="2017-11-13T00:00:00"/>
    <d v="2046-10-01T00:00:00"/>
    <s v="INT"/>
    <s v="USD"/>
    <n v="11164.43"/>
    <n v="11164.43"/>
    <s v="N"/>
    <s v="BNPIUS"/>
  </r>
  <r>
    <x v="15"/>
    <s v="P2"/>
    <s v="USD"/>
    <x v="1"/>
    <s v="BOND"/>
    <s v="DAcy~USD~TBA_FNCL1711_3.5"/>
    <n v="44196"/>
    <d v="2017-10-20T00:00:00"/>
    <d v="2017-11-13T00:00:00"/>
    <d v="2046-10-01T00:00:00"/>
    <s v="XNL"/>
    <s v="USD"/>
    <n v="54660"/>
    <n v="54660"/>
    <s v="N"/>
    <s v="BNPIUS"/>
  </r>
  <r>
    <x v="15"/>
    <s v="P2"/>
    <s v="USD"/>
    <x v="1"/>
    <s v="BOND"/>
    <s v="DAcy~USD~TBA_FNCL1711_3.5"/>
    <n v="44213"/>
    <d v="2017-10-24T00:00:00"/>
    <d v="2017-11-13T00:00:00"/>
    <d v="2046-10-01T00:00:00"/>
    <s v="INT"/>
    <s v="USD"/>
    <n v="12653.02"/>
    <n v="12653.02"/>
    <s v="N"/>
    <s v="GOSZUS"/>
  </r>
  <r>
    <x v="15"/>
    <s v="P2"/>
    <s v="USD"/>
    <x v="1"/>
    <s v="BOND"/>
    <s v="DAcy~USD~TBA_FNCL1711_3.5"/>
    <n v="44213"/>
    <d v="2017-10-24T00:00:00"/>
    <d v="2017-11-13T00:00:00"/>
    <d v="2046-10-01T00:00:00"/>
    <s v="XNL"/>
    <s v="USD"/>
    <n v="61948"/>
    <n v="61948"/>
    <s v="N"/>
    <s v="GOSZUS"/>
  </r>
  <r>
    <x v="15"/>
    <s v="P2"/>
    <s v="USD"/>
    <x v="1"/>
    <s v="BOND"/>
    <s v="DAcy~USD~TBA_FNCL1711_3.5"/>
    <n v="44246"/>
    <d v="2017-10-27T00:00:00"/>
    <d v="2017-11-13T00:00:00"/>
    <d v="2046-10-01T00:00:00"/>
    <s v="INT"/>
    <s v="USD"/>
    <n v="-13397.32"/>
    <n v="-13397.32"/>
    <s v="N"/>
    <s v="BNPIUS"/>
  </r>
  <r>
    <x v="15"/>
    <s v="P2"/>
    <s v="USD"/>
    <x v="1"/>
    <s v="BOND"/>
    <s v="DAcy~USD~TBA_FNCL1711_3.5"/>
    <n v="44246"/>
    <d v="2017-10-27T00:00:00"/>
    <d v="2017-11-13T00:00:00"/>
    <d v="2046-10-01T00:00:00"/>
    <s v="XNL"/>
    <s v="USD"/>
    <n v="-65592"/>
    <n v="-65592"/>
    <s v="N"/>
    <s v="BNPIUS"/>
  </r>
  <r>
    <x v="15"/>
    <s v="P2"/>
    <s v="USD"/>
    <x v="1"/>
    <s v="BOND"/>
    <s v="DAcy~USD~TBA_FNCL1711_3.5"/>
    <n v="44248"/>
    <d v="2017-10-27T00:00:00"/>
    <d v="2017-11-13T00:00:00"/>
    <d v="2046-10-01T00:00:00"/>
    <s v="INT"/>
    <s v="USD"/>
    <n v="-12653.02"/>
    <n v="-12653.02"/>
    <s v="N"/>
    <s v="CSFBUS"/>
  </r>
  <r>
    <x v="15"/>
    <s v="P2"/>
    <s v="USD"/>
    <x v="1"/>
    <s v="BOND"/>
    <s v="DAcy~USD~TBA_FNCL1711_3.5"/>
    <n v="44248"/>
    <d v="2017-10-27T00:00:00"/>
    <d v="2017-11-13T00:00:00"/>
    <d v="2046-10-01T00:00:00"/>
    <s v="XNL"/>
    <s v="USD"/>
    <n v="-61948"/>
    <n v="-61948"/>
    <s v="N"/>
    <s v="CSFBUS"/>
  </r>
  <r>
    <x v="15"/>
    <s v="P2"/>
    <s v="USD"/>
    <x v="1"/>
    <s v="BOND"/>
    <s v="DAcy~USD~TBA_FNCL1711_3.5"/>
    <n v="44255"/>
    <d v="2017-10-30T00:00:00"/>
    <d v="2017-11-13T00:00:00"/>
    <d v="2046-10-01T00:00:00"/>
    <s v="XNL"/>
    <s v="USD"/>
    <n v="-72880"/>
    <n v="-72880"/>
    <s v="N"/>
    <s v="JPMSUS"/>
  </r>
  <r>
    <x v="15"/>
    <s v="P2"/>
    <s v="USD"/>
    <x v="1"/>
    <s v="BOND"/>
    <s v="DAcy~USD~TBA_FNCL1711_3.5"/>
    <n v="44255"/>
    <d v="2017-10-30T00:00:00"/>
    <d v="2017-11-13T00:00:00"/>
    <d v="2046-10-01T00:00:00"/>
    <s v="INT"/>
    <s v="USD"/>
    <n v="-14885.91"/>
    <n v="-14885.91"/>
    <s v="N"/>
    <s v="JPMSUS"/>
  </r>
  <r>
    <x v="15"/>
    <s v="P2"/>
    <s v="USD"/>
    <x v="1"/>
    <s v="BOND"/>
    <s v="DAcy~USD~TBA_FNCL1711_3.5"/>
    <n v="44279"/>
    <d v="2017-11-01T00:00:00"/>
    <d v="2017-11-13T00:00:00"/>
    <d v="2046-10-01T00:00:00"/>
    <s v="XNL"/>
    <s v="USD"/>
    <n v="-72880"/>
    <n v="-72880"/>
    <s v="N"/>
    <s v="JPMSUS"/>
  </r>
  <r>
    <x v="15"/>
    <s v="P2"/>
    <s v="USD"/>
    <x v="1"/>
    <s v="BOND"/>
    <s v="DAcy~USD~TBA_FNCL1711_3.5"/>
    <n v="44279"/>
    <d v="2017-11-01T00:00:00"/>
    <d v="2017-11-13T00:00:00"/>
    <d v="2046-10-01T00:00:00"/>
    <s v="INT"/>
    <s v="USD"/>
    <n v="-14885.91"/>
    <n v="-14885.91"/>
    <s v="N"/>
    <s v="JPMSUS"/>
  </r>
  <r>
    <x v="15"/>
    <s v="P2"/>
    <s v="USD"/>
    <x v="1"/>
    <s v="BOND"/>
    <s v="DAcy~USD~TBA_FNCL1711_3.5"/>
    <n v="44303"/>
    <d v="2017-11-02T00:00:00"/>
    <d v="2017-11-13T00:00:00"/>
    <d v="2046-10-01T00:00:00"/>
    <s v="XNL"/>
    <s v="USD"/>
    <n v="-102032"/>
    <n v="-102032"/>
    <s v="N"/>
    <s v="GOSZUS"/>
  </r>
  <r>
    <x v="15"/>
    <s v="P2"/>
    <s v="USD"/>
    <x v="1"/>
    <s v="BOND"/>
    <s v="DAcy~USD~TBA_FNCL1711_3.5"/>
    <n v="44303"/>
    <d v="2017-11-02T00:00:00"/>
    <d v="2017-11-13T00:00:00"/>
    <d v="2046-10-01T00:00:00"/>
    <s v="INT"/>
    <s v="USD"/>
    <n v="-20840.27"/>
    <n v="-20840.27"/>
    <s v="N"/>
    <s v="GOSZUS"/>
  </r>
  <r>
    <x v="15"/>
    <s v="P2"/>
    <s v="USD"/>
    <x v="1"/>
    <s v="BOND"/>
    <s v="DAcy~USD~TBA_FNCL1711_3.5"/>
    <n v="44314"/>
    <d v="2017-11-03T00:00:00"/>
    <d v="2017-11-13T00:00:00"/>
    <d v="2046-10-01T00:00:00"/>
    <s v="INT"/>
    <s v="USD"/>
    <n v="55822.16"/>
    <n v="55822.16"/>
    <s v="N"/>
    <s v="GOSZUS"/>
  </r>
  <r>
    <x v="15"/>
    <s v="P2"/>
    <s v="USD"/>
    <x v="1"/>
    <s v="BOND"/>
    <s v="DAcy~USD~TBA_FNCL1711_3.5"/>
    <n v="44314"/>
    <d v="2017-11-03T00:00:00"/>
    <d v="2017-11-13T00:00:00"/>
    <d v="2046-10-01T00:00:00"/>
    <s v="XNL"/>
    <s v="USD"/>
    <n v="273300"/>
    <n v="273300"/>
    <s v="N"/>
    <s v="GOSZUS"/>
  </r>
  <r>
    <x v="15"/>
    <s v="P2"/>
    <s v="USD"/>
    <x v="1"/>
    <s v="BOND"/>
    <s v="DAcy~USD~TBA_FNCL1711_3.5"/>
    <n v="44332"/>
    <d v="2017-11-06T00:00:00"/>
    <d v="2017-11-13T00:00:00"/>
    <d v="2046-10-01T00:00:00"/>
    <s v="INT"/>
    <s v="USD"/>
    <n v="-21584.57"/>
    <n v="-21584.57"/>
    <s v="N"/>
    <s v="NOMZUS"/>
  </r>
  <r>
    <x v="15"/>
    <s v="P2"/>
    <s v="USD"/>
    <x v="1"/>
    <s v="BOND"/>
    <s v="DAcy~USD~TBA_FNCL1711_3.5"/>
    <n v="44332"/>
    <d v="2017-11-06T00:00:00"/>
    <d v="2017-11-13T00:00:00"/>
    <d v="2046-10-01T00:00:00"/>
    <s v="XNL"/>
    <s v="USD"/>
    <n v="-105676"/>
    <n v="-105676"/>
    <s v="N"/>
    <s v="NOMZUS"/>
  </r>
  <r>
    <x v="15"/>
    <s v="P2"/>
    <s v="USD"/>
    <x v="1"/>
    <s v="BOND"/>
    <s v="DAcy~USD~TBA_FNCL1711_3.5"/>
    <n v="44359"/>
    <d v="2017-11-08T00:00:00"/>
    <d v="2017-11-13T00:00:00"/>
    <d v="2046-10-01T00:00:00"/>
    <s v="INT"/>
    <s v="USD"/>
    <n v="21584.57"/>
    <n v="21584.57"/>
    <s v="N"/>
    <s v="NOMZUS"/>
  </r>
  <r>
    <x v="15"/>
    <s v="P2"/>
    <s v="USD"/>
    <x v="1"/>
    <s v="BOND"/>
    <s v="DAcy~USD~TBA_FNCL1711_3.5"/>
    <n v="44359"/>
    <d v="2017-11-08T00:00:00"/>
    <d v="2017-11-13T00:00:00"/>
    <d v="2046-10-01T00:00:00"/>
    <s v="XNL"/>
    <s v="USD"/>
    <n v="105676"/>
    <n v="105676"/>
    <s v="N"/>
    <s v="NOMZUS"/>
  </r>
  <r>
    <x v="15"/>
    <s v="P2"/>
    <s v="USD"/>
    <x v="1"/>
    <s v="BOND"/>
    <s v="DAcy~USD~TBA_FNCL1711_3.5"/>
    <n v="44360"/>
    <d v="2017-11-08T00:00:00"/>
    <d v="2017-11-13T00:00:00"/>
    <d v="2046-10-01T00:00:00"/>
    <s v="INT"/>
    <s v="USD"/>
    <n v="-21584.57"/>
    <n v="-21584.57"/>
    <s v="N"/>
    <s v="GOSZUS"/>
  </r>
  <r>
    <x v="15"/>
    <s v="P2"/>
    <s v="USD"/>
    <x v="1"/>
    <s v="BOND"/>
    <s v="DAcy~USD~TBA_FNCL1711_3.5"/>
    <n v="44360"/>
    <d v="2017-11-08T00:00:00"/>
    <d v="2017-11-13T00:00:00"/>
    <d v="2046-10-01T00:00:00"/>
    <s v="XNL"/>
    <s v="USD"/>
    <n v="-105676"/>
    <n v="-105676"/>
    <s v="N"/>
    <s v="GOSZUS"/>
  </r>
  <r>
    <x v="15"/>
    <s v="P2"/>
    <s v="USD"/>
    <x v="1"/>
    <s v="BOND"/>
    <s v="DAcy~USD~TBA_FNCL1711_3.5"/>
    <n v="44362"/>
    <d v="2017-11-08T00:00:00"/>
    <d v="2017-11-13T00:00:00"/>
    <d v="2046-10-01T00:00:00"/>
    <s v="INT"/>
    <s v="USD"/>
    <n v="42424.84"/>
    <n v="42424.84"/>
    <s v="N"/>
    <s v="CSFBUS"/>
  </r>
  <r>
    <x v="15"/>
    <s v="P2"/>
    <s v="USD"/>
    <x v="1"/>
    <s v="BOND"/>
    <s v="DAcy~USD~TBA_FNCL1711_3.5"/>
    <n v="44362"/>
    <d v="2017-11-08T00:00:00"/>
    <d v="2017-11-13T00:00:00"/>
    <d v="2046-10-01T00:00:00"/>
    <s v="XNL"/>
    <s v="USD"/>
    <n v="207708"/>
    <n v="207708"/>
    <s v="N"/>
    <s v="CSFBUS"/>
  </r>
  <r>
    <x v="15"/>
    <s v="P2"/>
    <s v="USD"/>
    <x v="1"/>
    <s v="BOND"/>
    <s v="DAcy~USD~TBA_FNCL1711_3.5"/>
    <n v="44363"/>
    <d v="2017-11-08T00:00:00"/>
    <d v="2017-11-13T00:00:00"/>
    <d v="2046-10-01T00:00:00"/>
    <s v="INT"/>
    <s v="USD"/>
    <n v="29771.82"/>
    <n v="29771.82"/>
    <s v="N"/>
    <s v="JPMSUS"/>
  </r>
  <r>
    <x v="15"/>
    <s v="P2"/>
    <s v="USD"/>
    <x v="1"/>
    <s v="BOND"/>
    <s v="DAcy~USD~TBA_FNCL1711_3.5"/>
    <n v="44363"/>
    <d v="2017-11-08T00:00:00"/>
    <d v="2017-11-13T00:00:00"/>
    <d v="2046-10-01T00:00:00"/>
    <s v="XNL"/>
    <s v="USD"/>
    <n v="145760"/>
    <n v="145760"/>
    <s v="N"/>
    <s v="JPMSUS"/>
  </r>
  <r>
    <x v="15"/>
    <s v="P2"/>
    <s v="USD"/>
    <x v="1"/>
    <s v="BOND"/>
    <s v="DAcy~USD~TBA_FNCL1711_3.5"/>
    <n v="44364"/>
    <d v="2017-11-08T00:00:00"/>
    <d v="2017-11-13T00:00:00"/>
    <d v="2046-10-01T00:00:00"/>
    <s v="XNL"/>
    <s v="USD"/>
    <n v="-145760"/>
    <n v="-145760"/>
    <s v="N"/>
    <s v="CSFBUS"/>
  </r>
  <r>
    <x v="15"/>
    <s v="P2"/>
    <s v="USD"/>
    <x v="1"/>
    <s v="BOND"/>
    <s v="DAcy~USD~TBA_FNCL1711_3.5"/>
    <n v="44364"/>
    <d v="2017-11-08T00:00:00"/>
    <d v="2017-11-13T00:00:00"/>
    <d v="2046-10-01T00:00:00"/>
    <s v="INT"/>
    <s v="USD"/>
    <n v="-29771.82"/>
    <n v="-29771.82"/>
    <s v="N"/>
    <s v="CSFBUS"/>
  </r>
  <r>
    <x v="15"/>
    <s v="P2"/>
    <s v="USD"/>
    <x v="1"/>
    <s v="BOND"/>
    <s v="DAcy~USD~TBA_FNCL1711_3.5"/>
    <n v="44365"/>
    <d v="2017-11-08T00:00:00"/>
    <d v="2017-11-13T00:00:00"/>
    <d v="2046-10-01T00:00:00"/>
    <s v="INT"/>
    <s v="USD"/>
    <n v="-40936.25"/>
    <n v="-40936.25"/>
    <s v="N"/>
    <s v="GOSZUS"/>
  </r>
  <r>
    <x v="15"/>
    <s v="P2"/>
    <s v="USD"/>
    <x v="1"/>
    <s v="BOND"/>
    <s v="DAcy~USD~TBA_FNCL1711_3.5"/>
    <n v="44365"/>
    <d v="2017-11-08T00:00:00"/>
    <d v="2017-11-13T00:00:00"/>
    <d v="2046-10-01T00:00:00"/>
    <s v="XNL"/>
    <s v="USD"/>
    <n v="-200420"/>
    <n v="-200420"/>
    <s v="N"/>
    <s v="GOSZUS"/>
  </r>
  <r>
    <x v="15"/>
    <s v="P2"/>
    <s v="USD"/>
    <x v="1"/>
    <s v="BOND"/>
    <s v="DAcy~USD~TBA_FNCL1711_3.5"/>
    <n v="44366"/>
    <d v="2017-11-08T00:00:00"/>
    <d v="2017-11-13T00:00:00"/>
    <d v="2046-10-01T00:00:00"/>
    <s v="INT"/>
    <s v="USD"/>
    <n v="40936.25"/>
    <n v="40936.25"/>
    <s v="N"/>
    <s v="JPMSUS"/>
  </r>
  <r>
    <x v="15"/>
    <s v="P2"/>
    <s v="USD"/>
    <x v="1"/>
    <s v="BOND"/>
    <s v="DAcy~USD~TBA_FNCL1711_3.5"/>
    <n v="44366"/>
    <d v="2017-11-08T00:00:00"/>
    <d v="2017-11-13T00:00:00"/>
    <d v="2046-10-01T00:00:00"/>
    <s v="XNL"/>
    <s v="USD"/>
    <n v="200420"/>
    <n v="200420"/>
    <s v="N"/>
    <s v="JPMSUS"/>
  </r>
  <r>
    <x v="15"/>
    <s v="P2"/>
    <s v="USD"/>
    <x v="1"/>
    <s v="BOND"/>
    <s v="DAcy~USD~TBA_FNCL1711_3.5"/>
    <n v="44369"/>
    <d v="2017-11-08T00:00:00"/>
    <d v="2017-11-13T00:00:00"/>
    <d v="2046-10-01T00:00:00"/>
    <s v="XNL"/>
    <s v="USD"/>
    <n v="-61948"/>
    <n v="-61948"/>
    <s v="N"/>
    <s v="GOSZUS"/>
  </r>
  <r>
    <x v="15"/>
    <s v="P2"/>
    <s v="USD"/>
    <x v="1"/>
    <s v="BOND"/>
    <s v="DAcy~USD~TBA_FNCL1711_3.5"/>
    <n v="44369"/>
    <d v="2017-11-08T00:00:00"/>
    <d v="2017-11-13T00:00:00"/>
    <d v="2046-10-01T00:00:00"/>
    <s v="INT"/>
    <s v="USD"/>
    <n v="-12653.02"/>
    <n v="-12653.02"/>
    <s v="N"/>
    <s v="GOSZUS"/>
  </r>
  <r>
    <x v="15"/>
    <s v="P2"/>
    <s v="USD"/>
    <x v="1"/>
    <s v="BOND"/>
    <s v="DAcy~USD~TBA_FNCL1711_3.5"/>
    <n v="44370"/>
    <d v="2017-11-08T00:00:00"/>
    <d v="2017-11-13T00:00:00"/>
    <d v="2046-10-01T00:00:00"/>
    <s v="XNL"/>
    <s v="USD"/>
    <n v="61948"/>
    <n v="61948"/>
    <s v="N"/>
    <s v="ROYCUS"/>
  </r>
  <r>
    <x v="15"/>
    <s v="P2"/>
    <s v="USD"/>
    <x v="1"/>
    <s v="BOND"/>
    <s v="DAcy~USD~TBA_FNCL1711_3.5"/>
    <n v="44370"/>
    <d v="2017-11-08T00:00:00"/>
    <d v="2017-11-13T00:00:00"/>
    <d v="2046-10-01T00:00:00"/>
    <s v="INT"/>
    <s v="USD"/>
    <n v="12653.02"/>
    <n v="12653.02"/>
    <s v="N"/>
    <s v="ROYCUS"/>
  </r>
  <r>
    <x v="15"/>
    <s v="P2"/>
    <s v="USD"/>
    <x v="1"/>
    <s v="BOND"/>
    <s v="DAcy~USD~TBA_FNCL1711_3.5"/>
    <n v="44371"/>
    <d v="2017-11-08T00:00:00"/>
    <d v="2017-11-13T00:00:00"/>
    <d v="2046-10-01T00:00:00"/>
    <s v="XNL"/>
    <s v="USD"/>
    <n v="-10932"/>
    <n v="-10932"/>
    <s v="N"/>
    <s v="GOSZUS"/>
  </r>
  <r>
    <x v="15"/>
    <s v="P2"/>
    <s v="USD"/>
    <x v="1"/>
    <s v="BOND"/>
    <s v="DAcy~USD~TBA_FNCL1711_3.5"/>
    <n v="44371"/>
    <d v="2017-11-08T00:00:00"/>
    <d v="2017-11-13T00:00:00"/>
    <d v="2046-10-01T00:00:00"/>
    <s v="INT"/>
    <s v="USD"/>
    <n v="-2232.89"/>
    <n v="-2232.89"/>
    <s v="N"/>
    <s v="GOSZUS"/>
  </r>
  <r>
    <x v="15"/>
    <s v="P2"/>
    <s v="USD"/>
    <x v="1"/>
    <s v="BOND"/>
    <s v="DAcy~USD~TBA_FNCL1711_3.5"/>
    <n v="44372"/>
    <d v="2017-11-08T00:00:00"/>
    <d v="2017-11-13T00:00:00"/>
    <d v="2046-10-01T00:00:00"/>
    <s v="XNL"/>
    <s v="USD"/>
    <n v="10932"/>
    <n v="10932"/>
    <s v="N"/>
    <s v="BNPIUS"/>
  </r>
  <r>
    <x v="15"/>
    <s v="P2"/>
    <s v="USD"/>
    <x v="1"/>
    <s v="BOND"/>
    <s v="DAcy~USD~TBA_FNCL1711_3.5"/>
    <n v="44372"/>
    <d v="2017-11-08T00:00:00"/>
    <d v="2017-11-13T00:00:00"/>
    <d v="2046-10-01T00:00:00"/>
    <s v="INT"/>
    <s v="USD"/>
    <n v="2232.89"/>
    <n v="2232.89"/>
    <s v="N"/>
    <s v="BNPIUS"/>
  </r>
  <r>
    <x v="15"/>
    <s v="P2"/>
    <s v="USD"/>
    <x v="1"/>
    <s v="BOND"/>
    <s v="DAcy~USD~TBA_FNCL1712_3.5"/>
    <n v="44376"/>
    <d v="2017-11-08T00:00:00"/>
    <d v="2017-12-13T00:00:00"/>
    <d v="2047-01-01T00:00:00"/>
    <s v="INT"/>
    <s v="USD"/>
    <n v="-45189.91"/>
    <n v="-45189.91"/>
    <s v="N"/>
    <s v="CSFBUS"/>
  </r>
  <r>
    <x v="15"/>
    <s v="P2"/>
    <s v="USD"/>
    <x v="1"/>
    <s v="BOND"/>
    <s v="DAcy~USD~TBA_FNCL1712_3.5"/>
    <n v="44376"/>
    <d v="2017-11-08T00:00:00"/>
    <d v="2017-12-13T00:00:00"/>
    <d v="2047-01-01T00:00:00"/>
    <s v="XNL"/>
    <s v="USD"/>
    <n v="-215232"/>
    <n v="-215232"/>
    <s v="N"/>
    <s v="CSFBUS"/>
  </r>
  <r>
    <x v="15"/>
    <s v="P2"/>
    <s v="USD"/>
    <x v="1"/>
    <s v="BOND"/>
    <s v="DAcy~USD~TBA_FNCL1712_3.5"/>
    <n v="44567"/>
    <d v="2017-12-05T00:00:00"/>
    <d v="2017-12-13T00:00:00"/>
    <d v="2047-01-01T00:00:00"/>
    <s v="XNL"/>
    <s v="USD"/>
    <n v="-219008"/>
    <n v="-219008"/>
    <s v="N"/>
    <s v="GOSZUS"/>
  </r>
  <r>
    <x v="15"/>
    <s v="P2"/>
    <s v="USD"/>
    <x v="1"/>
    <s v="BOND"/>
    <s v="DAcy~USD~TBA_FNCL1712_3.5"/>
    <n v="44567"/>
    <d v="2017-12-05T00:00:00"/>
    <d v="2017-12-13T00:00:00"/>
    <d v="2047-01-01T00:00:00"/>
    <s v="INT"/>
    <s v="USD"/>
    <n v="-45982.71"/>
    <n v="-45982.71"/>
    <s v="N"/>
    <s v="GOSZUS"/>
  </r>
  <r>
    <x v="15"/>
    <s v="P2"/>
    <s v="USD"/>
    <x v="1"/>
    <s v="BOND"/>
    <s v="DAcy~USD~TBA_FNCL1712_3.5"/>
    <n v="44615"/>
    <d v="2017-12-07T00:00:00"/>
    <d v="2017-12-13T00:00:00"/>
    <d v="2047-01-01T00:00:00"/>
    <s v="INT"/>
    <s v="USD"/>
    <n v="91172.62"/>
    <n v="91172.62"/>
    <s v="N"/>
    <s v="GOSZUS"/>
  </r>
  <r>
    <x v="15"/>
    <s v="P2"/>
    <s v="USD"/>
    <x v="1"/>
    <s v="BOND"/>
    <s v="DAcy~USD~TBA_FNCL1712_3.5"/>
    <n v="44615"/>
    <d v="2017-12-07T00:00:00"/>
    <d v="2017-12-13T00:00:00"/>
    <d v="2047-01-01T00:00:00"/>
    <s v="XNL"/>
    <s v="USD"/>
    <n v="434240"/>
    <n v="434240"/>
    <s v="N"/>
    <s v="GOSZUS"/>
  </r>
  <r>
    <x v="15"/>
    <s v="P2"/>
    <s v="USD"/>
    <x v="1"/>
    <s v="BOND"/>
    <s v="DAcy~USD~TBA_FNCL1712_3.5"/>
    <n v="44640"/>
    <d v="2017-12-08T00:00:00"/>
    <d v="2017-12-13T00:00:00"/>
    <d v="2047-01-01T00:00:00"/>
    <s v="XNL"/>
    <s v="USD"/>
    <n v="215232"/>
    <n v="215232"/>
    <s v="N"/>
    <s v="CSFBUS"/>
  </r>
  <r>
    <x v="15"/>
    <s v="P2"/>
    <s v="USD"/>
    <x v="1"/>
    <s v="BOND"/>
    <s v="DAcy~USD~TBA_FNCL1712_3.5"/>
    <n v="44640"/>
    <d v="2017-12-08T00:00:00"/>
    <d v="2017-12-13T00:00:00"/>
    <d v="2047-01-01T00:00:00"/>
    <s v="INT"/>
    <s v="USD"/>
    <n v="45189.91"/>
    <n v="45189.91"/>
    <s v="N"/>
    <s v="CSFBUS"/>
  </r>
  <r>
    <x v="15"/>
    <s v="P2"/>
    <s v="USD"/>
    <x v="1"/>
    <s v="BOND"/>
    <s v="DAcy~USD~TBA_FNCL1712_3.5"/>
    <n v="44641"/>
    <d v="2017-12-08T00:00:00"/>
    <d v="2017-12-13T00:00:00"/>
    <d v="2047-01-01T00:00:00"/>
    <s v="XNL"/>
    <s v="USD"/>
    <n v="-215232"/>
    <n v="-215232"/>
    <s v="N"/>
    <s v="GOSZUS"/>
  </r>
  <r>
    <x v="15"/>
    <s v="P2"/>
    <s v="USD"/>
    <x v="1"/>
    <s v="BOND"/>
    <s v="DAcy~USD~TBA_FNCL1712_3.5"/>
    <n v="44641"/>
    <d v="2017-12-08T00:00:00"/>
    <d v="2017-12-13T00:00:00"/>
    <d v="2047-01-01T00:00:00"/>
    <s v="INT"/>
    <s v="USD"/>
    <n v="-45189.91"/>
    <n v="-45189.91"/>
    <s v="N"/>
    <s v="GOSZUS"/>
  </r>
  <r>
    <x v="15"/>
    <s v="P2"/>
    <s v="USD"/>
    <x v="1"/>
    <s v="BOND"/>
    <s v="DAcy~USD~TBA_FNCL1712_4"/>
    <n v="44375"/>
    <d v="2017-11-08T00:00:00"/>
    <d v="2017-12-13T00:00:00"/>
    <d v="2047-02-01T00:00:00"/>
    <s v="INT"/>
    <s v="USD"/>
    <n v="-14504.16"/>
    <n v="-14504.16"/>
    <s v="N"/>
    <s v="GOSZUS"/>
  </r>
  <r>
    <x v="15"/>
    <s v="P2"/>
    <s v="USD"/>
    <x v="1"/>
    <s v="BOND"/>
    <s v="DAcy~USD~TBA_FNCL1712_4"/>
    <n v="44375"/>
    <d v="2017-11-08T00:00:00"/>
    <d v="2017-12-13T00:00:00"/>
    <d v="2047-02-01T00:00:00"/>
    <s v="XNL"/>
    <s v="USD"/>
    <n v="-74954"/>
    <n v="-74954"/>
    <s v="N"/>
    <s v="GOSZUS"/>
  </r>
  <r>
    <x v="15"/>
    <s v="P2"/>
    <s v="USD"/>
    <x v="1"/>
    <s v="BOND"/>
    <s v="DAcy~USD~TBA_FNCL1712_4"/>
    <n v="44636"/>
    <d v="2017-12-07T00:00:00"/>
    <d v="2017-12-13T00:00:00"/>
    <d v="2047-02-01T00:00:00"/>
    <s v="INT"/>
    <s v="USD"/>
    <n v="14504.16"/>
    <n v="14504.16"/>
    <s v="N"/>
    <s v="GOSZUS"/>
  </r>
  <r>
    <x v="15"/>
    <s v="P2"/>
    <s v="USD"/>
    <x v="1"/>
    <s v="BOND"/>
    <s v="DAcy~USD~TBA_FNCL1712_4"/>
    <n v="44636"/>
    <d v="2017-12-07T00:00:00"/>
    <d v="2017-12-13T00:00:00"/>
    <d v="2047-02-01T00:00:00"/>
    <s v="XNL"/>
    <s v="USD"/>
    <n v="74954"/>
    <n v="74954"/>
    <s v="N"/>
    <s v="GOSZUS"/>
  </r>
  <r>
    <x v="15"/>
    <s v="P2"/>
    <s v="USD"/>
    <x v="1"/>
    <s v="BOND"/>
    <s v="DAcy~USD~TBA_FNCL1801_4"/>
    <n v="44639"/>
    <d v="2017-12-07T00:00:00"/>
    <d v="2018-01-11T00:00:00"/>
    <d v="2047-02-01T00:00:00"/>
    <s v="XNL"/>
    <s v="USD"/>
    <n v="-75482"/>
    <n v="-75482"/>
    <s v="N"/>
    <s v="GOSZUS"/>
  </r>
  <r>
    <x v="15"/>
    <s v="P2"/>
    <s v="USD"/>
    <x v="1"/>
    <s v="BOND"/>
    <s v="DAcy~USD~TBA_FNCL1801_4"/>
    <n v="44639"/>
    <d v="2017-12-07T00:00:00"/>
    <d v="2018-01-11T00:00:00"/>
    <d v="2047-02-01T00:00:00"/>
    <s v="INT"/>
    <s v="USD"/>
    <n v="-14606.68"/>
    <n v="-14606.68"/>
    <s v="N"/>
    <s v="GOSZUS"/>
  </r>
  <r>
    <x v="15"/>
    <s v="P2"/>
    <s v="USD"/>
    <x v="1"/>
    <s v="BOND"/>
    <s v="DAcy~USD~TBA_FNCL1801_4"/>
    <n v="44687"/>
    <d v="2017-12-12T00:00:00"/>
    <d v="2018-01-11T00:00:00"/>
    <d v="2047-02-01T00:00:00"/>
    <s v="INT"/>
    <s v="USD"/>
    <n v="14606.68"/>
    <n v="14606.68"/>
    <s v="N"/>
    <s v="SBSIUS"/>
  </r>
  <r>
    <x v="15"/>
    <s v="P2"/>
    <s v="USD"/>
    <x v="1"/>
    <s v="BOND"/>
    <s v="DAcy~USD~TBA_FNCL1801_4"/>
    <n v="44687"/>
    <d v="2017-12-12T00:00:00"/>
    <d v="2018-01-11T00:00:00"/>
    <d v="2047-02-01T00:00:00"/>
    <s v="XNL"/>
    <s v="USD"/>
    <n v="75482"/>
    <n v="75482"/>
    <s v="N"/>
    <s v="SBSIUS"/>
  </r>
  <r>
    <x v="15"/>
    <s v="P2"/>
    <s v="USD"/>
    <x v="1"/>
    <s v="BOND"/>
    <s v="DAcy~USD~TBA_FNCL1801_4"/>
    <n v="44768"/>
    <d v="2017-12-21T00:00:00"/>
    <d v="2018-01-11T00:00:00"/>
    <d v="2047-02-01T00:00:00"/>
    <s v="INT"/>
    <s v="USD"/>
    <n v="-19918.2"/>
    <n v="-19918.2"/>
    <s v="N"/>
    <s v="CSFBUS"/>
  </r>
  <r>
    <x v="15"/>
    <s v="P2"/>
    <s v="USD"/>
    <x v="1"/>
    <s v="BOND"/>
    <s v="DAcy~USD~TBA_FNCL1801_4"/>
    <n v="44768"/>
    <d v="2017-12-21T00:00:00"/>
    <d v="2018-01-11T00:00:00"/>
    <d v="2047-02-01T00:00:00"/>
    <s v="XNL"/>
    <s v="USD"/>
    <n v="-102930"/>
    <n v="-102930"/>
    <s v="N"/>
    <s v="CSFBUS"/>
  </r>
  <r>
    <x v="15"/>
    <s v="P2"/>
    <s v="USD"/>
    <x v="1"/>
    <s v="BOND"/>
    <s v="DAcy~USD~TBA_FNCL1801_4"/>
    <n v="44880"/>
    <d v="2018-01-08T00:00:00"/>
    <d v="2018-01-11T00:00:00"/>
    <d v="2047-02-01T00:00:00"/>
    <s v="INT"/>
    <s v="USD"/>
    <n v="19918.2"/>
    <n v="19918.2"/>
    <s v="N"/>
    <s v="ROYCUS"/>
  </r>
  <r>
    <x v="15"/>
    <s v="P2"/>
    <s v="USD"/>
    <x v="1"/>
    <s v="BOND"/>
    <s v="DAcy~USD~TBA_FNCL1801_4"/>
    <n v="44880"/>
    <d v="2018-01-08T00:00:00"/>
    <d v="2018-01-11T00:00:00"/>
    <d v="2047-02-01T00:00:00"/>
    <s v="XNL"/>
    <s v="USD"/>
    <n v="102930"/>
    <n v="102930"/>
    <s v="N"/>
    <s v="ROYCUS"/>
  </r>
  <r>
    <x v="15"/>
    <s v="P2"/>
    <s v="USD"/>
    <x v="1"/>
    <s v="BOND"/>
    <s v="DAcy~USD~TBA_FNCL1801_4"/>
    <n v="44886"/>
    <d v="2018-01-08T00:00:00"/>
    <d v="2018-01-11T00:00:00"/>
    <d v="2047-02-01T00:00:00"/>
    <s v="XNL"/>
    <s v="USD"/>
    <n v="102930"/>
    <n v="102930"/>
    <s v="N"/>
    <s v="CSFBUS"/>
  </r>
  <r>
    <x v="15"/>
    <s v="P2"/>
    <s v="USD"/>
    <x v="1"/>
    <s v="BOND"/>
    <s v="DAcy~USD~TBA_FNCL1801_4"/>
    <n v="44886"/>
    <d v="2018-01-08T00:00:00"/>
    <d v="2018-01-11T00:00:00"/>
    <d v="2047-02-01T00:00:00"/>
    <s v="INT"/>
    <s v="USD"/>
    <n v="19918.2"/>
    <n v="19918.2"/>
    <s v="N"/>
    <s v="CSFBUS"/>
  </r>
  <r>
    <x v="15"/>
    <s v="P2"/>
    <s v="USD"/>
    <x v="1"/>
    <s v="BOND"/>
    <s v="DAcy~USD~TBA_FNCL1801_4"/>
    <n v="44887"/>
    <d v="2018-01-08T00:00:00"/>
    <d v="2018-01-11T00:00:00"/>
    <d v="2047-02-01T00:00:00"/>
    <s v="INT"/>
    <s v="USD"/>
    <n v="-19918.2"/>
    <n v="-19918.2"/>
    <s v="N"/>
    <s v="ROYCUS"/>
  </r>
  <r>
    <x v="15"/>
    <s v="P2"/>
    <s v="USD"/>
    <x v="1"/>
    <s v="BOND"/>
    <s v="DAcy~USD~TBA_FNCL1801_4"/>
    <n v="44887"/>
    <d v="2018-01-08T00:00:00"/>
    <d v="2018-01-11T00:00:00"/>
    <d v="2047-02-01T00:00:00"/>
    <s v="XNL"/>
    <s v="USD"/>
    <n v="-102930"/>
    <n v="-102930"/>
    <s v="N"/>
    <s v="ROYCUS"/>
  </r>
  <r>
    <x v="15"/>
    <s v="P2"/>
    <s v="USD"/>
    <x v="1"/>
    <s v="BOND"/>
    <s v="DAcy~USD~TBA_FNCL1801_4"/>
    <n v="44894"/>
    <d v="2018-01-08T00:00:00"/>
    <d v="2018-01-11T00:00:00"/>
    <d v="2047-02-01T00:00:00"/>
    <s v="INT"/>
    <s v="USD"/>
    <n v="-14606.68"/>
    <n v="-14606.68"/>
    <s v="N"/>
    <s v="SBSIUS"/>
  </r>
  <r>
    <x v="15"/>
    <s v="P2"/>
    <s v="USD"/>
    <x v="1"/>
    <s v="BOND"/>
    <s v="DAcy~USD~TBA_FNCL1801_4"/>
    <n v="44894"/>
    <d v="2018-01-08T00:00:00"/>
    <d v="2018-01-11T00:00:00"/>
    <d v="2047-02-01T00:00:00"/>
    <s v="XNL"/>
    <s v="USD"/>
    <n v="-75482"/>
    <n v="-75482"/>
    <s v="N"/>
    <s v="SBSIUS"/>
  </r>
  <r>
    <x v="15"/>
    <s v="P2"/>
    <s v="USD"/>
    <x v="1"/>
    <s v="BOND"/>
    <s v="DAcy~USD~TBA_FNCL1801_4"/>
    <n v="44895"/>
    <d v="2018-01-08T00:00:00"/>
    <d v="2018-01-11T00:00:00"/>
    <d v="2047-02-01T00:00:00"/>
    <s v="INT"/>
    <s v="USD"/>
    <n v="14606.68"/>
    <n v="14606.68"/>
    <s v="N"/>
    <s v="GOSZUS"/>
  </r>
  <r>
    <x v="15"/>
    <s v="P2"/>
    <s v="USD"/>
    <x v="1"/>
    <s v="BOND"/>
    <s v="DAcy~USD~TBA_FNCL1801_4"/>
    <n v="44895"/>
    <d v="2018-01-08T00:00:00"/>
    <d v="2018-01-11T00:00:00"/>
    <d v="2047-02-01T00:00:00"/>
    <s v="XNL"/>
    <s v="USD"/>
    <n v="75482"/>
    <n v="75482"/>
    <s v="N"/>
    <s v="GOSZUS"/>
  </r>
  <r>
    <x v="15"/>
    <s v="P2"/>
    <s v="USD"/>
    <x v="1"/>
    <s v="BOND"/>
    <s v="DAcy~USD~TBA_FNCL1802_3.5"/>
    <n v="44867"/>
    <d v="2018-01-05T00:00:00"/>
    <d v="2018-02-13T00:00:00"/>
    <d v="2047-04-01T00:00:00"/>
    <s v="XNL"/>
    <s v="USD"/>
    <n v="-158320"/>
    <n v="-158320"/>
    <s v="N"/>
    <s v="GOSZUS"/>
  </r>
  <r>
    <x v="15"/>
    <s v="P2"/>
    <s v="USD"/>
    <x v="1"/>
    <s v="BOND"/>
    <s v="DAcy~USD~TBA_FNCL1802_3.5"/>
    <n v="44867"/>
    <d v="2018-01-05T00:00:00"/>
    <d v="2018-02-13T00:00:00"/>
    <d v="2047-04-01T00:00:00"/>
    <s v="INT"/>
    <s v="USD"/>
    <n v="-35058.33"/>
    <n v="-35058.33"/>
    <s v="N"/>
    <s v="GOSZUS"/>
  </r>
  <r>
    <x v="15"/>
    <s v="P2"/>
    <s v="USD"/>
    <x v="1"/>
    <s v="BOND"/>
    <s v="DAcy~USD~TBA_FNCL1802_3.5"/>
    <n v="45047"/>
    <d v="2018-01-24T00:00:00"/>
    <d v="2018-02-13T00:00:00"/>
    <d v="2047-04-01T00:00:00"/>
    <s v="XNL"/>
    <s v="USD"/>
    <n v="182068"/>
    <n v="182068"/>
    <s v="N"/>
    <s v="BARCCI"/>
  </r>
  <r>
    <x v="15"/>
    <s v="P2"/>
    <s v="USD"/>
    <x v="1"/>
    <s v="BOND"/>
    <s v="DAcy~USD~TBA_FNCL1802_3.5"/>
    <n v="45047"/>
    <d v="2018-01-24T00:00:00"/>
    <d v="2018-02-13T00:00:00"/>
    <d v="2047-04-01T00:00:00"/>
    <s v="INT"/>
    <s v="USD"/>
    <n v="40317.08"/>
    <n v="40317.08"/>
    <s v="N"/>
    <s v="BARCCI"/>
  </r>
  <r>
    <x v="15"/>
    <s v="P2"/>
    <s v="USD"/>
    <x v="1"/>
    <s v="BOND"/>
    <s v="DAcy~USD~TBA_FNCL1802_3.5"/>
    <n v="45122"/>
    <d v="2018-02-01T00:00:00"/>
    <d v="2018-02-13T00:00:00"/>
    <d v="2047-04-01T00:00:00"/>
    <s v="INT"/>
    <s v="USD"/>
    <n v="-12270.42"/>
    <n v="-12270.42"/>
    <s v="N"/>
    <s v="BARCCI"/>
  </r>
  <r>
    <x v="15"/>
    <s v="P2"/>
    <s v="USD"/>
    <x v="1"/>
    <s v="BOND"/>
    <s v="DAcy~USD~TBA_FNCL1802_3.5"/>
    <n v="45122"/>
    <d v="2018-02-01T00:00:00"/>
    <d v="2018-02-13T00:00:00"/>
    <d v="2047-04-01T00:00:00"/>
    <s v="XNL"/>
    <s v="USD"/>
    <n v="-55412"/>
    <n v="-55412"/>
    <s v="N"/>
    <s v="BARCCI"/>
  </r>
  <r>
    <x v="15"/>
    <s v="P2"/>
    <s v="USD"/>
    <x v="1"/>
    <s v="BOND"/>
    <s v="DAcy~USD~TBA_FNCL1802_3.5"/>
    <n v="45459"/>
    <d v="2018-02-07T00:00:00"/>
    <d v="2018-02-13T00:00:00"/>
    <d v="2047-04-01T00:00:00"/>
    <s v="INT"/>
    <s v="USD"/>
    <n v="26293.75"/>
    <n v="26293.75"/>
    <s v="N"/>
    <s v="ROYCUS"/>
  </r>
  <r>
    <x v="15"/>
    <s v="P2"/>
    <s v="USD"/>
    <x v="1"/>
    <s v="BOND"/>
    <s v="DAcy~USD~TBA_FNCL1802_3.5"/>
    <n v="45459"/>
    <d v="2018-02-07T00:00:00"/>
    <d v="2018-02-13T00:00:00"/>
    <d v="2047-04-01T00:00:00"/>
    <s v="XNL"/>
    <s v="USD"/>
    <n v="118740"/>
    <n v="118740"/>
    <s v="N"/>
    <s v="ROYCUS"/>
  </r>
  <r>
    <x v="15"/>
    <s v="P2"/>
    <s v="USD"/>
    <x v="1"/>
    <s v="BOND"/>
    <s v="DAcy~USD~TBA_FNCL1802_3.5"/>
    <n v="45467"/>
    <d v="2018-02-07T00:00:00"/>
    <d v="2018-02-13T00:00:00"/>
    <d v="2047-04-01T00:00:00"/>
    <s v="XNL"/>
    <s v="USD"/>
    <n v="-87076"/>
    <n v="-87076"/>
    <s v="N"/>
    <s v="BARCCI"/>
  </r>
  <r>
    <x v="15"/>
    <s v="P2"/>
    <s v="USD"/>
    <x v="1"/>
    <s v="BOND"/>
    <s v="DAcy~USD~TBA_FNCL1802_3.5"/>
    <n v="45467"/>
    <d v="2018-02-07T00:00:00"/>
    <d v="2018-02-13T00:00:00"/>
    <d v="2047-04-01T00:00:00"/>
    <s v="INT"/>
    <s v="USD"/>
    <n v="-19282.080000000002"/>
    <n v="-19282.080000000002"/>
    <s v="N"/>
    <s v="BARCCI"/>
  </r>
  <r>
    <x v="15"/>
    <s v="P2"/>
    <s v="USD"/>
    <x v="1"/>
    <s v="BOND"/>
    <s v="DAcy~USD~TBA_FNCL1802_3.5"/>
    <n v="45492"/>
    <d v="2018-02-08T00:00:00"/>
    <d v="2018-02-13T00:00:00"/>
    <d v="2047-04-01T00:00:00"/>
    <s v="XNL"/>
    <s v="USD"/>
    <n v="118740"/>
    <n v="118740"/>
    <s v="N"/>
    <s v="GOSZUS"/>
  </r>
  <r>
    <x v="15"/>
    <s v="P2"/>
    <s v="USD"/>
    <x v="1"/>
    <s v="BOND"/>
    <s v="DAcy~USD~TBA_FNCL1802_3.5"/>
    <n v="45492"/>
    <d v="2018-02-08T00:00:00"/>
    <d v="2018-02-13T00:00:00"/>
    <d v="2047-04-01T00:00:00"/>
    <s v="INT"/>
    <s v="USD"/>
    <n v="26293.75"/>
    <n v="26293.75"/>
    <s v="N"/>
    <s v="GOSZUS"/>
  </r>
  <r>
    <x v="15"/>
    <s v="P2"/>
    <s v="USD"/>
    <x v="1"/>
    <s v="BOND"/>
    <s v="DAcy~USD~TBA_FNCL1802_3.5"/>
    <n v="45493"/>
    <d v="2018-02-08T00:00:00"/>
    <d v="2018-02-13T00:00:00"/>
    <d v="2047-04-01T00:00:00"/>
    <s v="XNL"/>
    <s v="USD"/>
    <n v="-118740"/>
    <n v="-118740"/>
    <s v="N"/>
    <s v="ROYCUS"/>
  </r>
  <r>
    <x v="15"/>
    <s v="P2"/>
    <s v="USD"/>
    <x v="1"/>
    <s v="BOND"/>
    <s v="DAcy~USD~TBA_FNCL1802_3.5"/>
    <n v="45493"/>
    <d v="2018-02-08T00:00:00"/>
    <d v="2018-02-13T00:00:00"/>
    <d v="2047-04-01T00:00:00"/>
    <s v="INT"/>
    <s v="USD"/>
    <n v="-26293.75"/>
    <n v="-26293.75"/>
    <s v="N"/>
    <s v="ROYCUS"/>
  </r>
  <r>
    <x v="15"/>
    <s v="P2"/>
    <s v="USD"/>
    <x v="1"/>
    <s v="BOND"/>
    <s v="DAcy~USD~TBA_FNCL1802_3.5"/>
    <n v="45495"/>
    <d v="2018-02-08T00:00:00"/>
    <d v="2018-02-13T00:00:00"/>
    <d v="2047-04-01T00:00:00"/>
    <s v="XNL"/>
    <s v="USD"/>
    <n v="-39580"/>
    <n v="-39580"/>
    <s v="N"/>
    <s v="BARCCI"/>
  </r>
  <r>
    <x v="15"/>
    <s v="P2"/>
    <s v="USD"/>
    <x v="1"/>
    <s v="BOND"/>
    <s v="DAcy~USD~TBA_FNCL1802_3.5"/>
    <n v="45495"/>
    <d v="2018-02-08T00:00:00"/>
    <d v="2018-02-13T00:00:00"/>
    <d v="2047-04-01T00:00:00"/>
    <s v="INT"/>
    <s v="USD"/>
    <n v="-8764.58"/>
    <n v="-8764.58"/>
    <s v="N"/>
    <s v="BARCCI"/>
  </r>
  <r>
    <x v="15"/>
    <s v="P2"/>
    <s v="USD"/>
    <x v="1"/>
    <s v="BOND"/>
    <s v="DAcy~USD~TBA_FNCL1802_3.5"/>
    <n v="45496"/>
    <d v="2018-02-08T00:00:00"/>
    <d v="2018-02-13T00:00:00"/>
    <d v="2047-04-01T00:00:00"/>
    <s v="XNL"/>
    <s v="USD"/>
    <n v="39580"/>
    <n v="39580"/>
    <s v="N"/>
    <s v="GOSZUS"/>
  </r>
  <r>
    <x v="15"/>
    <s v="P2"/>
    <s v="USD"/>
    <x v="1"/>
    <s v="BOND"/>
    <s v="DAcy~USD~TBA_FNCL1802_3.5"/>
    <n v="45496"/>
    <d v="2018-02-08T00:00:00"/>
    <d v="2018-02-13T00:00:00"/>
    <d v="2047-04-01T00:00:00"/>
    <s v="INT"/>
    <s v="USD"/>
    <n v="8764.58"/>
    <n v="8764.58"/>
    <s v="N"/>
    <s v="GOSZUS"/>
  </r>
  <r>
    <x v="15"/>
    <s v="P2"/>
    <s v="USD"/>
    <x v="1"/>
    <s v="BOND"/>
    <s v="DAcy~USD~TBA_FNCL1802_4"/>
    <n v="44879"/>
    <d v="2018-01-08T00:00:00"/>
    <d v="2018-02-13T00:00:00"/>
    <d v="2047-03-01T00:00:00"/>
    <s v="INT"/>
    <s v="USD"/>
    <n v="-21438.799999999999"/>
    <n v="-21438.799999999999"/>
    <s v="N"/>
    <s v="ROYCUS"/>
  </r>
  <r>
    <x v="15"/>
    <s v="P2"/>
    <s v="USD"/>
    <x v="1"/>
    <s v="BOND"/>
    <s v="DAcy~USD~TBA_FNCL1802_4"/>
    <n v="44879"/>
    <d v="2018-01-08T00:00:00"/>
    <d v="2018-02-13T00:00:00"/>
    <d v="2047-03-01T00:00:00"/>
    <s v="XNL"/>
    <s v="USD"/>
    <n v="-106920"/>
    <n v="-106920"/>
    <s v="N"/>
    <s v="ROYCUS"/>
  </r>
  <r>
    <x v="15"/>
    <s v="P2"/>
    <s v="USD"/>
    <x v="1"/>
    <s v="BOND"/>
    <s v="DAcy~USD~TBA_FNCL1802_4"/>
    <n v="44949"/>
    <d v="2018-01-11T00:00:00"/>
    <d v="2018-02-13T00:00:00"/>
    <d v="2047-03-01T00:00:00"/>
    <s v="INT"/>
    <s v="USD"/>
    <n v="14292.53"/>
    <n v="14292.53"/>
    <s v="N"/>
    <s v="GOSZUS"/>
  </r>
  <r>
    <x v="15"/>
    <s v="P2"/>
    <s v="USD"/>
    <x v="1"/>
    <s v="BOND"/>
    <s v="DAcy~USD~TBA_FNCL1802_4"/>
    <n v="44949"/>
    <d v="2018-01-11T00:00:00"/>
    <d v="2018-02-13T00:00:00"/>
    <d v="2047-03-01T00:00:00"/>
    <s v="XNL"/>
    <s v="USD"/>
    <n v="71280"/>
    <n v="71280"/>
    <s v="N"/>
    <s v="GOSZUS"/>
  </r>
  <r>
    <x v="15"/>
    <s v="P2"/>
    <s v="USD"/>
    <x v="1"/>
    <s v="BOND"/>
    <s v="DAcy~USD~TBA_FNCL1802_4"/>
    <n v="45049"/>
    <d v="2018-01-24T00:00:00"/>
    <d v="2018-02-13T00:00:00"/>
    <d v="2047-03-01T00:00:00"/>
    <s v="XNL"/>
    <s v="USD"/>
    <n v="35640"/>
    <n v="35640"/>
    <s v="N"/>
    <s v="SBSIUS"/>
  </r>
  <r>
    <x v="15"/>
    <s v="P2"/>
    <s v="USD"/>
    <x v="1"/>
    <s v="BOND"/>
    <s v="DAcy~USD~TBA_FNCL1802_4"/>
    <n v="45049"/>
    <d v="2018-01-24T00:00:00"/>
    <d v="2018-02-13T00:00:00"/>
    <d v="2047-03-01T00:00:00"/>
    <s v="INT"/>
    <s v="USD"/>
    <n v="7146.27"/>
    <n v="7146.27"/>
    <s v="N"/>
    <s v="SBSIUS"/>
  </r>
  <r>
    <x v="15"/>
    <s v="P2"/>
    <s v="USD"/>
    <x v="1"/>
    <s v="BOND"/>
    <s v="DAcy~USD~TBA_FNCL1802_4"/>
    <n v="45466"/>
    <d v="2018-02-07T00:00:00"/>
    <d v="2018-02-13T00:00:00"/>
    <d v="2047-03-01T00:00:00"/>
    <s v="XNL"/>
    <s v="USD"/>
    <n v="106920"/>
    <n v="106920"/>
    <s v="N"/>
    <s v="BARCCI"/>
  </r>
  <r>
    <x v="15"/>
    <s v="P2"/>
    <s v="USD"/>
    <x v="1"/>
    <s v="BOND"/>
    <s v="DAcy~USD~TBA_FNCL1802_4"/>
    <n v="45466"/>
    <d v="2018-02-07T00:00:00"/>
    <d v="2018-02-13T00:00:00"/>
    <d v="2047-03-01T00:00:00"/>
    <s v="INT"/>
    <s v="USD"/>
    <n v="21438.799999999999"/>
    <n v="21438.799999999999"/>
    <s v="N"/>
    <s v="BARCCI"/>
  </r>
  <r>
    <x v="15"/>
    <s v="P2"/>
    <s v="USD"/>
    <x v="1"/>
    <s v="BOND"/>
    <s v="DAcy~USD~TBA_FNCL1802_4"/>
    <n v="45474"/>
    <d v="2018-02-07T00:00:00"/>
    <d v="2018-02-13T00:00:00"/>
    <d v="2047-03-01T00:00:00"/>
    <s v="INT"/>
    <s v="USD"/>
    <n v="-21438.799999999999"/>
    <n v="-21438.799999999999"/>
    <s v="N"/>
    <s v="ROYCUS"/>
  </r>
  <r>
    <x v="15"/>
    <s v="P2"/>
    <s v="USD"/>
    <x v="1"/>
    <s v="BOND"/>
    <s v="DAcy~USD~TBA_FNCL1802_4"/>
    <n v="45474"/>
    <d v="2018-02-07T00:00:00"/>
    <d v="2018-02-13T00:00:00"/>
    <d v="2047-03-01T00:00:00"/>
    <s v="XNL"/>
    <s v="USD"/>
    <n v="-106920"/>
    <n v="-106920"/>
    <s v="N"/>
    <s v="ROYCUS"/>
  </r>
  <r>
    <x v="15"/>
    <s v="P2"/>
    <s v="USD"/>
    <x v="1"/>
    <s v="BOND"/>
    <s v="DAcy~USD~TBA_FNCL1802_4"/>
    <n v="45485"/>
    <d v="2018-02-08T00:00:00"/>
    <d v="2018-02-13T00:00:00"/>
    <d v="2047-03-01T00:00:00"/>
    <s v="XNL"/>
    <s v="USD"/>
    <n v="-35640"/>
    <n v="-35640"/>
    <s v="N"/>
    <s v="SBSIUS"/>
  </r>
  <r>
    <x v="15"/>
    <s v="P2"/>
    <s v="USD"/>
    <x v="1"/>
    <s v="BOND"/>
    <s v="DAcy~USD~TBA_FNCL1802_4"/>
    <n v="45485"/>
    <d v="2018-02-08T00:00:00"/>
    <d v="2018-02-13T00:00:00"/>
    <d v="2047-03-01T00:00:00"/>
    <s v="INT"/>
    <s v="USD"/>
    <n v="-7146.27"/>
    <n v="-7146.27"/>
    <s v="N"/>
    <s v="SBSIUS"/>
  </r>
  <r>
    <x v="15"/>
    <s v="P2"/>
    <s v="USD"/>
    <x v="1"/>
    <s v="BOND"/>
    <s v="DAcy~USD~TBA_FNCL1802_4"/>
    <n v="45486"/>
    <d v="2018-02-08T00:00:00"/>
    <d v="2018-02-13T00:00:00"/>
    <d v="2047-03-01T00:00:00"/>
    <s v="XNL"/>
    <s v="USD"/>
    <n v="35640"/>
    <n v="35640"/>
    <s v="N"/>
    <s v="ROYCUS"/>
  </r>
  <r>
    <x v="15"/>
    <s v="P2"/>
    <s v="USD"/>
    <x v="1"/>
    <s v="BOND"/>
    <s v="DAcy~USD~TBA_FNCL1802_4"/>
    <n v="45486"/>
    <d v="2018-02-08T00:00:00"/>
    <d v="2018-02-13T00:00:00"/>
    <d v="2047-03-01T00:00:00"/>
    <s v="INT"/>
    <s v="USD"/>
    <n v="7146.27"/>
    <n v="7146.27"/>
    <s v="N"/>
    <s v="ROYCUS"/>
  </r>
  <r>
    <x v="15"/>
    <s v="P2"/>
    <s v="USD"/>
    <x v="1"/>
    <s v="BOND"/>
    <s v="DAcy~USD~TBA_FNCL1802_4"/>
    <n v="45487"/>
    <d v="2018-02-08T00:00:00"/>
    <d v="2018-02-13T00:00:00"/>
    <d v="2047-03-01T00:00:00"/>
    <s v="XNL"/>
    <s v="USD"/>
    <n v="-106920"/>
    <n v="-106920"/>
    <s v="N"/>
    <s v="BARCCI"/>
  </r>
  <r>
    <x v="15"/>
    <s v="P2"/>
    <s v="USD"/>
    <x v="1"/>
    <s v="BOND"/>
    <s v="DAcy~USD~TBA_FNCL1802_4"/>
    <n v="45487"/>
    <d v="2018-02-08T00:00:00"/>
    <d v="2018-02-13T00:00:00"/>
    <d v="2047-03-01T00:00:00"/>
    <s v="INT"/>
    <s v="USD"/>
    <n v="-21438.799999999999"/>
    <n v="-21438.799999999999"/>
    <s v="N"/>
    <s v="BARCCI"/>
  </r>
  <r>
    <x v="15"/>
    <s v="P2"/>
    <s v="USD"/>
    <x v="1"/>
    <s v="BOND"/>
    <s v="DAcy~USD~TBA_FNCL1802_4"/>
    <n v="45491"/>
    <d v="2018-02-08T00:00:00"/>
    <d v="2018-02-13T00:00:00"/>
    <d v="2047-03-01T00:00:00"/>
    <s v="XNL"/>
    <s v="USD"/>
    <n v="106920"/>
    <n v="106920"/>
    <s v="N"/>
    <s v="ROYCUS"/>
  </r>
  <r>
    <x v="15"/>
    <s v="P2"/>
    <s v="USD"/>
    <x v="1"/>
    <s v="BOND"/>
    <s v="DAcy~USD~TBA_FNCL1802_4"/>
    <n v="45491"/>
    <d v="2018-02-08T00:00:00"/>
    <d v="2018-02-13T00:00:00"/>
    <d v="2047-03-01T00:00:00"/>
    <s v="INT"/>
    <s v="USD"/>
    <n v="21438.799999999999"/>
    <n v="21438.799999999999"/>
    <s v="N"/>
    <s v="ROYCUS"/>
  </r>
  <r>
    <x v="15"/>
    <s v="P2"/>
    <s v="USD"/>
    <x v="1"/>
    <s v="BOND"/>
    <s v="DAcy~USD~TBA_FNCL1802_4"/>
    <n v="45500"/>
    <d v="2018-02-08T00:00:00"/>
    <d v="2018-02-13T00:00:00"/>
    <d v="2047-03-01T00:00:00"/>
    <s v="XNL"/>
    <s v="USD"/>
    <n v="-71280"/>
    <n v="-71280"/>
    <s v="N"/>
    <s v="GOSZUS"/>
  </r>
  <r>
    <x v="15"/>
    <s v="P2"/>
    <s v="USD"/>
    <x v="1"/>
    <s v="BOND"/>
    <s v="DAcy~USD~TBA_FNCL1802_4"/>
    <n v="45500"/>
    <d v="2018-02-08T00:00:00"/>
    <d v="2018-02-13T00:00:00"/>
    <d v="2047-03-01T00:00:00"/>
    <s v="INT"/>
    <s v="USD"/>
    <n v="-14292.53"/>
    <n v="-14292.53"/>
    <s v="N"/>
    <s v="GOSZUS"/>
  </r>
  <r>
    <x v="15"/>
    <s v="P2"/>
    <s v="USD"/>
    <x v="1"/>
    <s v="BOND"/>
    <s v="DAcy~USD~TBA_FNCL1802_4"/>
    <n v="45501"/>
    <d v="2018-02-08T00:00:00"/>
    <d v="2018-02-13T00:00:00"/>
    <d v="2047-03-01T00:00:00"/>
    <s v="XNL"/>
    <s v="USD"/>
    <n v="71280"/>
    <n v="71280"/>
    <s v="N"/>
    <s v="ROYCUS"/>
  </r>
  <r>
    <x v="15"/>
    <s v="P2"/>
    <s v="USD"/>
    <x v="1"/>
    <s v="BOND"/>
    <s v="DAcy~USD~TBA_FNCL1802_4"/>
    <n v="45501"/>
    <d v="2018-02-08T00:00:00"/>
    <d v="2018-02-13T00:00:00"/>
    <d v="2047-03-01T00:00:00"/>
    <s v="INT"/>
    <s v="USD"/>
    <n v="14292.53"/>
    <n v="14292.53"/>
    <s v="N"/>
    <s v="ROYCUS"/>
  </r>
  <r>
    <x v="15"/>
    <s v="P2"/>
    <s v="USD"/>
    <x v="1"/>
    <s v="BOND"/>
    <s v="DAcy~USD~TBA_FNCL1803_3.5"/>
    <n v="45632"/>
    <d v="2018-02-28T00:00:00"/>
    <d v="2018-03-13T00:00:00"/>
    <d v="2047-04-01T00:00:00"/>
    <s v="INT"/>
    <s v="USD"/>
    <n v="-24042.74"/>
    <n v="-24042.74"/>
    <s v="N"/>
    <s v="BARCCI"/>
  </r>
  <r>
    <x v="15"/>
    <s v="P2"/>
    <s v="USD"/>
    <x v="1"/>
    <s v="BOND"/>
    <s v="DAcy~USD~TBA_FNCL1803_3.5"/>
    <n v="45632"/>
    <d v="2018-02-28T00:00:00"/>
    <d v="2018-03-13T00:00:00"/>
    <d v="2047-04-01T00:00:00"/>
    <s v="XNL"/>
    <s v="USD"/>
    <n v="-89826"/>
    <n v="-89826"/>
    <s v="N"/>
    <s v="BARCCI"/>
  </r>
  <r>
    <x v="15"/>
    <s v="P2"/>
    <s v="USD"/>
    <x v="1"/>
    <s v="BOND"/>
    <s v="DAcy~USD~TBA_FNCL1803_3.5"/>
    <n v="45787"/>
    <d v="2018-03-07T00:00:00"/>
    <d v="2018-03-13T00:00:00"/>
    <d v="2047-04-01T00:00:00"/>
    <s v="XNL"/>
    <s v="USD"/>
    <n v="102075"/>
    <n v="102075"/>
    <s v="N"/>
    <s v="MOSZUS"/>
  </r>
  <r>
    <x v="15"/>
    <s v="P2"/>
    <s v="USD"/>
    <x v="1"/>
    <s v="BOND"/>
    <s v="DAcy~USD~TBA_FNCL1803_3.5"/>
    <n v="45787"/>
    <d v="2018-03-07T00:00:00"/>
    <d v="2018-03-13T00:00:00"/>
    <d v="2047-04-01T00:00:00"/>
    <s v="INT"/>
    <s v="USD"/>
    <n v="27321.29"/>
    <n v="27321.29"/>
    <s v="N"/>
    <s v="MOSZUS"/>
  </r>
  <r>
    <x v="15"/>
    <s v="P2"/>
    <s v="USD"/>
    <x v="1"/>
    <s v="BOND"/>
    <s v="DAcy~USD~TBA_FNCL1803_3.5"/>
    <n v="45808"/>
    <d v="2018-03-08T00:00:00"/>
    <d v="2018-03-13T00:00:00"/>
    <d v="2047-04-01T00:00:00"/>
    <s v="XNL"/>
    <s v="USD"/>
    <n v="-12249"/>
    <n v="-12249"/>
    <s v="N"/>
    <s v="MOSZUS"/>
  </r>
  <r>
    <x v="15"/>
    <s v="P2"/>
    <s v="USD"/>
    <x v="1"/>
    <s v="BOND"/>
    <s v="DAcy~USD~TBA_FNCL1803_3.5"/>
    <n v="45808"/>
    <d v="2018-03-08T00:00:00"/>
    <d v="2018-03-13T00:00:00"/>
    <d v="2047-04-01T00:00:00"/>
    <s v="INT"/>
    <s v="USD"/>
    <n v="-3278.56"/>
    <n v="-3278.56"/>
    <s v="N"/>
    <s v="MOSZUS"/>
  </r>
  <r>
    <x v="15"/>
    <s v="P2"/>
    <s v="USD"/>
    <x v="1"/>
    <s v="BOND"/>
    <s v="DAcy~USD~TBA_FNCL1803_3.5"/>
    <n v="45809"/>
    <d v="2018-03-08T00:00:00"/>
    <d v="2018-03-13T00:00:00"/>
    <d v="2047-04-01T00:00:00"/>
    <s v="INT"/>
    <s v="USD"/>
    <n v="-24042.74"/>
    <n v="-24042.74"/>
    <s v="N"/>
    <s v="MOSZUS"/>
  </r>
  <r>
    <x v="15"/>
    <s v="P2"/>
    <s v="USD"/>
    <x v="1"/>
    <s v="BOND"/>
    <s v="DAcy~USD~TBA_FNCL1803_3.5"/>
    <n v="45809"/>
    <d v="2018-03-08T00:00:00"/>
    <d v="2018-03-13T00:00:00"/>
    <d v="2047-04-01T00:00:00"/>
    <s v="XNL"/>
    <s v="USD"/>
    <n v="-89826"/>
    <n v="-89826"/>
    <s v="N"/>
    <s v="MOSZUS"/>
  </r>
  <r>
    <x v="15"/>
    <s v="P2"/>
    <s v="USD"/>
    <x v="1"/>
    <s v="BOND"/>
    <s v="DAcy~USD~TBA_FNCL1803_3.5"/>
    <n v="45812"/>
    <d v="2018-03-08T00:00:00"/>
    <d v="2018-03-13T00:00:00"/>
    <d v="2047-04-01T00:00:00"/>
    <s v="INT"/>
    <s v="USD"/>
    <n v="24042.74"/>
    <n v="24042.74"/>
    <s v="N"/>
    <s v="BARCCI"/>
  </r>
  <r>
    <x v="15"/>
    <s v="P2"/>
    <s v="USD"/>
    <x v="1"/>
    <s v="BOND"/>
    <s v="DAcy~USD~TBA_FNCL1803_3.5"/>
    <n v="45812"/>
    <d v="2018-03-08T00:00:00"/>
    <d v="2018-03-13T00:00:00"/>
    <d v="2047-04-01T00:00:00"/>
    <s v="XNL"/>
    <s v="USD"/>
    <n v="89826"/>
    <n v="89826"/>
    <s v="N"/>
    <s v="BARCCI"/>
  </r>
  <r>
    <x v="15"/>
    <s v="P2"/>
    <s v="USD"/>
    <x v="1"/>
    <s v="BOND"/>
    <s v="DAcy~USD~TBA_FNCL1803_4"/>
    <n v="45475"/>
    <d v="2018-02-07T00:00:00"/>
    <d v="2018-03-13T00:00:00"/>
    <d v="2047-04-01T00:00:00"/>
    <s v="XNL"/>
    <s v="USD"/>
    <n v="118710"/>
    <n v="118710"/>
    <s v="N"/>
    <s v="ROYCUS"/>
  </r>
  <r>
    <x v="15"/>
    <s v="P2"/>
    <s v="USD"/>
    <x v="1"/>
    <s v="BOND"/>
    <s v="DAcy~USD~TBA_FNCL1803_4"/>
    <n v="45475"/>
    <d v="2018-02-07T00:00:00"/>
    <d v="2018-03-13T00:00:00"/>
    <d v="2047-04-01T00:00:00"/>
    <s v="INT"/>
    <s v="USD"/>
    <n v="29404.7"/>
    <n v="29404.7"/>
    <s v="N"/>
    <s v="ROYCUS"/>
  </r>
  <r>
    <x v="15"/>
    <s v="P2"/>
    <s v="USD"/>
    <x v="1"/>
    <s v="BOND"/>
    <s v="DAcy~USD~TBA_FNCL1803_4"/>
    <n v="45774"/>
    <d v="2018-03-05T00:00:00"/>
    <d v="2018-03-13T00:00:00"/>
    <d v="2047-04-01T00:00:00"/>
    <s v="XNL"/>
    <s v="USD"/>
    <n v="79140"/>
    <n v="79140"/>
    <s v="N"/>
    <s v="BARCCI"/>
  </r>
  <r>
    <x v="15"/>
    <s v="P2"/>
    <s v="USD"/>
    <x v="1"/>
    <s v="BOND"/>
    <s v="DAcy~USD~TBA_FNCL1803_4"/>
    <n v="45774"/>
    <d v="2018-03-05T00:00:00"/>
    <d v="2018-03-13T00:00:00"/>
    <d v="2047-04-01T00:00:00"/>
    <s v="INT"/>
    <s v="USD"/>
    <n v="19603.13"/>
    <n v="19603.13"/>
    <s v="N"/>
    <s v="BARCCI"/>
  </r>
  <r>
    <x v="15"/>
    <s v="P2"/>
    <s v="USD"/>
    <x v="1"/>
    <s v="BOND"/>
    <s v="DAcy~USD~TBA_FNCL1803_4"/>
    <n v="45793"/>
    <d v="2018-03-07T00:00:00"/>
    <d v="2018-03-13T00:00:00"/>
    <d v="2047-04-01T00:00:00"/>
    <s v="XNL"/>
    <s v="USD"/>
    <n v="-197850"/>
    <n v="-197850"/>
    <s v="N"/>
    <s v="GOSZUS"/>
  </r>
  <r>
    <x v="15"/>
    <s v="P2"/>
    <s v="USD"/>
    <x v="1"/>
    <s v="BOND"/>
    <s v="DAcy~USD~TBA_FNCL1803_4"/>
    <n v="45793"/>
    <d v="2018-03-07T00:00:00"/>
    <d v="2018-03-13T00:00:00"/>
    <d v="2047-04-01T00:00:00"/>
    <s v="INT"/>
    <s v="USD"/>
    <n v="-49007.83"/>
    <n v="-49007.83"/>
    <s v="N"/>
    <s v="GOSZUS"/>
  </r>
  <r>
    <x v="15"/>
    <s v="P2"/>
    <s v="USD"/>
    <x v="1"/>
    <s v="BOND"/>
    <s v="DAcy~USD~TBA_FNCL1803_4"/>
    <n v="45797"/>
    <d v="2018-03-07T00:00:00"/>
    <d v="2018-03-13T00:00:00"/>
    <d v="2047-04-01T00:00:00"/>
    <s v="XNL"/>
    <s v="USD"/>
    <n v="-79140"/>
    <n v="-79140"/>
    <s v="N"/>
    <s v="BARCCI"/>
  </r>
  <r>
    <x v="15"/>
    <s v="P2"/>
    <s v="USD"/>
    <x v="1"/>
    <s v="BOND"/>
    <s v="DAcy~USD~TBA_FNCL1803_4"/>
    <n v="45797"/>
    <d v="2018-03-07T00:00:00"/>
    <d v="2018-03-13T00:00:00"/>
    <d v="2047-04-01T00:00:00"/>
    <s v="INT"/>
    <s v="USD"/>
    <n v="-19603.13"/>
    <n v="-19603.13"/>
    <s v="N"/>
    <s v="BARCCI"/>
  </r>
  <r>
    <x v="15"/>
    <s v="P2"/>
    <s v="USD"/>
    <x v="1"/>
    <s v="BOND"/>
    <s v="DAcy~USD~TBA_FNCL1803_4"/>
    <n v="45798"/>
    <d v="2018-03-07T00:00:00"/>
    <d v="2018-03-13T00:00:00"/>
    <d v="2047-04-01T00:00:00"/>
    <s v="XNL"/>
    <s v="USD"/>
    <n v="79140"/>
    <n v="79140"/>
    <s v="N"/>
    <s v="GOSZUS"/>
  </r>
  <r>
    <x v="15"/>
    <s v="P2"/>
    <s v="USD"/>
    <x v="1"/>
    <s v="BOND"/>
    <s v="DAcy~USD~TBA_FNCL1803_4"/>
    <n v="45798"/>
    <d v="2018-03-07T00:00:00"/>
    <d v="2018-03-13T00:00:00"/>
    <d v="2047-04-01T00:00:00"/>
    <s v="INT"/>
    <s v="USD"/>
    <n v="19603.13"/>
    <n v="19603.13"/>
    <s v="N"/>
    <s v="GOSZUS"/>
  </r>
  <r>
    <x v="15"/>
    <s v="P2"/>
    <s v="USD"/>
    <x v="1"/>
    <s v="BOND"/>
    <s v="DAcy~USD~TBA_FNCL1803_4"/>
    <n v="45799"/>
    <d v="2018-03-07T00:00:00"/>
    <d v="2018-03-13T00:00:00"/>
    <d v="2047-04-01T00:00:00"/>
    <s v="XNL"/>
    <s v="USD"/>
    <n v="118710"/>
    <n v="118710"/>
    <s v="N"/>
    <s v="GOSZUS"/>
  </r>
  <r>
    <x v="15"/>
    <s v="P2"/>
    <s v="USD"/>
    <x v="1"/>
    <s v="BOND"/>
    <s v="DAcy~USD~TBA_FNCL1803_4"/>
    <n v="45799"/>
    <d v="2018-03-07T00:00:00"/>
    <d v="2018-03-13T00:00:00"/>
    <d v="2047-04-01T00:00:00"/>
    <s v="INT"/>
    <s v="USD"/>
    <n v="29404.7"/>
    <n v="29404.7"/>
    <s v="N"/>
    <s v="GOSZUS"/>
  </r>
  <r>
    <x v="15"/>
    <s v="P2"/>
    <s v="USD"/>
    <x v="1"/>
    <s v="BOND"/>
    <s v="DAcy~USD~TBA_FNCL1803_4"/>
    <n v="45800"/>
    <d v="2018-03-07T00:00:00"/>
    <d v="2018-03-13T00:00:00"/>
    <d v="2047-04-01T00:00:00"/>
    <s v="XNL"/>
    <s v="USD"/>
    <n v="-118710"/>
    <n v="-118710"/>
    <s v="N"/>
    <s v="ROYCUS"/>
  </r>
  <r>
    <x v="15"/>
    <s v="P2"/>
    <s v="USD"/>
    <x v="1"/>
    <s v="BOND"/>
    <s v="DAcy~USD~TBA_FNCL1803_4"/>
    <n v="45800"/>
    <d v="2018-03-07T00:00:00"/>
    <d v="2018-03-13T00:00:00"/>
    <d v="2047-04-01T00:00:00"/>
    <s v="INT"/>
    <s v="USD"/>
    <n v="-29404.7"/>
    <n v="-29404.7"/>
    <s v="N"/>
    <s v="ROYCUS"/>
  </r>
  <r>
    <x v="15"/>
    <s v="P2"/>
    <s v="USD"/>
    <x v="1"/>
    <s v="BOND"/>
    <s v="DAcy~USD~TBA_FNCL1804_4"/>
    <n v="45791"/>
    <d v="2018-03-07T00:00:00"/>
    <d v="2018-04-12T00:00:00"/>
    <d v="2047-06-01T00:00:00"/>
    <s v="INT"/>
    <s v="USD"/>
    <n v="56383.5"/>
    <n v="56383.5"/>
    <s v="N"/>
    <s v="GOSZUS"/>
  </r>
  <r>
    <x v="15"/>
    <s v="P2"/>
    <s v="USD"/>
    <x v="1"/>
    <s v="BOND"/>
    <s v="DAcy~USD~TBA_FNCL1804_4"/>
    <n v="45791"/>
    <d v="2018-03-07T00:00:00"/>
    <d v="2018-04-12T00:00:00"/>
    <d v="2047-06-01T00:00:00"/>
    <s v="XNL"/>
    <s v="USD"/>
    <n v="205500"/>
    <n v="205500"/>
    <s v="N"/>
    <s v="GOSZUS"/>
  </r>
  <r>
    <x v="15"/>
    <s v="P2"/>
    <s v="USD"/>
    <x v="1"/>
    <s v="BOND"/>
    <s v="DAcy~USD~TBA_FNCL1804_4"/>
    <n v="46177"/>
    <d v="2018-04-06T00:00:00"/>
    <d v="2018-04-12T00:00:00"/>
    <d v="2047-06-01T00:00:00"/>
    <s v="INT"/>
    <s v="USD"/>
    <n v="-56383.5"/>
    <n v="-56383.5"/>
    <s v="N"/>
    <s v="BNPIUS"/>
  </r>
  <r>
    <x v="15"/>
    <s v="P2"/>
    <s v="USD"/>
    <x v="1"/>
    <s v="BOND"/>
    <s v="DAcy~USD~TBA_FNCL1804_4"/>
    <n v="46177"/>
    <d v="2018-04-06T00:00:00"/>
    <d v="2018-04-12T00:00:00"/>
    <d v="2047-06-01T00:00:00"/>
    <s v="XNL"/>
    <s v="USD"/>
    <n v="-205500"/>
    <n v="-205500"/>
    <s v="N"/>
    <s v="BNPIUS"/>
  </r>
  <r>
    <x v="15"/>
    <s v="P2"/>
    <s v="USD"/>
    <x v="1"/>
    <s v="BOND"/>
    <s v="DAcy~USD~TBA_FNCL1804_4"/>
    <n v="46196"/>
    <d v="2018-04-09T00:00:00"/>
    <d v="2018-04-12T00:00:00"/>
    <d v="2047-06-01T00:00:00"/>
    <s v="XNL"/>
    <s v="USD"/>
    <n v="205500"/>
    <n v="205500"/>
    <s v="N"/>
    <s v="BNPIUS"/>
  </r>
  <r>
    <x v="15"/>
    <s v="P2"/>
    <s v="USD"/>
    <x v="1"/>
    <s v="BOND"/>
    <s v="DAcy~USD~TBA_FNCL1804_4"/>
    <n v="46196"/>
    <d v="2018-04-09T00:00:00"/>
    <d v="2018-04-12T00:00:00"/>
    <d v="2047-06-01T00:00:00"/>
    <s v="INT"/>
    <s v="USD"/>
    <n v="56383.5"/>
    <n v="56383.5"/>
    <s v="N"/>
    <s v="BNPIUS"/>
  </r>
  <r>
    <x v="15"/>
    <s v="P2"/>
    <s v="USD"/>
    <x v="1"/>
    <s v="BOND"/>
    <s v="DAcy~USD~TBA_FNCL1804_4"/>
    <n v="46200"/>
    <d v="2018-04-09T00:00:00"/>
    <d v="2018-04-12T00:00:00"/>
    <d v="2047-06-01T00:00:00"/>
    <s v="XNL"/>
    <s v="USD"/>
    <n v="-205500"/>
    <n v="-205500"/>
    <s v="N"/>
    <s v="GOSZUS"/>
  </r>
  <r>
    <x v="15"/>
    <s v="P2"/>
    <s v="USD"/>
    <x v="1"/>
    <s v="BOND"/>
    <s v="DAcy~USD~TBA_FNCL1804_4"/>
    <n v="46200"/>
    <d v="2018-04-09T00:00:00"/>
    <d v="2018-04-12T00:00:00"/>
    <d v="2047-06-01T00:00:00"/>
    <s v="INT"/>
    <s v="USD"/>
    <n v="-56383.5"/>
    <n v="-56383.5"/>
    <s v="N"/>
    <s v="GOSZUS"/>
  </r>
  <r>
    <x v="15"/>
    <s v="P2"/>
    <s v="USD"/>
    <x v="1"/>
    <s v="BOND"/>
    <s v="DAcy~USD~TBA_FNCL1805_4"/>
    <n v="46176"/>
    <d v="2018-04-06T00:00:00"/>
    <d v="2018-05-14T00:00:00"/>
    <d v="2047-08-25T00:00:00"/>
    <s v="XNL"/>
    <s v="USD"/>
    <n v="209650"/>
    <n v="209650"/>
    <s v="N"/>
    <s v="BNPIUS"/>
  </r>
  <r>
    <x v="15"/>
    <s v="P2"/>
    <s v="USD"/>
    <x v="1"/>
    <s v="BOND"/>
    <s v="DAcy~USD~TBA_FNCL1805_4"/>
    <n v="46176"/>
    <d v="2018-04-06T00:00:00"/>
    <d v="2018-05-14T00:00:00"/>
    <d v="2047-08-25T00:00:00"/>
    <s v="INT"/>
    <s v="USD"/>
    <n v="55979.83"/>
    <n v="55979.83"/>
    <s v="N"/>
    <s v="BNPIUS"/>
  </r>
  <r>
    <x v="15"/>
    <s v="P2"/>
    <s v="USD"/>
    <x v="1"/>
    <s v="BOND"/>
    <s v="DAcy~USD~TBA_FNCL1805_4"/>
    <n v="46599"/>
    <d v="2018-05-07T00:00:00"/>
    <d v="2018-05-14T00:00:00"/>
    <d v="2047-08-25T00:00:00"/>
    <s v="INT"/>
    <s v="USD"/>
    <n v="-55979.83"/>
    <n v="-55979.83"/>
    <s v="N"/>
    <s v="BARCCI"/>
  </r>
  <r>
    <x v="15"/>
    <s v="P2"/>
    <s v="USD"/>
    <x v="1"/>
    <s v="BOND"/>
    <s v="DAcy~USD~TBA_FNCL1805_4"/>
    <n v="46599"/>
    <d v="2018-05-07T00:00:00"/>
    <d v="2018-05-14T00:00:00"/>
    <d v="2047-08-25T00:00:00"/>
    <s v="XNL"/>
    <s v="USD"/>
    <n v="-209650"/>
    <n v="-209650"/>
    <s v="N"/>
    <s v="BARCCI"/>
  </r>
  <r>
    <x v="15"/>
    <s v="P2"/>
    <s v="USD"/>
    <x v="1"/>
    <s v="BOND"/>
    <s v="DAcy~USD~TBA_FNCL1805_4"/>
    <n v="46611"/>
    <d v="2018-05-08T00:00:00"/>
    <d v="2018-05-14T00:00:00"/>
    <d v="2047-08-25T00:00:00"/>
    <s v="XNL"/>
    <s v="USD"/>
    <n v="209650"/>
    <n v="209650"/>
    <s v="N"/>
    <s v="BARCCI"/>
  </r>
  <r>
    <x v="15"/>
    <s v="P2"/>
    <s v="USD"/>
    <x v="1"/>
    <s v="BOND"/>
    <s v="DAcy~USD~TBA_FNCL1805_4"/>
    <n v="46611"/>
    <d v="2018-05-08T00:00:00"/>
    <d v="2018-05-14T00:00:00"/>
    <d v="2047-08-25T00:00:00"/>
    <s v="INT"/>
    <s v="USD"/>
    <n v="55979.83"/>
    <n v="55979.83"/>
    <s v="N"/>
    <s v="BARCCI"/>
  </r>
  <r>
    <x v="15"/>
    <s v="P2"/>
    <s v="USD"/>
    <x v="1"/>
    <s v="BOND"/>
    <s v="DAcy~USD~TBA_FNCL1805_4"/>
    <n v="46612"/>
    <d v="2018-05-08T00:00:00"/>
    <d v="2018-05-14T00:00:00"/>
    <d v="2047-08-25T00:00:00"/>
    <s v="INT"/>
    <s v="USD"/>
    <n v="-55979.83"/>
    <n v="-55979.83"/>
    <s v="N"/>
    <s v="BNPIUS"/>
  </r>
  <r>
    <x v="15"/>
    <s v="P2"/>
    <s v="USD"/>
    <x v="1"/>
    <s v="BOND"/>
    <s v="DAcy~USD~TBA_FNCL1805_4"/>
    <n v="46612"/>
    <d v="2018-05-08T00:00:00"/>
    <d v="2018-05-14T00:00:00"/>
    <d v="2047-08-25T00:00:00"/>
    <s v="XNL"/>
    <s v="USD"/>
    <n v="-209650"/>
    <n v="-209650"/>
    <s v="N"/>
    <s v="BNPIUS"/>
  </r>
  <r>
    <x v="15"/>
    <s v="P2"/>
    <s v="USD"/>
    <x v="1"/>
    <s v="BOND"/>
    <s v="DAcy~USD~TBA_FNCL1806_3.5"/>
    <n v="46765"/>
    <d v="2018-05-18T00:00:00"/>
    <d v="2018-06-13T00:00:00"/>
    <d v="2047-07-01T00:00:00"/>
    <s v="XNL"/>
    <s v="USD"/>
    <n v="-86583"/>
    <n v="-86583"/>
    <s v="N"/>
    <s v="SBSIUS"/>
  </r>
  <r>
    <x v="15"/>
    <s v="P2"/>
    <s v="USD"/>
    <x v="1"/>
    <s v="BOND"/>
    <s v="DAcy~USD~TBA_FNCL1806_3.5"/>
    <n v="46765"/>
    <d v="2018-05-18T00:00:00"/>
    <d v="2018-06-13T00:00:00"/>
    <d v="2047-07-01T00:00:00"/>
    <s v="INT"/>
    <s v="USD"/>
    <n v="-28287.82"/>
    <n v="-28287.82"/>
    <s v="N"/>
    <s v="SBSIUS"/>
  </r>
  <r>
    <x v="15"/>
    <s v="P2"/>
    <s v="USD"/>
    <x v="1"/>
    <s v="BOND"/>
    <s v="DAcy~USD~TBA_FNCL1806_3.5"/>
    <n v="46775"/>
    <d v="2018-05-21T00:00:00"/>
    <d v="2018-06-13T00:00:00"/>
    <d v="2047-07-01T00:00:00"/>
    <s v="XNL"/>
    <s v="USD"/>
    <n v="-206150"/>
    <n v="-206150"/>
    <s v="N"/>
    <s v="ROYCUS"/>
  </r>
  <r>
    <x v="15"/>
    <s v="P2"/>
    <s v="USD"/>
    <x v="1"/>
    <s v="BOND"/>
    <s v="DAcy~USD~TBA_FNCL1806_3.5"/>
    <n v="46775"/>
    <d v="2018-05-21T00:00:00"/>
    <d v="2018-06-13T00:00:00"/>
    <d v="2047-07-01T00:00:00"/>
    <s v="INT"/>
    <s v="USD"/>
    <n v="-67351.960000000006"/>
    <n v="-67351.960000000006"/>
    <s v="N"/>
    <s v="ROYCUS"/>
  </r>
  <r>
    <x v="15"/>
    <s v="P2"/>
    <s v="USD"/>
    <x v="1"/>
    <s v="BOND"/>
    <s v="DAcy~USD~TBA_FNCL1806_3.5"/>
    <n v="46871"/>
    <d v="2018-05-30T00:00:00"/>
    <d v="2018-06-13T00:00:00"/>
    <d v="2047-07-01T00:00:00"/>
    <s v="XNL"/>
    <s v="USD"/>
    <n v="292733"/>
    <n v="292733"/>
    <s v="N"/>
    <s v="SBSIUS"/>
  </r>
  <r>
    <x v="15"/>
    <s v="P2"/>
    <s v="USD"/>
    <x v="1"/>
    <s v="BOND"/>
    <s v="DAcy~USD~TBA_FNCL1806_3.5"/>
    <n v="46871"/>
    <d v="2018-05-30T00:00:00"/>
    <d v="2018-06-13T00:00:00"/>
    <d v="2047-07-01T00:00:00"/>
    <s v="INT"/>
    <s v="USD"/>
    <n v="95639.78"/>
    <n v="95639.78"/>
    <s v="N"/>
    <s v="SBSIUS"/>
  </r>
  <r>
    <x v="15"/>
    <s v="P2"/>
    <s v="USD"/>
    <x v="1"/>
    <s v="BOND"/>
    <s v="DAcy~USD~TBA_FNCL1806_3.5"/>
    <n v="46886"/>
    <d v="2018-05-31T00:00:00"/>
    <d v="2018-06-13T00:00:00"/>
    <d v="2047-07-01T00:00:00"/>
    <s v="XNL"/>
    <s v="USD"/>
    <n v="-206150"/>
    <n v="-206150"/>
    <s v="N"/>
    <s v="SBSIUS"/>
  </r>
  <r>
    <x v="15"/>
    <s v="P2"/>
    <s v="USD"/>
    <x v="1"/>
    <s v="BOND"/>
    <s v="DAcy~USD~TBA_FNCL1806_3.5"/>
    <n v="46886"/>
    <d v="2018-05-31T00:00:00"/>
    <d v="2018-06-13T00:00:00"/>
    <d v="2047-07-01T00:00:00"/>
    <s v="INT"/>
    <s v="USD"/>
    <n v="-67351.960000000006"/>
    <n v="-67351.960000000006"/>
    <s v="N"/>
    <s v="SBSIUS"/>
  </r>
  <r>
    <x v="15"/>
    <s v="P2"/>
    <s v="USD"/>
    <x v="1"/>
    <s v="BOND"/>
    <s v="DAcy~USD~TBA_FNCL1806_3.5"/>
    <n v="46887"/>
    <d v="2018-05-31T00:00:00"/>
    <d v="2018-06-13T00:00:00"/>
    <d v="2047-07-01T00:00:00"/>
    <s v="XNL"/>
    <s v="USD"/>
    <n v="206150"/>
    <n v="206150"/>
    <s v="N"/>
    <s v="ROYCUS"/>
  </r>
  <r>
    <x v="15"/>
    <s v="P2"/>
    <s v="USD"/>
    <x v="1"/>
    <s v="BOND"/>
    <s v="DAcy~USD~TBA_FNCL1806_3.5"/>
    <n v="46887"/>
    <d v="2018-05-31T00:00:00"/>
    <d v="2018-06-13T00:00:00"/>
    <d v="2047-07-01T00:00:00"/>
    <s v="INT"/>
    <s v="USD"/>
    <n v="67351.960000000006"/>
    <n v="67351.960000000006"/>
    <s v="N"/>
    <s v="ROYCUS"/>
  </r>
  <r>
    <x v="15"/>
    <s v="P2"/>
    <s v="USD"/>
    <x v="1"/>
    <s v="BOND"/>
    <s v="DAcy~USD~TBA_FNCL1806_4"/>
    <n v="46601"/>
    <d v="2018-05-07T00:00:00"/>
    <d v="2018-06-13T00:00:00"/>
    <d v="2047-06-01T00:00:00"/>
    <s v="INT"/>
    <s v="USD"/>
    <n v="166666.67000000001"/>
    <n v="166666.67000000001"/>
    <s v="N"/>
    <s v="BARCCI"/>
  </r>
  <r>
    <x v="15"/>
    <s v="P2"/>
    <s v="USD"/>
    <x v="1"/>
    <s v="BOND"/>
    <s v="DAcy~USD~TBA_FNCL1806_4"/>
    <n v="46804"/>
    <d v="2018-05-23T00:00:00"/>
    <d v="2018-06-13T00:00:00"/>
    <d v="2047-06-01T00:00:00"/>
    <s v="INT"/>
    <s v="USD"/>
    <n v="-166666.67000000001"/>
    <n v="-166666.67000000001"/>
    <s v="N"/>
    <s v="GOSZUS"/>
  </r>
  <r>
    <x v="15"/>
    <s v="P2"/>
    <s v="USD"/>
    <x v="1"/>
    <s v="BOND"/>
    <s v="DAcy~USD~TBA_FNCL1806_4"/>
    <n v="46849"/>
    <d v="2018-05-30T00:00:00"/>
    <d v="2018-06-13T00:00:00"/>
    <d v="2047-06-01T00:00:00"/>
    <s v="INT"/>
    <s v="USD"/>
    <n v="166666.67000000001"/>
    <n v="166666.67000000001"/>
    <s v="N"/>
    <s v="GOSZUS"/>
  </r>
  <r>
    <x v="15"/>
    <s v="P2"/>
    <s v="USD"/>
    <x v="1"/>
    <s v="BOND"/>
    <s v="DAcy~USD~TBA_FNCL1806_4"/>
    <n v="46853"/>
    <d v="2018-05-30T00:00:00"/>
    <d v="2018-06-13T00:00:00"/>
    <d v="2047-06-01T00:00:00"/>
    <s v="INT"/>
    <s v="USD"/>
    <n v="-166666.67000000001"/>
    <n v="-166666.67000000001"/>
    <s v="N"/>
    <s v="BARCCI"/>
  </r>
  <r>
    <x v="15"/>
    <s v="P2"/>
    <s v="USD"/>
    <x v="1"/>
    <s v="BOND"/>
    <s v="DAcy~USD~TBA_FNCL1806_4.5"/>
    <n v="46803"/>
    <d v="2018-05-23T00:00:00"/>
    <d v="2018-06-13T00:00:00"/>
    <d v="2047-09-01T00:00:00"/>
    <s v="XNL"/>
    <s v="USD"/>
    <n v="205600"/>
    <n v="205600"/>
    <s v="N"/>
    <s v="GOSZUS"/>
  </r>
  <r>
    <x v="15"/>
    <s v="P2"/>
    <s v="USD"/>
    <x v="1"/>
    <s v="BOND"/>
    <s v="DAcy~USD~TBA_FNCL1806_4.5"/>
    <n v="46803"/>
    <d v="2018-05-23T00:00:00"/>
    <d v="2018-06-13T00:00:00"/>
    <d v="2047-09-01T00:00:00"/>
    <s v="INT"/>
    <s v="USD"/>
    <n v="54667.13"/>
    <n v="54667.13"/>
    <s v="N"/>
    <s v="GOSZUS"/>
  </r>
  <r>
    <x v="15"/>
    <s v="P2"/>
    <s v="USD"/>
    <x v="1"/>
    <s v="BOND"/>
    <s v="DAcy~USD~TBA_FNCL1806_4.5"/>
    <n v="46856"/>
    <d v="2018-05-30T00:00:00"/>
    <d v="2018-06-13T00:00:00"/>
    <d v="2047-09-01T00:00:00"/>
    <s v="INT"/>
    <s v="USD"/>
    <n v="-54667.13"/>
    <n v="-54667.13"/>
    <s v="N"/>
    <s v="ROYCUS"/>
  </r>
  <r>
    <x v="15"/>
    <s v="P2"/>
    <s v="USD"/>
    <x v="1"/>
    <s v="BOND"/>
    <s v="DAcy~USD~TBA_FNCL1806_4.5"/>
    <n v="46856"/>
    <d v="2018-05-30T00:00:00"/>
    <d v="2018-06-13T00:00:00"/>
    <d v="2047-09-01T00:00:00"/>
    <s v="XNL"/>
    <s v="USD"/>
    <n v="-205600"/>
    <n v="-205600"/>
    <s v="N"/>
    <s v="ROYCUS"/>
  </r>
  <r>
    <x v="15"/>
    <s v="P2"/>
    <s v="USD"/>
    <x v="1"/>
    <s v="BOND"/>
    <s v="DAcy~USD~TBA_FNCL1806_4.5"/>
    <n v="46875"/>
    <d v="2018-05-30T00:00:00"/>
    <d v="2018-06-13T00:00:00"/>
    <d v="2047-09-01T00:00:00"/>
    <s v="INT"/>
    <s v="USD"/>
    <n v="-54667.13"/>
    <n v="-54667.13"/>
    <s v="N"/>
    <s v="GOSZUS"/>
  </r>
  <r>
    <x v="15"/>
    <s v="P2"/>
    <s v="USD"/>
    <x v="1"/>
    <s v="BOND"/>
    <s v="DAcy~USD~TBA_FNCL1806_4.5"/>
    <n v="46875"/>
    <d v="2018-05-30T00:00:00"/>
    <d v="2018-06-13T00:00:00"/>
    <d v="2047-09-01T00:00:00"/>
    <s v="XNL"/>
    <s v="USD"/>
    <n v="-205600"/>
    <n v="-205600"/>
    <s v="N"/>
    <s v="GOSZUS"/>
  </r>
  <r>
    <x v="15"/>
    <s v="P2"/>
    <s v="USD"/>
    <x v="1"/>
    <s v="BOND"/>
    <s v="DAcy~USD~TBA_FNCL1806_4.5"/>
    <n v="46876"/>
    <d v="2018-05-30T00:00:00"/>
    <d v="2018-06-13T00:00:00"/>
    <d v="2047-09-01T00:00:00"/>
    <s v="XNL"/>
    <s v="USD"/>
    <n v="205600"/>
    <n v="205600"/>
    <s v="N"/>
    <s v="ROYCUS"/>
  </r>
  <r>
    <x v="15"/>
    <s v="P2"/>
    <s v="USD"/>
    <x v="1"/>
    <s v="BOND"/>
    <s v="DAcy~USD~TBA_FNCL1806_4.5"/>
    <n v="46876"/>
    <d v="2018-05-30T00:00:00"/>
    <d v="2018-06-13T00:00:00"/>
    <d v="2047-09-01T00:00:00"/>
    <s v="INT"/>
    <s v="USD"/>
    <n v="54667.13"/>
    <n v="54667.13"/>
    <s v="N"/>
    <s v="ROYCUS"/>
  </r>
  <r>
    <x v="15"/>
    <s v="P2"/>
    <s v="USD"/>
    <x v="1"/>
    <s v="BOND"/>
    <s v="DAcy~USD~TBA_FNCL1807_3.5"/>
    <n v="46872"/>
    <d v="2018-05-30T00:00:00"/>
    <d v="2018-07-12T00:00:00"/>
    <d v="2047-07-01T00:00:00"/>
    <s v="INT"/>
    <s v="USD"/>
    <n v="-207083.33"/>
    <n v="-207083.33"/>
    <s v="N"/>
    <s v="SBSIUS"/>
  </r>
  <r>
    <x v="15"/>
    <s v="P2"/>
    <s v="USD"/>
    <x v="1"/>
    <s v="BOND"/>
    <s v="DAcy~USD~TBA_FNCL1807_3.5"/>
    <n v="47227"/>
    <d v="2018-07-05T00:00:00"/>
    <d v="2018-07-12T00:00:00"/>
    <d v="2047-07-01T00:00:00"/>
    <s v="INT"/>
    <s v="USD"/>
    <n v="207083.33"/>
    <n v="207083.33"/>
    <s v="N"/>
    <s v="SBSIUS"/>
  </r>
  <r>
    <x v="15"/>
    <s v="P2"/>
    <s v="USD"/>
    <x v="1"/>
    <s v="BOND"/>
    <s v="DAcy~USD~TBA_FNCL1807_4.5"/>
    <n v="46855"/>
    <d v="2018-05-30T00:00:00"/>
    <d v="2018-07-12T00:00:00"/>
    <d v="2047-07-01T00:00:00"/>
    <s v="INT"/>
    <s v="USD"/>
    <n v="187500"/>
    <n v="187500"/>
    <s v="N"/>
    <s v="ROYCUS"/>
  </r>
  <r>
    <x v="15"/>
    <s v="P2"/>
    <s v="USD"/>
    <x v="1"/>
    <s v="BOND"/>
    <s v="DAcy~USD~TBA_FNCL1807_4.5"/>
    <n v="47261"/>
    <d v="2018-07-09T00:00:00"/>
    <d v="2018-07-12T00:00:00"/>
    <d v="2047-07-01T00:00:00"/>
    <s v="INT"/>
    <s v="USD"/>
    <n v="-187500"/>
    <n v="-187500"/>
    <s v="N"/>
    <s v="ROYCUS"/>
  </r>
  <r>
    <x v="15"/>
    <s v="P2"/>
    <s v="USD"/>
    <x v="1"/>
    <s v="BOND"/>
    <s v="DAcy~USD~TBA_FNCL1808_3.5"/>
    <n v="47228"/>
    <d v="2018-07-05T00:00:00"/>
    <d v="2018-08-13T00:00:00"/>
    <d v="2047-08-01T00:00:00"/>
    <s v="XNL"/>
    <s v="USD"/>
    <n v="-297490"/>
    <n v="-297490"/>
    <s v="N"/>
    <s v="SBSIUS"/>
  </r>
  <r>
    <x v="15"/>
    <s v="P2"/>
    <s v="USD"/>
    <x v="1"/>
    <s v="BOND"/>
    <s v="DAcy~USD~TBA_FNCL1808_3.5"/>
    <n v="47228"/>
    <d v="2018-07-05T00:00:00"/>
    <d v="2018-08-13T00:00:00"/>
    <d v="2047-08-01T00:00:00"/>
    <s v="INT"/>
    <s v="USD"/>
    <n v="-95057.26"/>
    <n v="-95057.26"/>
    <s v="N"/>
    <s v="SBSIUS"/>
  </r>
  <r>
    <x v="15"/>
    <s v="P2"/>
    <s v="USD"/>
    <x v="1"/>
    <s v="BOND"/>
    <s v="DAcy~USD~TBA_FNCL1808_3.5"/>
    <n v="47622"/>
    <d v="2018-08-08T00:00:00"/>
    <d v="2018-08-13T00:00:00"/>
    <d v="2047-08-01T00:00:00"/>
    <s v="INT"/>
    <s v="USD"/>
    <n v="95057.26"/>
    <n v="95057.26"/>
    <s v="N"/>
    <s v="GOSZUS"/>
  </r>
  <r>
    <x v="15"/>
    <s v="P2"/>
    <s v="USD"/>
    <x v="1"/>
    <s v="BOND"/>
    <s v="DAcy~USD~TBA_FNCL1808_3.5"/>
    <n v="47622"/>
    <d v="2018-08-08T00:00:00"/>
    <d v="2018-08-13T00:00:00"/>
    <d v="2047-08-01T00:00:00"/>
    <s v="XNL"/>
    <s v="USD"/>
    <n v="297490"/>
    <n v="297490"/>
    <s v="N"/>
    <s v="GOSZUS"/>
  </r>
  <r>
    <x v="15"/>
    <s v="P2"/>
    <s v="USD"/>
    <x v="1"/>
    <s v="BOND"/>
    <s v="DAcy~USD~TBA_FNCL1808_3.5"/>
    <n v="47625"/>
    <d v="2018-08-08T00:00:00"/>
    <d v="2018-08-13T00:00:00"/>
    <d v="2047-08-01T00:00:00"/>
    <s v="INT"/>
    <s v="USD"/>
    <n v="95057.26"/>
    <n v="95057.26"/>
    <s v="N"/>
    <s v="SBSIUS"/>
  </r>
  <r>
    <x v="15"/>
    <s v="P2"/>
    <s v="USD"/>
    <x v="1"/>
    <s v="BOND"/>
    <s v="DAcy~USD~TBA_FNCL1808_3.5"/>
    <n v="47625"/>
    <d v="2018-08-08T00:00:00"/>
    <d v="2018-08-13T00:00:00"/>
    <d v="2047-08-01T00:00:00"/>
    <s v="XNL"/>
    <s v="USD"/>
    <n v="297490"/>
    <n v="297490"/>
    <s v="N"/>
    <s v="SBSIUS"/>
  </r>
  <r>
    <x v="15"/>
    <s v="P2"/>
    <s v="USD"/>
    <x v="1"/>
    <s v="BOND"/>
    <s v="DAcy~USD~TBA_FNCL1808_3.5"/>
    <n v="47626"/>
    <d v="2018-08-08T00:00:00"/>
    <d v="2018-08-13T00:00:00"/>
    <d v="2047-08-01T00:00:00"/>
    <s v="XNL"/>
    <s v="USD"/>
    <n v="-297490"/>
    <n v="-297490"/>
    <s v="N"/>
    <s v="GOSZUS"/>
  </r>
  <r>
    <x v="15"/>
    <s v="P2"/>
    <s v="USD"/>
    <x v="1"/>
    <s v="BOND"/>
    <s v="DAcy~USD~TBA_FNCL1808_3.5"/>
    <n v="47626"/>
    <d v="2018-08-08T00:00:00"/>
    <d v="2018-08-13T00:00:00"/>
    <d v="2047-08-01T00:00:00"/>
    <s v="INT"/>
    <s v="USD"/>
    <n v="-95057.26"/>
    <n v="-95057.26"/>
    <s v="N"/>
    <s v="GOSZUS"/>
  </r>
  <r>
    <x v="15"/>
    <s v="P2"/>
    <s v="USD"/>
    <x v="1"/>
    <s v="BOND"/>
    <s v="DAcy~USD~TBA_FNCL1808_4"/>
    <n v="47366"/>
    <d v="2018-07-18T00:00:00"/>
    <d v="2018-08-13T00:00:00"/>
    <d v="2047-08-01T00:00:00"/>
    <s v="XNL"/>
    <s v="USD"/>
    <n v="-210050"/>
    <n v="-210050"/>
    <s v="N"/>
    <s v="GOSZUS"/>
  </r>
  <r>
    <x v="15"/>
    <s v="P2"/>
    <s v="USD"/>
    <x v="1"/>
    <s v="BOND"/>
    <s v="DAcy~USD~TBA_FNCL1808_4"/>
    <n v="47366"/>
    <d v="2018-07-18T00:00:00"/>
    <d v="2018-08-13T00:00:00"/>
    <d v="2047-08-01T00:00:00"/>
    <s v="INT"/>
    <s v="USD"/>
    <n v="-57096.17"/>
    <n v="-57096.17"/>
    <s v="N"/>
    <s v="GOSZUS"/>
  </r>
  <r>
    <x v="15"/>
    <s v="P2"/>
    <s v="USD"/>
    <x v="1"/>
    <s v="BOND"/>
    <s v="DAcy~USD~TBA_FNCL1808_4"/>
    <n v="47407"/>
    <d v="2018-07-23T00:00:00"/>
    <d v="2018-08-13T00:00:00"/>
    <d v="2047-08-01T00:00:00"/>
    <s v="INT"/>
    <s v="USD"/>
    <n v="57096.17"/>
    <n v="57096.17"/>
    <s v="N"/>
    <s v="GOSZUS"/>
  </r>
  <r>
    <x v="15"/>
    <s v="P2"/>
    <s v="USD"/>
    <x v="1"/>
    <s v="BOND"/>
    <s v="DAcy~USD~TBA_FNCL1808_4"/>
    <n v="47407"/>
    <d v="2018-07-23T00:00:00"/>
    <d v="2018-08-13T00:00:00"/>
    <d v="2047-08-01T00:00:00"/>
    <s v="XNL"/>
    <s v="USD"/>
    <n v="210050"/>
    <n v="210050"/>
    <s v="N"/>
    <s v="GOSZUS"/>
  </r>
  <r>
    <x v="15"/>
    <s v="P2"/>
    <s v="USD"/>
    <x v="1"/>
    <s v="BOND"/>
    <s v="DAcy~USD~TBA_FNCL1808_4.5"/>
    <n v="47263"/>
    <d v="2018-07-09T00:00:00"/>
    <d v="2018-08-13T00:00:00"/>
    <d v="2047-08-01T00:00:00"/>
    <s v="XNL"/>
    <s v="USD"/>
    <n v="200100"/>
    <n v="200100"/>
    <s v="N"/>
    <s v="ROYCUS"/>
  </r>
  <r>
    <x v="15"/>
    <s v="P2"/>
    <s v="USD"/>
    <x v="1"/>
    <s v="BOND"/>
    <s v="DAcy~USD~TBA_FNCL1808_4.5"/>
    <n v="47263"/>
    <d v="2018-07-09T00:00:00"/>
    <d v="2018-08-13T00:00:00"/>
    <d v="2047-08-01T00:00:00"/>
    <s v="INT"/>
    <s v="USD"/>
    <n v="49312.13"/>
    <n v="49312.13"/>
    <s v="N"/>
    <s v="ROYCUS"/>
  </r>
  <r>
    <x v="15"/>
    <s v="P2"/>
    <s v="USD"/>
    <x v="1"/>
    <s v="BOND"/>
    <s v="DAcy~USD~TBA_FNCL1808_4.5"/>
    <n v="47340"/>
    <d v="2018-07-16T00:00:00"/>
    <d v="2018-08-13T00:00:00"/>
    <d v="2047-08-01T00:00:00"/>
    <s v="XNL"/>
    <s v="USD"/>
    <n v="200100"/>
    <n v="200100"/>
    <s v="N"/>
    <s v="SBSIUS"/>
  </r>
  <r>
    <x v="15"/>
    <s v="P2"/>
    <s v="USD"/>
    <x v="1"/>
    <s v="BOND"/>
    <s v="DAcy~USD~TBA_FNCL1808_4.5"/>
    <n v="47340"/>
    <d v="2018-07-16T00:00:00"/>
    <d v="2018-08-13T00:00:00"/>
    <d v="2047-08-01T00:00:00"/>
    <s v="INT"/>
    <s v="USD"/>
    <n v="49312.13"/>
    <n v="49312.13"/>
    <s v="N"/>
    <s v="SBSIUS"/>
  </r>
  <r>
    <x v="15"/>
    <s v="P2"/>
    <s v="USD"/>
    <x v="1"/>
    <s v="BOND"/>
    <s v="DAcy~USD~TBA_FNCL1808_4.5"/>
    <n v="47406"/>
    <d v="2018-07-23T00:00:00"/>
    <d v="2018-08-13T00:00:00"/>
    <d v="2047-08-01T00:00:00"/>
    <s v="INT"/>
    <s v="USD"/>
    <n v="-49312.13"/>
    <n v="-49312.13"/>
    <s v="N"/>
    <s v="GOSZUS"/>
  </r>
  <r>
    <x v="15"/>
    <s v="P2"/>
    <s v="USD"/>
    <x v="1"/>
    <s v="BOND"/>
    <s v="DAcy~USD~TBA_FNCL1808_4.5"/>
    <n v="47406"/>
    <d v="2018-07-23T00:00:00"/>
    <d v="2018-08-13T00:00:00"/>
    <d v="2047-08-01T00:00:00"/>
    <s v="XNL"/>
    <s v="USD"/>
    <n v="-200100"/>
    <n v="-200100"/>
    <s v="N"/>
    <s v="GOSZUS"/>
  </r>
  <r>
    <x v="15"/>
    <s v="P2"/>
    <s v="USD"/>
    <x v="1"/>
    <s v="BOND"/>
    <s v="DAcy~USD~TBA_FNCL1808_4.5"/>
    <n v="47613"/>
    <d v="2018-08-07T00:00:00"/>
    <d v="2018-08-13T00:00:00"/>
    <d v="2047-08-01T00:00:00"/>
    <s v="INT"/>
    <s v="USD"/>
    <n v="-49312.13"/>
    <n v="-49312.13"/>
    <s v="N"/>
    <s v="SBSIUS"/>
  </r>
  <r>
    <x v="15"/>
    <s v="P2"/>
    <s v="USD"/>
    <x v="1"/>
    <s v="BOND"/>
    <s v="DAcy~USD~TBA_FNCL1808_4.5"/>
    <n v="47613"/>
    <d v="2018-08-07T00:00:00"/>
    <d v="2018-08-13T00:00:00"/>
    <d v="2047-08-01T00:00:00"/>
    <s v="XNL"/>
    <s v="USD"/>
    <n v="-200100"/>
    <n v="-200100"/>
    <s v="N"/>
    <s v="SBSIUS"/>
  </r>
  <r>
    <x v="15"/>
    <s v="P2"/>
    <s v="USD"/>
    <x v="1"/>
    <s v="BOND"/>
    <s v="DAcy~USD~TBA_FNCL1808_4.5"/>
    <n v="47615"/>
    <d v="2018-08-07T00:00:00"/>
    <d v="2018-08-13T00:00:00"/>
    <d v="2047-08-01T00:00:00"/>
    <s v="XNL"/>
    <s v="USD"/>
    <n v="-200100"/>
    <n v="-200100"/>
    <s v="N"/>
    <s v="ROYCUS"/>
  </r>
  <r>
    <x v="15"/>
    <s v="P2"/>
    <s v="USD"/>
    <x v="1"/>
    <s v="BOND"/>
    <s v="DAcy~USD~TBA_FNCL1808_4.5"/>
    <n v="47615"/>
    <d v="2018-08-07T00:00:00"/>
    <d v="2018-08-13T00:00:00"/>
    <d v="2047-08-01T00:00:00"/>
    <s v="INT"/>
    <s v="USD"/>
    <n v="-49312.13"/>
    <n v="-49312.13"/>
    <s v="N"/>
    <s v="ROYCUS"/>
  </r>
  <r>
    <x v="15"/>
    <s v="P2"/>
    <s v="USD"/>
    <x v="1"/>
    <s v="BOND"/>
    <s v="DAcy~USD~TBA_FNCL1808_4.5"/>
    <n v="47618"/>
    <d v="2018-08-07T00:00:00"/>
    <d v="2018-08-13T00:00:00"/>
    <d v="2047-08-01T00:00:00"/>
    <s v="INT"/>
    <s v="USD"/>
    <n v="49312.13"/>
    <n v="49312.13"/>
    <s v="N"/>
    <s v="GOSZUS"/>
  </r>
  <r>
    <x v="15"/>
    <s v="P2"/>
    <s v="USD"/>
    <x v="1"/>
    <s v="BOND"/>
    <s v="DAcy~USD~TBA_FNCL1808_4.5"/>
    <n v="47618"/>
    <d v="2018-08-07T00:00:00"/>
    <d v="2018-08-13T00:00:00"/>
    <d v="2047-08-01T00:00:00"/>
    <s v="XNL"/>
    <s v="USD"/>
    <n v="200100"/>
    <n v="200100"/>
    <s v="N"/>
    <s v="GOSZUS"/>
  </r>
  <r>
    <x v="15"/>
    <s v="P2"/>
    <s v="USD"/>
    <x v="1"/>
    <s v="BOND"/>
    <s v="DAcy~USD~TBA_FNCL1809_3.5"/>
    <n v="47624"/>
    <d v="2018-08-08T00:00:00"/>
    <d v="2018-09-13T00:00:00"/>
    <d v="2048-02-01T00:00:00"/>
    <s v="INT"/>
    <s v="USD"/>
    <n v="-98292.52"/>
    <n v="-98292.52"/>
    <s v="N"/>
    <s v="GOSZUS"/>
  </r>
  <r>
    <x v="15"/>
    <s v="P2"/>
    <s v="USD"/>
    <x v="1"/>
    <s v="BOND"/>
    <s v="DAcy~USD~TBA_FNCL1809_3.5"/>
    <n v="47624"/>
    <d v="2018-08-08T00:00:00"/>
    <d v="2018-09-13T00:00:00"/>
    <d v="2048-02-01T00:00:00"/>
    <s v="XNL"/>
    <s v="USD"/>
    <n v="-300614"/>
    <n v="-300614"/>
    <s v="N"/>
    <s v="GOSZUS"/>
  </r>
  <r>
    <x v="15"/>
    <s v="P2"/>
    <s v="USD"/>
    <x v="1"/>
    <s v="BOND"/>
    <s v="DAcy~USD~TBA_FNCL1809_3.5"/>
    <n v="47817"/>
    <d v="2018-08-31T00:00:00"/>
    <d v="2018-09-13T00:00:00"/>
    <d v="2048-02-01T00:00:00"/>
    <s v="XNL"/>
    <s v="USD"/>
    <n v="-84680"/>
    <n v="-84680"/>
    <s v="N"/>
    <s v="MOSZUS"/>
  </r>
  <r>
    <x v="15"/>
    <s v="P2"/>
    <s v="USD"/>
    <x v="1"/>
    <s v="BOND"/>
    <s v="DAcy~USD~TBA_FNCL1809_3.5"/>
    <n v="47817"/>
    <d v="2018-08-31T00:00:00"/>
    <d v="2018-09-13T00:00:00"/>
    <d v="2048-02-01T00:00:00"/>
    <s v="INT"/>
    <s v="USD"/>
    <n v="-27688.03"/>
    <n v="-27688.03"/>
    <s v="N"/>
    <s v="MOSZUS"/>
  </r>
  <r>
    <x v="15"/>
    <s v="P2"/>
    <s v="USD"/>
    <x v="1"/>
    <s v="BOND"/>
    <s v="DAcy~USD~TBA_FNCL1809_3.5"/>
    <n v="47837"/>
    <d v="2018-09-04T00:00:00"/>
    <d v="2018-09-13T00:00:00"/>
    <d v="2048-02-01T00:00:00"/>
    <s v="INT"/>
    <s v="USD"/>
    <n v="125980.55"/>
    <n v="125980.55"/>
    <s v="N"/>
    <s v="SBSIUS"/>
  </r>
  <r>
    <x v="15"/>
    <s v="P2"/>
    <s v="USD"/>
    <x v="1"/>
    <s v="BOND"/>
    <s v="DAcy~USD~TBA_FNCL1809_3.5"/>
    <n v="47837"/>
    <d v="2018-09-04T00:00:00"/>
    <d v="2018-09-13T00:00:00"/>
    <d v="2048-02-01T00:00:00"/>
    <s v="XNL"/>
    <s v="USD"/>
    <n v="385294"/>
    <n v="385294"/>
    <s v="N"/>
    <s v="SBSIUS"/>
  </r>
  <r>
    <x v="15"/>
    <s v="P2"/>
    <s v="USD"/>
    <x v="1"/>
    <s v="BOND"/>
    <s v="DAcy~USD~TBA_FNCL1809_3.5"/>
    <n v="47847"/>
    <d v="2018-09-04T00:00:00"/>
    <d v="2018-09-13T00:00:00"/>
    <d v="2048-02-01T00:00:00"/>
    <s v="XNL"/>
    <s v="USD"/>
    <n v="84680"/>
    <n v="84680"/>
    <s v="N"/>
    <s v="MOSZUS"/>
  </r>
  <r>
    <x v="15"/>
    <s v="P2"/>
    <s v="USD"/>
    <x v="1"/>
    <s v="BOND"/>
    <s v="DAcy~USD~TBA_FNCL1809_3.5"/>
    <n v="47847"/>
    <d v="2018-09-04T00:00:00"/>
    <d v="2018-09-13T00:00:00"/>
    <d v="2048-02-01T00:00:00"/>
    <s v="INT"/>
    <s v="USD"/>
    <n v="27688.03"/>
    <n v="27688.03"/>
    <s v="N"/>
    <s v="MOSZUS"/>
  </r>
  <r>
    <x v="15"/>
    <s v="P2"/>
    <s v="USD"/>
    <x v="1"/>
    <s v="BOND"/>
    <s v="DAcy~USD~TBA_FNCL1809_3.5"/>
    <n v="47848"/>
    <d v="2018-09-04T00:00:00"/>
    <d v="2018-09-13T00:00:00"/>
    <d v="2048-02-01T00:00:00"/>
    <s v="INT"/>
    <s v="USD"/>
    <n v="-27688.03"/>
    <n v="-27688.03"/>
    <s v="N"/>
    <s v="SBSIUS"/>
  </r>
  <r>
    <x v="15"/>
    <s v="P2"/>
    <s v="USD"/>
    <x v="1"/>
    <s v="BOND"/>
    <s v="DAcy~USD~TBA_FNCL1809_3.5"/>
    <n v="47848"/>
    <d v="2018-09-04T00:00:00"/>
    <d v="2018-09-13T00:00:00"/>
    <d v="2048-02-01T00:00:00"/>
    <s v="XNL"/>
    <s v="USD"/>
    <n v="-84680"/>
    <n v="-84680"/>
    <s v="N"/>
    <s v="SBSIUS"/>
  </r>
  <r>
    <x v="15"/>
    <s v="P2"/>
    <s v="USD"/>
    <x v="1"/>
    <s v="BOND"/>
    <s v="DAcy~USD~TBA_FNCL1809_3.5"/>
    <n v="47849"/>
    <d v="2018-09-04T00:00:00"/>
    <d v="2018-09-13T00:00:00"/>
    <d v="2048-02-01T00:00:00"/>
    <s v="XNL"/>
    <s v="USD"/>
    <n v="-300614"/>
    <n v="-300614"/>
    <s v="N"/>
    <s v="SBSIUS"/>
  </r>
  <r>
    <x v="15"/>
    <s v="P2"/>
    <s v="USD"/>
    <x v="1"/>
    <s v="BOND"/>
    <s v="DAcy~USD~TBA_FNCL1809_3.5"/>
    <n v="47849"/>
    <d v="2018-09-04T00:00:00"/>
    <d v="2018-09-13T00:00:00"/>
    <d v="2048-02-01T00:00:00"/>
    <s v="INT"/>
    <s v="USD"/>
    <n v="-98292.52"/>
    <n v="-98292.52"/>
    <s v="N"/>
    <s v="SBSIUS"/>
  </r>
  <r>
    <x v="15"/>
    <s v="P2"/>
    <s v="USD"/>
    <x v="1"/>
    <s v="BOND"/>
    <s v="DAcy~USD~TBA_FNCL1809_3.5"/>
    <n v="47850"/>
    <d v="2018-09-04T00:00:00"/>
    <d v="2018-09-13T00:00:00"/>
    <d v="2048-02-01T00:00:00"/>
    <s v="XNL"/>
    <s v="USD"/>
    <n v="300614"/>
    <n v="300614"/>
    <s v="N"/>
    <s v="GOSZUS"/>
  </r>
  <r>
    <x v="15"/>
    <s v="P2"/>
    <s v="USD"/>
    <x v="1"/>
    <s v="BOND"/>
    <s v="DAcy~USD~TBA_FNCL1809_3.5"/>
    <n v="47850"/>
    <d v="2018-09-04T00:00:00"/>
    <d v="2018-09-13T00:00:00"/>
    <d v="2048-02-01T00:00:00"/>
    <s v="INT"/>
    <s v="USD"/>
    <n v="98292.52"/>
    <n v="98292.52"/>
    <s v="N"/>
    <s v="GOSZUS"/>
  </r>
  <r>
    <x v="15"/>
    <s v="P2"/>
    <s v="USD"/>
    <x v="1"/>
    <s v="BOND"/>
    <s v="DAcy~USD~TBA_FNCL1809_4.5"/>
    <n v="47616"/>
    <d v="2018-08-07T00:00:00"/>
    <d v="2018-09-13T00:00:00"/>
    <d v="2048-09-01T00:00:00"/>
    <s v="INT"/>
    <s v="USD"/>
    <n v="56250.38"/>
    <n v="56250.38"/>
    <s v="N"/>
    <s v="SBSIUS"/>
  </r>
  <r>
    <x v="15"/>
    <s v="P2"/>
    <s v="USD"/>
    <x v="1"/>
    <s v="BOND"/>
    <s v="DAcy~USD~TBA_FNCL1809_4.5"/>
    <n v="47616"/>
    <d v="2018-08-07T00:00:00"/>
    <d v="2018-09-13T00:00:00"/>
    <d v="2048-09-01T00:00:00"/>
    <s v="XNL"/>
    <s v="USD"/>
    <n v="219600"/>
    <n v="219600"/>
    <s v="N"/>
    <s v="SBSIUS"/>
  </r>
  <r>
    <x v="15"/>
    <s v="P2"/>
    <s v="USD"/>
    <x v="1"/>
    <s v="BOND"/>
    <s v="DAcy~USD~TBA_FNCL1809_4.5"/>
    <n v="47728"/>
    <d v="2018-08-21T00:00:00"/>
    <d v="2018-09-13T00:00:00"/>
    <d v="2048-09-01T00:00:00"/>
    <s v="XNL"/>
    <s v="USD"/>
    <n v="-219600"/>
    <n v="-219600"/>
    <s v="N"/>
    <s v="CSFBUS"/>
  </r>
  <r>
    <x v="15"/>
    <s v="P2"/>
    <s v="USD"/>
    <x v="1"/>
    <s v="BOND"/>
    <s v="DAcy~USD~TBA_FNCL1809_4.5"/>
    <n v="47728"/>
    <d v="2018-08-21T00:00:00"/>
    <d v="2018-09-13T00:00:00"/>
    <d v="2048-09-01T00:00:00"/>
    <s v="INT"/>
    <s v="USD"/>
    <n v="-56250.38"/>
    <n v="-56250.38"/>
    <s v="N"/>
    <s v="CSFBUS"/>
  </r>
  <r>
    <x v="15"/>
    <s v="P2"/>
    <s v="USD"/>
    <x v="1"/>
    <s v="BOND"/>
    <s v="DAcy~USD~TBA_FNCL1809_4.5"/>
    <n v="47840"/>
    <d v="2018-09-04T00:00:00"/>
    <d v="2018-09-13T00:00:00"/>
    <d v="2048-09-01T00:00:00"/>
    <s v="XNL"/>
    <s v="USD"/>
    <n v="219600"/>
    <n v="219600"/>
    <s v="N"/>
    <s v="CSFBUS"/>
  </r>
  <r>
    <x v="15"/>
    <s v="P2"/>
    <s v="USD"/>
    <x v="1"/>
    <s v="BOND"/>
    <s v="DAcy~USD~TBA_FNCL1809_4.5"/>
    <n v="47840"/>
    <d v="2018-09-04T00:00:00"/>
    <d v="2018-09-13T00:00:00"/>
    <d v="2048-09-01T00:00:00"/>
    <s v="INT"/>
    <s v="USD"/>
    <n v="56250.38"/>
    <n v="56250.38"/>
    <s v="N"/>
    <s v="CSFBUS"/>
  </r>
  <r>
    <x v="15"/>
    <s v="P2"/>
    <s v="USD"/>
    <x v="1"/>
    <s v="BOND"/>
    <s v="DAcy~USD~TBA_FNCL1809_4.5"/>
    <n v="47841"/>
    <d v="2018-09-04T00:00:00"/>
    <d v="2018-09-13T00:00:00"/>
    <d v="2048-09-01T00:00:00"/>
    <s v="XNL"/>
    <s v="USD"/>
    <n v="-219600"/>
    <n v="-219600"/>
    <s v="N"/>
    <s v="SBSIUS"/>
  </r>
  <r>
    <x v="15"/>
    <s v="P2"/>
    <s v="USD"/>
    <x v="1"/>
    <s v="BOND"/>
    <s v="DAcy~USD~TBA_FNCL1809_4.5"/>
    <n v="47841"/>
    <d v="2018-09-04T00:00:00"/>
    <d v="2018-09-13T00:00:00"/>
    <d v="2048-09-01T00:00:00"/>
    <s v="INT"/>
    <s v="USD"/>
    <n v="-56250.38"/>
    <n v="-56250.38"/>
    <s v="N"/>
    <s v="SBSIUS"/>
  </r>
  <r>
    <x v="15"/>
    <s v="P2"/>
    <s v="USD"/>
    <x v="1"/>
    <s v="BOND"/>
    <s v="DAcy~USD~TBA_FNCL1810_3.5"/>
    <n v="47839"/>
    <d v="2018-09-04T00:00:00"/>
    <d v="2018-10-11T00:00:00"/>
    <d v="2048-02-01T00:00:00"/>
    <s v="XNL"/>
    <s v="USD"/>
    <n v="-383474"/>
    <n v="-383474"/>
    <s v="N"/>
    <s v="SBSIUS"/>
  </r>
  <r>
    <x v="15"/>
    <s v="P2"/>
    <s v="USD"/>
    <x v="1"/>
    <s v="BOND"/>
    <s v="DAcy~USD~TBA_FNCL1810_3.5"/>
    <n v="47839"/>
    <d v="2018-09-04T00:00:00"/>
    <d v="2018-10-11T00:00:00"/>
    <d v="2048-02-01T00:00:00"/>
    <s v="INT"/>
    <s v="USD"/>
    <n v="-127700.45"/>
    <n v="-127700.45"/>
    <s v="N"/>
    <s v="SBSIUS"/>
  </r>
  <r>
    <x v="15"/>
    <s v="P2"/>
    <s v="USD"/>
    <x v="1"/>
    <s v="BOND"/>
    <s v="DAcy~USD~TBA_FNCL1810_3.5"/>
    <n v="48018"/>
    <d v="2018-09-14T00:00:00"/>
    <d v="2018-10-11T00:00:00"/>
    <d v="2048-02-01T00:00:00"/>
    <s v="XNL"/>
    <s v="USD"/>
    <n v="172774"/>
    <n v="172774"/>
    <s v="N"/>
    <s v="CSFBUS"/>
  </r>
  <r>
    <x v="15"/>
    <s v="P2"/>
    <s v="USD"/>
    <x v="1"/>
    <s v="BOND"/>
    <s v="DAcy~USD~TBA_FNCL1810_3.5"/>
    <n v="48018"/>
    <d v="2018-09-14T00:00:00"/>
    <d v="2018-10-11T00:00:00"/>
    <d v="2048-02-01T00:00:00"/>
    <s v="INT"/>
    <s v="USD"/>
    <n v="57535.37"/>
    <n v="57535.37"/>
    <s v="N"/>
    <s v="CSFBUS"/>
  </r>
  <r>
    <x v="15"/>
    <s v="P2"/>
    <s v="USD"/>
    <x v="1"/>
    <s v="BOND"/>
    <s v="DAcy~USD~TBA_FNCL1810_3.5"/>
    <n v="48078"/>
    <d v="2018-09-25T00:00:00"/>
    <d v="2018-10-11T00:00:00"/>
    <d v="2048-02-01T00:00:00"/>
    <s v="XNL"/>
    <s v="USD"/>
    <n v="164346"/>
    <n v="164346"/>
    <s v="N"/>
    <s v="JPMSUS"/>
  </r>
  <r>
    <x v="15"/>
    <s v="P2"/>
    <s v="USD"/>
    <x v="1"/>
    <s v="BOND"/>
    <s v="DAcy~USD~TBA_FNCL1810_3.5"/>
    <n v="48078"/>
    <d v="2018-09-25T00:00:00"/>
    <d v="2018-10-11T00:00:00"/>
    <d v="2048-02-01T00:00:00"/>
    <s v="INT"/>
    <s v="USD"/>
    <n v="54728.77"/>
    <n v="54728.77"/>
    <s v="N"/>
    <s v="JPMSUS"/>
  </r>
  <r>
    <x v="15"/>
    <s v="P2"/>
    <s v="USD"/>
    <x v="1"/>
    <s v="BOND"/>
    <s v="DAcy~USD~TBA_FNCL1810_3.5"/>
    <n v="48110"/>
    <d v="2018-09-27T00:00:00"/>
    <d v="2018-10-11T00:00:00"/>
    <d v="2048-02-01T00:00:00"/>
    <s v="INT"/>
    <s v="USD"/>
    <n v="15436.32"/>
    <n v="15436.32"/>
    <s v="N"/>
    <s v="SBSIUS"/>
  </r>
  <r>
    <x v="15"/>
    <s v="P2"/>
    <s v="USD"/>
    <x v="1"/>
    <s v="BOND"/>
    <s v="DAcy~USD~TBA_FNCL1810_3.5"/>
    <n v="48110"/>
    <d v="2018-09-27T00:00:00"/>
    <d v="2018-10-11T00:00:00"/>
    <d v="2048-02-01T00:00:00"/>
    <s v="XNL"/>
    <s v="USD"/>
    <n v="46354"/>
    <n v="46354"/>
    <s v="N"/>
    <s v="SBSIUS"/>
  </r>
  <r>
    <x v="15"/>
    <s v="P2"/>
    <s v="USD"/>
    <x v="1"/>
    <s v="BOND"/>
    <s v="DAcy~USD~TBA_FNCL1810_3.5"/>
    <n v="48141"/>
    <d v="2018-09-28T00:00:00"/>
    <d v="2018-10-11T00:00:00"/>
    <d v="2048-02-01T00:00:00"/>
    <s v="INT"/>
    <s v="USD"/>
    <n v="-56132.07"/>
    <n v="-56132.07"/>
    <s v="N"/>
    <s v="GOSZUS"/>
  </r>
  <r>
    <x v="15"/>
    <s v="P2"/>
    <s v="USD"/>
    <x v="1"/>
    <s v="BOND"/>
    <s v="DAcy~USD~TBA_FNCL1810_3.5"/>
    <n v="48141"/>
    <d v="2018-09-28T00:00:00"/>
    <d v="2018-10-11T00:00:00"/>
    <d v="2048-02-01T00:00:00"/>
    <s v="XNL"/>
    <s v="USD"/>
    <n v="-168560"/>
    <n v="-168560"/>
    <s v="N"/>
    <s v="GOSZUS"/>
  </r>
  <r>
    <x v="15"/>
    <s v="P2"/>
    <s v="USD"/>
    <x v="1"/>
    <s v="BOND"/>
    <s v="DAcy~USD~TBA_FNCL1810_3.5"/>
    <n v="48201"/>
    <d v="2018-10-04T00:00:00"/>
    <d v="2018-10-11T00:00:00"/>
    <d v="2048-02-01T00:00:00"/>
    <s v="INT"/>
    <s v="USD"/>
    <n v="56132.07"/>
    <n v="56132.07"/>
    <s v="N"/>
    <s v="GOSZUS"/>
  </r>
  <r>
    <x v="15"/>
    <s v="P2"/>
    <s v="USD"/>
    <x v="1"/>
    <s v="BOND"/>
    <s v="DAcy~USD~TBA_FNCL1810_3.5"/>
    <n v="48201"/>
    <d v="2018-10-04T00:00:00"/>
    <d v="2018-10-11T00:00:00"/>
    <d v="2048-02-01T00:00:00"/>
    <s v="XNL"/>
    <s v="USD"/>
    <n v="168560"/>
    <n v="168560"/>
    <s v="N"/>
    <s v="GOSZUS"/>
  </r>
  <r>
    <x v="15"/>
    <s v="P2"/>
    <s v="USD"/>
    <x v="1"/>
    <s v="BOND"/>
    <s v="DAcy~USD~TBA_FNCL1810_3.5"/>
    <n v="48209"/>
    <d v="2018-10-04T00:00:00"/>
    <d v="2018-10-11T00:00:00"/>
    <d v="2048-02-01T00:00:00"/>
    <s v="INT"/>
    <s v="USD"/>
    <n v="54728.77"/>
    <n v="54728.77"/>
    <s v="N"/>
    <s v="SBSIUS"/>
  </r>
  <r>
    <x v="15"/>
    <s v="P2"/>
    <s v="USD"/>
    <x v="1"/>
    <s v="BOND"/>
    <s v="DAcy~USD~TBA_FNCL1810_3.5"/>
    <n v="48209"/>
    <d v="2018-10-04T00:00:00"/>
    <d v="2018-10-11T00:00:00"/>
    <d v="2048-02-01T00:00:00"/>
    <s v="XNL"/>
    <s v="USD"/>
    <n v="164346"/>
    <n v="164346"/>
    <s v="N"/>
    <s v="SBSIUS"/>
  </r>
  <r>
    <x v="15"/>
    <s v="P2"/>
    <s v="USD"/>
    <x v="1"/>
    <s v="BOND"/>
    <s v="DAcy~USD~TBA_FNCL1810_3.5"/>
    <n v="48210"/>
    <d v="2018-10-04T00:00:00"/>
    <d v="2018-10-11T00:00:00"/>
    <d v="2048-02-01T00:00:00"/>
    <s v="XNL"/>
    <s v="USD"/>
    <n v="-164346"/>
    <n v="-164346"/>
    <s v="N"/>
    <s v="JPMSUS"/>
  </r>
  <r>
    <x v="15"/>
    <s v="P2"/>
    <s v="USD"/>
    <x v="1"/>
    <s v="BOND"/>
    <s v="DAcy~USD~TBA_FNCL1810_3.5"/>
    <n v="48210"/>
    <d v="2018-10-04T00:00:00"/>
    <d v="2018-10-11T00:00:00"/>
    <d v="2048-02-01T00:00:00"/>
    <s v="INT"/>
    <s v="USD"/>
    <n v="-54728.77"/>
    <n v="-54728.77"/>
    <s v="N"/>
    <s v="JPMSUS"/>
  </r>
  <r>
    <x v="15"/>
    <s v="P2"/>
    <s v="USD"/>
    <x v="1"/>
    <s v="BOND"/>
    <s v="DAcy~USD~TBA_FNCL1810_3.5"/>
    <n v="48211"/>
    <d v="2018-10-04T00:00:00"/>
    <d v="2018-10-11T00:00:00"/>
    <d v="2048-02-01T00:00:00"/>
    <s v="XNL"/>
    <s v="USD"/>
    <n v="-172774"/>
    <n v="-172774"/>
    <s v="N"/>
    <s v="CSFBUS"/>
  </r>
  <r>
    <x v="15"/>
    <s v="P2"/>
    <s v="USD"/>
    <x v="1"/>
    <s v="BOND"/>
    <s v="DAcy~USD~TBA_FNCL1810_3.5"/>
    <n v="48211"/>
    <d v="2018-10-04T00:00:00"/>
    <d v="2018-10-11T00:00:00"/>
    <d v="2048-02-01T00:00:00"/>
    <s v="INT"/>
    <s v="USD"/>
    <n v="-57535.37"/>
    <n v="-57535.37"/>
    <s v="N"/>
    <s v="CSFBUS"/>
  </r>
  <r>
    <x v="15"/>
    <s v="P2"/>
    <s v="USD"/>
    <x v="1"/>
    <s v="BOND"/>
    <s v="DAcy~USD~TBA_FNCL1810_3.5"/>
    <n v="48212"/>
    <d v="2018-10-04T00:00:00"/>
    <d v="2018-10-11T00:00:00"/>
    <d v="2048-02-01T00:00:00"/>
    <s v="XNL"/>
    <s v="USD"/>
    <n v="172774"/>
    <n v="172774"/>
    <s v="N"/>
    <s v="SBSIUS"/>
  </r>
  <r>
    <x v="15"/>
    <s v="P2"/>
    <s v="USD"/>
    <x v="1"/>
    <s v="BOND"/>
    <s v="DAcy~USD~TBA_FNCL1810_3.5"/>
    <n v="48212"/>
    <d v="2018-10-04T00:00:00"/>
    <d v="2018-10-11T00:00:00"/>
    <d v="2048-02-01T00:00:00"/>
    <s v="INT"/>
    <s v="USD"/>
    <n v="57535.37"/>
    <n v="57535.37"/>
    <s v="N"/>
    <s v="SBSIUS"/>
  </r>
  <r>
    <x v="15"/>
    <s v="P2"/>
    <s v="USD"/>
    <x v="1"/>
    <s v="BOND"/>
    <s v="DAcy~USD~TBA_FNCL1810_4"/>
    <n v="48017"/>
    <d v="2018-09-14T00:00:00"/>
    <d v="2018-10-11T00:00:00"/>
    <d v="2048-05-01T00:00:00"/>
    <s v="INT"/>
    <s v="USD"/>
    <n v="-66962"/>
    <n v="-66962"/>
    <s v="N"/>
    <s v="CSFBUS"/>
  </r>
  <r>
    <x v="15"/>
    <s v="P2"/>
    <s v="USD"/>
    <x v="1"/>
    <s v="BOND"/>
    <s v="DAcy~USD~TBA_FNCL1810_4"/>
    <n v="48017"/>
    <d v="2018-09-14T00:00:00"/>
    <d v="2018-10-11T00:00:00"/>
    <d v="2048-05-01T00:00:00"/>
    <s v="XNL"/>
    <s v="USD"/>
    <n v="-223450"/>
    <n v="-223450"/>
    <s v="N"/>
    <s v="CSFBUS"/>
  </r>
  <r>
    <x v="15"/>
    <s v="P2"/>
    <s v="USD"/>
    <x v="1"/>
    <s v="BOND"/>
    <s v="DAcy~USD~TBA_FNCL1810_4"/>
    <n v="48204"/>
    <d v="2018-10-04T00:00:00"/>
    <d v="2018-10-11T00:00:00"/>
    <d v="2048-05-01T00:00:00"/>
    <s v="INT"/>
    <s v="USD"/>
    <n v="66962"/>
    <n v="66962"/>
    <s v="N"/>
    <s v="SBSIUS"/>
  </r>
  <r>
    <x v="15"/>
    <s v="P2"/>
    <s v="USD"/>
    <x v="1"/>
    <s v="BOND"/>
    <s v="DAcy~USD~TBA_FNCL1810_4"/>
    <n v="48204"/>
    <d v="2018-10-04T00:00:00"/>
    <d v="2018-10-11T00:00:00"/>
    <d v="2048-05-01T00:00:00"/>
    <s v="XNL"/>
    <s v="USD"/>
    <n v="223450"/>
    <n v="223450"/>
    <s v="N"/>
    <s v="SBSIUS"/>
  </r>
  <r>
    <x v="15"/>
    <s v="P2"/>
    <s v="USD"/>
    <x v="1"/>
    <s v="BOND"/>
    <s v="DAcy~USD~TBA_FNCL1810_4"/>
    <n v="48213"/>
    <d v="2018-10-04T00:00:00"/>
    <d v="2018-10-11T00:00:00"/>
    <d v="2048-05-01T00:00:00"/>
    <s v="INT"/>
    <s v="USD"/>
    <n v="66962"/>
    <n v="66962"/>
    <s v="N"/>
    <s v="CSFBUS"/>
  </r>
  <r>
    <x v="15"/>
    <s v="P2"/>
    <s v="USD"/>
    <x v="1"/>
    <s v="BOND"/>
    <s v="DAcy~USD~TBA_FNCL1810_4"/>
    <n v="48213"/>
    <d v="2018-10-04T00:00:00"/>
    <d v="2018-10-11T00:00:00"/>
    <d v="2048-05-01T00:00:00"/>
    <s v="XNL"/>
    <s v="USD"/>
    <n v="223450"/>
    <n v="223450"/>
    <s v="N"/>
    <s v="CSFBUS"/>
  </r>
  <r>
    <x v="15"/>
    <s v="P2"/>
    <s v="USD"/>
    <x v="1"/>
    <s v="BOND"/>
    <s v="DAcy~USD~TBA_FNCL1810_4"/>
    <n v="48214"/>
    <d v="2018-10-04T00:00:00"/>
    <d v="2018-10-11T00:00:00"/>
    <d v="2048-05-01T00:00:00"/>
    <s v="XNL"/>
    <s v="USD"/>
    <n v="-223450"/>
    <n v="-223450"/>
    <s v="N"/>
    <s v="SBSIUS"/>
  </r>
  <r>
    <x v="15"/>
    <s v="P2"/>
    <s v="USD"/>
    <x v="1"/>
    <s v="BOND"/>
    <s v="DAcy~USD~TBA_FNCL1810_4"/>
    <n v="48214"/>
    <d v="2018-10-04T00:00:00"/>
    <d v="2018-10-11T00:00:00"/>
    <d v="2048-05-01T00:00:00"/>
    <s v="INT"/>
    <s v="USD"/>
    <n v="-66962"/>
    <n v="-66962"/>
    <s v="N"/>
    <s v="SBSIUS"/>
  </r>
  <r>
    <x v="15"/>
    <s v="P2"/>
    <s v="USD"/>
    <x v="1"/>
    <s v="BOND"/>
    <s v="DAcy~USD~TBA_FNCL1811_3.5"/>
    <n v="48207"/>
    <d v="2018-10-04T00:00:00"/>
    <d v="2018-11-13T00:00:00"/>
    <d v="2048-02-01T00:00:00"/>
    <s v="INT"/>
    <s v="USD"/>
    <n v="-57721.3"/>
    <n v="-57721.3"/>
    <s v="N"/>
    <s v="GOSZUS"/>
  </r>
  <r>
    <x v="15"/>
    <s v="P2"/>
    <s v="USD"/>
    <x v="1"/>
    <s v="BOND"/>
    <s v="DAcy~USD~TBA_FNCL1811_3.5"/>
    <n v="48207"/>
    <d v="2018-10-04T00:00:00"/>
    <d v="2018-11-13T00:00:00"/>
    <d v="2048-02-01T00:00:00"/>
    <s v="XNL"/>
    <s v="USD"/>
    <n v="-166560"/>
    <n v="-166560"/>
    <s v="N"/>
    <s v="GOSZUS"/>
  </r>
  <r>
    <x v="15"/>
    <s v="P2"/>
    <s v="USD"/>
    <x v="1"/>
    <s v="BOND"/>
    <s v="DAcy~USD~TBA_FNCL1811_3.5"/>
    <n v="48524"/>
    <d v="2018-11-07T00:00:00"/>
    <d v="2018-11-13T00:00:00"/>
    <d v="2048-02-01T00:00:00"/>
    <s v="XNL"/>
    <s v="USD"/>
    <n v="166560"/>
    <n v="166560"/>
    <s v="N"/>
    <s v="BARCCI"/>
  </r>
  <r>
    <x v="15"/>
    <s v="P2"/>
    <s v="USD"/>
    <x v="1"/>
    <s v="BOND"/>
    <s v="DAcy~USD~TBA_FNCL1811_3.5"/>
    <n v="48524"/>
    <d v="2018-11-07T00:00:00"/>
    <d v="2018-11-13T00:00:00"/>
    <d v="2048-02-01T00:00:00"/>
    <s v="INT"/>
    <s v="USD"/>
    <n v="57721.3"/>
    <n v="57721.3"/>
    <s v="N"/>
    <s v="BARCCI"/>
  </r>
  <r>
    <x v="15"/>
    <s v="P2"/>
    <s v="USD"/>
    <x v="1"/>
    <s v="BOND"/>
    <s v="DAcy~USD~TBA_FNCL1811_3.5"/>
    <n v="48533"/>
    <d v="2018-11-07T00:00:00"/>
    <d v="2018-11-13T00:00:00"/>
    <d v="2048-02-01T00:00:00"/>
    <s v="INT"/>
    <s v="USD"/>
    <n v="-57721.3"/>
    <n v="-57721.3"/>
    <s v="N"/>
    <s v="BARCCI"/>
  </r>
  <r>
    <x v="15"/>
    <s v="P2"/>
    <s v="USD"/>
    <x v="1"/>
    <s v="BOND"/>
    <s v="DAcy~USD~TBA_FNCL1811_3.5"/>
    <n v="48533"/>
    <d v="2018-11-07T00:00:00"/>
    <d v="2018-11-13T00:00:00"/>
    <d v="2048-02-01T00:00:00"/>
    <s v="XNL"/>
    <s v="USD"/>
    <n v="-166560"/>
    <n v="-166560"/>
    <s v="N"/>
    <s v="BARCCI"/>
  </r>
  <r>
    <x v="15"/>
    <s v="P2"/>
    <s v="USD"/>
    <x v="1"/>
    <s v="BOND"/>
    <s v="DAcy~USD~TBA_FNCL1811_3.5"/>
    <n v="48534"/>
    <d v="2018-11-07T00:00:00"/>
    <d v="2018-11-13T00:00:00"/>
    <d v="2048-02-01T00:00:00"/>
    <s v="INT"/>
    <s v="USD"/>
    <n v="57721.3"/>
    <n v="57721.3"/>
    <s v="N"/>
    <s v="GOSZUS"/>
  </r>
  <r>
    <x v="15"/>
    <s v="P2"/>
    <s v="USD"/>
    <x v="1"/>
    <s v="BOND"/>
    <s v="DAcy~USD~TBA_FNCL1811_3.5"/>
    <n v="48534"/>
    <d v="2018-11-07T00:00:00"/>
    <d v="2018-11-13T00:00:00"/>
    <d v="2048-02-01T00:00:00"/>
    <s v="XNL"/>
    <s v="USD"/>
    <n v="166560"/>
    <n v="166560"/>
    <s v="N"/>
    <s v="GOSZUS"/>
  </r>
  <r>
    <x v="15"/>
    <s v="P2"/>
    <s v="USD"/>
    <x v="1"/>
    <s v="BOND"/>
    <s v="DAcy~USD~TBA_FNCL1811_4"/>
    <n v="48208"/>
    <d v="2018-10-04T00:00:00"/>
    <d v="2018-11-13T00:00:00"/>
    <d v="2048-05-01T00:00:00"/>
    <s v="XNL"/>
    <s v="USD"/>
    <n v="-222400"/>
    <n v="-222400"/>
    <s v="N"/>
    <s v="SBSIUS"/>
  </r>
  <r>
    <x v="15"/>
    <s v="P2"/>
    <s v="USD"/>
    <x v="1"/>
    <s v="BOND"/>
    <s v="DAcy~USD~TBA_FNCL1811_4"/>
    <n v="48208"/>
    <d v="2018-10-04T00:00:00"/>
    <d v="2018-11-13T00:00:00"/>
    <d v="2048-05-01T00:00:00"/>
    <s v="INT"/>
    <s v="USD"/>
    <n v="-69751"/>
    <n v="-69751"/>
    <s v="N"/>
    <s v="SBSIUS"/>
  </r>
  <r>
    <x v="15"/>
    <s v="P2"/>
    <s v="USD"/>
    <x v="1"/>
    <s v="BOND"/>
    <s v="DAcy~USD~TBA_FNCL1811_4"/>
    <n v="48523"/>
    <d v="2018-11-07T00:00:00"/>
    <d v="2018-11-13T00:00:00"/>
    <d v="2048-05-01T00:00:00"/>
    <s v="XNL"/>
    <s v="USD"/>
    <n v="222400"/>
    <n v="222400"/>
    <s v="N"/>
    <s v="SBSIUS"/>
  </r>
  <r>
    <x v="15"/>
    <s v="P2"/>
    <s v="USD"/>
    <x v="1"/>
    <s v="BOND"/>
    <s v="DAcy~USD~TBA_FNCL1811_4"/>
    <n v="48523"/>
    <d v="2018-11-07T00:00:00"/>
    <d v="2018-11-13T00:00:00"/>
    <d v="2048-05-01T00:00:00"/>
    <s v="INT"/>
    <s v="USD"/>
    <n v="69751"/>
    <n v="69751"/>
    <s v="N"/>
    <s v="SBSIUS"/>
  </r>
  <r>
    <x v="15"/>
    <s v="P2"/>
    <s v="USD"/>
    <x v="1"/>
    <s v="BOND"/>
    <s v="DAcy~USD~TBA_FNCL1812_3.5"/>
    <n v="48528"/>
    <d v="2018-11-07T00:00:00"/>
    <d v="2018-12-13T00:00:00"/>
    <d v="2048-03-01T00:00:00"/>
    <s v="INT"/>
    <s v="USD"/>
    <n v="-59276.23"/>
    <n v="-59276.23"/>
    <s v="N"/>
    <s v="BARCCI"/>
  </r>
  <r>
    <x v="15"/>
    <s v="P2"/>
    <s v="USD"/>
    <x v="1"/>
    <s v="BOND"/>
    <s v="DAcy~USD~TBA_FNCL1812_3.5"/>
    <n v="48528"/>
    <d v="2018-11-07T00:00:00"/>
    <d v="2018-12-13T00:00:00"/>
    <d v="2048-03-01T00:00:00"/>
    <s v="XNL"/>
    <s v="USD"/>
    <n v="-165480"/>
    <n v="-165480"/>
    <s v="N"/>
    <s v="BARCCI"/>
  </r>
  <r>
    <x v="15"/>
    <s v="P2"/>
    <s v="USD"/>
    <x v="1"/>
    <s v="BOND"/>
    <s v="DAcy~USD~TBA_FNCL1812_3.5"/>
    <n v="48779"/>
    <d v="2018-12-07T00:00:00"/>
    <d v="2018-12-13T00:00:00"/>
    <d v="2048-03-01T00:00:00"/>
    <s v="XNL"/>
    <s v="USD"/>
    <n v="165480"/>
    <n v="165480"/>
    <s v="N"/>
    <s v="SBSIUS"/>
  </r>
  <r>
    <x v="15"/>
    <s v="P2"/>
    <s v="USD"/>
    <x v="1"/>
    <s v="BOND"/>
    <s v="DAcy~USD~TBA_FNCL1812_3.5"/>
    <n v="48779"/>
    <d v="2018-12-07T00:00:00"/>
    <d v="2018-12-13T00:00:00"/>
    <d v="2048-03-01T00:00:00"/>
    <s v="INT"/>
    <s v="USD"/>
    <n v="59276.23"/>
    <n v="59276.23"/>
    <s v="N"/>
    <s v="SBSIUS"/>
  </r>
  <r>
    <x v="15"/>
    <s v="P2"/>
    <s v="USD"/>
    <x v="1"/>
    <s v="BOND"/>
    <s v="DAcy~USD~TBA_FNCL1812_3.5"/>
    <n v="48782"/>
    <d v="2018-12-07T00:00:00"/>
    <d v="2018-12-13T00:00:00"/>
    <d v="2048-03-01T00:00:00"/>
    <s v="XNL"/>
    <s v="USD"/>
    <n v="165480"/>
    <n v="165480"/>
    <s v="N"/>
    <s v="BARCCI"/>
  </r>
  <r>
    <x v="15"/>
    <s v="P2"/>
    <s v="USD"/>
    <x v="1"/>
    <s v="BOND"/>
    <s v="DAcy~USD~TBA_FNCL1812_3.5"/>
    <n v="48782"/>
    <d v="2018-12-07T00:00:00"/>
    <d v="2018-12-13T00:00:00"/>
    <d v="2048-03-01T00:00:00"/>
    <s v="INT"/>
    <s v="USD"/>
    <n v="59276.23"/>
    <n v="59276.23"/>
    <s v="N"/>
    <s v="BARCCI"/>
  </r>
  <r>
    <x v="15"/>
    <s v="P2"/>
    <s v="USD"/>
    <x v="1"/>
    <s v="BOND"/>
    <s v="DAcy~USD~TBA_FNCL1812_3.5"/>
    <n v="48783"/>
    <d v="2018-12-07T00:00:00"/>
    <d v="2018-12-13T00:00:00"/>
    <d v="2048-03-01T00:00:00"/>
    <s v="INT"/>
    <s v="USD"/>
    <n v="-59276.23"/>
    <n v="-59276.23"/>
    <s v="N"/>
    <s v="SBSIUS"/>
  </r>
  <r>
    <x v="15"/>
    <s v="P2"/>
    <s v="USD"/>
    <x v="1"/>
    <s v="BOND"/>
    <s v="DAcy~USD~TBA_FNCL1812_3.5"/>
    <n v="48783"/>
    <d v="2018-12-07T00:00:00"/>
    <d v="2018-12-13T00:00:00"/>
    <d v="2048-03-01T00:00:00"/>
    <s v="XNL"/>
    <s v="USD"/>
    <n v="-165480"/>
    <n v="-165480"/>
    <s v="N"/>
    <s v="SBSIUS"/>
  </r>
  <r>
    <x v="15"/>
    <s v="P2"/>
    <s v="USD"/>
    <x v="1"/>
    <s v="BOND"/>
    <s v="DAcy~USD~TBA_FNCL1812_4"/>
    <n v="48527"/>
    <d v="2018-11-07T00:00:00"/>
    <d v="2018-12-13T00:00:00"/>
    <d v="2048-06-01T00:00:00"/>
    <s v="INT"/>
    <s v="USD"/>
    <n v="-75898.67"/>
    <n v="-75898.67"/>
    <s v="N"/>
    <s v="SBSIUS"/>
  </r>
  <r>
    <x v="15"/>
    <s v="P2"/>
    <s v="USD"/>
    <x v="1"/>
    <s v="BOND"/>
    <s v="DAcy~USD~TBA_FNCL1812_4"/>
    <n v="48527"/>
    <d v="2018-11-07T00:00:00"/>
    <d v="2018-12-13T00:00:00"/>
    <d v="2048-06-01T00:00:00"/>
    <s v="XNL"/>
    <s v="USD"/>
    <n v="-220400"/>
    <n v="-220400"/>
    <s v="N"/>
    <s v="SBSIUS"/>
  </r>
  <r>
    <x v="15"/>
    <s v="P2"/>
    <s v="USD"/>
    <x v="1"/>
    <s v="BOND"/>
    <s v="DAcy~USD~TBA_FNCL1812_4"/>
    <n v="48774"/>
    <d v="2018-12-07T00:00:00"/>
    <d v="2018-12-13T00:00:00"/>
    <d v="2048-06-01T00:00:00"/>
    <s v="XNL"/>
    <s v="USD"/>
    <n v="171912"/>
    <n v="171912"/>
    <s v="N"/>
    <s v="MOSZUS"/>
  </r>
  <r>
    <x v="15"/>
    <s v="P2"/>
    <s v="USD"/>
    <x v="1"/>
    <s v="BOND"/>
    <s v="DAcy~USD~TBA_FNCL1812_4"/>
    <n v="48774"/>
    <d v="2018-12-07T00:00:00"/>
    <d v="2018-12-13T00:00:00"/>
    <d v="2048-06-01T00:00:00"/>
    <s v="INT"/>
    <s v="USD"/>
    <n v="59200.959999999999"/>
    <n v="59200.959999999999"/>
    <s v="N"/>
    <s v="MOSZUS"/>
  </r>
  <r>
    <x v="15"/>
    <s v="P2"/>
    <s v="USD"/>
    <x v="1"/>
    <s v="BOND"/>
    <s v="DAcy~USD~TBA_FNCL1812_4"/>
    <n v="48776"/>
    <d v="2018-12-07T00:00:00"/>
    <d v="2018-12-13T00:00:00"/>
    <d v="2048-06-01T00:00:00"/>
    <s v="INT"/>
    <s v="USD"/>
    <n v="62236.91"/>
    <n v="62236.91"/>
    <s v="N"/>
    <s v="TDSSNY"/>
  </r>
  <r>
    <x v="15"/>
    <s v="P2"/>
    <s v="USD"/>
    <x v="1"/>
    <s v="BOND"/>
    <s v="DAcy~USD~TBA_FNCL1812_4"/>
    <n v="48776"/>
    <d v="2018-12-07T00:00:00"/>
    <d v="2018-12-13T00:00:00"/>
    <d v="2048-06-01T00:00:00"/>
    <s v="XNL"/>
    <s v="USD"/>
    <n v="180728"/>
    <n v="180728"/>
    <s v="N"/>
    <s v="TDSSNY"/>
  </r>
  <r>
    <x v="15"/>
    <s v="P2"/>
    <s v="USD"/>
    <x v="1"/>
    <s v="BOND"/>
    <s v="DAcy~USD~TBA_FNCL1812_4"/>
    <n v="48791"/>
    <d v="2018-12-10T00:00:00"/>
    <d v="2018-12-13T00:00:00"/>
    <d v="2048-06-01T00:00:00"/>
    <s v="XNL"/>
    <s v="USD"/>
    <n v="-171912"/>
    <n v="-171912"/>
    <s v="N"/>
    <s v="MOSZUS"/>
  </r>
  <r>
    <x v="15"/>
    <s v="P2"/>
    <s v="USD"/>
    <x v="1"/>
    <s v="BOND"/>
    <s v="DAcy~USD~TBA_FNCL1812_4"/>
    <n v="48791"/>
    <d v="2018-12-10T00:00:00"/>
    <d v="2018-12-13T00:00:00"/>
    <d v="2048-06-01T00:00:00"/>
    <s v="INT"/>
    <s v="USD"/>
    <n v="-59200.959999999999"/>
    <n v="-59200.959999999999"/>
    <s v="N"/>
    <s v="MOSZUS"/>
  </r>
  <r>
    <x v="15"/>
    <s v="P2"/>
    <s v="USD"/>
    <x v="1"/>
    <s v="BOND"/>
    <s v="DAcy~USD~TBA_FNCL1812_4"/>
    <n v="48792"/>
    <d v="2018-12-10T00:00:00"/>
    <d v="2018-12-13T00:00:00"/>
    <d v="2048-06-01T00:00:00"/>
    <s v="XNL"/>
    <s v="USD"/>
    <n v="171912"/>
    <n v="171912"/>
    <s v="N"/>
    <s v="SBSIUS"/>
  </r>
  <r>
    <x v="15"/>
    <s v="P2"/>
    <s v="USD"/>
    <x v="1"/>
    <s v="BOND"/>
    <s v="DAcy~USD~TBA_FNCL1812_4"/>
    <n v="48792"/>
    <d v="2018-12-10T00:00:00"/>
    <d v="2018-12-13T00:00:00"/>
    <d v="2048-06-01T00:00:00"/>
    <s v="INT"/>
    <s v="USD"/>
    <n v="59200.959999999999"/>
    <n v="59200.959999999999"/>
    <s v="N"/>
    <s v="SBSIUS"/>
  </r>
  <r>
    <x v="15"/>
    <s v="P2"/>
    <s v="USD"/>
    <x v="1"/>
    <s v="BOND"/>
    <s v="DAcy~USD~TBA_FNCL1812_4"/>
    <n v="48793"/>
    <d v="2018-12-10T00:00:00"/>
    <d v="2018-12-13T00:00:00"/>
    <d v="2048-06-01T00:00:00"/>
    <s v="INT"/>
    <s v="USD"/>
    <n v="-45539.199999999997"/>
    <n v="-45539.199999999997"/>
    <s v="N"/>
    <s v="SBSIUS"/>
  </r>
  <r>
    <x v="15"/>
    <s v="P2"/>
    <s v="USD"/>
    <x v="1"/>
    <s v="BOND"/>
    <s v="DAcy~USD~TBA_FNCL1812_4"/>
    <n v="48793"/>
    <d v="2018-12-10T00:00:00"/>
    <d v="2018-12-13T00:00:00"/>
    <d v="2048-06-01T00:00:00"/>
    <s v="XNL"/>
    <s v="USD"/>
    <n v="-132240"/>
    <n v="-132240"/>
    <s v="N"/>
    <s v="SBSIUS"/>
  </r>
  <r>
    <x v="15"/>
    <s v="P2"/>
    <s v="USD"/>
    <x v="1"/>
    <s v="BOND"/>
    <s v="DAcy~USD~TBA_FNCL1812_4"/>
    <n v="48795"/>
    <d v="2018-12-10T00:00:00"/>
    <d v="2018-12-13T00:00:00"/>
    <d v="2048-06-01T00:00:00"/>
    <s v="INT"/>
    <s v="USD"/>
    <n v="62236.91"/>
    <n v="62236.91"/>
    <s v="N"/>
    <s v="SBSIUS"/>
  </r>
  <r>
    <x v="15"/>
    <s v="P2"/>
    <s v="USD"/>
    <x v="1"/>
    <s v="BOND"/>
    <s v="DAcy~USD~TBA_FNCL1812_4"/>
    <n v="48795"/>
    <d v="2018-12-10T00:00:00"/>
    <d v="2018-12-13T00:00:00"/>
    <d v="2048-06-01T00:00:00"/>
    <s v="XNL"/>
    <s v="USD"/>
    <n v="180728"/>
    <n v="180728"/>
    <s v="N"/>
    <s v="SBSIUS"/>
  </r>
  <r>
    <x v="15"/>
    <s v="P2"/>
    <s v="USD"/>
    <x v="1"/>
    <s v="BOND"/>
    <s v="DAcy~USD~TBA_FNCL1812_4"/>
    <n v="48796"/>
    <d v="2018-12-10T00:00:00"/>
    <d v="2018-12-13T00:00:00"/>
    <d v="2048-06-01T00:00:00"/>
    <s v="INT"/>
    <s v="USD"/>
    <n v="-62236.91"/>
    <n v="-62236.91"/>
    <s v="N"/>
    <s v="TDSSNY"/>
  </r>
  <r>
    <x v="15"/>
    <s v="P2"/>
    <s v="USD"/>
    <x v="1"/>
    <s v="BOND"/>
    <s v="DAcy~USD~TBA_FNCL1812_4"/>
    <n v="48796"/>
    <d v="2018-12-10T00:00:00"/>
    <d v="2018-12-13T00:00:00"/>
    <d v="2048-06-01T00:00:00"/>
    <s v="XNL"/>
    <s v="USD"/>
    <n v="-180728"/>
    <n v="-180728"/>
    <s v="N"/>
    <s v="TDSSNY"/>
  </r>
  <r>
    <x v="15"/>
    <s v="P2"/>
    <s v="USD"/>
    <x v="1"/>
    <s v="BOND"/>
    <s v="DAcy~USD~TBA_FNCL1901_4"/>
    <n v="48794"/>
    <d v="2018-12-10T00:00:00"/>
    <d v="2019-01-14T00:00:00"/>
    <d v="2048-06-01T00:00:00"/>
    <s v="INT"/>
    <s v="USD"/>
    <n v="35595.1"/>
    <n v="35595.1"/>
    <s v="N"/>
    <s v="SBSIUS"/>
  </r>
  <r>
    <x v="15"/>
    <s v="P2"/>
    <s v="USD"/>
    <x v="1"/>
    <s v="BOND"/>
    <s v="DAcy~USD~TBA_FNCL1901_4"/>
    <n v="48794"/>
    <d v="2018-12-10T00:00:00"/>
    <d v="2019-01-14T00:00:00"/>
    <d v="2048-06-01T00:00:00"/>
    <s v="XNL"/>
    <s v="USD"/>
    <n v="136920"/>
    <n v="136920"/>
    <s v="N"/>
    <s v="SBSIUS"/>
  </r>
  <r>
    <x v="15"/>
    <s v="P2"/>
    <s v="USD"/>
    <x v="1"/>
    <s v="BOND"/>
    <s v="DAcy~USD~TBA_FNCL1901_4"/>
    <n v="48855"/>
    <d v="2018-12-18T00:00:00"/>
    <d v="2019-01-14T00:00:00"/>
    <d v="2048-06-01T00:00:00"/>
    <s v="INT"/>
    <s v="USD"/>
    <n v="-35595.1"/>
    <n v="-35595.1"/>
    <s v="N"/>
    <s v="JPMSUS"/>
  </r>
  <r>
    <x v="15"/>
    <s v="P2"/>
    <s v="USD"/>
    <x v="1"/>
    <s v="BOND"/>
    <s v="DAcy~USD~TBA_FNCL1901_4"/>
    <n v="48855"/>
    <d v="2018-12-18T00:00:00"/>
    <d v="2019-01-14T00:00:00"/>
    <d v="2048-06-01T00:00:00"/>
    <s v="XNL"/>
    <s v="USD"/>
    <n v="-136920"/>
    <n v="-136920"/>
    <s v="N"/>
    <s v="JPMSUS"/>
  </r>
  <r>
    <x v="15"/>
    <s v="P2"/>
    <s v="USD"/>
    <x v="1"/>
    <s v="BOND"/>
    <s v="DAcy~USD~TBA_FNCL1901_4"/>
    <n v="48907"/>
    <d v="2018-12-31T00:00:00"/>
    <d v="2019-01-14T00:00:00"/>
    <d v="2048-06-01T00:00:00"/>
    <s v="INT"/>
    <s v="USD"/>
    <n v="-47460.13"/>
    <n v="-47460.13"/>
    <s v="N"/>
    <s v="SBSIUS"/>
  </r>
  <r>
    <x v="15"/>
    <s v="P2"/>
    <s v="USD"/>
    <x v="1"/>
    <s v="BOND"/>
    <s v="DAcy~USD~TBA_FNCL1901_4"/>
    <n v="48907"/>
    <d v="2018-12-31T00:00:00"/>
    <d v="2019-01-14T00:00:00"/>
    <d v="2048-06-01T00:00:00"/>
    <s v="XNL"/>
    <s v="USD"/>
    <n v="-182560"/>
    <n v="-182560"/>
    <s v="N"/>
    <s v="SBSIUS"/>
  </r>
  <r>
    <x v="15"/>
    <s v="P2"/>
    <s v="USD"/>
    <x v="1"/>
    <s v="BOND"/>
    <s v="DAcy~USD~TBA_FNCL1901_4"/>
    <n v="48977"/>
    <d v="2019-01-07T00:00:00"/>
    <d v="2019-01-14T00:00:00"/>
    <d v="2048-06-01T00:00:00"/>
    <s v="INT"/>
    <s v="USD"/>
    <n v="47460.13"/>
    <n v="47460.13"/>
    <s v="N"/>
    <s v="SBSIUS"/>
  </r>
  <r>
    <x v="15"/>
    <s v="P2"/>
    <s v="USD"/>
    <x v="1"/>
    <s v="BOND"/>
    <s v="DAcy~USD~TBA_FNCL1901_4"/>
    <n v="48977"/>
    <d v="2019-01-07T00:00:00"/>
    <d v="2019-01-14T00:00:00"/>
    <d v="2048-06-01T00:00:00"/>
    <s v="XNL"/>
    <s v="USD"/>
    <n v="182560"/>
    <n v="182560"/>
    <s v="N"/>
    <s v="SBSIUS"/>
  </r>
  <r>
    <x v="15"/>
    <s v="P2"/>
    <s v="USD"/>
    <x v="1"/>
    <s v="BOND"/>
    <s v="DAcy~USD~TBA_FNCL1901_4"/>
    <n v="49001"/>
    <d v="2019-01-07T00:00:00"/>
    <d v="2019-01-14T00:00:00"/>
    <d v="2048-06-01T00:00:00"/>
    <s v="XNL"/>
    <s v="USD"/>
    <n v="136920"/>
    <n v="136920"/>
    <s v="N"/>
    <s v="JPMSUS"/>
  </r>
  <r>
    <x v="15"/>
    <s v="P2"/>
    <s v="USD"/>
    <x v="1"/>
    <s v="BOND"/>
    <s v="DAcy~USD~TBA_FNCL1901_4"/>
    <n v="49001"/>
    <d v="2019-01-07T00:00:00"/>
    <d v="2019-01-14T00:00:00"/>
    <d v="2048-06-01T00:00:00"/>
    <s v="INT"/>
    <s v="USD"/>
    <n v="35595.1"/>
    <n v="35595.1"/>
    <s v="N"/>
    <s v="JPMSUS"/>
  </r>
  <r>
    <x v="15"/>
    <s v="P2"/>
    <s v="USD"/>
    <x v="1"/>
    <s v="BOND"/>
    <s v="DAcy~USD~TBA_FNCL1901_4"/>
    <n v="49002"/>
    <d v="2019-01-07T00:00:00"/>
    <d v="2019-01-14T00:00:00"/>
    <d v="2048-06-01T00:00:00"/>
    <s v="INT"/>
    <s v="USD"/>
    <n v="-35595.1"/>
    <n v="-35595.1"/>
    <s v="N"/>
    <s v="SBSIUS"/>
  </r>
  <r>
    <x v="15"/>
    <s v="P2"/>
    <s v="USD"/>
    <x v="1"/>
    <s v="BOND"/>
    <s v="DAcy~USD~TBA_FNCL1901_4"/>
    <n v="49002"/>
    <d v="2019-01-07T00:00:00"/>
    <d v="2019-01-14T00:00:00"/>
    <d v="2048-06-01T00:00:00"/>
    <s v="XNL"/>
    <s v="USD"/>
    <n v="-136920"/>
    <n v="-136920"/>
    <s v="N"/>
    <s v="SBSIUS"/>
  </r>
  <r>
    <x v="15"/>
    <s v="P2"/>
    <s v="USD"/>
    <x v="1"/>
    <s v="BOND"/>
    <s v="DAcy~USD~TBA_FNCL1901_5"/>
    <n v="49021"/>
    <d v="2019-01-08T00:00:00"/>
    <d v="2019-01-14T00:00:00"/>
    <d v="2048-08-01T00:00:00"/>
    <s v="INT"/>
    <s v="USD"/>
    <n v="-43304.79"/>
    <n v="-43304.79"/>
    <s v="N"/>
    <s v="SBSIUS"/>
  </r>
  <r>
    <x v="15"/>
    <s v="P2"/>
    <s v="USD"/>
    <x v="1"/>
    <s v="BOND"/>
    <s v="DAcy~USD~TBA_FNCL1901_5"/>
    <n v="49021"/>
    <d v="2019-01-08T00:00:00"/>
    <d v="2019-01-14T00:00:00"/>
    <d v="2048-08-01T00:00:00"/>
    <s v="XNL"/>
    <s v="USD"/>
    <n v="-206000"/>
    <n v="-206000"/>
    <s v="N"/>
    <s v="SBSIUS"/>
  </r>
  <r>
    <x v="15"/>
    <s v="P2"/>
    <s v="USD"/>
    <x v="1"/>
    <s v="BOND"/>
    <s v="DAcy~USD~TBA_FNCL1901_5"/>
    <n v="49034"/>
    <d v="2019-01-08T00:00:00"/>
    <d v="2019-01-14T00:00:00"/>
    <d v="2048-08-01T00:00:00"/>
    <s v="XNL"/>
    <s v="USD"/>
    <n v="206000"/>
    <n v="206000"/>
    <s v="N"/>
    <s v="JPMSUS"/>
  </r>
  <r>
    <x v="15"/>
    <s v="P2"/>
    <s v="USD"/>
    <x v="1"/>
    <s v="BOND"/>
    <s v="DAcy~USD~TBA_FNCL1901_5"/>
    <n v="49034"/>
    <d v="2019-01-08T00:00:00"/>
    <d v="2019-01-14T00:00:00"/>
    <d v="2048-08-01T00:00:00"/>
    <s v="INT"/>
    <s v="USD"/>
    <n v="43304.79"/>
    <n v="43304.79"/>
    <s v="N"/>
    <s v="JPMSUS"/>
  </r>
  <r>
    <x v="15"/>
    <s v="P2"/>
    <s v="USD"/>
    <x v="1"/>
    <s v="BOND"/>
    <s v="DAcy~USD~TBA_FNCL1901_5"/>
    <n v="49038"/>
    <d v="2019-01-08T00:00:00"/>
    <d v="2019-01-14T00:00:00"/>
    <d v="2048-08-01T00:00:00"/>
    <s v="XNL"/>
    <s v="USD"/>
    <n v="-206000"/>
    <n v="-206000"/>
    <s v="N"/>
    <s v="JPMSUS"/>
  </r>
  <r>
    <x v="15"/>
    <s v="P2"/>
    <s v="USD"/>
    <x v="1"/>
    <s v="BOND"/>
    <s v="DAcy~USD~TBA_FNCL1901_5"/>
    <n v="49038"/>
    <d v="2019-01-08T00:00:00"/>
    <d v="2019-01-14T00:00:00"/>
    <d v="2048-08-01T00:00:00"/>
    <s v="INT"/>
    <s v="USD"/>
    <n v="-43304.79"/>
    <n v="-43304.79"/>
    <s v="N"/>
    <s v="JPMSUS"/>
  </r>
  <r>
    <x v="15"/>
    <s v="P2"/>
    <s v="USD"/>
    <x v="1"/>
    <s v="BOND"/>
    <s v="DAcy~USD~TBA_FNCL1901_5"/>
    <n v="49040"/>
    <d v="2019-01-08T00:00:00"/>
    <d v="2019-01-14T00:00:00"/>
    <d v="2048-08-01T00:00:00"/>
    <s v="INT"/>
    <s v="USD"/>
    <n v="43304.79"/>
    <n v="43304.79"/>
    <s v="N"/>
    <s v="SBSIUS"/>
  </r>
  <r>
    <x v="15"/>
    <s v="P2"/>
    <s v="USD"/>
    <x v="1"/>
    <s v="BOND"/>
    <s v="DAcy~USD~TBA_FNCL1901_5"/>
    <n v="49040"/>
    <d v="2019-01-08T00:00:00"/>
    <d v="2019-01-14T00:00:00"/>
    <d v="2048-08-01T00:00:00"/>
    <s v="XNL"/>
    <s v="USD"/>
    <n v="206000"/>
    <n v="206000"/>
    <s v="N"/>
    <s v="SBSIUS"/>
  </r>
  <r>
    <x v="15"/>
    <s v="P2"/>
    <s v="USD"/>
    <x v="8"/>
    <s v="BOND"/>
    <s v="DCrp~USD~ACE_2006_NC2_A2B"/>
    <n v="13767"/>
    <d v="2006-08-17T00:00:00"/>
    <d v="2006-09-15T00:00:00"/>
    <d v="2036-07-25T00:00:00"/>
    <s v="IPR"/>
    <s v="USD"/>
    <n v="0"/>
    <n v="0"/>
    <s v="N"/>
    <s v="DEUTUS"/>
  </r>
  <r>
    <x v="15"/>
    <s v="P2"/>
    <s v="USD"/>
    <x v="8"/>
    <s v="BOND"/>
    <s v="DCrp~USD~ACE_2006_NC2_A2B"/>
    <n v="13767"/>
    <d v="2006-08-17T00:00:00"/>
    <d v="2006-09-15T00:00:00"/>
    <d v="2036-07-25T00:00:00"/>
    <s v="XNL"/>
    <s v="USD"/>
    <n v="29950.83"/>
    <n v="29950.83"/>
    <s v="N"/>
    <s v="DEUTUS"/>
  </r>
  <r>
    <x v="15"/>
    <s v="P2"/>
    <s v="USD"/>
    <x v="8"/>
    <s v="BOND"/>
    <s v="DCrp~USD~ACE_2006_NC2_A2B"/>
    <n v="38363"/>
    <d v="2016-08-30T00:00:00"/>
    <d v="2016-09-01T00:00:00"/>
    <d v="2036-07-25T00:00:00"/>
    <s v="XNL"/>
    <s v="USD"/>
    <n v="-29950.83"/>
    <n v="-29950.83"/>
    <s v="N"/>
    <s v="P1"/>
  </r>
  <r>
    <x v="15"/>
    <s v="P2"/>
    <s v="USD"/>
    <x v="8"/>
    <s v="BOND"/>
    <s v="DCrp~USD~ACE_2006_NC2_A2B"/>
    <n v="38363"/>
    <d v="2016-08-30T00:00:00"/>
    <d v="2016-09-01T00:00:00"/>
    <d v="2036-07-25T00:00:00"/>
    <s v="IPR"/>
    <s v="USD"/>
    <n v="0"/>
    <n v="0"/>
    <s v="N"/>
    <s v="P1"/>
  </r>
  <r>
    <x v="25"/>
    <s v="P2"/>
    <s v="USD"/>
    <x v="7"/>
    <s v="BOND"/>
    <s v="DCrp~USD~ACRE2010_ARTA_A2FL"/>
    <n v="24672"/>
    <d v="2012-01-24T00:00:00"/>
    <d v="2012-01-27T00:00:00"/>
    <d v="2029-01-14T00:00:00"/>
    <s v="IPR"/>
    <s v="USD"/>
    <n v="0"/>
    <n v="0"/>
    <s v="N"/>
    <s v="BOFANY"/>
  </r>
  <r>
    <x v="13"/>
    <s v="P2"/>
    <s v="USD"/>
    <x v="7"/>
    <s v="BOND"/>
    <s v="DCrp~USD~ACRE2010_ARTA_A2FL"/>
    <n v="24672"/>
    <d v="2012-01-24T00:00:00"/>
    <d v="2012-01-27T00:00:00"/>
    <d v="2029-01-14T00:00:00"/>
    <s v="IPR"/>
    <s v="USD"/>
    <n v="0"/>
    <n v="0"/>
    <s v="N"/>
    <s v="BOFANY"/>
  </r>
  <r>
    <x v="13"/>
    <s v="P2"/>
    <s v="USD"/>
    <x v="5"/>
    <s v="BOND"/>
    <s v="DCrp~USD~ACRE2010_ARTA_A2FL"/>
    <n v="24673"/>
    <d v="2012-01-24T00:00:00"/>
    <d v="2012-01-27T00:00:00"/>
    <d v="2029-01-14T00:00:00"/>
    <s v="IPR"/>
    <s v="USD"/>
    <n v="0"/>
    <n v="0"/>
    <s v="N"/>
    <s v="BOFANY"/>
  </r>
  <r>
    <x v="25"/>
    <s v="P2"/>
    <s v="USD"/>
    <x v="5"/>
    <s v="BOND"/>
    <s v="DCrp~USD~ACRE2010_ARTA_A2FL"/>
    <n v="24673"/>
    <d v="2012-01-24T00:00:00"/>
    <d v="2012-01-27T00:00:00"/>
    <d v="2029-01-14T00:00:00"/>
    <s v="IPR"/>
    <s v="USD"/>
    <n v="0"/>
    <n v="0"/>
    <s v="N"/>
    <s v="BOFANY"/>
  </r>
  <r>
    <x v="25"/>
    <s v="P2"/>
    <s v="USD"/>
    <x v="7"/>
    <s v="BOND"/>
    <s v="DCrp~USD~ACRE2010_ARTA_A2FL"/>
    <n v="24679"/>
    <d v="2012-01-25T00:00:00"/>
    <d v="2012-01-30T00:00:00"/>
    <d v="2029-01-14T00:00:00"/>
    <s v="IPR"/>
    <s v="USD"/>
    <n v="0"/>
    <n v="0"/>
    <s v="N"/>
    <s v="JPMSUS"/>
  </r>
  <r>
    <x v="13"/>
    <s v="P2"/>
    <s v="USD"/>
    <x v="7"/>
    <s v="BOND"/>
    <s v="DCrp~USD~ACRE2010_ARTA_A2FL"/>
    <n v="24679"/>
    <d v="2012-01-25T00:00:00"/>
    <d v="2012-01-30T00:00:00"/>
    <d v="2029-01-14T00:00:00"/>
    <s v="IPR"/>
    <s v="USD"/>
    <n v="0"/>
    <n v="0"/>
    <s v="N"/>
    <s v="JPMSUS"/>
  </r>
  <r>
    <x v="25"/>
    <s v="P2"/>
    <s v="USD"/>
    <x v="5"/>
    <s v="BOND"/>
    <s v="DCrp~USD~ACRE2010_ARTA_A2FL"/>
    <n v="24680"/>
    <d v="2012-01-25T00:00:00"/>
    <d v="2012-01-30T00:00:00"/>
    <d v="2029-01-14T00:00:00"/>
    <s v="IPR"/>
    <s v="USD"/>
    <n v="0"/>
    <n v="0"/>
    <s v="N"/>
    <s v="JPMSUS"/>
  </r>
  <r>
    <x v="13"/>
    <s v="P2"/>
    <s v="USD"/>
    <x v="5"/>
    <s v="BOND"/>
    <s v="DCrp~USD~ACRE2010_ARTA_A2FL"/>
    <n v="24680"/>
    <d v="2012-01-25T00:00:00"/>
    <d v="2012-01-30T00:00:00"/>
    <d v="2029-01-14T00:00:00"/>
    <s v="IPR"/>
    <s v="USD"/>
    <n v="0"/>
    <n v="0"/>
    <s v="N"/>
    <s v="JPMSUS"/>
  </r>
  <r>
    <x v="25"/>
    <s v="P2"/>
    <s v="USD"/>
    <x v="7"/>
    <s v="BOND"/>
    <s v="DCrp~USD~ACRE2010_ARTA_A2FL"/>
    <n v="24715"/>
    <d v="2012-01-31T00:00:00"/>
    <d v="2012-02-03T00:00:00"/>
    <d v="2029-01-14T00:00:00"/>
    <s v="IPR"/>
    <s v="USD"/>
    <n v="0"/>
    <n v="0"/>
    <s v="N"/>
    <s v="JPMSUS"/>
  </r>
  <r>
    <x v="13"/>
    <s v="P2"/>
    <s v="USD"/>
    <x v="7"/>
    <s v="BOND"/>
    <s v="DCrp~USD~ACRE2010_ARTA_A2FL"/>
    <n v="24715"/>
    <d v="2012-01-31T00:00:00"/>
    <d v="2012-02-03T00:00:00"/>
    <d v="2029-01-14T00:00:00"/>
    <s v="IPR"/>
    <s v="USD"/>
    <n v="0"/>
    <n v="0"/>
    <s v="N"/>
    <s v="JPMSUS"/>
  </r>
  <r>
    <x v="13"/>
    <s v="P2"/>
    <s v="USD"/>
    <x v="7"/>
    <s v="BOND"/>
    <s v="DCrp~USD~ACRE2010_ARTA_A2FL"/>
    <n v="35407"/>
    <d v="2015-09-22T00:00:00"/>
    <d v="2015-09-23T00:00:00"/>
    <d v="2029-01-14T00:00:00"/>
    <s v="IPR"/>
    <s v="USD"/>
    <n v="0"/>
    <n v="0"/>
    <s v="N"/>
    <s v="P1"/>
  </r>
  <r>
    <x v="25"/>
    <s v="P2"/>
    <s v="USD"/>
    <x v="7"/>
    <s v="BOND"/>
    <s v="DCrp~USD~ACRE2010_ARTA_A2FL"/>
    <n v="35407"/>
    <d v="2015-09-22T00:00:00"/>
    <d v="2015-09-23T00:00:00"/>
    <d v="2029-01-14T00:00:00"/>
    <s v="IPR"/>
    <s v="USD"/>
    <n v="0"/>
    <n v="0"/>
    <s v="N"/>
    <s v="P1"/>
  </r>
  <r>
    <x v="13"/>
    <s v="P2"/>
    <s v="USD"/>
    <x v="5"/>
    <s v="BOND"/>
    <s v="DCrp~USD~ACRE2010_ARTA_A2FL"/>
    <n v="35409"/>
    <d v="2015-09-22T00:00:00"/>
    <d v="2015-09-23T00:00:00"/>
    <d v="2029-01-14T00:00:00"/>
    <s v="IPR"/>
    <s v="USD"/>
    <n v="0"/>
    <n v="0"/>
    <s v="N"/>
    <s v="P1"/>
  </r>
  <r>
    <x v="25"/>
    <s v="P2"/>
    <s v="USD"/>
    <x v="5"/>
    <s v="BOND"/>
    <s v="DCrp~USD~ACRE2010_ARTA_A2FL"/>
    <n v="35409"/>
    <d v="2015-09-22T00:00:00"/>
    <d v="2015-09-23T00:00:00"/>
    <d v="2029-01-14T00:00:00"/>
    <s v="IPR"/>
    <s v="USD"/>
    <n v="0"/>
    <n v="0"/>
    <s v="N"/>
    <s v="P1"/>
  </r>
  <r>
    <x v="15"/>
    <s v="P2"/>
    <s v="USD"/>
    <x v="9"/>
    <s v="BOND"/>
    <s v="DCrp~USD~AFC2000_1_2A"/>
    <n v="16414"/>
    <d v="2009-01-02T00:00:00"/>
    <d v="2009-01-02T00:00:00"/>
    <d v="2030-03-25T00:00:00"/>
    <s v="IPR"/>
    <s v="USD"/>
    <n v="0"/>
    <n v="0"/>
    <s v="N"/>
    <s v="P4-WAMCO"/>
  </r>
  <r>
    <x v="15"/>
    <s v="P2"/>
    <s v="USD"/>
    <x v="9"/>
    <s v="BOND"/>
    <s v="DCrp~USD~AFC2000_1_2A"/>
    <n v="16414"/>
    <d v="2009-01-02T00:00:00"/>
    <d v="2009-01-02T00:00:00"/>
    <d v="2030-03-25T00:00:00"/>
    <s v="XNL"/>
    <s v="USD"/>
    <n v="808.89"/>
    <n v="808.89"/>
    <s v="N"/>
    <s v="P4-WAMCO"/>
  </r>
  <r>
    <x v="15"/>
    <s v="P2"/>
    <s v="USD"/>
    <x v="9"/>
    <s v="BOND"/>
    <s v="DCrp~USD~AFC2000_1_2A"/>
    <n v="25333"/>
    <d v="2012-03-26T00:00:00"/>
    <d v="2012-03-29T00:00:00"/>
    <d v="2030-03-25T00:00:00"/>
    <s v="IPR"/>
    <s v="USD"/>
    <n v="0"/>
    <n v="0"/>
    <s v="N"/>
    <s v="RWBDUS"/>
  </r>
  <r>
    <x v="15"/>
    <s v="P2"/>
    <s v="USD"/>
    <x v="9"/>
    <s v="BOND"/>
    <s v="DCrp~USD~AFC2000_1_2A"/>
    <n v="25333"/>
    <d v="2012-03-26T00:00:00"/>
    <d v="2012-03-29T00:00:00"/>
    <d v="2030-03-25T00:00:00"/>
    <s v="XNL"/>
    <s v="USD"/>
    <n v="-808.89"/>
    <n v="-808.89"/>
    <s v="N"/>
    <s v="RWBDUS"/>
  </r>
  <r>
    <x v="2"/>
    <s v="P2"/>
    <s v="USD"/>
    <x v="7"/>
    <s v="BOND"/>
    <s v="DCrp~USD~AH4R2014_SFR2_A"/>
    <n v="32256"/>
    <d v="2014-09-10T00:00:00"/>
    <d v="2014-09-19T00:00:00"/>
    <d v="2036-10-17T00:00:00"/>
    <s v="INT"/>
    <s v="USD"/>
    <n v="0"/>
    <n v="0"/>
    <s v="N"/>
    <s v="GOSZUS"/>
  </r>
  <r>
    <x v="22"/>
    <s v="P2"/>
    <s v="USD"/>
    <x v="7"/>
    <s v="BOND"/>
    <s v="DCrp~USD~AH4R2014_SFR2_A"/>
    <n v="32256"/>
    <d v="2014-09-10T00:00:00"/>
    <d v="2014-09-19T00:00:00"/>
    <d v="2036-10-17T00:00:00"/>
    <s v="INT"/>
    <s v="USD"/>
    <n v="0"/>
    <n v="0"/>
    <s v="N"/>
    <s v="GOSZUS"/>
  </r>
  <r>
    <x v="22"/>
    <s v="P2"/>
    <s v="USD"/>
    <x v="5"/>
    <s v="BOND"/>
    <s v="DCrp~USD~AH4R2014_SFR2_A"/>
    <n v="32257"/>
    <d v="2014-09-10T00:00:00"/>
    <d v="2014-09-19T00:00:00"/>
    <d v="2036-10-17T00:00:00"/>
    <s v="INT"/>
    <s v="USD"/>
    <n v="0"/>
    <n v="0"/>
    <s v="N"/>
    <s v="GOSZUS"/>
  </r>
  <r>
    <x v="2"/>
    <s v="P2"/>
    <s v="USD"/>
    <x v="5"/>
    <s v="BOND"/>
    <s v="DCrp~USD~AH4R2014_SFR2_A"/>
    <n v="32257"/>
    <d v="2014-09-10T00:00:00"/>
    <d v="2014-09-19T00:00:00"/>
    <d v="2036-10-17T00:00:00"/>
    <s v="INT"/>
    <s v="USD"/>
    <n v="0"/>
    <n v="0"/>
    <s v="N"/>
    <s v="GOSZUS"/>
  </r>
  <r>
    <x v="2"/>
    <s v="P2"/>
    <s v="USD"/>
    <x v="7"/>
    <s v="BOND"/>
    <s v="DCrp~USD~AH4R2014_SFR2_A"/>
    <n v="35629"/>
    <d v="2015-10-01T00:00:00"/>
    <d v="2015-10-06T00:00:00"/>
    <d v="2036-10-17T00:00:00"/>
    <s v="INT"/>
    <s v="USD"/>
    <n v="0"/>
    <n v="0"/>
    <s v="N"/>
    <s v="P1"/>
  </r>
  <r>
    <x v="22"/>
    <s v="P2"/>
    <s v="USD"/>
    <x v="7"/>
    <s v="BOND"/>
    <s v="DCrp~USD~AH4R2014_SFR2_A"/>
    <n v="35629"/>
    <d v="2015-10-01T00:00:00"/>
    <d v="2015-10-06T00:00:00"/>
    <d v="2036-10-17T00:00:00"/>
    <s v="INT"/>
    <s v="USD"/>
    <n v="0"/>
    <n v="0"/>
    <s v="N"/>
    <s v="P1"/>
  </r>
  <r>
    <x v="22"/>
    <s v="P2"/>
    <s v="USD"/>
    <x v="5"/>
    <s v="BOND"/>
    <s v="DCrp~USD~AH4R2014_SFR2_A"/>
    <n v="35631"/>
    <d v="2015-10-01T00:00:00"/>
    <d v="2015-10-06T00:00:00"/>
    <d v="2036-10-17T00:00:00"/>
    <s v="INT"/>
    <s v="USD"/>
    <n v="0"/>
    <n v="0"/>
    <s v="N"/>
    <s v="P1"/>
  </r>
  <r>
    <x v="2"/>
    <s v="P2"/>
    <s v="USD"/>
    <x v="5"/>
    <s v="BOND"/>
    <s v="DCrp~USD~AH4R2014_SFR2_A"/>
    <n v="35631"/>
    <d v="2015-10-01T00:00:00"/>
    <d v="2015-10-06T00:00:00"/>
    <d v="2036-10-17T00:00:00"/>
    <s v="INT"/>
    <s v="USD"/>
    <n v="0"/>
    <n v="0"/>
    <s v="N"/>
    <s v="P1"/>
  </r>
  <r>
    <x v="2"/>
    <s v="P2"/>
    <s v="USD"/>
    <x v="7"/>
    <s v="BOND"/>
    <s v="DCrp~USD~ARP2014_SFR1_A"/>
    <n v="31976"/>
    <d v="2014-08-15T00:00:00"/>
    <d v="2014-08-26T00:00:00"/>
    <d v="2031-09-17T00:00:00"/>
    <s v="IPR"/>
    <s v="USD"/>
    <n v="0"/>
    <n v="0"/>
    <s v="N"/>
    <s v="DEUTUS"/>
  </r>
  <r>
    <x v="22"/>
    <s v="P2"/>
    <s v="USD"/>
    <x v="7"/>
    <s v="BOND"/>
    <s v="DCrp~USD~ARP2014_SFR1_A"/>
    <n v="31976"/>
    <d v="2014-08-15T00:00:00"/>
    <d v="2014-08-26T00:00:00"/>
    <d v="2031-09-17T00:00:00"/>
    <s v="IPR"/>
    <s v="USD"/>
    <n v="0"/>
    <n v="0"/>
    <s v="N"/>
    <s v="DEUTUS"/>
  </r>
  <r>
    <x v="2"/>
    <s v="P2"/>
    <s v="USD"/>
    <x v="7"/>
    <s v="BOND"/>
    <s v="DCrp~USD~ARP2014_SFR1_A"/>
    <n v="35411"/>
    <d v="2015-09-22T00:00:00"/>
    <d v="2015-09-23T00:00:00"/>
    <d v="2031-09-17T00:00:00"/>
    <s v="IPR"/>
    <s v="USD"/>
    <n v="0"/>
    <n v="0"/>
    <s v="N"/>
    <s v="P1"/>
  </r>
  <r>
    <x v="22"/>
    <s v="P2"/>
    <s v="USD"/>
    <x v="7"/>
    <s v="BOND"/>
    <s v="DCrp~USD~ARP2014_SFR1_A"/>
    <n v="35411"/>
    <d v="2015-09-22T00:00:00"/>
    <d v="2015-09-23T00:00:00"/>
    <d v="2031-09-17T00:00:00"/>
    <s v="IPR"/>
    <s v="USD"/>
    <n v="0"/>
    <n v="0"/>
    <s v="N"/>
    <s v="P1"/>
  </r>
  <r>
    <x v="15"/>
    <s v="P2"/>
    <s v="USD"/>
    <x v="10"/>
    <s v="BOND"/>
    <s v="DCrp~USD~ARSI2003_W7_A2"/>
    <n v="16171"/>
    <d v="2008-11-07T00:00:00"/>
    <d v="2008-11-10T00:00:00"/>
    <d v="2035-10-26T00:00:00"/>
    <s v="IPR"/>
    <s v="USD"/>
    <n v="0"/>
    <n v="0"/>
    <s v="N"/>
    <s v="P4-SSGA"/>
  </r>
  <r>
    <x v="15"/>
    <s v="P2"/>
    <s v="USD"/>
    <x v="10"/>
    <s v="BOND"/>
    <s v="DCrp~USD~ARSI2003_W7_A2"/>
    <n v="25338"/>
    <d v="2012-03-26T00:00:00"/>
    <d v="2012-03-29T00:00:00"/>
    <d v="2035-10-26T00:00:00"/>
    <s v="IPR"/>
    <s v="USD"/>
    <n v="0"/>
    <n v="0"/>
    <s v="N"/>
    <s v="CSFBUS"/>
  </r>
  <r>
    <x v="28"/>
    <s v="P2"/>
    <s v="USD"/>
    <x v="7"/>
    <s v="BOND"/>
    <s v="DCrp~USD~AVMT2013_AVM_A"/>
    <n v="30161"/>
    <d v="2013-12-10T00:00:00"/>
    <d v="2013-12-23T00:00:00"/>
    <d v="2032-12-05T00:00:00"/>
    <s v="INT"/>
    <s v="USD"/>
    <n v="0"/>
    <n v="0"/>
    <s v="N"/>
    <s v="JPMSUS"/>
  </r>
  <r>
    <x v="12"/>
    <s v="P2"/>
    <s v="USD"/>
    <x v="7"/>
    <s v="BOND"/>
    <s v="DCrp~USD~AVMT2013_AVM_A"/>
    <n v="30161"/>
    <d v="2013-12-10T00:00:00"/>
    <d v="2013-12-23T00:00:00"/>
    <d v="2032-12-05T00:00:00"/>
    <s v="INT"/>
    <s v="USD"/>
    <n v="0"/>
    <n v="0"/>
    <s v="N"/>
    <s v="JPMSUS"/>
  </r>
  <r>
    <x v="28"/>
    <s v="P2"/>
    <s v="USD"/>
    <x v="5"/>
    <s v="BOND"/>
    <s v="DCrp~USD~AVMT2013_AVM_A"/>
    <n v="30162"/>
    <d v="2013-12-10T00:00:00"/>
    <d v="2013-12-23T00:00:00"/>
    <d v="2032-12-05T00:00:00"/>
    <s v="INT"/>
    <s v="USD"/>
    <n v="0"/>
    <n v="0"/>
    <s v="N"/>
    <s v="JPMSUS"/>
  </r>
  <r>
    <x v="12"/>
    <s v="P2"/>
    <s v="USD"/>
    <x v="5"/>
    <s v="BOND"/>
    <s v="DCrp~USD~AVMT2013_AVM_A"/>
    <n v="30162"/>
    <d v="2013-12-10T00:00:00"/>
    <d v="2013-12-23T00:00:00"/>
    <d v="2032-12-05T00:00:00"/>
    <s v="INT"/>
    <s v="USD"/>
    <n v="0"/>
    <n v="0"/>
    <s v="N"/>
    <s v="JPMSUS"/>
  </r>
  <r>
    <x v="12"/>
    <s v="P2"/>
    <s v="USD"/>
    <x v="7"/>
    <s v="BOND"/>
    <s v="DCrp~USD~AVMT2013_AVM_A"/>
    <n v="32766"/>
    <d v="2014-10-23T00:00:00"/>
    <d v="2014-10-28T00:00:00"/>
    <d v="2032-12-05T00:00:00"/>
    <s v="INT"/>
    <s v="USD"/>
    <n v="0"/>
    <n v="0"/>
    <s v="N"/>
    <s v="BOFANY"/>
  </r>
  <r>
    <x v="28"/>
    <s v="P2"/>
    <s v="USD"/>
    <x v="7"/>
    <s v="BOND"/>
    <s v="DCrp~USD~AVMT2013_AVM_A"/>
    <n v="32766"/>
    <d v="2014-10-23T00:00:00"/>
    <d v="2014-10-28T00:00:00"/>
    <d v="2032-12-05T00:00:00"/>
    <s v="INT"/>
    <s v="USD"/>
    <n v="0"/>
    <n v="0"/>
    <s v="N"/>
    <s v="BOFANY"/>
  </r>
  <r>
    <x v="12"/>
    <s v="P2"/>
    <s v="USD"/>
    <x v="5"/>
    <s v="BOND"/>
    <s v="DCrp~USD~AVMT2013_AVM_A"/>
    <n v="33283"/>
    <d v="2015-01-13T00:00:00"/>
    <d v="2015-01-16T00:00:00"/>
    <d v="2032-12-05T00:00:00"/>
    <s v="INT"/>
    <s v="USD"/>
    <n v="0"/>
    <n v="0"/>
    <s v="N"/>
    <s v="BOFANY"/>
  </r>
  <r>
    <x v="28"/>
    <s v="P2"/>
    <s v="USD"/>
    <x v="5"/>
    <s v="BOND"/>
    <s v="DCrp~USD~AVMT2013_AVM_A"/>
    <n v="33283"/>
    <d v="2015-01-13T00:00:00"/>
    <d v="2015-01-16T00:00:00"/>
    <d v="2032-12-05T00:00:00"/>
    <s v="INT"/>
    <s v="USD"/>
    <n v="0"/>
    <n v="0"/>
    <s v="N"/>
    <s v="BOFANY"/>
  </r>
  <r>
    <x v="14"/>
    <s v="P2"/>
    <s v="USD"/>
    <x v="9"/>
    <s v="BOND"/>
    <s v="DCrp~USD~BAFC2007_C_5A1"/>
    <n v="16415"/>
    <d v="2009-01-02T00:00:00"/>
    <d v="2009-01-02T00:00:00"/>
    <d v="2036-05-20T00:00:00"/>
    <s v="XNL"/>
    <s v="USD"/>
    <n v="269.67"/>
    <n v="269.67"/>
    <s v="N"/>
    <s v="P4-WAMCO"/>
  </r>
  <r>
    <x v="14"/>
    <s v="P2"/>
    <s v="USD"/>
    <x v="9"/>
    <s v="BOND"/>
    <s v="DCrp~USD~BAFC2007_C_5A1"/>
    <n v="16415"/>
    <d v="2009-01-02T00:00:00"/>
    <d v="2009-01-02T00:00:00"/>
    <d v="2036-05-20T00:00:00"/>
    <s v="IPR"/>
    <s v="USD"/>
    <n v="0"/>
    <n v="0"/>
    <s v="N"/>
    <s v="P4-WAMCO"/>
  </r>
  <r>
    <x v="27"/>
    <s v="P2"/>
    <s v="USD"/>
    <x v="9"/>
    <s v="BOND"/>
    <s v="DCrp~USD~BAFC2007_C_5A1"/>
    <n v="16415"/>
    <d v="2009-01-02T00:00:00"/>
    <d v="2009-01-02T00:00:00"/>
    <d v="2036-05-20T00:00:00"/>
    <s v="XNL"/>
    <s v="USD"/>
    <n v="274.13"/>
    <n v="274.13"/>
    <s v="N"/>
    <s v="P4-WAMCO"/>
  </r>
  <r>
    <x v="27"/>
    <s v="P2"/>
    <s v="USD"/>
    <x v="9"/>
    <s v="BOND"/>
    <s v="DCrp~USD~BAFC2007_C_5A1"/>
    <n v="16415"/>
    <d v="2009-01-02T00:00:00"/>
    <d v="2009-01-02T00:00:00"/>
    <d v="2036-05-20T00:00:00"/>
    <s v="IPR"/>
    <s v="USD"/>
    <n v="0"/>
    <n v="0"/>
    <s v="N"/>
    <s v="P4-WAMCO"/>
  </r>
  <r>
    <x v="14"/>
    <s v="P2"/>
    <s v="USD"/>
    <x v="9"/>
    <s v="BOND"/>
    <s v="DCrp~USD~BAFC2007_C_5A1"/>
    <n v="25347"/>
    <d v="2012-03-26T00:00:00"/>
    <d v="2012-03-29T00:00:00"/>
    <d v="2036-05-20T00:00:00"/>
    <s v="IPR"/>
    <s v="USD"/>
    <n v="0"/>
    <n v="0"/>
    <s v="N"/>
    <s v="MOSZUS"/>
  </r>
  <r>
    <x v="27"/>
    <s v="P2"/>
    <s v="USD"/>
    <x v="9"/>
    <s v="BOND"/>
    <s v="DCrp~USD~BAFC2007_C_5A1"/>
    <n v="25347"/>
    <d v="2012-03-26T00:00:00"/>
    <d v="2012-03-29T00:00:00"/>
    <d v="2036-05-20T00:00:00"/>
    <s v="XNL"/>
    <s v="USD"/>
    <n v="-274.13"/>
    <n v="-274.13"/>
    <s v="N"/>
    <s v="MOSZUS"/>
  </r>
  <r>
    <x v="27"/>
    <s v="P2"/>
    <s v="USD"/>
    <x v="9"/>
    <s v="BOND"/>
    <s v="DCrp~USD~BAFC2007_C_5A1"/>
    <n v="25347"/>
    <d v="2012-03-26T00:00:00"/>
    <d v="2012-03-29T00:00:00"/>
    <d v="2036-05-20T00:00:00"/>
    <s v="IPR"/>
    <s v="USD"/>
    <n v="0"/>
    <n v="0"/>
    <s v="N"/>
    <s v="MOSZUS"/>
  </r>
  <r>
    <x v="14"/>
    <s v="P2"/>
    <s v="USD"/>
    <x v="9"/>
    <s v="BOND"/>
    <s v="DCrp~USD~BAFC2007_C_5A1"/>
    <n v="25347"/>
    <d v="2012-03-26T00:00:00"/>
    <d v="2012-03-29T00:00:00"/>
    <d v="2036-05-20T00:00:00"/>
    <s v="XNL"/>
    <s v="USD"/>
    <n v="-269.67"/>
    <n v="-269.67"/>
    <s v="N"/>
    <s v="MOSZUS"/>
  </r>
  <r>
    <x v="15"/>
    <s v="P2"/>
    <s v="USD"/>
    <x v="9"/>
    <s v="BOND"/>
    <s v="DCrp~USD~BALTA_2005_2_2A4"/>
    <n v="17080"/>
    <d v="2009-04-01T00:00:00"/>
    <d v="2009-04-01T00:00:00"/>
    <d v="2035-04-25T00:00:00"/>
    <s v="INT"/>
    <s v="USD"/>
    <n v="81.61"/>
    <n v="81.61"/>
    <s v="N"/>
    <s v="P4-WAMCO"/>
  </r>
  <r>
    <x v="15"/>
    <s v="P2"/>
    <s v="USD"/>
    <x v="9"/>
    <s v="BOND"/>
    <s v="DCrp~USD~BALTA_2005_2_2A4"/>
    <n v="17080"/>
    <d v="2009-04-01T00:00:00"/>
    <d v="2009-04-01T00:00:00"/>
    <d v="2035-04-25T00:00:00"/>
    <s v="XNL"/>
    <s v="USD"/>
    <n v="593.29999999999995"/>
    <n v="593.29999999999995"/>
    <s v="N"/>
    <s v="P4-WAMCO"/>
  </r>
  <r>
    <x v="15"/>
    <s v="P2"/>
    <s v="USD"/>
    <x v="9"/>
    <s v="BOND"/>
    <s v="DCrp~USD~BALTA_2005_2_2A4"/>
    <n v="25307"/>
    <d v="2012-03-26T00:00:00"/>
    <d v="2012-03-29T00:00:00"/>
    <d v="2035-04-25T00:00:00"/>
    <s v="XNL"/>
    <s v="USD"/>
    <n v="-593.29999999999995"/>
    <n v="-593.29999999999995"/>
    <s v="N"/>
    <s v="MOSZUS"/>
  </r>
  <r>
    <x v="15"/>
    <s v="P2"/>
    <s v="USD"/>
    <x v="9"/>
    <s v="BOND"/>
    <s v="DCrp~USD~BALTA_2005_2_2A4"/>
    <n v="25307"/>
    <d v="2012-03-26T00:00:00"/>
    <d v="2012-03-29T00:00:00"/>
    <d v="2035-04-25T00:00:00"/>
    <s v="INT"/>
    <s v="USD"/>
    <n v="-81.61"/>
    <n v="-81.61"/>
    <s v="N"/>
    <s v="MOSZUS"/>
  </r>
  <r>
    <x v="15"/>
    <s v="P2"/>
    <s v="USD"/>
    <x v="9"/>
    <s v="BOND"/>
    <s v="DCrp~USD~BALTA_2005_5_21A1"/>
    <n v="17081"/>
    <d v="2009-04-01T00:00:00"/>
    <d v="2009-04-01T00:00:00"/>
    <d v="2035-07-25T00:00:00"/>
    <s v="INT"/>
    <s v="USD"/>
    <n v="66.680000000000007"/>
    <n v="66.680000000000007"/>
    <s v="N"/>
    <s v="P4-WAMCO"/>
  </r>
  <r>
    <x v="15"/>
    <s v="P2"/>
    <s v="USD"/>
    <x v="9"/>
    <s v="BOND"/>
    <s v="DCrp~USD~BALTA_2005_5_21A1"/>
    <n v="17081"/>
    <d v="2009-04-01T00:00:00"/>
    <d v="2009-04-01T00:00:00"/>
    <d v="2035-07-25T00:00:00"/>
    <s v="XNL"/>
    <s v="USD"/>
    <n v="422.86"/>
    <n v="422.86"/>
    <s v="N"/>
    <s v="P4-WAMCO"/>
  </r>
  <r>
    <x v="15"/>
    <s v="P2"/>
    <s v="USD"/>
    <x v="9"/>
    <s v="BOND"/>
    <s v="DCrp~USD~BALTA_2005_5_21A1"/>
    <n v="25342"/>
    <d v="2012-03-26T00:00:00"/>
    <d v="2012-03-29T00:00:00"/>
    <d v="2035-07-25T00:00:00"/>
    <s v="XNL"/>
    <s v="USD"/>
    <n v="-422.86"/>
    <n v="-422.86"/>
    <s v="N"/>
    <s v="MOSZUS"/>
  </r>
  <r>
    <x v="15"/>
    <s v="P2"/>
    <s v="USD"/>
    <x v="9"/>
    <s v="BOND"/>
    <s v="DCrp~USD~BALTA_2005_5_21A1"/>
    <n v="25342"/>
    <d v="2012-03-26T00:00:00"/>
    <d v="2012-03-29T00:00:00"/>
    <d v="2035-07-25T00:00:00"/>
    <s v="INT"/>
    <s v="USD"/>
    <n v="-66.680000000000007"/>
    <n v="-66.680000000000007"/>
    <s v="N"/>
    <s v="MOSZUS"/>
  </r>
  <r>
    <x v="2"/>
    <s v="P2"/>
    <s v="USD"/>
    <x v="7"/>
    <s v="BOND"/>
    <s v="DCrp~USD~BAMLL2012_CLRN_A1"/>
    <n v="26767"/>
    <d v="2012-09-10T00:00:00"/>
    <d v="2012-09-25T00:00:00"/>
    <d v="2062-09-25T00:00:00"/>
    <s v="IPR"/>
    <s v="USD"/>
    <n v="0"/>
    <n v="0"/>
    <s v="N"/>
    <s v="BOFANY"/>
  </r>
  <r>
    <x v="0"/>
    <s v="P2"/>
    <s v="USD"/>
    <x v="7"/>
    <s v="BOND"/>
    <s v="DCrp~USD~BAMLL2012_CLRN_A1"/>
    <n v="26767"/>
    <d v="2012-09-10T00:00:00"/>
    <d v="2012-09-25T00:00:00"/>
    <d v="2062-09-25T00:00:00"/>
    <s v="IPR"/>
    <s v="USD"/>
    <n v="0"/>
    <n v="0"/>
    <s v="N"/>
    <s v="BOFANY"/>
  </r>
  <r>
    <x v="2"/>
    <s v="P2"/>
    <s v="USD"/>
    <x v="5"/>
    <s v="BOND"/>
    <s v="DCrp~USD~BAMLL2012_CLRN_A1"/>
    <n v="26768"/>
    <d v="2012-09-10T00:00:00"/>
    <d v="2012-09-25T00:00:00"/>
    <d v="2062-09-25T00:00:00"/>
    <s v="IPR"/>
    <s v="USD"/>
    <n v="0"/>
    <n v="0"/>
    <s v="N"/>
    <s v="BOFANY"/>
  </r>
  <r>
    <x v="0"/>
    <s v="P2"/>
    <s v="USD"/>
    <x v="5"/>
    <s v="BOND"/>
    <s v="DCrp~USD~BAMLL2012_CLRN_A1"/>
    <n v="26768"/>
    <d v="2012-09-10T00:00:00"/>
    <d v="2012-09-25T00:00:00"/>
    <d v="2062-09-25T00:00:00"/>
    <s v="IPR"/>
    <s v="USD"/>
    <n v="0"/>
    <n v="0"/>
    <s v="N"/>
    <s v="BOFANY"/>
  </r>
  <r>
    <x v="2"/>
    <s v="P2"/>
    <s v="USD"/>
    <x v="7"/>
    <s v="BOND"/>
    <s v="DCrp~USD~BAMLL2012_CLRN_A1"/>
    <n v="27151"/>
    <d v="2012-10-26T00:00:00"/>
    <d v="2012-10-31T00:00:00"/>
    <d v="2062-09-25T00:00:00"/>
    <s v="IPR"/>
    <s v="USD"/>
    <n v="0"/>
    <n v="0"/>
    <s v="N"/>
    <s v="BOFANY"/>
  </r>
  <r>
    <x v="0"/>
    <s v="P2"/>
    <s v="USD"/>
    <x v="7"/>
    <s v="BOND"/>
    <s v="DCrp~USD~BAMLL2012_CLRN_A1"/>
    <n v="27151"/>
    <d v="2012-10-26T00:00:00"/>
    <d v="2012-10-31T00:00:00"/>
    <d v="2062-09-25T00:00:00"/>
    <s v="IPR"/>
    <s v="USD"/>
    <n v="0"/>
    <n v="0"/>
    <s v="N"/>
    <s v="BOFANY"/>
  </r>
  <r>
    <x v="2"/>
    <s v="P2"/>
    <s v="USD"/>
    <x v="5"/>
    <s v="BOND"/>
    <s v="DCrp~USD~BAMLL2012_CLRN_A1"/>
    <n v="27152"/>
    <d v="2012-10-26T00:00:00"/>
    <d v="2012-10-31T00:00:00"/>
    <d v="2062-09-25T00:00:00"/>
    <s v="IPR"/>
    <s v="USD"/>
    <n v="0"/>
    <n v="0"/>
    <s v="N"/>
    <s v="BOFANY"/>
  </r>
  <r>
    <x v="0"/>
    <s v="P2"/>
    <s v="USD"/>
    <x v="5"/>
    <s v="BOND"/>
    <s v="DCrp~USD~BAMLL2012_CLRN_A1"/>
    <n v="27152"/>
    <d v="2012-10-26T00:00:00"/>
    <d v="2012-10-31T00:00:00"/>
    <d v="2062-09-25T00:00:00"/>
    <s v="IPR"/>
    <s v="USD"/>
    <n v="0"/>
    <n v="0"/>
    <s v="N"/>
    <s v="BOFANY"/>
  </r>
  <r>
    <x v="6"/>
    <s v="P2"/>
    <s v="USD"/>
    <x v="5"/>
    <s v="BOND"/>
    <s v="DCrp~USD~BAMLL2012_PARK_A"/>
    <n v="27399"/>
    <d v="2012-11-29T00:00:00"/>
    <d v="2012-12-13T00:00:00"/>
    <d v="2030-12-10T00:00:00"/>
    <s v="INT"/>
    <s v="USD"/>
    <n v="0"/>
    <n v="0"/>
    <s v="N"/>
    <s v="BOFANY"/>
  </r>
  <r>
    <x v="26"/>
    <s v="P2"/>
    <s v="USD"/>
    <x v="5"/>
    <s v="BOND"/>
    <s v="DCrp~USD~BAMLL2012_PARK_A"/>
    <n v="27399"/>
    <d v="2012-11-29T00:00:00"/>
    <d v="2012-12-13T00:00:00"/>
    <d v="2030-12-10T00:00:00"/>
    <s v="INT"/>
    <s v="USD"/>
    <n v="0"/>
    <n v="0"/>
    <s v="N"/>
    <s v="BOFANY"/>
  </r>
  <r>
    <x v="26"/>
    <s v="P2"/>
    <s v="USD"/>
    <x v="5"/>
    <s v="BOND"/>
    <s v="DCrp~USD~BAMLL2012_PARK_A"/>
    <n v="27549"/>
    <d v="2012-12-13T00:00:00"/>
    <d v="2012-12-18T00:00:00"/>
    <d v="2030-12-10T00:00:00"/>
    <s v="INT"/>
    <s v="USD"/>
    <n v="0"/>
    <n v="0"/>
    <s v="N"/>
    <s v="BOFANY"/>
  </r>
  <r>
    <x v="6"/>
    <s v="P2"/>
    <s v="USD"/>
    <x v="5"/>
    <s v="BOND"/>
    <s v="DCrp~USD~BAMLL2012_PARK_A"/>
    <n v="27549"/>
    <d v="2012-12-13T00:00:00"/>
    <d v="2012-12-18T00:00:00"/>
    <d v="2030-12-10T00:00:00"/>
    <s v="INT"/>
    <s v="USD"/>
    <n v="0"/>
    <n v="0"/>
    <s v="N"/>
    <s v="BOFANY"/>
  </r>
  <r>
    <x v="6"/>
    <s v="P2"/>
    <s v="USD"/>
    <x v="5"/>
    <s v="BOND"/>
    <s v="DCrp~USD~BAMLL2013_WBRK_A"/>
    <n v="30090"/>
    <d v="2013-11-27T00:00:00"/>
    <d v="2013-12-02T00:00:00"/>
    <d v="2037-03-10T00:00:00"/>
    <s v="INT"/>
    <s v="USD"/>
    <n v="0"/>
    <n v="0"/>
    <s v="N"/>
    <s v="BOFANY"/>
  </r>
  <r>
    <x v="26"/>
    <s v="P2"/>
    <s v="USD"/>
    <x v="5"/>
    <s v="BOND"/>
    <s v="DCrp~USD~BAMLL2013_WBRK_A"/>
    <n v="30090"/>
    <d v="2013-11-27T00:00:00"/>
    <d v="2013-12-02T00:00:00"/>
    <d v="2037-03-10T00:00:00"/>
    <s v="INT"/>
    <s v="USD"/>
    <n v="0"/>
    <n v="0"/>
    <s v="N"/>
    <s v="BOFANY"/>
  </r>
  <r>
    <x v="26"/>
    <s v="P2"/>
    <s v="USD"/>
    <x v="5"/>
    <s v="BOND"/>
    <s v="DCrp~USD~BAMLL2013_WBRK_A"/>
    <n v="31055"/>
    <d v="2014-04-23T00:00:00"/>
    <d v="2014-04-28T00:00:00"/>
    <d v="2037-03-10T00:00:00"/>
    <s v="INT"/>
    <s v="USD"/>
    <n v="0"/>
    <n v="0"/>
    <s v="N"/>
    <s v="BOFANY"/>
  </r>
  <r>
    <x v="6"/>
    <s v="P2"/>
    <s v="USD"/>
    <x v="5"/>
    <s v="BOND"/>
    <s v="DCrp~USD~BAMLL2013_WBRK_A"/>
    <n v="31055"/>
    <d v="2014-04-23T00:00:00"/>
    <d v="2014-04-28T00:00:00"/>
    <d v="2037-03-10T00:00:00"/>
    <s v="INT"/>
    <s v="USD"/>
    <n v="0"/>
    <n v="0"/>
    <s v="N"/>
    <s v="BOFANY"/>
  </r>
  <r>
    <x v="8"/>
    <s v="P2"/>
    <s v="USD"/>
    <x v="9"/>
    <s v="BOND"/>
    <s v="DCrp~USD~BAYV2007_A_1A5"/>
    <n v="17733"/>
    <d v="2009-07-01T00:00:00"/>
    <d v="2009-07-01T00:00:00"/>
    <d v="2037-05-28T00:00:00"/>
    <s v="INT"/>
    <s v="USD"/>
    <n v="0.26"/>
    <n v="0.26"/>
    <s v="N"/>
    <s v="P4-WAMCO"/>
  </r>
  <r>
    <x v="8"/>
    <s v="P2"/>
    <s v="USD"/>
    <x v="9"/>
    <s v="BOND"/>
    <s v="DCrp~USD~BAYV2007_A_1A5"/>
    <n v="17733"/>
    <d v="2009-07-01T00:00:00"/>
    <d v="2009-07-01T00:00:00"/>
    <d v="2037-05-28T00:00:00"/>
    <s v="XNL"/>
    <s v="USD"/>
    <n v="9.85"/>
    <n v="9.85"/>
    <s v="N"/>
    <s v="P4-WAMCO"/>
  </r>
  <r>
    <x v="8"/>
    <s v="P2"/>
    <s v="USD"/>
    <x v="9"/>
    <s v="BOND"/>
    <s v="DCrp~USD~BAYV2007_A_1A5"/>
    <n v="25318"/>
    <d v="2012-03-26T00:00:00"/>
    <d v="2012-03-29T00:00:00"/>
    <d v="2037-05-28T00:00:00"/>
    <s v="XNL"/>
    <s v="USD"/>
    <n v="-9.85"/>
    <n v="-9.85"/>
    <s v="N"/>
    <s v="MOSZUS"/>
  </r>
  <r>
    <x v="8"/>
    <s v="P2"/>
    <s v="USD"/>
    <x v="9"/>
    <s v="BOND"/>
    <s v="DCrp~USD~BAYV2007_A_1A5"/>
    <n v="25318"/>
    <d v="2012-03-26T00:00:00"/>
    <d v="2012-03-29T00:00:00"/>
    <d v="2037-05-28T00:00:00"/>
    <s v="INT"/>
    <s v="USD"/>
    <n v="-0.26"/>
    <n v="-0.26"/>
    <s v="N"/>
    <s v="MOSZUS"/>
  </r>
  <r>
    <x v="28"/>
    <s v="P2"/>
    <s v="USD"/>
    <x v="7"/>
    <s v="BOND"/>
    <s v="DCrp~USD~BBCMS2013_TYSN_A2"/>
    <n v="29153"/>
    <d v="2013-08-13T00:00:00"/>
    <d v="2013-08-29T00:00:00"/>
    <d v="2032-09-05T00:00:00"/>
    <s v="INT"/>
    <s v="USD"/>
    <n v="0"/>
    <n v="0"/>
    <s v="N"/>
    <s v="BARCCI"/>
  </r>
  <r>
    <x v="12"/>
    <s v="P2"/>
    <s v="USD"/>
    <x v="7"/>
    <s v="BOND"/>
    <s v="DCrp~USD~BBCMS2013_TYSN_A2"/>
    <n v="29153"/>
    <d v="2013-08-13T00:00:00"/>
    <d v="2013-08-29T00:00:00"/>
    <d v="2032-09-05T00:00:00"/>
    <s v="INT"/>
    <s v="USD"/>
    <n v="0"/>
    <n v="0"/>
    <s v="N"/>
    <s v="BARCCI"/>
  </r>
  <r>
    <x v="28"/>
    <s v="P2"/>
    <s v="USD"/>
    <x v="7"/>
    <s v="BOND"/>
    <s v="DCrp~USD~BBCMS2013_TYSN_A2"/>
    <n v="29926"/>
    <d v="2013-11-05T00:00:00"/>
    <d v="2013-11-08T00:00:00"/>
    <d v="2032-09-05T00:00:00"/>
    <s v="INT"/>
    <s v="USD"/>
    <n v="0"/>
    <n v="0"/>
    <s v="N"/>
    <s v="BOFANY"/>
  </r>
  <r>
    <x v="12"/>
    <s v="P2"/>
    <s v="USD"/>
    <x v="7"/>
    <s v="BOND"/>
    <s v="DCrp~USD~BBCMS2013_TYSN_A2"/>
    <n v="29926"/>
    <d v="2013-11-05T00:00:00"/>
    <d v="2013-11-08T00:00:00"/>
    <d v="2032-09-05T00:00:00"/>
    <s v="INT"/>
    <s v="USD"/>
    <n v="0"/>
    <n v="0"/>
    <s v="N"/>
    <s v="BOFANY"/>
  </r>
  <r>
    <x v="28"/>
    <s v="P2"/>
    <s v="USD"/>
    <x v="7"/>
    <s v="BOND"/>
    <s v="DCrp~USD~BBUBS2012_SHOW_A"/>
    <n v="27219"/>
    <d v="2012-11-01T00:00:00"/>
    <d v="2012-11-14T00:00:00"/>
    <d v="2036-11-01T00:00:00"/>
    <s v="INT"/>
    <s v="USD"/>
    <n v="0"/>
    <n v="0"/>
    <s v="N"/>
    <s v="BARCCI"/>
  </r>
  <r>
    <x v="12"/>
    <s v="P2"/>
    <s v="USD"/>
    <x v="7"/>
    <s v="BOND"/>
    <s v="DCrp~USD~BBUBS2012_SHOW_A"/>
    <n v="27219"/>
    <d v="2012-11-01T00:00:00"/>
    <d v="2012-11-14T00:00:00"/>
    <d v="2036-11-01T00:00:00"/>
    <s v="INT"/>
    <s v="USD"/>
    <n v="0"/>
    <n v="0"/>
    <s v="N"/>
    <s v="BARCCI"/>
  </r>
  <r>
    <x v="12"/>
    <s v="P2"/>
    <s v="USD"/>
    <x v="5"/>
    <s v="BOND"/>
    <s v="DCrp~USD~BBUBS2012_SHOW_A"/>
    <n v="27220"/>
    <d v="2012-11-01T00:00:00"/>
    <d v="2012-11-14T00:00:00"/>
    <d v="2036-11-01T00:00:00"/>
    <s v="INT"/>
    <s v="USD"/>
    <n v="0"/>
    <n v="0"/>
    <s v="N"/>
    <s v="BARCCI"/>
  </r>
  <r>
    <x v="28"/>
    <s v="P2"/>
    <s v="USD"/>
    <x v="5"/>
    <s v="BOND"/>
    <s v="DCrp~USD~BBUBS2012_SHOW_A"/>
    <n v="27220"/>
    <d v="2012-11-01T00:00:00"/>
    <d v="2012-11-14T00:00:00"/>
    <d v="2036-11-01T00:00:00"/>
    <s v="INT"/>
    <s v="USD"/>
    <n v="0"/>
    <n v="0"/>
    <s v="N"/>
    <s v="BARCCI"/>
  </r>
  <r>
    <x v="12"/>
    <s v="P2"/>
    <s v="USD"/>
    <x v="7"/>
    <s v="BOND"/>
    <s v="DCrp~USD~BBUBS2012_SHOW_A"/>
    <n v="27772"/>
    <d v="2013-01-16T00:00:00"/>
    <d v="2013-01-22T00:00:00"/>
    <d v="2036-11-01T00:00:00"/>
    <s v="INT"/>
    <s v="USD"/>
    <n v="0"/>
    <n v="0"/>
    <s v="N"/>
    <s v="GRCMCO"/>
  </r>
  <r>
    <x v="28"/>
    <s v="P2"/>
    <s v="USD"/>
    <x v="7"/>
    <s v="BOND"/>
    <s v="DCrp~USD~BBUBS2012_SHOW_A"/>
    <n v="27772"/>
    <d v="2013-01-16T00:00:00"/>
    <d v="2013-01-22T00:00:00"/>
    <d v="2036-11-01T00:00:00"/>
    <s v="INT"/>
    <s v="USD"/>
    <n v="0"/>
    <n v="0"/>
    <s v="N"/>
    <s v="GRCMCO"/>
  </r>
  <r>
    <x v="12"/>
    <s v="P2"/>
    <s v="USD"/>
    <x v="5"/>
    <s v="BOND"/>
    <s v="DCrp~USD~BBUBS2012_SHOW_A"/>
    <n v="27773"/>
    <d v="2013-01-16T00:00:00"/>
    <d v="2013-01-22T00:00:00"/>
    <d v="2036-11-01T00:00:00"/>
    <s v="INT"/>
    <s v="USD"/>
    <n v="0"/>
    <n v="0"/>
    <s v="N"/>
    <s v="GRCMCO"/>
  </r>
  <r>
    <x v="28"/>
    <s v="P2"/>
    <s v="USD"/>
    <x v="5"/>
    <s v="BOND"/>
    <s v="DCrp~USD~BBUBS2012_SHOW_A"/>
    <n v="27773"/>
    <d v="2013-01-16T00:00:00"/>
    <d v="2013-01-22T00:00:00"/>
    <d v="2036-11-01T00:00:00"/>
    <s v="INT"/>
    <s v="USD"/>
    <n v="0"/>
    <n v="0"/>
    <s v="N"/>
    <s v="GRCMCO"/>
  </r>
  <r>
    <x v="15"/>
    <s v="P2"/>
    <s v="USD"/>
    <x v="9"/>
    <s v="BOND"/>
    <s v="DCrp~USD~BOAMS2005_F_2A2"/>
    <n v="17732"/>
    <d v="2009-07-01T00:00:00"/>
    <d v="2009-07-01T00:00:00"/>
    <d v="2037-09-25T00:00:00"/>
    <s v="INT"/>
    <s v="USD"/>
    <n v="6.52"/>
    <n v="6.52"/>
    <s v="N"/>
    <s v="P4-WAMCO"/>
  </r>
  <r>
    <x v="15"/>
    <s v="P2"/>
    <s v="USD"/>
    <x v="9"/>
    <s v="BOND"/>
    <s v="DCrp~USD~BOAMS2005_F_2A2"/>
    <n v="17732"/>
    <d v="2009-07-01T00:00:00"/>
    <d v="2009-07-01T00:00:00"/>
    <d v="2037-09-25T00:00:00"/>
    <s v="XNL"/>
    <s v="USD"/>
    <n v="57.47"/>
    <n v="57.47"/>
    <s v="N"/>
    <s v="P4-WAMCO"/>
  </r>
  <r>
    <x v="15"/>
    <s v="P2"/>
    <s v="USD"/>
    <x v="9"/>
    <s v="BOND"/>
    <s v="DCrp~USD~BOAMS2005_F_2A2"/>
    <n v="25329"/>
    <d v="2012-03-26T00:00:00"/>
    <d v="2012-03-29T00:00:00"/>
    <d v="2037-09-25T00:00:00"/>
    <s v="XNL"/>
    <s v="USD"/>
    <n v="-57.47"/>
    <n v="-57.47"/>
    <s v="N"/>
    <s v="CSFBUS"/>
  </r>
  <r>
    <x v="15"/>
    <s v="P2"/>
    <s v="USD"/>
    <x v="9"/>
    <s v="BOND"/>
    <s v="DCrp~USD~BOAMS2005_F_2A2"/>
    <n v="25329"/>
    <d v="2012-03-26T00:00:00"/>
    <d v="2012-03-29T00:00:00"/>
    <d v="2037-09-25T00:00:00"/>
    <s v="INT"/>
    <s v="USD"/>
    <n v="-6.52"/>
    <n v="-6.52"/>
    <s v="N"/>
    <s v="CSFBUS"/>
  </r>
  <r>
    <x v="29"/>
    <s v="P2"/>
    <s v="USD"/>
    <x v="5"/>
    <s v="BOND"/>
    <s v="DCrp~USD~BRHEA2006_2_A14"/>
    <n v="34465"/>
    <d v="2015-05-28T00:00:00"/>
    <d v="2015-06-02T00:00:00"/>
    <d v="2042-06-25T00:00:00"/>
    <s v="IPR"/>
    <s v="USD"/>
    <n v="0"/>
    <n v="0"/>
    <s v="N"/>
    <s v="RWBDUS"/>
  </r>
  <r>
    <x v="7"/>
    <s v="P2"/>
    <s v="USD"/>
    <x v="5"/>
    <s v="BOND"/>
    <s v="DCrp~USD~BRHEA2006_2_A14"/>
    <n v="34465"/>
    <d v="2015-05-28T00:00:00"/>
    <d v="2015-06-02T00:00:00"/>
    <d v="2042-06-25T00:00:00"/>
    <s v="IPR"/>
    <s v="USD"/>
    <n v="0"/>
    <n v="0"/>
    <s v="N"/>
    <s v="RWBDUS"/>
  </r>
  <r>
    <x v="29"/>
    <s v="P2"/>
    <s v="USD"/>
    <x v="5"/>
    <s v="BOND"/>
    <s v="DCrp~USD~BRHEA2006_2_A14"/>
    <n v="35477"/>
    <d v="2015-09-22T00:00:00"/>
    <d v="2015-09-25T00:00:00"/>
    <d v="2042-06-25T00:00:00"/>
    <s v="IPR"/>
    <s v="USD"/>
    <n v="0"/>
    <n v="0"/>
    <s v="N"/>
    <s v="P1"/>
  </r>
  <r>
    <x v="7"/>
    <s v="P2"/>
    <s v="USD"/>
    <x v="5"/>
    <s v="BOND"/>
    <s v="DCrp~USD~BRHEA2006_2_A14"/>
    <n v="35477"/>
    <d v="2015-09-22T00:00:00"/>
    <d v="2015-09-25T00:00:00"/>
    <d v="2042-06-25T00:00:00"/>
    <s v="IPR"/>
    <s v="USD"/>
    <n v="0"/>
    <n v="0"/>
    <s v="N"/>
    <s v="P1"/>
  </r>
  <r>
    <x v="15"/>
    <s v="P2"/>
    <s v="USD"/>
    <x v="9"/>
    <s v="BOND"/>
    <s v="DCrp~USD~BSARM2004_10_15A1"/>
    <n v="16416"/>
    <d v="2009-01-02T00:00:00"/>
    <d v="2009-01-02T00:00:00"/>
    <d v="2035-01-25T00:00:00"/>
    <s v="INT"/>
    <s v="USD"/>
    <n v="28.78"/>
    <n v="28.78"/>
    <s v="N"/>
    <s v="P4-WAMCO"/>
  </r>
  <r>
    <x v="15"/>
    <s v="P2"/>
    <s v="USD"/>
    <x v="9"/>
    <s v="BOND"/>
    <s v="DCrp~USD~BSARM2004_10_15A1"/>
    <n v="16416"/>
    <d v="2009-01-02T00:00:00"/>
    <d v="2009-01-02T00:00:00"/>
    <d v="2035-01-25T00:00:00"/>
    <s v="XNL"/>
    <s v="USD"/>
    <n v="205.3"/>
    <n v="205.3"/>
    <s v="N"/>
    <s v="P4-WAMCO"/>
  </r>
  <r>
    <x v="15"/>
    <s v="P2"/>
    <s v="USD"/>
    <x v="9"/>
    <s v="BOND"/>
    <s v="DCrp~USD~BSARM2004_10_15A1"/>
    <n v="22379"/>
    <d v="2011-05-09T00:00:00"/>
    <d v="2011-05-12T00:00:00"/>
    <d v="2035-01-25T00:00:00"/>
    <s v="INT"/>
    <s v="USD"/>
    <n v="-28.78"/>
    <n v="-28.78"/>
    <s v="N"/>
    <s v="GRCMCO"/>
  </r>
  <r>
    <x v="15"/>
    <s v="P2"/>
    <s v="USD"/>
    <x v="9"/>
    <s v="BOND"/>
    <s v="DCrp~USD~BSARM2004_10_15A1"/>
    <n v="22379"/>
    <d v="2011-05-09T00:00:00"/>
    <d v="2011-05-12T00:00:00"/>
    <d v="2035-01-25T00:00:00"/>
    <s v="XNL"/>
    <s v="USD"/>
    <n v="-205.3"/>
    <n v="-205.3"/>
    <s v="N"/>
    <s v="GRCMCO"/>
  </r>
  <r>
    <x v="15"/>
    <s v="P2"/>
    <s v="USD"/>
    <x v="9"/>
    <s v="BOND"/>
    <s v="DCrp~USD~BSARM2007_1_2A1"/>
    <n v="15750"/>
    <d v="2008-06-02T00:00:00"/>
    <d v="2008-06-02T00:00:00"/>
    <d v="2048-02-25T00:00:00"/>
    <s v="INT"/>
    <s v="USD"/>
    <n v="176.96"/>
    <n v="176.96"/>
    <s v="N"/>
    <s v="P4-UBS"/>
  </r>
  <r>
    <x v="15"/>
    <s v="P2"/>
    <s v="USD"/>
    <x v="9"/>
    <s v="BOND"/>
    <s v="DCrp~USD~BSARM2007_1_2A1"/>
    <n v="15750"/>
    <d v="2008-06-02T00:00:00"/>
    <d v="2008-06-02T00:00:00"/>
    <d v="2048-02-25T00:00:00"/>
    <s v="XNL"/>
    <s v="USD"/>
    <n v="918.45"/>
    <n v="918.45"/>
    <s v="N"/>
    <s v="P4-UBS"/>
  </r>
  <r>
    <x v="15"/>
    <s v="P2"/>
    <s v="USD"/>
    <x v="9"/>
    <s v="BOND"/>
    <s v="DCrp~USD~BSARM2007_1_2A1"/>
    <n v="25190"/>
    <d v="2012-03-12T00:00:00"/>
    <d v="2012-03-15T00:00:00"/>
    <d v="2048-02-25T00:00:00"/>
    <s v="XNL"/>
    <s v="USD"/>
    <n v="-918.45"/>
    <n v="-918.45"/>
    <s v="N"/>
    <s v="GRCMCO"/>
  </r>
  <r>
    <x v="15"/>
    <s v="P2"/>
    <s v="USD"/>
    <x v="9"/>
    <s v="BOND"/>
    <s v="DCrp~USD~BSARM2007_1_2A1"/>
    <n v="25190"/>
    <d v="2012-03-12T00:00:00"/>
    <d v="2012-03-15T00:00:00"/>
    <d v="2048-02-25T00:00:00"/>
    <s v="INT"/>
    <s v="USD"/>
    <n v="-176.96"/>
    <n v="-176.96"/>
    <s v="N"/>
    <s v="GRCMCO"/>
  </r>
  <r>
    <x v="15"/>
    <s v="P2"/>
    <s v="USD"/>
    <x v="9"/>
    <s v="BOND"/>
    <s v="DCrp~USD~BSARM2007_2_1A1"/>
    <n v="16417"/>
    <d v="2009-01-02T00:00:00"/>
    <d v="2009-01-02T00:00:00"/>
    <d v="2046-12-25T00:00:00"/>
    <s v="INT"/>
    <s v="USD"/>
    <n v="144.01"/>
    <n v="144.01"/>
    <s v="N"/>
    <s v="P4-WAMCO"/>
  </r>
  <r>
    <x v="15"/>
    <s v="P2"/>
    <s v="USD"/>
    <x v="9"/>
    <s v="BOND"/>
    <s v="DCrp~USD~BSARM2007_2_1A1"/>
    <n v="16417"/>
    <d v="2009-01-02T00:00:00"/>
    <d v="2009-01-02T00:00:00"/>
    <d v="2046-12-25T00:00:00"/>
    <s v="XNL"/>
    <s v="USD"/>
    <n v="885.26"/>
    <n v="885.26"/>
    <s v="N"/>
    <s v="P4-WAMCO"/>
  </r>
  <r>
    <x v="15"/>
    <s v="P2"/>
    <s v="USD"/>
    <x v="9"/>
    <s v="BOND"/>
    <s v="DCrp~USD~BSARM2007_2_1A1"/>
    <n v="25319"/>
    <d v="2012-03-26T00:00:00"/>
    <d v="2012-03-29T00:00:00"/>
    <d v="2046-12-25T00:00:00"/>
    <s v="INT"/>
    <s v="USD"/>
    <n v="-144.01"/>
    <n v="-144.01"/>
    <s v="N"/>
    <s v="SBSIUS"/>
  </r>
  <r>
    <x v="15"/>
    <s v="P2"/>
    <s v="USD"/>
    <x v="9"/>
    <s v="BOND"/>
    <s v="DCrp~USD~BSARM2007_2_1A1"/>
    <n v="25319"/>
    <d v="2012-03-26T00:00:00"/>
    <d v="2012-03-29T00:00:00"/>
    <d v="2046-12-25T00:00:00"/>
    <s v="XNL"/>
    <s v="USD"/>
    <n v="-885.26"/>
    <n v="-885.26"/>
    <s v="N"/>
    <s v="SBSIUS"/>
  </r>
  <r>
    <x v="15"/>
    <s v="P2"/>
    <s v="USD"/>
    <x v="9"/>
    <s v="BOND"/>
    <s v="DCrp~USD~BSARM2007_3_2A1"/>
    <n v="15751"/>
    <d v="2008-06-02T00:00:00"/>
    <d v="2008-06-02T00:00:00"/>
    <d v="2047-05-25T00:00:00"/>
    <s v="IPR"/>
    <s v="USD"/>
    <n v="0"/>
    <n v="0"/>
    <s v="N"/>
    <s v="P4-UBS"/>
  </r>
  <r>
    <x v="15"/>
    <s v="P2"/>
    <s v="USD"/>
    <x v="9"/>
    <s v="BOND"/>
    <s v="DCrp~USD~BSARM2007_3_2A1"/>
    <n v="15751"/>
    <d v="2008-06-02T00:00:00"/>
    <d v="2008-06-02T00:00:00"/>
    <d v="2047-05-25T00:00:00"/>
    <s v="XNL"/>
    <s v="USD"/>
    <n v="1237.57"/>
    <n v="1237.57"/>
    <s v="N"/>
    <s v="P4-UBS"/>
  </r>
  <r>
    <x v="15"/>
    <s v="P2"/>
    <s v="USD"/>
    <x v="9"/>
    <s v="BOND"/>
    <s v="DCrp~USD~BSARM2007_3_2A1"/>
    <n v="25323"/>
    <d v="2012-03-26T00:00:00"/>
    <d v="2012-03-29T00:00:00"/>
    <d v="2047-05-25T00:00:00"/>
    <s v="XNL"/>
    <s v="USD"/>
    <n v="-1237.57"/>
    <n v="-1237.57"/>
    <s v="N"/>
    <s v="GRCMCO"/>
  </r>
  <r>
    <x v="15"/>
    <s v="P2"/>
    <s v="USD"/>
    <x v="9"/>
    <s v="BOND"/>
    <s v="DCrp~USD~BSARM2007_3_2A1"/>
    <n v="25323"/>
    <d v="2012-03-26T00:00:00"/>
    <d v="2012-03-29T00:00:00"/>
    <d v="2047-05-25T00:00:00"/>
    <s v="IPR"/>
    <s v="USD"/>
    <n v="0"/>
    <n v="0"/>
    <s v="N"/>
    <s v="GRCMCO"/>
  </r>
  <r>
    <x v="30"/>
    <s v="P2"/>
    <s v="USD"/>
    <x v="9"/>
    <s v="BOND"/>
    <s v="DCrp~USD~BSCMS2007_PW15_A4"/>
    <n v="15752"/>
    <d v="2008-06-02T00:00:00"/>
    <d v="2008-06-02T00:00:00"/>
    <d v="2044-02-01T00:00:00"/>
    <s v="INT"/>
    <s v="USD"/>
    <n v="0"/>
    <n v="0"/>
    <s v="N"/>
    <s v="P4-UBS"/>
  </r>
  <r>
    <x v="31"/>
    <s v="P2"/>
    <s v="USD"/>
    <x v="9"/>
    <s v="BOND"/>
    <s v="DCrp~USD~BSCMS2007_PW15_A4"/>
    <n v="15752"/>
    <d v="2008-06-02T00:00:00"/>
    <d v="2008-06-02T00:00:00"/>
    <d v="2044-02-01T00:00:00"/>
    <s v="INT"/>
    <s v="USD"/>
    <n v="0"/>
    <n v="0"/>
    <s v="N"/>
    <s v="P4-UBS"/>
  </r>
  <r>
    <x v="30"/>
    <s v="P2"/>
    <s v="USD"/>
    <x v="9"/>
    <s v="BOND"/>
    <s v="DCrp~USD~BSCMS2007_PW15_A4"/>
    <n v="38324"/>
    <d v="2016-08-30T00:00:00"/>
    <d v="2016-09-01T00:00:00"/>
    <d v="2044-02-01T00:00:00"/>
    <s v="INT"/>
    <s v="USD"/>
    <n v="0"/>
    <n v="0"/>
    <s v="N"/>
    <s v="P1"/>
  </r>
  <r>
    <x v="31"/>
    <s v="P2"/>
    <s v="USD"/>
    <x v="9"/>
    <s v="BOND"/>
    <s v="DCrp~USD~BSCMS2007_PW15_A4"/>
    <n v="38324"/>
    <d v="2016-08-30T00:00:00"/>
    <d v="2016-09-01T00:00:00"/>
    <d v="2044-02-01T00:00:00"/>
    <s v="INT"/>
    <s v="USD"/>
    <n v="0"/>
    <n v="0"/>
    <s v="N"/>
    <s v="P1"/>
  </r>
  <r>
    <x v="9"/>
    <s v="P2"/>
    <s v="USD"/>
    <x v="6"/>
    <s v="BOND"/>
    <s v="DCrp~USD~BSCMS_07_T26_A4"/>
    <n v="14796"/>
    <d v="2007-04-05T00:00:00"/>
    <d v="2007-04-18T00:00:00"/>
    <d v="2045-01-12T00:00:00"/>
    <s v="INT"/>
    <s v="USD"/>
    <n v="0"/>
    <n v="0"/>
    <s v="N"/>
    <s v="MOSZUS"/>
  </r>
  <r>
    <x v="30"/>
    <s v="P2"/>
    <s v="USD"/>
    <x v="6"/>
    <s v="BOND"/>
    <s v="DCrp~USD~BSCMS_07_T26_A4"/>
    <n v="14796"/>
    <d v="2007-04-05T00:00:00"/>
    <d v="2007-04-18T00:00:00"/>
    <d v="2045-01-12T00:00:00"/>
    <s v="INT"/>
    <s v="USD"/>
    <n v="0"/>
    <n v="0"/>
    <s v="N"/>
    <s v="MOSZUS"/>
  </r>
  <r>
    <x v="30"/>
    <s v="P2"/>
    <s v="USD"/>
    <x v="6"/>
    <s v="BOND"/>
    <s v="DCrp~USD~BSCMS_07_T26_A4"/>
    <n v="15753"/>
    <d v="2008-06-02T00:00:00"/>
    <d v="2008-06-02T00:00:00"/>
    <d v="2045-01-12T00:00:00"/>
    <s v="INT"/>
    <s v="USD"/>
    <n v="0"/>
    <n v="0"/>
    <s v="N"/>
    <s v="P4-UBS"/>
  </r>
  <r>
    <x v="9"/>
    <s v="P2"/>
    <s v="USD"/>
    <x v="6"/>
    <s v="BOND"/>
    <s v="DCrp~USD~BSCMS_07_T26_A4"/>
    <n v="15753"/>
    <d v="2008-06-02T00:00:00"/>
    <d v="2008-06-02T00:00:00"/>
    <d v="2045-01-12T00:00:00"/>
    <s v="INT"/>
    <s v="USD"/>
    <n v="0"/>
    <n v="0"/>
    <s v="N"/>
    <s v="P4-UBS"/>
  </r>
  <r>
    <x v="9"/>
    <s v="P2"/>
    <s v="USD"/>
    <x v="6"/>
    <s v="BOND"/>
    <s v="DCrp~USD~BSCMS_07_T26_A4"/>
    <n v="24610"/>
    <d v="2012-01-12T00:00:00"/>
    <d v="2012-01-18T00:00:00"/>
    <d v="2045-01-12T00:00:00"/>
    <s v="INT"/>
    <s v="USD"/>
    <n v="0"/>
    <n v="0"/>
    <s v="N"/>
    <s v="BOFANY"/>
  </r>
  <r>
    <x v="30"/>
    <s v="P2"/>
    <s v="USD"/>
    <x v="6"/>
    <s v="BOND"/>
    <s v="DCrp~USD~BSCMS_07_T26_A4"/>
    <n v="24610"/>
    <d v="2012-01-12T00:00:00"/>
    <d v="2012-01-18T00:00:00"/>
    <d v="2045-01-12T00:00:00"/>
    <s v="INT"/>
    <s v="USD"/>
    <n v="0"/>
    <n v="0"/>
    <s v="N"/>
    <s v="BOFANY"/>
  </r>
  <r>
    <x v="2"/>
    <s v="P2"/>
    <s v="USD"/>
    <x v="7"/>
    <s v="BOND"/>
    <s v="DCrp~USD~CD2005_CD1_A4"/>
    <n v="21548"/>
    <d v="2011-02-23T00:00:00"/>
    <d v="2011-02-28T00:00:00"/>
    <d v="2044-07-15T00:00:00"/>
    <s v="INT"/>
    <s v="USD"/>
    <n v="0"/>
    <n v="0"/>
    <s v="N"/>
    <s v="MOSZUS"/>
  </r>
  <r>
    <x v="0"/>
    <s v="P2"/>
    <s v="USD"/>
    <x v="7"/>
    <s v="BOND"/>
    <s v="DCrp~USD~CD2005_CD1_A4"/>
    <n v="21548"/>
    <d v="2011-02-23T00:00:00"/>
    <d v="2011-02-28T00:00:00"/>
    <d v="2044-07-15T00:00:00"/>
    <s v="INT"/>
    <s v="USD"/>
    <n v="0"/>
    <n v="0"/>
    <s v="N"/>
    <s v="MOSZUS"/>
  </r>
  <r>
    <x v="0"/>
    <s v="P2"/>
    <s v="USD"/>
    <x v="7"/>
    <s v="BOND"/>
    <s v="DCrp~USD~CD2005_CD1_A4"/>
    <n v="22221"/>
    <d v="2011-04-21T00:00:00"/>
    <d v="2011-04-27T00:00:00"/>
    <d v="2044-07-15T00:00:00"/>
    <s v="INT"/>
    <s v="USD"/>
    <n v="0"/>
    <n v="0"/>
    <s v="N"/>
    <s v="JPMSUS"/>
  </r>
  <r>
    <x v="2"/>
    <s v="P2"/>
    <s v="USD"/>
    <x v="7"/>
    <s v="BOND"/>
    <s v="DCrp~USD~CD2005_CD1_A4"/>
    <n v="22221"/>
    <d v="2011-04-21T00:00:00"/>
    <d v="2011-04-27T00:00:00"/>
    <d v="2044-07-15T00:00:00"/>
    <s v="INT"/>
    <s v="USD"/>
    <n v="0"/>
    <n v="0"/>
    <s v="N"/>
    <s v="JPMSUS"/>
  </r>
  <r>
    <x v="15"/>
    <s v="P2"/>
    <s v="USD"/>
    <x v="9"/>
    <s v="BOND"/>
    <s v="DCrp~USD~CFAB2003_5_2A2"/>
    <n v="16174"/>
    <d v="2008-11-07T00:00:00"/>
    <d v="2008-11-10T00:00:00"/>
    <d v="2033-12-25T00:00:00"/>
    <s v="IPR"/>
    <s v="USD"/>
    <n v="0"/>
    <n v="0"/>
    <s v="N"/>
    <s v="P4-SSGA"/>
  </r>
  <r>
    <x v="15"/>
    <s v="P2"/>
    <s v="USD"/>
    <x v="9"/>
    <s v="BOND"/>
    <s v="DCrp~USD~CFAB2003_5_2A2"/>
    <n v="16174"/>
    <d v="2008-11-07T00:00:00"/>
    <d v="2008-11-10T00:00:00"/>
    <d v="2033-12-25T00:00:00"/>
    <s v="XNL"/>
    <s v="USD"/>
    <n v="672.28"/>
    <n v="672.28"/>
    <s v="N"/>
    <s v="P4-SSGA"/>
  </r>
  <r>
    <x v="15"/>
    <s v="P2"/>
    <s v="USD"/>
    <x v="9"/>
    <s v="BOND"/>
    <s v="DCrp~USD~CFAB2003_5_2A2"/>
    <n v="25340"/>
    <d v="2012-03-26T00:00:00"/>
    <d v="2012-03-29T00:00:00"/>
    <d v="2033-12-25T00:00:00"/>
    <s v="XNL"/>
    <s v="USD"/>
    <n v="-672.28"/>
    <n v="-672.28"/>
    <s v="N"/>
    <s v="FUNBUS"/>
  </r>
  <r>
    <x v="15"/>
    <s v="P2"/>
    <s v="USD"/>
    <x v="9"/>
    <s v="BOND"/>
    <s v="DCrp~USD~CFAB2003_5_2A2"/>
    <n v="25340"/>
    <d v="2012-03-26T00:00:00"/>
    <d v="2012-03-29T00:00:00"/>
    <d v="2033-12-25T00:00:00"/>
    <s v="IPR"/>
    <s v="USD"/>
    <n v="0"/>
    <n v="0"/>
    <s v="N"/>
    <s v="FUNBUS"/>
  </r>
  <r>
    <x v="15"/>
    <s v="P2"/>
    <s v="USD"/>
    <x v="9"/>
    <s v="BOND"/>
    <s v="DCrp~USD~CFAB2004_1_2A2"/>
    <n v="16175"/>
    <d v="2008-11-07T00:00:00"/>
    <d v="2008-11-10T00:00:00"/>
    <d v="2033-12-25T00:00:00"/>
    <s v="XNL"/>
    <s v="USD"/>
    <n v="414.63"/>
    <n v="414.63"/>
    <s v="N"/>
    <s v="P4-SSGA"/>
  </r>
  <r>
    <x v="15"/>
    <s v="P2"/>
    <s v="USD"/>
    <x v="9"/>
    <s v="BOND"/>
    <s v="DCrp~USD~CFAB2004_1_2A2"/>
    <n v="16175"/>
    <d v="2008-11-07T00:00:00"/>
    <d v="2008-11-10T00:00:00"/>
    <d v="2033-12-25T00:00:00"/>
    <s v="IPR"/>
    <s v="USD"/>
    <n v="0"/>
    <n v="0"/>
    <s v="N"/>
    <s v="P4-SSGA"/>
  </r>
  <r>
    <x v="15"/>
    <s v="P2"/>
    <s v="USD"/>
    <x v="9"/>
    <s v="BOND"/>
    <s v="DCrp~USD~CFAB2004_1_2A2"/>
    <n v="25335"/>
    <d v="2012-03-26T00:00:00"/>
    <d v="2012-03-29T00:00:00"/>
    <d v="2033-12-25T00:00:00"/>
    <s v="IPR"/>
    <s v="USD"/>
    <n v="0"/>
    <n v="0"/>
    <s v="N"/>
    <s v="JPMSUS"/>
  </r>
  <r>
    <x v="15"/>
    <s v="P2"/>
    <s v="USD"/>
    <x v="9"/>
    <s v="BOND"/>
    <s v="DCrp~USD~CFAB2004_1_2A2"/>
    <n v="25335"/>
    <d v="2012-03-26T00:00:00"/>
    <d v="2012-03-29T00:00:00"/>
    <d v="2033-12-25T00:00:00"/>
    <s v="XNL"/>
    <s v="USD"/>
    <n v="-414.63"/>
    <n v="-414.63"/>
    <s v="N"/>
    <s v="JPMSUS"/>
  </r>
  <r>
    <x v="15"/>
    <s v="P2"/>
    <s v="USD"/>
    <x v="9"/>
    <s v="BOND"/>
    <s v="DCrp~USD~CMLTI2005_5_3A2A"/>
    <n v="16419"/>
    <d v="2009-01-02T00:00:00"/>
    <d v="2009-01-02T00:00:00"/>
    <d v="2035-10-25T00:00:00"/>
    <s v="INT"/>
    <s v="USD"/>
    <n v="275.45"/>
    <n v="275.45"/>
    <s v="N"/>
    <s v="P4-WAMCO"/>
  </r>
  <r>
    <x v="15"/>
    <s v="P2"/>
    <s v="USD"/>
    <x v="9"/>
    <s v="BOND"/>
    <s v="DCrp~USD~CMLTI2005_5_3A2A"/>
    <n v="16419"/>
    <d v="2009-01-02T00:00:00"/>
    <d v="2009-01-02T00:00:00"/>
    <d v="2035-10-25T00:00:00"/>
    <s v="XNL"/>
    <s v="USD"/>
    <n v="1675.42"/>
    <n v="1675.42"/>
    <s v="N"/>
    <s v="P4-WAMCO"/>
  </r>
  <r>
    <x v="15"/>
    <s v="P2"/>
    <s v="USD"/>
    <x v="9"/>
    <s v="BOND"/>
    <s v="DCrp~USD~CMLTI2005_5_3A2A"/>
    <n v="25328"/>
    <d v="2012-03-26T00:00:00"/>
    <d v="2012-03-29T00:00:00"/>
    <d v="2035-10-25T00:00:00"/>
    <s v="XNL"/>
    <s v="USD"/>
    <n v="-1675.42"/>
    <n v="-1675.42"/>
    <s v="N"/>
    <s v="SBSIUS"/>
  </r>
  <r>
    <x v="15"/>
    <s v="P2"/>
    <s v="USD"/>
    <x v="9"/>
    <s v="BOND"/>
    <s v="DCrp~USD~CMLTI2005_5_3A2A"/>
    <n v="25328"/>
    <d v="2012-03-26T00:00:00"/>
    <d v="2012-03-29T00:00:00"/>
    <d v="2035-10-25T00:00:00"/>
    <s v="INT"/>
    <s v="USD"/>
    <n v="-275.45"/>
    <n v="-275.45"/>
    <s v="N"/>
    <s v="SBSIUS"/>
  </r>
  <r>
    <x v="15"/>
    <s v="P2"/>
    <s v="USD"/>
    <x v="8"/>
    <s v="BOND"/>
    <s v="DCrp~USD~CMLTI2006_AR6_2A1"/>
    <n v="26726"/>
    <d v="2012-08-31T00:00:00"/>
    <d v="2012-08-31T00:00:00"/>
    <d v="2035-08-31T00:00:00"/>
    <s v="IPR"/>
    <s v="USD"/>
    <n v="0"/>
    <n v="0"/>
    <s v="N"/>
    <s v="SBSIUS"/>
  </r>
  <r>
    <x v="15"/>
    <s v="P2"/>
    <s v="USD"/>
    <x v="8"/>
    <s v="BOND"/>
    <s v="DCrp~USD~CMLTI2006_AR6_2A1"/>
    <n v="26727"/>
    <d v="2012-08-31T00:00:00"/>
    <d v="2012-08-31T00:00:00"/>
    <d v="2035-08-31T00:00:00"/>
    <s v="IPR"/>
    <s v="USD"/>
    <n v="0"/>
    <n v="0"/>
    <s v="N"/>
    <s v="P0"/>
  </r>
  <r>
    <x v="15"/>
    <s v="P2"/>
    <s v="USD"/>
    <x v="8"/>
    <s v="BOND"/>
    <s v="DCrp~USD~CMLTI2006_AR6_2A1"/>
    <n v="38331"/>
    <d v="2016-08-30T00:00:00"/>
    <d v="2016-09-01T00:00:00"/>
    <d v="2035-08-31T00:00:00"/>
    <s v="IPR"/>
    <s v="USD"/>
    <n v="0"/>
    <n v="0"/>
    <s v="N"/>
    <s v="P1"/>
  </r>
  <r>
    <x v="21"/>
    <s v="P2"/>
    <s v="USD"/>
    <x v="5"/>
    <s v="BOND"/>
    <s v="DCrp~USD~COLLE_2002_2_A22"/>
    <n v="31211"/>
    <d v="2014-05-12T00:00:00"/>
    <d v="2014-05-15T00:00:00"/>
    <d v="2044-11-01T00:00:00"/>
    <s v="XNL"/>
    <s v="USD"/>
    <n v="132166"/>
    <n v="132166"/>
    <s v="N"/>
    <s v="MOSZUS"/>
  </r>
  <r>
    <x v="21"/>
    <s v="P2"/>
    <s v="USD"/>
    <x v="5"/>
    <s v="BOND"/>
    <s v="DCrp~USD~COLLE_2002_2_A22"/>
    <n v="31211"/>
    <d v="2014-05-12T00:00:00"/>
    <d v="2014-05-15T00:00:00"/>
    <d v="2044-11-01T00:00:00"/>
    <s v="IPR"/>
    <s v="USD"/>
    <n v="0"/>
    <n v="0"/>
    <s v="N"/>
    <s v="MOSZUS"/>
  </r>
  <r>
    <x v="26"/>
    <s v="P2"/>
    <s v="USD"/>
    <x v="5"/>
    <s v="BOND"/>
    <s v="DCrp~USD~COLLE_2002_2_A22"/>
    <n v="31211"/>
    <d v="2014-05-12T00:00:00"/>
    <d v="2014-05-15T00:00:00"/>
    <d v="2044-11-01T00:00:00"/>
    <s v="IPR"/>
    <s v="USD"/>
    <n v="0"/>
    <n v="0"/>
    <s v="N"/>
    <s v="MOSZUS"/>
  </r>
  <r>
    <x v="21"/>
    <s v="P2"/>
    <s v="USD"/>
    <x v="5"/>
    <s v="BOND"/>
    <s v="DCrp~USD~COLLE_2002_2_A22"/>
    <n v="35445"/>
    <d v="2015-09-22T00:00:00"/>
    <d v="2015-09-25T00:00:00"/>
    <d v="2044-11-01T00:00:00"/>
    <s v="XNL"/>
    <s v="USD"/>
    <n v="-132166"/>
    <n v="-132166"/>
    <s v="N"/>
    <s v="P1"/>
  </r>
  <r>
    <x v="21"/>
    <s v="P2"/>
    <s v="USD"/>
    <x v="5"/>
    <s v="BOND"/>
    <s v="DCrp~USD~COLLE_2002_2_A22"/>
    <n v="35445"/>
    <d v="2015-09-22T00:00:00"/>
    <d v="2015-09-25T00:00:00"/>
    <d v="2044-11-01T00:00:00"/>
    <s v="IPR"/>
    <s v="USD"/>
    <n v="0"/>
    <n v="0"/>
    <s v="N"/>
    <s v="P1"/>
  </r>
  <r>
    <x v="26"/>
    <s v="P2"/>
    <s v="USD"/>
    <x v="5"/>
    <s v="BOND"/>
    <s v="DCrp~USD~COLLE_2002_2_A22"/>
    <n v="35445"/>
    <d v="2015-09-22T00:00:00"/>
    <d v="2015-09-25T00:00:00"/>
    <d v="2044-11-01T00:00:00"/>
    <s v="IPR"/>
    <s v="USD"/>
    <n v="0"/>
    <n v="0"/>
    <s v="N"/>
    <s v="P1"/>
  </r>
  <r>
    <x v="5"/>
    <s v="P2"/>
    <s v="USD"/>
    <x v="5"/>
    <s v="BOND"/>
    <s v="DCrp~USD~COLLE_2002_2_A29"/>
    <n v="31212"/>
    <d v="2014-05-12T00:00:00"/>
    <d v="2014-05-15T00:00:00"/>
    <d v="2044-11-01T00:00:00"/>
    <s v="IPR"/>
    <s v="USD"/>
    <n v="0"/>
    <n v="0"/>
    <s v="N"/>
    <s v="MOSZUS"/>
  </r>
  <r>
    <x v="28"/>
    <s v="P2"/>
    <s v="USD"/>
    <x v="5"/>
    <s v="BOND"/>
    <s v="DCrp~USD~COLLE_2002_2_A29"/>
    <n v="31212"/>
    <d v="2014-05-12T00:00:00"/>
    <d v="2014-05-15T00:00:00"/>
    <d v="2044-11-01T00:00:00"/>
    <s v="IPR"/>
    <s v="USD"/>
    <n v="0"/>
    <n v="0"/>
    <s v="N"/>
    <s v="MOSZUS"/>
  </r>
  <r>
    <x v="32"/>
    <s v="P2"/>
    <s v="USD"/>
    <x v="5"/>
    <s v="BOND"/>
    <s v="DCrp~USD~COLLE_2002_2_A29"/>
    <n v="31212"/>
    <d v="2014-05-12T00:00:00"/>
    <d v="2014-05-15T00:00:00"/>
    <d v="2044-11-01T00:00:00"/>
    <s v="XNL"/>
    <s v="USD"/>
    <n v="185032.4"/>
    <n v="185032.4"/>
    <s v="N"/>
    <s v="MOSZUS"/>
  </r>
  <r>
    <x v="32"/>
    <s v="P2"/>
    <s v="USD"/>
    <x v="5"/>
    <s v="BOND"/>
    <s v="DCrp~USD~COLLE_2002_2_A29"/>
    <n v="35447"/>
    <d v="2015-09-22T00:00:00"/>
    <d v="2015-09-25T00:00:00"/>
    <d v="2044-11-01T00:00:00"/>
    <s v="XNL"/>
    <s v="USD"/>
    <n v="-185032.4"/>
    <n v="-185032.4"/>
    <s v="N"/>
    <s v="P1"/>
  </r>
  <r>
    <x v="28"/>
    <s v="P2"/>
    <s v="USD"/>
    <x v="5"/>
    <s v="BOND"/>
    <s v="DCrp~USD~COLLE_2002_2_A29"/>
    <n v="35447"/>
    <d v="2015-09-22T00:00:00"/>
    <d v="2015-09-25T00:00:00"/>
    <d v="2044-11-01T00:00:00"/>
    <s v="IPR"/>
    <s v="USD"/>
    <n v="0"/>
    <n v="0"/>
    <s v="N"/>
    <s v="P1"/>
  </r>
  <r>
    <x v="5"/>
    <s v="P2"/>
    <s v="USD"/>
    <x v="5"/>
    <s v="BOND"/>
    <s v="DCrp~USD~COLLE_2002_2_A29"/>
    <n v="35447"/>
    <d v="2015-09-22T00:00:00"/>
    <d v="2015-09-25T00:00:00"/>
    <d v="2044-11-01T00:00:00"/>
    <s v="IPR"/>
    <s v="USD"/>
    <n v="0"/>
    <n v="0"/>
    <s v="N"/>
    <s v="P1"/>
  </r>
  <r>
    <x v="5"/>
    <s v="P2"/>
    <s v="USD"/>
    <x v="5"/>
    <s v="BOND"/>
    <s v="DCrp~USD~COLLE_2002_2_A30"/>
    <n v="31213"/>
    <d v="2014-05-12T00:00:00"/>
    <d v="2014-05-15T00:00:00"/>
    <d v="2044-11-01T00:00:00"/>
    <s v="XNL"/>
    <s v="USD"/>
    <n v="132166"/>
    <n v="132166"/>
    <s v="N"/>
    <s v="MOSZUS"/>
  </r>
  <r>
    <x v="28"/>
    <s v="P2"/>
    <s v="USD"/>
    <x v="5"/>
    <s v="BOND"/>
    <s v="DCrp~USD~COLLE_2002_2_A30"/>
    <n v="31213"/>
    <d v="2014-05-12T00:00:00"/>
    <d v="2014-05-15T00:00:00"/>
    <d v="2044-11-01T00:00:00"/>
    <s v="IPR"/>
    <s v="USD"/>
    <n v="0"/>
    <n v="0"/>
    <s v="N"/>
    <s v="MOSZUS"/>
  </r>
  <r>
    <x v="5"/>
    <s v="P2"/>
    <s v="USD"/>
    <x v="5"/>
    <s v="BOND"/>
    <s v="DCrp~USD~COLLE_2002_2_A30"/>
    <n v="31213"/>
    <d v="2014-05-12T00:00:00"/>
    <d v="2014-05-15T00:00:00"/>
    <d v="2044-11-01T00:00:00"/>
    <s v="IPR"/>
    <s v="USD"/>
    <n v="0"/>
    <n v="0"/>
    <s v="N"/>
    <s v="MOSZUS"/>
  </r>
  <r>
    <x v="28"/>
    <s v="P2"/>
    <s v="USD"/>
    <x v="5"/>
    <s v="BOND"/>
    <s v="DCrp~USD~COLLE_2002_2_A30"/>
    <n v="35450"/>
    <d v="2015-09-22T00:00:00"/>
    <d v="2015-09-25T00:00:00"/>
    <d v="2044-11-01T00:00:00"/>
    <s v="IPR"/>
    <s v="USD"/>
    <n v="0"/>
    <n v="0"/>
    <s v="N"/>
    <s v="P1"/>
  </r>
  <r>
    <x v="5"/>
    <s v="P2"/>
    <s v="USD"/>
    <x v="5"/>
    <s v="BOND"/>
    <s v="DCrp~USD~COLLE_2002_2_A30"/>
    <n v="35450"/>
    <d v="2015-09-22T00:00:00"/>
    <d v="2015-09-25T00:00:00"/>
    <d v="2044-11-01T00:00:00"/>
    <s v="IPR"/>
    <s v="USD"/>
    <n v="0"/>
    <n v="0"/>
    <s v="N"/>
    <s v="P1"/>
  </r>
  <r>
    <x v="5"/>
    <s v="P2"/>
    <s v="USD"/>
    <x v="5"/>
    <s v="BOND"/>
    <s v="DCrp~USD~COLLE_2002_2_A30"/>
    <n v="35450"/>
    <d v="2015-09-22T00:00:00"/>
    <d v="2015-09-25T00:00:00"/>
    <d v="2044-11-01T00:00:00"/>
    <s v="XNL"/>
    <s v="USD"/>
    <n v="-132166"/>
    <n v="-132166"/>
    <s v="N"/>
    <s v="P1"/>
  </r>
  <r>
    <x v="6"/>
    <s v="P2"/>
    <s v="USD"/>
    <x v="5"/>
    <s v="BOND"/>
    <s v="DCrp~USD~COMM2012_LC4_AM"/>
    <n v="25101"/>
    <d v="2012-03-01T00:00:00"/>
    <d v="2012-03-20T00:00:00"/>
    <d v="2044-12-10T00:00:00"/>
    <s v="INT"/>
    <s v="USD"/>
    <n v="0"/>
    <n v="0"/>
    <s v="N"/>
    <s v="DEUTUS"/>
  </r>
  <r>
    <x v="26"/>
    <s v="P2"/>
    <s v="USD"/>
    <x v="5"/>
    <s v="BOND"/>
    <s v="DCrp~USD~COMM2012_LC4_AM"/>
    <n v="25101"/>
    <d v="2012-03-01T00:00:00"/>
    <d v="2012-03-20T00:00:00"/>
    <d v="2044-12-10T00:00:00"/>
    <s v="INT"/>
    <s v="USD"/>
    <n v="0"/>
    <n v="0"/>
    <s v="N"/>
    <s v="DEUTUS"/>
  </r>
  <r>
    <x v="26"/>
    <s v="P2"/>
    <s v="USD"/>
    <x v="5"/>
    <s v="BOND"/>
    <s v="DCrp~USD~COMM2012_LC4_AM"/>
    <n v="25288"/>
    <d v="2012-03-22T00:00:00"/>
    <d v="2012-03-27T00:00:00"/>
    <d v="2044-12-10T00:00:00"/>
    <s v="INT"/>
    <s v="USD"/>
    <n v="0"/>
    <n v="0"/>
    <s v="N"/>
    <s v="DEUTUS"/>
  </r>
  <r>
    <x v="6"/>
    <s v="P2"/>
    <s v="USD"/>
    <x v="5"/>
    <s v="BOND"/>
    <s v="DCrp~USD~COMM2012_LC4_AM"/>
    <n v="25288"/>
    <d v="2012-03-22T00:00:00"/>
    <d v="2012-03-27T00:00:00"/>
    <d v="2044-12-10T00:00:00"/>
    <s v="INT"/>
    <s v="USD"/>
    <n v="0"/>
    <n v="0"/>
    <s v="N"/>
    <s v="DEUTUS"/>
  </r>
  <r>
    <x v="6"/>
    <s v="P2"/>
    <s v="USD"/>
    <x v="7"/>
    <s v="BOND"/>
    <s v="DCrp~USD~COMM2013_300P_A1"/>
    <n v="29187"/>
    <d v="2013-08-15T00:00:00"/>
    <d v="2013-08-27T00:00:00"/>
    <d v="2030-08-01T00:00:00"/>
    <s v="INT"/>
    <s v="USD"/>
    <n v="0"/>
    <n v="0"/>
    <s v="N"/>
    <s v="DEUTUS"/>
  </r>
  <r>
    <x v="26"/>
    <s v="P2"/>
    <s v="USD"/>
    <x v="7"/>
    <s v="BOND"/>
    <s v="DCrp~USD~COMM2013_300P_A1"/>
    <n v="29187"/>
    <d v="2013-08-15T00:00:00"/>
    <d v="2013-08-27T00:00:00"/>
    <d v="2030-08-01T00:00:00"/>
    <s v="INT"/>
    <s v="USD"/>
    <n v="0"/>
    <n v="0"/>
    <s v="N"/>
    <s v="DEUTUS"/>
  </r>
  <r>
    <x v="26"/>
    <s v="P2"/>
    <s v="USD"/>
    <x v="11"/>
    <s v="BOND"/>
    <s v="DCrp~USD~COMM2013_300P_A1"/>
    <n v="29188"/>
    <d v="2013-08-15T00:00:00"/>
    <d v="2013-08-27T00:00:00"/>
    <d v="2030-08-01T00:00:00"/>
    <s v="INT"/>
    <s v="USD"/>
    <n v="0"/>
    <n v="0"/>
    <s v="N"/>
    <s v="DEUTUS"/>
  </r>
  <r>
    <x v="6"/>
    <s v="P2"/>
    <s v="USD"/>
    <x v="11"/>
    <s v="BOND"/>
    <s v="DCrp~USD~COMM2013_300P_A1"/>
    <n v="29188"/>
    <d v="2013-08-15T00:00:00"/>
    <d v="2013-08-27T00:00:00"/>
    <d v="2030-08-01T00:00:00"/>
    <s v="INT"/>
    <s v="USD"/>
    <n v="0"/>
    <n v="0"/>
    <s v="N"/>
    <s v="DEUTUS"/>
  </r>
  <r>
    <x v="6"/>
    <s v="P2"/>
    <s v="USD"/>
    <x v="7"/>
    <s v="BOND"/>
    <s v="DCrp~USD~COMM2013_300P_A1"/>
    <n v="31337"/>
    <d v="2014-05-29T00:00:00"/>
    <d v="2014-06-03T00:00:00"/>
    <d v="2030-08-01T00:00:00"/>
    <s v="INT"/>
    <s v="USD"/>
    <n v="0"/>
    <n v="0"/>
    <s v="N"/>
    <s v="RWPHUS"/>
  </r>
  <r>
    <x v="26"/>
    <s v="P2"/>
    <s v="USD"/>
    <x v="7"/>
    <s v="BOND"/>
    <s v="DCrp~USD~COMM2013_300P_A1"/>
    <n v="31337"/>
    <d v="2014-05-29T00:00:00"/>
    <d v="2014-06-03T00:00:00"/>
    <d v="2030-08-01T00:00:00"/>
    <s v="INT"/>
    <s v="USD"/>
    <n v="0"/>
    <n v="0"/>
    <s v="N"/>
    <s v="RWPHUS"/>
  </r>
  <r>
    <x v="26"/>
    <s v="P2"/>
    <s v="USD"/>
    <x v="11"/>
    <s v="BOND"/>
    <s v="DCrp~USD~COMM2013_300P_A1"/>
    <n v="35627"/>
    <d v="2015-10-01T00:00:00"/>
    <d v="2015-10-06T00:00:00"/>
    <d v="2030-08-01T00:00:00"/>
    <s v="INT"/>
    <s v="USD"/>
    <n v="0"/>
    <n v="0"/>
    <s v="N"/>
    <s v="MOSZUS"/>
  </r>
  <r>
    <x v="6"/>
    <s v="P2"/>
    <s v="USD"/>
    <x v="11"/>
    <s v="BOND"/>
    <s v="DCrp~USD~COMM2013_300P_A1"/>
    <n v="35627"/>
    <d v="2015-10-01T00:00:00"/>
    <d v="2015-10-06T00:00:00"/>
    <d v="2030-08-01T00:00:00"/>
    <s v="INT"/>
    <s v="USD"/>
    <n v="0"/>
    <n v="0"/>
    <s v="N"/>
    <s v="MOSZUS"/>
  </r>
  <r>
    <x v="2"/>
    <s v="P2"/>
    <s v="USD"/>
    <x v="9"/>
    <s v="BOND"/>
    <s v="DCrp~USD~CPMH2007_1_A3"/>
    <n v="16420"/>
    <d v="2009-01-02T00:00:00"/>
    <d v="2009-01-02T00:00:00"/>
    <d v="2037-07-15T00:00:00"/>
    <s v="INT"/>
    <s v="USD"/>
    <n v="0"/>
    <n v="0"/>
    <s v="N"/>
    <s v="P4-WAMCO"/>
  </r>
  <r>
    <x v="0"/>
    <s v="P2"/>
    <s v="USD"/>
    <x v="9"/>
    <s v="BOND"/>
    <s v="DCrp~USD~CPMH2007_1_A3"/>
    <n v="16420"/>
    <d v="2009-01-02T00:00:00"/>
    <d v="2009-01-02T00:00:00"/>
    <d v="2037-07-15T00:00:00"/>
    <s v="INT"/>
    <s v="USD"/>
    <n v="0"/>
    <n v="0"/>
    <s v="N"/>
    <s v="P4-WAMCO"/>
  </r>
  <r>
    <x v="0"/>
    <s v="P2"/>
    <s v="USD"/>
    <x v="9"/>
    <s v="BOND"/>
    <s v="DCrp~USD~CPMH2007_1_A3"/>
    <n v="38327"/>
    <d v="2016-08-30T00:00:00"/>
    <d v="2016-09-01T00:00:00"/>
    <d v="2037-07-15T00:00:00"/>
    <s v="INT"/>
    <s v="USD"/>
    <n v="0"/>
    <n v="0"/>
    <s v="N"/>
    <s v="P1"/>
  </r>
  <r>
    <x v="2"/>
    <s v="P2"/>
    <s v="USD"/>
    <x v="9"/>
    <s v="BOND"/>
    <s v="DCrp~USD~CPMH2007_1_A3"/>
    <n v="38327"/>
    <d v="2016-08-30T00:00:00"/>
    <d v="2016-09-01T00:00:00"/>
    <d v="2037-07-15T00:00:00"/>
    <s v="INT"/>
    <s v="USD"/>
    <n v="0"/>
    <n v="0"/>
    <s v="N"/>
    <s v="P1"/>
  </r>
  <r>
    <x v="15"/>
    <s v="P2"/>
    <s v="USD"/>
    <x v="9"/>
    <s v="BOND"/>
    <s v="DCrp~USD~CSMC2006_2_3A1"/>
    <n v="15758"/>
    <d v="2008-06-02T00:00:00"/>
    <d v="2008-06-02T00:00:00"/>
    <d v="2036-03-25T00:00:00"/>
    <s v="XNL"/>
    <s v="USD"/>
    <n v="467.01"/>
    <n v="467.01"/>
    <s v="N"/>
    <s v="P4-UBS"/>
  </r>
  <r>
    <x v="15"/>
    <s v="P2"/>
    <s v="USD"/>
    <x v="9"/>
    <s v="BOND"/>
    <s v="DCrp~USD~CSMC2006_2_3A1"/>
    <n v="15758"/>
    <d v="2008-06-02T00:00:00"/>
    <d v="2008-06-02T00:00:00"/>
    <d v="2036-03-25T00:00:00"/>
    <s v="INT"/>
    <s v="USD"/>
    <n v="1559.86"/>
    <n v="1559.86"/>
    <s v="N"/>
    <s v="P4-UBS"/>
  </r>
  <r>
    <x v="15"/>
    <s v="P2"/>
    <s v="USD"/>
    <x v="9"/>
    <s v="BOND"/>
    <s v="DCrp~USD~CSMC2006_2_3A1"/>
    <n v="25316"/>
    <d v="2012-03-26T00:00:00"/>
    <d v="2012-03-29T00:00:00"/>
    <d v="2036-03-25T00:00:00"/>
    <s v="INT"/>
    <s v="USD"/>
    <n v="-1559.86"/>
    <n v="-1559.86"/>
    <s v="N"/>
    <s v="BOFANY"/>
  </r>
  <r>
    <x v="15"/>
    <s v="P2"/>
    <s v="USD"/>
    <x v="9"/>
    <s v="BOND"/>
    <s v="DCrp~USD~CSMC2006_2_3A1"/>
    <n v="25316"/>
    <d v="2012-03-26T00:00:00"/>
    <d v="2012-03-29T00:00:00"/>
    <d v="2036-03-25T00:00:00"/>
    <s v="XNL"/>
    <s v="USD"/>
    <n v="-467.01"/>
    <n v="-467.01"/>
    <s v="N"/>
    <s v="BOFANY"/>
  </r>
  <r>
    <x v="15"/>
    <s v="P2"/>
    <s v="USD"/>
    <x v="9"/>
    <s v="BOND"/>
    <s v="DCrp~USD~CWALT2005_J2_2A1"/>
    <n v="15755"/>
    <d v="2008-06-02T00:00:00"/>
    <d v="2008-06-02T00:00:00"/>
    <d v="2035-12-25T00:00:00"/>
    <s v="INT"/>
    <s v="USD"/>
    <n v="19.22"/>
    <n v="19.22"/>
    <s v="N"/>
    <s v="P4-UBS"/>
  </r>
  <r>
    <x v="15"/>
    <s v="P2"/>
    <s v="USD"/>
    <x v="9"/>
    <s v="BOND"/>
    <s v="DCrp~USD~CWALT2005_J2_2A1"/>
    <n v="15755"/>
    <d v="2008-06-02T00:00:00"/>
    <d v="2008-06-02T00:00:00"/>
    <d v="2035-12-25T00:00:00"/>
    <s v="XNL"/>
    <s v="USD"/>
    <n v="85.27"/>
    <n v="85.27"/>
    <s v="N"/>
    <s v="P4-UBS"/>
  </r>
  <r>
    <x v="15"/>
    <s v="P2"/>
    <s v="USD"/>
    <x v="9"/>
    <s v="BOND"/>
    <s v="DCrp~USD~CWALT2005_J2_2A1"/>
    <n v="25343"/>
    <d v="2012-03-26T00:00:00"/>
    <d v="2012-03-29T00:00:00"/>
    <d v="2035-12-25T00:00:00"/>
    <s v="INT"/>
    <s v="USD"/>
    <n v="-19.22"/>
    <n v="-19.22"/>
    <s v="N"/>
    <s v="RWBDUS"/>
  </r>
  <r>
    <x v="15"/>
    <s v="P2"/>
    <s v="USD"/>
    <x v="9"/>
    <s v="BOND"/>
    <s v="DCrp~USD~CWALT2005_J2_2A1"/>
    <n v="25343"/>
    <d v="2012-03-26T00:00:00"/>
    <d v="2012-03-29T00:00:00"/>
    <d v="2035-12-25T00:00:00"/>
    <s v="XNL"/>
    <s v="USD"/>
    <n v="-85.27"/>
    <n v="-85.27"/>
    <s v="N"/>
    <s v="RWBDUS"/>
  </r>
  <r>
    <x v="0"/>
    <s v="P2"/>
    <s v="USD"/>
    <x v="9"/>
    <s v="BOND"/>
    <s v="DCrp~USD~CWHEL2004_K_2A"/>
    <n v="16418"/>
    <d v="2009-01-02T00:00:00"/>
    <d v="2009-01-02T00:00:00"/>
    <d v="2034-02-15T00:00:00"/>
    <s v="IPR"/>
    <s v="USD"/>
    <n v="0"/>
    <n v="0"/>
    <s v="N"/>
    <s v="P4-WAMCO"/>
  </r>
  <r>
    <x v="2"/>
    <s v="P2"/>
    <s v="USD"/>
    <x v="9"/>
    <s v="BOND"/>
    <s v="DCrp~USD~CWHEL2004_K_2A"/>
    <n v="16418"/>
    <d v="2009-01-02T00:00:00"/>
    <d v="2009-01-02T00:00:00"/>
    <d v="2034-02-15T00:00:00"/>
    <s v="IPR"/>
    <s v="USD"/>
    <n v="0"/>
    <n v="0"/>
    <s v="N"/>
    <s v="P4-WAMCO"/>
  </r>
  <r>
    <x v="2"/>
    <s v="P2"/>
    <s v="USD"/>
    <x v="9"/>
    <s v="BOND"/>
    <s v="DCrp~USD~CWHEL2004_K_2A"/>
    <n v="25334"/>
    <d v="2012-03-26T00:00:00"/>
    <d v="2012-03-29T00:00:00"/>
    <d v="2034-02-15T00:00:00"/>
    <s v="IPR"/>
    <s v="USD"/>
    <n v="0"/>
    <n v="0"/>
    <s v="N"/>
    <s v="SBSIUS"/>
  </r>
  <r>
    <x v="0"/>
    <s v="P2"/>
    <s v="USD"/>
    <x v="9"/>
    <s v="BOND"/>
    <s v="DCrp~USD~CWHEL2004_K_2A"/>
    <n v="25334"/>
    <d v="2012-03-26T00:00:00"/>
    <d v="2012-03-29T00:00:00"/>
    <d v="2034-02-15T00:00:00"/>
    <s v="IPR"/>
    <s v="USD"/>
    <n v="0"/>
    <n v="0"/>
    <s v="N"/>
    <s v="SBSIUS"/>
  </r>
  <r>
    <x v="15"/>
    <s v="P2"/>
    <s v="USD"/>
    <x v="9"/>
    <s v="BOND"/>
    <s v="DCrp~USD~CWHL2004_20_2A1"/>
    <n v="17079"/>
    <d v="2009-04-01T00:00:00"/>
    <d v="2009-04-01T00:00:00"/>
    <d v="2034-09-25T00:00:00"/>
    <s v="INT"/>
    <s v="USD"/>
    <n v="20.28"/>
    <n v="20.28"/>
    <s v="N"/>
    <s v="P4-WAMCO"/>
  </r>
  <r>
    <x v="15"/>
    <s v="P2"/>
    <s v="USD"/>
    <x v="9"/>
    <s v="BOND"/>
    <s v="DCrp~USD~CWHL2004_20_2A1"/>
    <n v="17079"/>
    <d v="2009-04-01T00:00:00"/>
    <d v="2009-04-01T00:00:00"/>
    <d v="2034-09-25T00:00:00"/>
    <s v="XNL"/>
    <s v="USD"/>
    <n v="132.6"/>
    <n v="132.6"/>
    <s v="N"/>
    <s v="P4-WAMCO"/>
  </r>
  <r>
    <x v="15"/>
    <s v="P2"/>
    <s v="USD"/>
    <x v="9"/>
    <s v="BOND"/>
    <s v="DCrp~USD~CWHL2004_20_2A1"/>
    <n v="25326"/>
    <d v="2012-03-26T00:00:00"/>
    <d v="2012-03-29T00:00:00"/>
    <d v="2034-09-25T00:00:00"/>
    <s v="INT"/>
    <s v="USD"/>
    <n v="-20.28"/>
    <n v="-20.28"/>
    <s v="N"/>
    <s v="CSFBUS"/>
  </r>
  <r>
    <x v="15"/>
    <s v="P2"/>
    <s v="USD"/>
    <x v="9"/>
    <s v="BOND"/>
    <s v="DCrp~USD~CWHL2004_20_2A1"/>
    <n v="25326"/>
    <d v="2012-03-26T00:00:00"/>
    <d v="2012-03-29T00:00:00"/>
    <d v="2034-09-25T00:00:00"/>
    <s v="XNL"/>
    <s v="USD"/>
    <n v="-132.6"/>
    <n v="-132.6"/>
    <s v="N"/>
    <s v="CSFBUS"/>
  </r>
  <r>
    <x v="15"/>
    <s v="P2"/>
    <s v="USD"/>
    <x v="9"/>
    <s v="BOND"/>
    <s v="DCrp~USD~CWHL2004_R2_1AF1"/>
    <n v="18293"/>
    <d v="2009-10-01T00:00:00"/>
    <d v="2009-10-01T00:00:00"/>
    <d v="2034-11-25T00:00:00"/>
    <s v="XNL"/>
    <s v="USD"/>
    <n v="9.7100000000000009"/>
    <n v="9.7100000000000009"/>
    <s v="N"/>
    <s v="P4-WAMCO"/>
  </r>
  <r>
    <x v="15"/>
    <s v="P2"/>
    <s v="USD"/>
    <x v="9"/>
    <s v="BOND"/>
    <s v="DCrp~USD~CWHL2004_R2_1AF1"/>
    <n v="18293"/>
    <d v="2009-10-01T00:00:00"/>
    <d v="2009-10-01T00:00:00"/>
    <d v="2034-11-25T00:00:00"/>
    <s v="IPR"/>
    <s v="USD"/>
    <n v="0"/>
    <n v="0"/>
    <s v="N"/>
    <s v="P4-WAMCO"/>
  </r>
  <r>
    <x v="15"/>
    <s v="P2"/>
    <s v="USD"/>
    <x v="9"/>
    <s v="BOND"/>
    <s v="DCrp~USD~CWHL2004_R2_1AF1"/>
    <n v="25332"/>
    <d v="2012-03-26T00:00:00"/>
    <d v="2012-03-29T00:00:00"/>
    <d v="2034-11-25T00:00:00"/>
    <s v="IPR"/>
    <s v="USD"/>
    <n v="0"/>
    <n v="0"/>
    <s v="N"/>
    <s v="BOFANY"/>
  </r>
  <r>
    <x v="15"/>
    <s v="P2"/>
    <s v="USD"/>
    <x v="9"/>
    <s v="BOND"/>
    <s v="DCrp~USD~CWHL2004_R2_1AF1"/>
    <n v="25332"/>
    <d v="2012-03-26T00:00:00"/>
    <d v="2012-03-29T00:00:00"/>
    <d v="2034-11-25T00:00:00"/>
    <s v="XNL"/>
    <s v="USD"/>
    <n v="-9.7100000000000009"/>
    <n v="-9.7100000000000009"/>
    <s v="N"/>
    <s v="BOFANY"/>
  </r>
  <r>
    <x v="15"/>
    <s v="P2"/>
    <s v="USD"/>
    <x v="9"/>
    <s v="BOND"/>
    <s v="DCrp~USD~CWHL2005_R1_1AF1"/>
    <n v="18292"/>
    <d v="2009-10-01T00:00:00"/>
    <d v="2009-10-01T00:00:00"/>
    <d v="2035-03-25T00:00:00"/>
    <s v="IPR"/>
    <s v="USD"/>
    <n v="0"/>
    <n v="0"/>
    <s v="N"/>
    <s v="P4-WAMCO"/>
  </r>
  <r>
    <x v="15"/>
    <s v="P2"/>
    <s v="USD"/>
    <x v="9"/>
    <s v="BOND"/>
    <s v="DCrp~USD~CWHL2005_R1_1AF1"/>
    <n v="18292"/>
    <d v="2009-10-01T00:00:00"/>
    <d v="2009-10-01T00:00:00"/>
    <d v="2035-03-25T00:00:00"/>
    <s v="XNL"/>
    <s v="USD"/>
    <n v="62.52"/>
    <n v="62.52"/>
    <s v="N"/>
    <s v="P4-WAMCO"/>
  </r>
  <r>
    <x v="15"/>
    <s v="P2"/>
    <s v="USD"/>
    <x v="9"/>
    <s v="BOND"/>
    <s v="DCrp~USD~CWHL2005_R1_1AF1"/>
    <n v="25320"/>
    <d v="2012-03-26T00:00:00"/>
    <d v="2012-03-29T00:00:00"/>
    <d v="2035-03-25T00:00:00"/>
    <s v="IPR"/>
    <s v="USD"/>
    <n v="0"/>
    <n v="0"/>
    <s v="N"/>
    <s v="BOFANY"/>
  </r>
  <r>
    <x v="15"/>
    <s v="P2"/>
    <s v="USD"/>
    <x v="9"/>
    <s v="BOND"/>
    <s v="DCrp~USD~CWHL2005_R1_1AF1"/>
    <n v="25320"/>
    <d v="2012-03-26T00:00:00"/>
    <d v="2012-03-29T00:00:00"/>
    <d v="2035-03-25T00:00:00"/>
    <s v="XNL"/>
    <s v="USD"/>
    <n v="-62.52"/>
    <n v="-62.52"/>
    <s v="N"/>
    <s v="BOFANY"/>
  </r>
  <r>
    <x v="15"/>
    <s v="P2"/>
    <s v="USD"/>
    <x v="8"/>
    <s v="BOND"/>
    <s v="DCrp~USD~CWL2004_42A"/>
    <n v="15076"/>
    <d v="2007-07-30T00:00:00"/>
    <d v="2007-07-30T00:00:00"/>
    <d v="2035-01-25T00:00:00"/>
    <s v="IPR"/>
    <s v="USD"/>
    <n v="0"/>
    <n v="0"/>
    <s v="N"/>
    <s v="P0"/>
  </r>
  <r>
    <x v="15"/>
    <s v="P2"/>
    <s v="USD"/>
    <x v="8"/>
    <s v="BOND"/>
    <s v="DCrp~USD~CWL2004_42A"/>
    <n v="22397"/>
    <d v="2011-05-11T00:00:00"/>
    <d v="2011-05-16T00:00:00"/>
    <d v="2035-01-25T00:00:00"/>
    <s v="IPR"/>
    <s v="USD"/>
    <n v="0"/>
    <n v="0"/>
    <s v="N"/>
    <s v="BOFANY"/>
  </r>
  <r>
    <x v="15"/>
    <s v="P2"/>
    <s v="USD"/>
    <x v="10"/>
    <s v="BOND"/>
    <s v="DCrp~USD~CWL2004_SD1_A1"/>
    <n v="15754"/>
    <d v="2008-06-02T00:00:00"/>
    <d v="2008-06-02T00:00:00"/>
    <d v="2033-06-25T00:00:00"/>
    <s v="XNL"/>
    <s v="USD"/>
    <n v="141.66999999999999"/>
    <n v="141.66999999999999"/>
    <s v="N"/>
    <s v="P4-UBS"/>
  </r>
  <r>
    <x v="15"/>
    <s v="P2"/>
    <s v="USD"/>
    <x v="10"/>
    <s v="BOND"/>
    <s v="DCrp~USD~CWL2004_SD1_A1"/>
    <n v="15754"/>
    <d v="2008-06-02T00:00:00"/>
    <d v="2008-06-02T00:00:00"/>
    <d v="2033-06-25T00:00:00"/>
    <s v="IPR"/>
    <s v="USD"/>
    <n v="0"/>
    <n v="0"/>
    <s v="N"/>
    <s v="P4-UBS"/>
  </r>
  <r>
    <x v="15"/>
    <s v="P2"/>
    <s v="USD"/>
    <x v="10"/>
    <s v="BOND"/>
    <s v="DCrp~USD~CWL2004_SD1_A1"/>
    <n v="25322"/>
    <d v="2012-03-26T00:00:00"/>
    <d v="2012-03-29T00:00:00"/>
    <d v="2033-06-25T00:00:00"/>
    <s v="XNL"/>
    <s v="USD"/>
    <n v="-141.66999999999999"/>
    <n v="-141.66999999999999"/>
    <s v="N"/>
    <s v="BOFANY"/>
  </r>
  <r>
    <x v="15"/>
    <s v="P2"/>
    <s v="USD"/>
    <x v="10"/>
    <s v="BOND"/>
    <s v="DCrp~USD~CWL2004_SD1_A1"/>
    <n v="25322"/>
    <d v="2012-03-26T00:00:00"/>
    <d v="2012-03-29T00:00:00"/>
    <d v="2033-06-25T00:00:00"/>
    <s v="IPR"/>
    <s v="USD"/>
    <n v="0"/>
    <n v="0"/>
    <s v="N"/>
    <s v="BOFANY"/>
  </r>
  <r>
    <x v="15"/>
    <s v="P2"/>
    <s v="USD"/>
    <x v="10"/>
    <s v="BOND"/>
    <s v="DCrp~USD~CWL2006_S9_A5"/>
    <n v="15756"/>
    <d v="2008-06-02T00:00:00"/>
    <d v="2008-06-02T00:00:00"/>
    <d v="2036-08-25T00:00:00"/>
    <s v="INT"/>
    <s v="USD"/>
    <n v="0"/>
    <n v="0"/>
    <s v="N"/>
    <s v="P4-UBS"/>
  </r>
  <r>
    <x v="15"/>
    <s v="P2"/>
    <s v="USD"/>
    <x v="10"/>
    <s v="BOND"/>
    <s v="DCrp~USD~CWL2006_S9_A5"/>
    <n v="15818"/>
    <d v="2008-06-24T00:00:00"/>
    <d v="2008-06-27T00:00:00"/>
    <d v="2036-08-25T00:00:00"/>
    <s v="INT"/>
    <s v="USD"/>
    <n v="0"/>
    <n v="0"/>
    <s v="N"/>
    <s v="DEUTUS"/>
  </r>
  <r>
    <x v="15"/>
    <s v="P2"/>
    <s v="USD"/>
    <x v="4"/>
    <s v="BOND"/>
    <s v="DCrp~USD~DBRR2012_EZ1_A"/>
    <n v="26891"/>
    <d v="2012-09-20T00:00:00"/>
    <d v="2012-09-28T00:00:00"/>
    <d v="2045-09-25T00:00:00"/>
    <s v="INT"/>
    <s v="USD"/>
    <n v="0"/>
    <n v="0"/>
    <s v="N"/>
    <s v="DEUTUS"/>
  </r>
  <r>
    <x v="12"/>
    <s v="P2"/>
    <s v="USD"/>
    <x v="7"/>
    <s v="BOND"/>
    <s v="DCrp~USD~ESA2013_ESH7_A27"/>
    <n v="27856"/>
    <d v="2013-01-31T00:00:00"/>
    <d v="2013-02-12T00:00:00"/>
    <d v="2031-12-05T00:00:00"/>
    <s v="INT"/>
    <s v="USD"/>
    <n v="0"/>
    <n v="0"/>
    <s v="N"/>
    <s v="JPMSUS"/>
  </r>
  <r>
    <x v="28"/>
    <s v="P2"/>
    <s v="USD"/>
    <x v="7"/>
    <s v="BOND"/>
    <s v="DCrp~USD~ESA2013_ESH7_A27"/>
    <n v="27856"/>
    <d v="2013-01-31T00:00:00"/>
    <d v="2013-02-12T00:00:00"/>
    <d v="2031-12-05T00:00:00"/>
    <s v="INT"/>
    <s v="USD"/>
    <n v="0"/>
    <n v="0"/>
    <s v="N"/>
    <s v="JPMSUS"/>
  </r>
  <r>
    <x v="12"/>
    <s v="P2"/>
    <s v="USD"/>
    <x v="7"/>
    <s v="BOND"/>
    <s v="DCrp~USD~ESA2013_ESH7_A27"/>
    <n v="29096"/>
    <d v="2013-08-02T00:00:00"/>
    <d v="2013-08-07T00:00:00"/>
    <d v="2031-12-05T00:00:00"/>
    <s v="INT"/>
    <s v="USD"/>
    <n v="0"/>
    <n v="0"/>
    <s v="N"/>
    <s v="DEUTUS"/>
  </r>
  <r>
    <x v="28"/>
    <s v="P2"/>
    <s v="USD"/>
    <x v="7"/>
    <s v="BOND"/>
    <s v="DCrp~USD~ESA2013_ESH7_A27"/>
    <n v="29096"/>
    <d v="2013-08-02T00:00:00"/>
    <d v="2013-08-07T00:00:00"/>
    <d v="2031-12-05T00:00:00"/>
    <s v="INT"/>
    <s v="USD"/>
    <n v="0"/>
    <n v="0"/>
    <s v="N"/>
    <s v="DEUTUS"/>
  </r>
  <r>
    <x v="12"/>
    <s v="P2"/>
    <s v="USD"/>
    <x v="7"/>
    <s v="BOND"/>
    <s v="DCrp~USD~ESA2013_ESH7_A27"/>
    <n v="35527"/>
    <d v="2015-09-25T00:00:00"/>
    <d v="2015-09-30T00:00:00"/>
    <d v="2031-12-05T00:00:00"/>
    <s v="INT"/>
    <s v="USD"/>
    <n v="0"/>
    <n v="0"/>
    <s v="N"/>
    <s v="FUNBUS"/>
  </r>
  <r>
    <x v="28"/>
    <s v="P2"/>
    <s v="USD"/>
    <x v="7"/>
    <s v="BOND"/>
    <s v="DCrp~USD~ESA2013_ESH7_A27"/>
    <n v="35527"/>
    <d v="2015-09-25T00:00:00"/>
    <d v="2015-09-30T00:00:00"/>
    <d v="2031-12-05T00:00:00"/>
    <s v="INT"/>
    <s v="USD"/>
    <n v="0"/>
    <n v="0"/>
    <s v="N"/>
    <s v="FUNBUS"/>
  </r>
  <r>
    <x v="15"/>
    <s v="P2"/>
    <s v="USD"/>
    <x v="8"/>
    <s v="BOND"/>
    <s v="DCrp~USD~FHAMS07_FA1_A1"/>
    <n v="14614"/>
    <d v="2007-02-16T00:00:00"/>
    <d v="2007-02-28T00:00:00"/>
    <d v="2047-02-25T00:00:00"/>
    <s v="XNL"/>
    <s v="USD"/>
    <n v="36555.24"/>
    <n v="36555.24"/>
    <s v="N"/>
    <s v="DEUTUS"/>
  </r>
  <r>
    <x v="15"/>
    <s v="P2"/>
    <s v="USD"/>
    <x v="8"/>
    <s v="BOND"/>
    <s v="DCrp~USD~FHAMS07_FA1_A1"/>
    <n v="14614"/>
    <d v="2007-02-16T00:00:00"/>
    <d v="2007-02-28T00:00:00"/>
    <d v="2047-02-25T00:00:00"/>
    <s v="IPR"/>
    <s v="USD"/>
    <n v="0"/>
    <n v="0"/>
    <s v="N"/>
    <s v="DEUTUS"/>
  </r>
  <r>
    <x v="15"/>
    <s v="P2"/>
    <s v="USD"/>
    <x v="8"/>
    <s v="BOND"/>
    <s v="DCrp~USD~FHAMS07_FA1_A1"/>
    <n v="38333"/>
    <d v="2016-08-30T00:00:00"/>
    <d v="2016-09-01T00:00:00"/>
    <d v="2047-02-25T00:00:00"/>
    <s v="IPR"/>
    <s v="USD"/>
    <n v="0"/>
    <n v="0"/>
    <s v="N"/>
    <s v="P1"/>
  </r>
  <r>
    <x v="15"/>
    <s v="P2"/>
    <s v="USD"/>
    <x v="8"/>
    <s v="BOND"/>
    <s v="DCrp~USD~FHAMS07_FA1_A1"/>
    <n v="38333"/>
    <d v="2016-08-30T00:00:00"/>
    <d v="2016-09-01T00:00:00"/>
    <d v="2047-02-25T00:00:00"/>
    <s v="XNL"/>
    <s v="USD"/>
    <n v="-36555.24"/>
    <n v="-36555.24"/>
    <s v="N"/>
    <s v="P1"/>
  </r>
  <r>
    <x v="5"/>
    <s v="P2"/>
    <s v="USD"/>
    <x v="9"/>
    <s v="BOND"/>
    <s v="DCrp~USD~FHASI2005_AR2_1A1"/>
    <n v="18295"/>
    <d v="2009-10-01T00:00:00"/>
    <d v="2009-10-01T00:00:00"/>
    <d v="2035-05-25T00:00:00"/>
    <s v="INT"/>
    <s v="USD"/>
    <n v="58.59"/>
    <n v="58.59"/>
    <s v="N"/>
    <s v="P4-WAMCO"/>
  </r>
  <r>
    <x v="5"/>
    <s v="P2"/>
    <s v="USD"/>
    <x v="9"/>
    <s v="BOND"/>
    <s v="DCrp~USD~FHASI2005_AR2_1A1"/>
    <n v="18295"/>
    <d v="2009-10-01T00:00:00"/>
    <d v="2009-10-01T00:00:00"/>
    <d v="2035-05-25T00:00:00"/>
    <s v="XNL"/>
    <s v="USD"/>
    <n v="225.47"/>
    <n v="225.47"/>
    <s v="N"/>
    <s v="P4-WAMCO"/>
  </r>
  <r>
    <x v="3"/>
    <s v="P2"/>
    <s v="USD"/>
    <x v="9"/>
    <s v="BOND"/>
    <s v="DCrp~USD~FHASI2005_AR2_1A1"/>
    <n v="18295"/>
    <d v="2009-10-01T00:00:00"/>
    <d v="2009-10-01T00:00:00"/>
    <d v="2035-05-25T00:00:00"/>
    <s v="XNL"/>
    <s v="USD"/>
    <n v="224.93"/>
    <n v="224.93"/>
    <s v="N"/>
    <s v="P4-WAMCO"/>
  </r>
  <r>
    <x v="3"/>
    <s v="P2"/>
    <s v="USD"/>
    <x v="9"/>
    <s v="BOND"/>
    <s v="DCrp~USD~FHASI2005_AR2_1A1"/>
    <n v="18295"/>
    <d v="2009-10-01T00:00:00"/>
    <d v="2009-10-01T00:00:00"/>
    <d v="2035-05-25T00:00:00"/>
    <s v="INT"/>
    <s v="USD"/>
    <n v="57.18"/>
    <n v="57.18"/>
    <s v="N"/>
    <s v="P4-WAMCO"/>
  </r>
  <r>
    <x v="3"/>
    <s v="P2"/>
    <s v="USD"/>
    <x v="9"/>
    <s v="BOND"/>
    <s v="DCrp~USD~FHASI2005_AR2_1A1"/>
    <n v="25330"/>
    <d v="2012-03-26T00:00:00"/>
    <d v="2012-03-29T00:00:00"/>
    <d v="2035-05-25T00:00:00"/>
    <s v="XNL"/>
    <s v="USD"/>
    <n v="-224.93"/>
    <n v="-224.93"/>
    <s v="N"/>
    <s v="MOSZUS"/>
  </r>
  <r>
    <x v="5"/>
    <s v="P2"/>
    <s v="USD"/>
    <x v="9"/>
    <s v="BOND"/>
    <s v="DCrp~USD~FHASI2005_AR2_1A1"/>
    <n v="25330"/>
    <d v="2012-03-26T00:00:00"/>
    <d v="2012-03-29T00:00:00"/>
    <d v="2035-05-25T00:00:00"/>
    <s v="INT"/>
    <s v="USD"/>
    <n v="-58.59"/>
    <n v="-58.59"/>
    <s v="N"/>
    <s v="MOSZUS"/>
  </r>
  <r>
    <x v="3"/>
    <s v="P2"/>
    <s v="USD"/>
    <x v="9"/>
    <s v="BOND"/>
    <s v="DCrp~USD~FHASI2005_AR2_1A1"/>
    <n v="25330"/>
    <d v="2012-03-26T00:00:00"/>
    <d v="2012-03-29T00:00:00"/>
    <d v="2035-05-25T00:00:00"/>
    <s v="INT"/>
    <s v="USD"/>
    <n v="-57.18"/>
    <n v="-57.18"/>
    <s v="N"/>
    <s v="MOSZUS"/>
  </r>
  <r>
    <x v="5"/>
    <s v="P2"/>
    <s v="USD"/>
    <x v="9"/>
    <s v="BOND"/>
    <s v="DCrp~USD~FHASI2005_AR2_1A1"/>
    <n v="25330"/>
    <d v="2012-03-26T00:00:00"/>
    <d v="2012-03-29T00:00:00"/>
    <d v="2035-05-25T00:00:00"/>
    <s v="XNL"/>
    <s v="USD"/>
    <n v="-225.47"/>
    <n v="-225.47"/>
    <s v="N"/>
    <s v="MOSZUS"/>
  </r>
  <r>
    <x v="5"/>
    <s v="P2"/>
    <s v="USD"/>
    <x v="9"/>
    <s v="BOND"/>
    <s v="DCrp~USD~FHASI2007_AR2_1A1"/>
    <n v="15759"/>
    <d v="2008-06-02T00:00:00"/>
    <d v="2008-06-02T00:00:00"/>
    <d v="2037-08-25T00:00:00"/>
    <s v="XNL"/>
    <s v="USD"/>
    <n v="461.55"/>
    <n v="461.55"/>
    <s v="N"/>
    <s v="P4-UBS"/>
  </r>
  <r>
    <x v="5"/>
    <s v="P2"/>
    <s v="USD"/>
    <x v="9"/>
    <s v="BOND"/>
    <s v="DCrp~USD~FHASI2007_AR2_1A1"/>
    <n v="15759"/>
    <d v="2008-06-02T00:00:00"/>
    <d v="2008-06-02T00:00:00"/>
    <d v="2037-08-25T00:00:00"/>
    <s v="INT"/>
    <s v="USD"/>
    <n v="118.35"/>
    <n v="118.35"/>
    <s v="N"/>
    <s v="P4-UBS"/>
  </r>
  <r>
    <x v="3"/>
    <s v="P2"/>
    <s v="USD"/>
    <x v="9"/>
    <s v="BOND"/>
    <s v="DCrp~USD~FHASI2007_AR2_1A1"/>
    <n v="15759"/>
    <d v="2008-06-02T00:00:00"/>
    <d v="2008-06-02T00:00:00"/>
    <d v="2037-08-25T00:00:00"/>
    <s v="XNL"/>
    <s v="USD"/>
    <n v="469.77"/>
    <n v="469.77"/>
    <s v="N"/>
    <s v="P4-UBS"/>
  </r>
  <r>
    <x v="3"/>
    <s v="P2"/>
    <s v="USD"/>
    <x v="9"/>
    <s v="BOND"/>
    <s v="DCrp~USD~FHASI2007_AR2_1A1"/>
    <n v="15759"/>
    <d v="2008-06-02T00:00:00"/>
    <d v="2008-06-02T00:00:00"/>
    <d v="2037-08-25T00:00:00"/>
    <s v="INT"/>
    <s v="USD"/>
    <n v="115.71"/>
    <n v="115.71"/>
    <s v="N"/>
    <s v="P4-UBS"/>
  </r>
  <r>
    <x v="5"/>
    <s v="P2"/>
    <s v="USD"/>
    <x v="9"/>
    <s v="BOND"/>
    <s v="DCrp~USD~FHASI2007_AR2_1A1"/>
    <n v="25314"/>
    <d v="2012-03-26T00:00:00"/>
    <d v="2012-03-29T00:00:00"/>
    <d v="2037-08-25T00:00:00"/>
    <s v="XNL"/>
    <s v="USD"/>
    <n v="-461.55"/>
    <n v="-461.55"/>
    <s v="N"/>
    <s v="MOSZUS"/>
  </r>
  <r>
    <x v="3"/>
    <s v="P2"/>
    <s v="USD"/>
    <x v="9"/>
    <s v="BOND"/>
    <s v="DCrp~USD~FHASI2007_AR2_1A1"/>
    <n v="25314"/>
    <d v="2012-03-26T00:00:00"/>
    <d v="2012-03-29T00:00:00"/>
    <d v="2037-08-25T00:00:00"/>
    <s v="INT"/>
    <s v="USD"/>
    <n v="-115.71"/>
    <n v="-115.71"/>
    <s v="N"/>
    <s v="MOSZUS"/>
  </r>
  <r>
    <x v="5"/>
    <s v="P2"/>
    <s v="USD"/>
    <x v="9"/>
    <s v="BOND"/>
    <s v="DCrp~USD~FHASI2007_AR2_1A1"/>
    <n v="25314"/>
    <d v="2012-03-26T00:00:00"/>
    <d v="2012-03-29T00:00:00"/>
    <d v="2037-08-25T00:00:00"/>
    <s v="INT"/>
    <s v="USD"/>
    <n v="-118.35"/>
    <n v="-118.35"/>
    <s v="N"/>
    <s v="MOSZUS"/>
  </r>
  <r>
    <x v="3"/>
    <s v="P2"/>
    <s v="USD"/>
    <x v="9"/>
    <s v="BOND"/>
    <s v="DCrp~USD~FHASI2007_AR2_1A1"/>
    <n v="25314"/>
    <d v="2012-03-26T00:00:00"/>
    <d v="2012-03-29T00:00:00"/>
    <d v="2037-08-25T00:00:00"/>
    <s v="XNL"/>
    <s v="USD"/>
    <n v="-469.77"/>
    <n v="-469.77"/>
    <s v="N"/>
    <s v="MOSZUS"/>
  </r>
  <r>
    <x v="15"/>
    <s v="P2"/>
    <s v="USD"/>
    <x v="6"/>
    <s v="BOND"/>
    <s v="DCrp~USD~FHLT2006_B_SLA"/>
    <n v="13674"/>
    <d v="2006-08-02T00:00:00"/>
    <d v="2006-08-03T00:00:00"/>
    <d v="2040-08-03T00:00:00"/>
    <s v="IPR"/>
    <s v="USD"/>
    <n v="0"/>
    <n v="0"/>
    <s v="N"/>
    <s v="UBSSUS"/>
  </r>
  <r>
    <x v="15"/>
    <s v="P2"/>
    <s v="USD"/>
    <x v="6"/>
    <s v="BOND"/>
    <s v="DCrp~USD~FHLT2006_B_SLA"/>
    <n v="14169"/>
    <d v="2006-11-15T00:00:00"/>
    <d v="2006-11-20T00:00:00"/>
    <d v="2040-08-03T00:00:00"/>
    <s v="IPR"/>
    <s v="USD"/>
    <n v="0"/>
    <n v="0"/>
    <s v="N"/>
    <s v="UBSSUS"/>
  </r>
  <r>
    <x v="15"/>
    <s v="P2"/>
    <s v="USD"/>
    <x v="8"/>
    <s v="BOND"/>
    <s v="DCrp~USD~FMIC2005_3_2A2"/>
    <n v="13892"/>
    <d v="2006-09-28T00:00:00"/>
    <d v="2006-09-29T00:00:00"/>
    <d v="2036-12-25T00:00:00"/>
    <s v="IPR"/>
    <s v="USD"/>
    <n v="0"/>
    <n v="0"/>
    <s v="N"/>
    <s v="MLGSUS"/>
  </r>
  <r>
    <x v="15"/>
    <s v="P2"/>
    <s v="USD"/>
    <x v="8"/>
    <s v="BOND"/>
    <s v="DCrp~USD~FMIC2005_3_2A2"/>
    <n v="38365"/>
    <d v="2016-08-30T00:00:00"/>
    <d v="2016-09-01T00:00:00"/>
    <d v="2036-12-25T00:00:00"/>
    <s v="IPR"/>
    <s v="USD"/>
    <n v="0"/>
    <n v="0"/>
    <s v="N"/>
    <s v="P1"/>
  </r>
  <r>
    <x v="29"/>
    <s v="P2"/>
    <s v="USD"/>
    <x v="9"/>
    <s v="BOND"/>
    <s v="DCrp~USD~GFORC2005_RRA_A2"/>
    <n v="15760"/>
    <d v="2008-06-02T00:00:00"/>
    <d v="2008-06-02T00:00:00"/>
    <d v="2036-08-22T00:00:00"/>
    <s v="INT"/>
    <s v="USD"/>
    <n v="0"/>
    <n v="0"/>
    <s v="N"/>
    <s v="P4-UBS"/>
  </r>
  <r>
    <x v="29"/>
    <s v="P2"/>
    <s v="USD"/>
    <x v="9"/>
    <s v="BOND"/>
    <s v="DCrp~USD~GFORC2005_RRA_A2"/>
    <n v="22340"/>
    <d v="2011-05-05T00:00:00"/>
    <d v="2011-05-10T00:00:00"/>
    <d v="2036-08-22T00:00:00"/>
    <s v="INT"/>
    <s v="USD"/>
    <n v="0"/>
    <n v="0"/>
    <s v="N"/>
    <s v="JPMSUS"/>
  </r>
  <r>
    <x v="6"/>
    <s v="P2"/>
    <s v="USD"/>
    <x v="7"/>
    <s v="BOND"/>
    <s v="DCrp~USD~GMACC2004_C2_A4"/>
    <n v="18402"/>
    <d v="2009-11-10T00:00:00"/>
    <d v="2009-11-16T00:00:00"/>
    <d v="2038-08-10T00:00:00"/>
    <s v="INT"/>
    <s v="USD"/>
    <n v="0"/>
    <n v="0"/>
    <s v="N"/>
    <s v="DEUTUS"/>
  </r>
  <r>
    <x v="26"/>
    <s v="P2"/>
    <s v="USD"/>
    <x v="7"/>
    <s v="BOND"/>
    <s v="DCrp~USD~GMACC2004_C2_A4"/>
    <n v="18402"/>
    <d v="2009-11-10T00:00:00"/>
    <d v="2009-11-16T00:00:00"/>
    <d v="2038-08-10T00:00:00"/>
    <s v="INT"/>
    <s v="USD"/>
    <n v="0"/>
    <n v="0"/>
    <s v="N"/>
    <s v="DEUTUS"/>
  </r>
  <r>
    <x v="26"/>
    <s v="P2"/>
    <s v="USD"/>
    <x v="7"/>
    <s v="BOND"/>
    <s v="DCrp~USD~GMACC2004_C2_A4"/>
    <n v="19552"/>
    <d v="2010-06-10T00:00:00"/>
    <d v="2010-06-15T00:00:00"/>
    <d v="2038-08-10T00:00:00"/>
    <s v="INT"/>
    <s v="USD"/>
    <n v="0"/>
    <n v="0"/>
    <s v="N"/>
    <s v="DEUTUS"/>
  </r>
  <r>
    <x v="6"/>
    <s v="P2"/>
    <s v="USD"/>
    <x v="7"/>
    <s v="BOND"/>
    <s v="DCrp~USD~GMACC2004_C2_A4"/>
    <n v="19552"/>
    <d v="2010-06-10T00:00:00"/>
    <d v="2010-06-15T00:00:00"/>
    <d v="2038-08-10T00:00:00"/>
    <s v="INT"/>
    <s v="USD"/>
    <n v="0"/>
    <n v="0"/>
    <s v="N"/>
    <s v="DEUTUS"/>
  </r>
  <r>
    <x v="6"/>
    <s v="P2"/>
    <s v="USD"/>
    <x v="7"/>
    <s v="BOND"/>
    <s v="DCrp~USD~GMACC2004_C2_A4"/>
    <n v="20144"/>
    <d v="2010-09-22T00:00:00"/>
    <d v="2010-09-27T00:00:00"/>
    <d v="2038-08-10T00:00:00"/>
    <s v="INT"/>
    <s v="USD"/>
    <n v="0"/>
    <n v="0"/>
    <s v="N"/>
    <s v="BARCCI"/>
  </r>
  <r>
    <x v="26"/>
    <s v="P2"/>
    <s v="USD"/>
    <x v="7"/>
    <s v="BOND"/>
    <s v="DCrp~USD~GMACC2004_C2_A4"/>
    <n v="20144"/>
    <d v="2010-09-22T00:00:00"/>
    <d v="2010-09-27T00:00:00"/>
    <d v="2038-08-10T00:00:00"/>
    <s v="INT"/>
    <s v="USD"/>
    <n v="0"/>
    <n v="0"/>
    <s v="N"/>
    <s v="BARCCI"/>
  </r>
  <r>
    <x v="6"/>
    <s v="P2"/>
    <s v="USD"/>
    <x v="7"/>
    <s v="BOND"/>
    <s v="DCrp~USD~GMACC2004_C2_A4"/>
    <n v="20200"/>
    <d v="2010-09-30T00:00:00"/>
    <d v="2010-10-05T00:00:00"/>
    <d v="2038-08-10T00:00:00"/>
    <s v="INT"/>
    <s v="USD"/>
    <n v="0"/>
    <n v="0"/>
    <s v="N"/>
    <s v="FUNBUS"/>
  </r>
  <r>
    <x v="26"/>
    <s v="P2"/>
    <s v="USD"/>
    <x v="7"/>
    <s v="BOND"/>
    <s v="DCrp~USD~GMACC2004_C2_A4"/>
    <n v="20200"/>
    <d v="2010-09-30T00:00:00"/>
    <d v="2010-10-05T00:00:00"/>
    <d v="2038-08-10T00:00:00"/>
    <s v="INT"/>
    <s v="USD"/>
    <n v="0"/>
    <n v="0"/>
    <s v="N"/>
    <s v="FUNBUS"/>
  </r>
  <r>
    <x v="6"/>
    <s v="P2"/>
    <s v="USD"/>
    <x v="7"/>
    <s v="BOND"/>
    <s v="DCrp~USD~GMACC2004_C2_A4"/>
    <n v="23387"/>
    <d v="2011-09-09T00:00:00"/>
    <d v="2011-09-14T00:00:00"/>
    <d v="2038-08-10T00:00:00"/>
    <s v="INT"/>
    <s v="USD"/>
    <n v="0"/>
    <n v="0"/>
    <s v="N"/>
    <s v="FUNBUS"/>
  </r>
  <r>
    <x v="26"/>
    <s v="P2"/>
    <s v="USD"/>
    <x v="7"/>
    <s v="BOND"/>
    <s v="DCrp~USD~GMACC2004_C2_A4"/>
    <n v="23387"/>
    <d v="2011-09-09T00:00:00"/>
    <d v="2011-09-14T00:00:00"/>
    <d v="2038-08-10T00:00:00"/>
    <s v="INT"/>
    <s v="USD"/>
    <n v="0"/>
    <n v="0"/>
    <s v="N"/>
    <s v="FUNBUS"/>
  </r>
  <r>
    <x v="15"/>
    <s v="P2"/>
    <s v="USD"/>
    <x v="9"/>
    <s v="BOND"/>
    <s v="DCrp~USD~GSAMP2003_SEA_A1"/>
    <n v="16421"/>
    <d v="2009-01-02T00:00:00"/>
    <d v="2009-01-02T00:00:00"/>
    <d v="2033-02-25T00:00:00"/>
    <s v="XNL"/>
    <s v="USD"/>
    <n v="440.38"/>
    <n v="440.38"/>
    <s v="N"/>
    <s v="P4-WAMCO"/>
  </r>
  <r>
    <x v="15"/>
    <s v="P2"/>
    <s v="USD"/>
    <x v="9"/>
    <s v="BOND"/>
    <s v="DCrp~USD~GSAMP2003_SEA_A1"/>
    <n v="16421"/>
    <d v="2009-01-02T00:00:00"/>
    <d v="2009-01-02T00:00:00"/>
    <d v="2033-02-25T00:00:00"/>
    <s v="IPR"/>
    <s v="USD"/>
    <n v="0"/>
    <n v="0"/>
    <s v="N"/>
    <s v="P4-WAMCO"/>
  </r>
  <r>
    <x v="15"/>
    <s v="P2"/>
    <s v="USD"/>
    <x v="9"/>
    <s v="BOND"/>
    <s v="DCrp~USD~GSAMP2003_SEA_A1"/>
    <n v="25341"/>
    <d v="2012-03-26T00:00:00"/>
    <d v="2012-03-29T00:00:00"/>
    <d v="2033-02-25T00:00:00"/>
    <s v="IPR"/>
    <s v="USD"/>
    <n v="0"/>
    <n v="0"/>
    <s v="N"/>
    <s v="RWBDUS"/>
  </r>
  <r>
    <x v="15"/>
    <s v="P2"/>
    <s v="USD"/>
    <x v="9"/>
    <s v="BOND"/>
    <s v="DCrp~USD~GSAMP2003_SEA_A1"/>
    <n v="25341"/>
    <d v="2012-03-26T00:00:00"/>
    <d v="2012-03-29T00:00:00"/>
    <d v="2033-02-25T00:00:00"/>
    <s v="XNL"/>
    <s v="USD"/>
    <n v="-440.38"/>
    <n v="-440.38"/>
    <s v="N"/>
    <s v="RWBDUS"/>
  </r>
  <r>
    <x v="15"/>
    <s v="P2"/>
    <s v="USD"/>
    <x v="9"/>
    <s v="BOND"/>
    <s v="DCrp~USD~GSMPS2005_RP3_1AF"/>
    <n v="18294"/>
    <d v="2009-10-01T00:00:00"/>
    <d v="2009-10-01T00:00:00"/>
    <d v="2035-09-25T00:00:00"/>
    <s v="IPR"/>
    <s v="USD"/>
    <n v="0"/>
    <n v="0"/>
    <s v="N"/>
    <s v="P4-WAMCO"/>
  </r>
  <r>
    <x v="15"/>
    <s v="P2"/>
    <s v="USD"/>
    <x v="9"/>
    <s v="BOND"/>
    <s v="DCrp~USD~GSMPS2005_RP3_1AF"/>
    <n v="18294"/>
    <d v="2009-10-01T00:00:00"/>
    <d v="2009-10-01T00:00:00"/>
    <d v="2035-09-25T00:00:00"/>
    <s v="XNL"/>
    <s v="USD"/>
    <n v="435.07"/>
    <n v="435.07"/>
    <s v="N"/>
    <s v="P4-WAMCO"/>
  </r>
  <r>
    <x v="15"/>
    <s v="P2"/>
    <s v="USD"/>
    <x v="9"/>
    <s v="BOND"/>
    <s v="DCrp~USD~GSMPS2005_RP3_1AF"/>
    <n v="25305"/>
    <d v="2012-03-26T00:00:00"/>
    <d v="2012-03-29T00:00:00"/>
    <d v="2035-09-25T00:00:00"/>
    <s v="XNL"/>
    <s v="USD"/>
    <n v="-435.07"/>
    <n v="-435.07"/>
    <s v="N"/>
    <s v="BOFANY"/>
  </r>
  <r>
    <x v="15"/>
    <s v="P2"/>
    <s v="USD"/>
    <x v="9"/>
    <s v="BOND"/>
    <s v="DCrp~USD~GSMPS2005_RP3_1AF"/>
    <n v="25305"/>
    <d v="2012-03-26T00:00:00"/>
    <d v="2012-03-29T00:00:00"/>
    <d v="2035-09-25T00:00:00"/>
    <s v="IPR"/>
    <s v="USD"/>
    <n v="0"/>
    <n v="0"/>
    <s v="N"/>
    <s v="BOFANY"/>
  </r>
  <r>
    <x v="33"/>
    <s v="P2"/>
    <s v="USD"/>
    <x v="9"/>
    <s v="BOND"/>
    <s v="DCrp~USD~GSMS2006_CC1_A"/>
    <n v="15769"/>
    <d v="2008-06-02T00:00:00"/>
    <d v="2008-06-02T00:00:00"/>
    <d v="2046-03-21T00:00:00"/>
    <s v="INT"/>
    <s v="USD"/>
    <n v="0"/>
    <n v="0"/>
    <s v="N"/>
    <s v="P4-UBS"/>
  </r>
  <r>
    <x v="33"/>
    <s v="P2"/>
    <s v="USD"/>
    <x v="9"/>
    <s v="BOND"/>
    <s v="DCrp~USD~GSMS2006_CC1_A"/>
    <n v="25327"/>
    <d v="2012-03-26T00:00:00"/>
    <d v="2012-03-29T00:00:00"/>
    <d v="2046-03-21T00:00:00"/>
    <s v="INT"/>
    <s v="USD"/>
    <n v="0"/>
    <n v="0"/>
    <s v="N"/>
    <s v="MOSZUS"/>
  </r>
  <r>
    <x v="22"/>
    <s v="P2"/>
    <s v="USD"/>
    <x v="5"/>
    <s v="BOND"/>
    <s v="DCrp~USD~GSMS2009_RR1_JPA"/>
    <n v="17683"/>
    <d v="2009-07-15T00:00:00"/>
    <d v="2009-08-04T00:00:00"/>
    <d v="2036-11-15T00:00:00"/>
    <s v="INT"/>
    <s v="USD"/>
    <n v="0"/>
    <n v="0"/>
    <s v="N"/>
    <s v="GOSZUS"/>
  </r>
  <r>
    <x v="2"/>
    <s v="P2"/>
    <s v="USD"/>
    <x v="5"/>
    <s v="BOND"/>
    <s v="DCrp~USD~GSMS2009_RR1_JPA"/>
    <n v="17683"/>
    <d v="2009-07-15T00:00:00"/>
    <d v="2009-08-04T00:00:00"/>
    <d v="2036-11-15T00:00:00"/>
    <s v="INT"/>
    <s v="USD"/>
    <n v="0"/>
    <n v="0"/>
    <s v="N"/>
    <s v="GOSZUS"/>
  </r>
  <r>
    <x v="2"/>
    <s v="P2"/>
    <s v="USD"/>
    <x v="5"/>
    <s v="BOND"/>
    <s v="DCrp~USD~GSMS2009_RR1_JPA"/>
    <n v="19065"/>
    <d v="2010-03-17T00:00:00"/>
    <d v="2010-03-22T00:00:00"/>
    <d v="2036-11-15T00:00:00"/>
    <s v="INT"/>
    <s v="USD"/>
    <n v="0"/>
    <n v="0"/>
    <s v="N"/>
    <s v="GOSZUS"/>
  </r>
  <r>
    <x v="22"/>
    <s v="P2"/>
    <s v="USD"/>
    <x v="5"/>
    <s v="BOND"/>
    <s v="DCrp~USD~GSMS2009_RR1_JPA"/>
    <n v="19065"/>
    <d v="2010-03-17T00:00:00"/>
    <d v="2010-03-22T00:00:00"/>
    <d v="2036-11-15T00:00:00"/>
    <s v="INT"/>
    <s v="USD"/>
    <n v="0"/>
    <n v="0"/>
    <s v="N"/>
    <s v="GOSZUS"/>
  </r>
  <r>
    <x v="28"/>
    <s v="P2"/>
    <s v="USD"/>
    <x v="7"/>
    <s v="BOND"/>
    <s v="DCrp~USD~GSMS2012_SHOP_A"/>
    <n v="26257"/>
    <d v="2012-07-23T00:00:00"/>
    <d v="2012-08-06T00:00:00"/>
    <d v="2031-06-05T00:00:00"/>
    <s v="INT"/>
    <s v="USD"/>
    <n v="0"/>
    <n v="0"/>
    <s v="N"/>
    <s v="GOSZUS"/>
  </r>
  <r>
    <x v="12"/>
    <s v="P2"/>
    <s v="USD"/>
    <x v="7"/>
    <s v="BOND"/>
    <s v="DCrp~USD~GSMS2012_SHOP_A"/>
    <n v="26257"/>
    <d v="2012-07-23T00:00:00"/>
    <d v="2012-08-06T00:00:00"/>
    <d v="2031-06-05T00:00:00"/>
    <s v="INT"/>
    <s v="USD"/>
    <n v="0"/>
    <n v="0"/>
    <s v="N"/>
    <s v="GOSZUS"/>
  </r>
  <r>
    <x v="28"/>
    <s v="P2"/>
    <s v="USD"/>
    <x v="7"/>
    <s v="BOND"/>
    <s v="DCrp~USD~GSMS2012_SHOP_A"/>
    <n v="26496"/>
    <d v="2012-08-15T00:00:00"/>
    <d v="2012-08-20T00:00:00"/>
    <d v="2031-06-05T00:00:00"/>
    <s v="INT"/>
    <s v="USD"/>
    <n v="0"/>
    <n v="0"/>
    <s v="N"/>
    <s v="CSFBUS"/>
  </r>
  <r>
    <x v="12"/>
    <s v="P2"/>
    <s v="USD"/>
    <x v="7"/>
    <s v="BOND"/>
    <s v="DCrp~USD~GSMS2012_SHOP_A"/>
    <n v="26496"/>
    <d v="2012-08-15T00:00:00"/>
    <d v="2012-08-20T00:00:00"/>
    <d v="2031-06-05T00:00:00"/>
    <s v="INT"/>
    <s v="USD"/>
    <n v="0"/>
    <n v="0"/>
    <s v="N"/>
    <s v="CSFBUS"/>
  </r>
  <r>
    <x v="12"/>
    <s v="P2"/>
    <s v="USD"/>
    <x v="7"/>
    <s v="BOND"/>
    <s v="DCrp~USD~GSMS2012_SHOP_A"/>
    <n v="26543"/>
    <d v="2012-08-21T00:00:00"/>
    <d v="2012-08-24T00:00:00"/>
    <d v="2031-06-05T00:00:00"/>
    <s v="INT"/>
    <s v="USD"/>
    <n v="0"/>
    <n v="0"/>
    <s v="N"/>
    <s v="DEUTUS"/>
  </r>
  <r>
    <x v="28"/>
    <s v="P2"/>
    <s v="USD"/>
    <x v="7"/>
    <s v="BOND"/>
    <s v="DCrp~USD~GSMS2012_SHOP_A"/>
    <n v="26543"/>
    <d v="2012-08-21T00:00:00"/>
    <d v="2012-08-24T00:00:00"/>
    <d v="2031-06-05T00:00:00"/>
    <s v="INT"/>
    <s v="USD"/>
    <n v="0"/>
    <n v="0"/>
    <s v="N"/>
    <s v="DEUTUS"/>
  </r>
  <r>
    <x v="28"/>
    <s v="P2"/>
    <s v="USD"/>
    <x v="7"/>
    <s v="BOND"/>
    <s v="DCrp~USD~GSMS2012_SHOP_A"/>
    <n v="26940"/>
    <d v="2012-09-28T00:00:00"/>
    <d v="2012-10-03T00:00:00"/>
    <d v="2031-06-05T00:00:00"/>
    <s v="INT"/>
    <s v="USD"/>
    <n v="0"/>
    <n v="0"/>
    <s v="N"/>
    <s v="DEUTUS"/>
  </r>
  <r>
    <x v="12"/>
    <s v="P2"/>
    <s v="USD"/>
    <x v="7"/>
    <s v="BOND"/>
    <s v="DCrp~USD~GSMS2012_SHOP_A"/>
    <n v="26940"/>
    <d v="2012-09-28T00:00:00"/>
    <d v="2012-10-03T00:00:00"/>
    <d v="2031-06-05T00:00:00"/>
    <s v="INT"/>
    <s v="USD"/>
    <n v="0"/>
    <n v="0"/>
    <s v="N"/>
    <s v="DEUTUS"/>
  </r>
  <r>
    <x v="28"/>
    <s v="P2"/>
    <s v="USD"/>
    <x v="7"/>
    <s v="BOND"/>
    <s v="DCrp~USD~GSMS2012_SHOP_A"/>
    <n v="29051"/>
    <d v="2013-07-26T00:00:00"/>
    <d v="2013-07-31T00:00:00"/>
    <d v="2031-06-05T00:00:00"/>
    <s v="INT"/>
    <s v="USD"/>
    <n v="0"/>
    <n v="0"/>
    <s v="N"/>
    <s v="DEUTUS"/>
  </r>
  <r>
    <x v="12"/>
    <s v="P2"/>
    <s v="USD"/>
    <x v="7"/>
    <s v="BOND"/>
    <s v="DCrp~USD~GSMS2012_SHOP_A"/>
    <n v="29051"/>
    <d v="2013-07-26T00:00:00"/>
    <d v="2013-07-31T00:00:00"/>
    <d v="2031-06-05T00:00:00"/>
    <s v="INT"/>
    <s v="USD"/>
    <n v="0"/>
    <n v="0"/>
    <s v="N"/>
    <s v="DEUTUS"/>
  </r>
  <r>
    <x v="28"/>
    <s v="P2"/>
    <s v="USD"/>
    <x v="7"/>
    <s v="BOND"/>
    <s v="DCrp~USD~GSMS2012_SHOP_A"/>
    <n v="29095"/>
    <d v="2013-08-02T00:00:00"/>
    <d v="2013-08-07T00:00:00"/>
    <d v="2031-06-05T00:00:00"/>
    <s v="INT"/>
    <s v="USD"/>
    <n v="0"/>
    <n v="0"/>
    <s v="N"/>
    <s v="FUNBUS"/>
  </r>
  <r>
    <x v="12"/>
    <s v="P2"/>
    <s v="USD"/>
    <x v="7"/>
    <s v="BOND"/>
    <s v="DCrp~USD~GSMS2012_SHOP_A"/>
    <n v="29095"/>
    <d v="2013-08-02T00:00:00"/>
    <d v="2013-08-07T00:00:00"/>
    <d v="2031-06-05T00:00:00"/>
    <s v="INT"/>
    <s v="USD"/>
    <n v="0"/>
    <n v="0"/>
    <s v="N"/>
    <s v="FUNBUS"/>
  </r>
  <r>
    <x v="26"/>
    <s v="P2"/>
    <s v="USD"/>
    <x v="7"/>
    <s v="BOND"/>
    <s v="DCrp~USD~GSMS2013_KING_A"/>
    <n v="27957"/>
    <d v="2013-02-12T00:00:00"/>
    <d v="2013-02-25T00:00:00"/>
    <d v="2027-12-10T00:00:00"/>
    <s v="INT"/>
    <s v="USD"/>
    <n v="0"/>
    <n v="0"/>
    <s v="N"/>
    <s v="GOSZUS"/>
  </r>
  <r>
    <x v="6"/>
    <s v="P2"/>
    <s v="USD"/>
    <x v="7"/>
    <s v="BOND"/>
    <s v="DCrp~USD~GSMS2013_KING_A"/>
    <n v="27957"/>
    <d v="2013-02-12T00:00:00"/>
    <d v="2013-02-25T00:00:00"/>
    <d v="2027-12-10T00:00:00"/>
    <s v="INT"/>
    <s v="USD"/>
    <n v="0"/>
    <n v="0"/>
    <s v="N"/>
    <s v="GOSZUS"/>
  </r>
  <r>
    <x v="26"/>
    <s v="P2"/>
    <s v="USD"/>
    <x v="5"/>
    <s v="BOND"/>
    <s v="DCrp~USD~GSMS2013_KING_A"/>
    <n v="27958"/>
    <d v="2013-02-12T00:00:00"/>
    <d v="2013-02-25T00:00:00"/>
    <d v="2027-12-10T00:00:00"/>
    <s v="INT"/>
    <s v="USD"/>
    <n v="0"/>
    <n v="0"/>
    <s v="N"/>
    <s v="GOSZUS"/>
  </r>
  <r>
    <x v="6"/>
    <s v="P2"/>
    <s v="USD"/>
    <x v="5"/>
    <s v="BOND"/>
    <s v="DCrp~USD~GSMS2013_KING_A"/>
    <n v="27958"/>
    <d v="2013-02-12T00:00:00"/>
    <d v="2013-02-25T00:00:00"/>
    <d v="2027-12-10T00:00:00"/>
    <s v="INT"/>
    <s v="USD"/>
    <n v="0"/>
    <n v="0"/>
    <s v="N"/>
    <s v="GOSZUS"/>
  </r>
  <r>
    <x v="6"/>
    <s v="P2"/>
    <s v="USD"/>
    <x v="7"/>
    <s v="BOND"/>
    <s v="DCrp~USD~GSMS2013_KING_A"/>
    <n v="35028"/>
    <d v="2015-08-07T00:00:00"/>
    <d v="2015-08-12T00:00:00"/>
    <d v="2027-12-10T00:00:00"/>
    <s v="INT"/>
    <s v="USD"/>
    <n v="0"/>
    <n v="0"/>
    <s v="N"/>
    <s v="FUNBUS"/>
  </r>
  <r>
    <x v="26"/>
    <s v="P2"/>
    <s v="USD"/>
    <x v="7"/>
    <s v="BOND"/>
    <s v="DCrp~USD~GSMS2013_KING_A"/>
    <n v="35028"/>
    <d v="2015-08-07T00:00:00"/>
    <d v="2015-08-12T00:00:00"/>
    <d v="2027-12-10T00:00:00"/>
    <s v="INT"/>
    <s v="USD"/>
    <n v="0"/>
    <n v="0"/>
    <s v="N"/>
    <s v="FUNBUS"/>
  </r>
  <r>
    <x v="26"/>
    <s v="P2"/>
    <s v="USD"/>
    <x v="5"/>
    <s v="BOND"/>
    <s v="DCrp~USD~GSMS2013_KING_A"/>
    <n v="35634"/>
    <d v="2015-10-01T00:00:00"/>
    <d v="2015-10-06T00:00:00"/>
    <d v="2027-12-10T00:00:00"/>
    <s v="INT"/>
    <s v="USD"/>
    <n v="0"/>
    <n v="0"/>
    <s v="N"/>
    <s v="P1"/>
  </r>
  <r>
    <x v="6"/>
    <s v="P2"/>
    <s v="USD"/>
    <x v="5"/>
    <s v="BOND"/>
    <s v="DCrp~USD~GSMS2013_KING_A"/>
    <n v="35634"/>
    <d v="2015-10-01T00:00:00"/>
    <d v="2015-10-06T00:00:00"/>
    <d v="2027-12-10T00:00:00"/>
    <s v="INT"/>
    <s v="USD"/>
    <n v="0"/>
    <n v="0"/>
    <s v="N"/>
    <s v="P1"/>
  </r>
  <r>
    <x v="3"/>
    <s v="P2"/>
    <s v="USD"/>
    <x v="5"/>
    <s v="BOND"/>
    <s v="DCrp~USD~HEF2004_1_A4"/>
    <n v="32887"/>
    <d v="2014-11-06T00:00:00"/>
    <d v="2014-11-12T00:00:00"/>
    <d v="2044-01-01T00:00:00"/>
    <s v="XNL"/>
    <s v="USD"/>
    <n v="64043.67"/>
    <n v="64043.67"/>
    <s v="N"/>
    <s v="JPMSUS"/>
  </r>
  <r>
    <x v="34"/>
    <s v="P2"/>
    <s v="USD"/>
    <x v="5"/>
    <s v="BOND"/>
    <s v="DCrp~USD~HEF2004_1_A4"/>
    <n v="32887"/>
    <d v="2014-11-06T00:00:00"/>
    <d v="2014-11-12T00:00:00"/>
    <d v="2044-01-01T00:00:00"/>
    <s v="XNL"/>
    <s v="USD"/>
    <n v="70390.84"/>
    <n v="70390.84"/>
    <s v="N"/>
    <s v="JPMSUS"/>
  </r>
  <r>
    <x v="34"/>
    <s v="P2"/>
    <s v="USD"/>
    <x v="5"/>
    <s v="BOND"/>
    <s v="DCrp~USD~HEF2004_1_A4"/>
    <n v="32887"/>
    <d v="2014-11-06T00:00:00"/>
    <d v="2014-11-12T00:00:00"/>
    <d v="2044-01-01T00:00:00"/>
    <s v="IPR"/>
    <s v="USD"/>
    <n v="0"/>
    <n v="0"/>
    <s v="N"/>
    <s v="JPMSUS"/>
  </r>
  <r>
    <x v="3"/>
    <s v="P2"/>
    <s v="USD"/>
    <x v="5"/>
    <s v="BOND"/>
    <s v="DCrp~USD~HEF2004_1_A4"/>
    <n v="32887"/>
    <d v="2014-11-06T00:00:00"/>
    <d v="2014-11-12T00:00:00"/>
    <d v="2044-01-01T00:00:00"/>
    <s v="IPR"/>
    <s v="USD"/>
    <n v="0"/>
    <n v="0"/>
    <s v="N"/>
    <s v="JPMSUS"/>
  </r>
  <r>
    <x v="34"/>
    <s v="P2"/>
    <s v="USD"/>
    <x v="5"/>
    <s v="BOND"/>
    <s v="DCrp~USD~HEF2004_1_A4"/>
    <n v="35472"/>
    <d v="2015-09-22T00:00:00"/>
    <d v="2015-09-25T00:00:00"/>
    <d v="2044-01-01T00:00:00"/>
    <s v="IPR"/>
    <s v="USD"/>
    <n v="0"/>
    <n v="0"/>
    <s v="N"/>
    <s v="P1"/>
  </r>
  <r>
    <x v="34"/>
    <s v="P2"/>
    <s v="USD"/>
    <x v="5"/>
    <s v="BOND"/>
    <s v="DCrp~USD~HEF2004_1_A4"/>
    <n v="35472"/>
    <d v="2015-09-22T00:00:00"/>
    <d v="2015-09-25T00:00:00"/>
    <d v="2044-01-01T00:00:00"/>
    <s v="XNL"/>
    <s v="USD"/>
    <n v="-70390.84"/>
    <n v="-70390.84"/>
    <s v="N"/>
    <s v="P1"/>
  </r>
  <r>
    <x v="3"/>
    <s v="P2"/>
    <s v="USD"/>
    <x v="5"/>
    <s v="BOND"/>
    <s v="DCrp~USD~HEF2004_1_A4"/>
    <n v="35472"/>
    <d v="2015-09-22T00:00:00"/>
    <d v="2015-09-25T00:00:00"/>
    <d v="2044-01-01T00:00:00"/>
    <s v="IPR"/>
    <s v="USD"/>
    <n v="0"/>
    <n v="0"/>
    <s v="N"/>
    <s v="P1"/>
  </r>
  <r>
    <x v="3"/>
    <s v="P2"/>
    <s v="USD"/>
    <x v="5"/>
    <s v="BOND"/>
    <s v="DCrp~USD~HEF2004_1_A4"/>
    <n v="35472"/>
    <d v="2015-09-22T00:00:00"/>
    <d v="2015-09-25T00:00:00"/>
    <d v="2044-01-01T00:00:00"/>
    <s v="XNL"/>
    <s v="USD"/>
    <n v="-64043.67"/>
    <n v="-64043.67"/>
    <s v="N"/>
    <s v="P1"/>
  </r>
  <r>
    <x v="33"/>
    <s v="P2"/>
    <s v="USD"/>
    <x v="5"/>
    <s v="BOND"/>
    <s v="DCrp~USD~HEF2004_1_A6"/>
    <n v="32888"/>
    <d v="2014-11-06T00:00:00"/>
    <d v="2014-11-12T00:00:00"/>
    <d v="2044-01-01T00:00:00"/>
    <s v="IPR"/>
    <s v="USD"/>
    <n v="0"/>
    <n v="0"/>
    <s v="N"/>
    <s v="JPMSUS"/>
  </r>
  <r>
    <x v="35"/>
    <s v="P2"/>
    <s v="USD"/>
    <x v="5"/>
    <s v="BOND"/>
    <s v="DCrp~USD~HEF2004_1_A6"/>
    <n v="32888"/>
    <d v="2014-11-06T00:00:00"/>
    <d v="2014-11-12T00:00:00"/>
    <d v="2044-01-01T00:00:00"/>
    <s v="XNL"/>
    <s v="USD"/>
    <n v="59880.85"/>
    <n v="59880.85"/>
    <s v="N"/>
    <s v="JPMSUS"/>
  </r>
  <r>
    <x v="35"/>
    <s v="P2"/>
    <s v="USD"/>
    <x v="5"/>
    <s v="BOND"/>
    <s v="DCrp~USD~HEF2004_1_A6"/>
    <n v="32888"/>
    <d v="2014-11-06T00:00:00"/>
    <d v="2014-11-12T00:00:00"/>
    <d v="2044-01-01T00:00:00"/>
    <s v="IPR"/>
    <s v="USD"/>
    <n v="0"/>
    <n v="0"/>
    <s v="N"/>
    <s v="JPMSUS"/>
  </r>
  <r>
    <x v="33"/>
    <s v="P2"/>
    <s v="USD"/>
    <x v="5"/>
    <s v="BOND"/>
    <s v="DCrp~USD~HEF2004_1_A6"/>
    <n v="32888"/>
    <d v="2014-11-06T00:00:00"/>
    <d v="2014-11-12T00:00:00"/>
    <d v="2044-01-01T00:00:00"/>
    <s v="XNL"/>
    <s v="USD"/>
    <n v="67683.5"/>
    <n v="67683.5"/>
    <s v="N"/>
    <s v="JPMSUS"/>
  </r>
  <r>
    <x v="35"/>
    <s v="P2"/>
    <s v="USD"/>
    <x v="5"/>
    <s v="BOND"/>
    <s v="DCrp~USD~HEF2004_1_A6"/>
    <n v="35474"/>
    <d v="2015-09-22T00:00:00"/>
    <d v="2015-09-25T00:00:00"/>
    <d v="2044-01-01T00:00:00"/>
    <s v="IPR"/>
    <s v="USD"/>
    <n v="0"/>
    <n v="0"/>
    <s v="N"/>
    <s v="P1"/>
  </r>
  <r>
    <x v="35"/>
    <s v="P2"/>
    <s v="USD"/>
    <x v="5"/>
    <s v="BOND"/>
    <s v="DCrp~USD~HEF2004_1_A6"/>
    <n v="35474"/>
    <d v="2015-09-22T00:00:00"/>
    <d v="2015-09-25T00:00:00"/>
    <d v="2044-01-01T00:00:00"/>
    <s v="XNL"/>
    <s v="USD"/>
    <n v="-59880.85"/>
    <n v="-59880.85"/>
    <s v="N"/>
    <s v="P1"/>
  </r>
  <r>
    <x v="33"/>
    <s v="P2"/>
    <s v="USD"/>
    <x v="5"/>
    <s v="BOND"/>
    <s v="DCrp~USD~HEF2004_1_A6"/>
    <n v="35474"/>
    <d v="2015-09-22T00:00:00"/>
    <d v="2015-09-25T00:00:00"/>
    <d v="2044-01-01T00:00:00"/>
    <s v="IPR"/>
    <s v="USD"/>
    <n v="0"/>
    <n v="0"/>
    <s v="N"/>
    <s v="P1"/>
  </r>
  <r>
    <x v="33"/>
    <s v="P2"/>
    <s v="USD"/>
    <x v="5"/>
    <s v="BOND"/>
    <s v="DCrp~USD~HEF2004_1_A6"/>
    <n v="35474"/>
    <d v="2015-09-22T00:00:00"/>
    <d v="2015-09-25T00:00:00"/>
    <d v="2044-01-01T00:00:00"/>
    <s v="XNL"/>
    <s v="USD"/>
    <n v="-67683.5"/>
    <n v="-67683.5"/>
    <s v="N"/>
    <s v="P1"/>
  </r>
  <r>
    <x v="15"/>
    <s v="P2"/>
    <s v="USD"/>
    <x v="10"/>
    <s v="BOND"/>
    <s v="DCrp~USD~HEMT2006_4_A2"/>
    <n v="15771"/>
    <d v="2008-06-02T00:00:00"/>
    <d v="2008-06-02T00:00:00"/>
    <d v="2036-11-25T00:00:00"/>
    <s v="INT"/>
    <s v="USD"/>
    <n v="0"/>
    <n v="0"/>
    <s v="N"/>
    <s v="P4-UBS"/>
  </r>
  <r>
    <x v="15"/>
    <s v="P2"/>
    <s v="USD"/>
    <x v="10"/>
    <s v="BOND"/>
    <s v="DCrp~USD~HEMT2006_4_A2"/>
    <n v="15796"/>
    <d v="2008-06-11T00:00:00"/>
    <d v="2008-06-16T00:00:00"/>
    <d v="2036-11-25T00:00:00"/>
    <s v="INT"/>
    <s v="USD"/>
    <n v="0"/>
    <n v="0"/>
    <s v="N"/>
    <s v="DEUTUS"/>
  </r>
  <r>
    <x v="11"/>
    <s v="P2"/>
    <s v="USD"/>
    <x v="7"/>
    <s v="BOND"/>
    <s v="DCrp~USD~HILT2013_HLT_AFX"/>
    <n v="30064"/>
    <d v="2013-11-22T00:00:00"/>
    <d v="2013-12-12T00:00:00"/>
    <d v="2030-11-05T00:00:00"/>
    <s v="INT"/>
    <s v="USD"/>
    <n v="0"/>
    <n v="0"/>
    <s v="N"/>
    <s v="JPMSUS"/>
  </r>
  <r>
    <x v="28"/>
    <s v="P2"/>
    <s v="USD"/>
    <x v="7"/>
    <s v="BOND"/>
    <s v="DCrp~USD~HILT2013_HLT_AFX"/>
    <n v="30064"/>
    <d v="2013-11-22T00:00:00"/>
    <d v="2013-12-12T00:00:00"/>
    <d v="2030-11-05T00:00:00"/>
    <s v="INT"/>
    <s v="USD"/>
    <n v="0"/>
    <n v="0"/>
    <s v="N"/>
    <s v="JPMSUS"/>
  </r>
  <r>
    <x v="11"/>
    <s v="P2"/>
    <s v="USD"/>
    <x v="5"/>
    <s v="BOND"/>
    <s v="DCrp~USD~HILT2013_HLT_AFX"/>
    <n v="30065"/>
    <d v="2013-11-22T00:00:00"/>
    <d v="2013-12-12T00:00:00"/>
    <d v="2030-11-05T00:00:00"/>
    <s v="INT"/>
    <s v="USD"/>
    <n v="0"/>
    <n v="0"/>
    <s v="N"/>
    <s v="JPMSUS"/>
  </r>
  <r>
    <x v="28"/>
    <s v="P2"/>
    <s v="USD"/>
    <x v="5"/>
    <s v="BOND"/>
    <s v="DCrp~USD~HILT2013_HLT_AFX"/>
    <n v="30065"/>
    <d v="2013-11-22T00:00:00"/>
    <d v="2013-12-12T00:00:00"/>
    <d v="2030-11-05T00:00:00"/>
    <s v="INT"/>
    <s v="USD"/>
    <n v="0"/>
    <n v="0"/>
    <s v="N"/>
    <s v="JPMSUS"/>
  </r>
  <r>
    <x v="11"/>
    <s v="P2"/>
    <s v="USD"/>
    <x v="7"/>
    <s v="BOND"/>
    <s v="DCrp~USD~HILT2013_HLT_AFX"/>
    <n v="35491"/>
    <d v="2015-09-23T00:00:00"/>
    <d v="2015-09-28T00:00:00"/>
    <d v="2030-11-05T00:00:00"/>
    <s v="INT"/>
    <s v="USD"/>
    <n v="0"/>
    <n v="0"/>
    <s v="N"/>
    <s v="MOSZUS"/>
  </r>
  <r>
    <x v="28"/>
    <s v="P2"/>
    <s v="USD"/>
    <x v="7"/>
    <s v="BOND"/>
    <s v="DCrp~USD~HILT2013_HLT_AFX"/>
    <n v="35491"/>
    <d v="2015-09-23T00:00:00"/>
    <d v="2015-09-28T00:00:00"/>
    <d v="2030-11-05T00:00:00"/>
    <s v="INT"/>
    <s v="USD"/>
    <n v="0"/>
    <n v="0"/>
    <s v="N"/>
    <s v="MOSZUS"/>
  </r>
  <r>
    <x v="11"/>
    <s v="P2"/>
    <s v="USD"/>
    <x v="5"/>
    <s v="BOND"/>
    <s v="DCrp~USD~HILT2013_HLT_AFX"/>
    <n v="35494"/>
    <d v="2015-09-23T00:00:00"/>
    <d v="2015-09-28T00:00:00"/>
    <d v="2030-11-05T00:00:00"/>
    <s v="INT"/>
    <s v="USD"/>
    <n v="0"/>
    <n v="0"/>
    <s v="N"/>
    <s v="MOSZUS"/>
  </r>
  <r>
    <x v="28"/>
    <s v="P2"/>
    <s v="USD"/>
    <x v="5"/>
    <s v="BOND"/>
    <s v="DCrp~USD~HILT2013_HLT_AFX"/>
    <n v="35494"/>
    <d v="2015-09-23T00:00:00"/>
    <d v="2015-09-28T00:00:00"/>
    <d v="2030-11-05T00:00:00"/>
    <s v="INT"/>
    <s v="USD"/>
    <n v="0"/>
    <n v="0"/>
    <s v="N"/>
    <s v="MOSZUS"/>
  </r>
  <r>
    <x v="27"/>
    <s v="P2"/>
    <s v="USD"/>
    <x v="9"/>
    <s v="BOND"/>
    <s v="DCrp~USD~HVMLT2004_8_3A2"/>
    <n v="16917"/>
    <d v="2009-04-01T00:00:00"/>
    <d v="2009-04-01T00:00:00"/>
    <d v="2034-11-19T00:00:00"/>
    <s v="XNL"/>
    <s v="USD"/>
    <n v="53.61"/>
    <n v="53.61"/>
    <s v="N"/>
    <s v="P4-WAMCO"/>
  </r>
  <r>
    <x v="7"/>
    <s v="P2"/>
    <s v="USD"/>
    <x v="9"/>
    <s v="BOND"/>
    <s v="DCrp~USD~HVMLT2004_8_3A2"/>
    <n v="16917"/>
    <d v="2009-04-01T00:00:00"/>
    <d v="2009-04-01T00:00:00"/>
    <d v="2034-11-19T00:00:00"/>
    <s v="XNL"/>
    <s v="USD"/>
    <n v="52.59"/>
    <n v="52.59"/>
    <s v="N"/>
    <s v="P4-WAMCO"/>
  </r>
  <r>
    <x v="7"/>
    <s v="P2"/>
    <s v="USD"/>
    <x v="9"/>
    <s v="BOND"/>
    <s v="DCrp~USD~HVMLT2004_8_3A2"/>
    <n v="16917"/>
    <d v="2009-04-01T00:00:00"/>
    <d v="2009-04-01T00:00:00"/>
    <d v="2034-11-19T00:00:00"/>
    <s v="IPR"/>
    <s v="USD"/>
    <n v="0"/>
    <n v="0"/>
    <s v="N"/>
    <s v="P4-WAMCO"/>
  </r>
  <r>
    <x v="27"/>
    <s v="P2"/>
    <s v="USD"/>
    <x v="9"/>
    <s v="BOND"/>
    <s v="DCrp~USD~HVMLT2004_8_3A2"/>
    <n v="16917"/>
    <d v="2009-04-01T00:00:00"/>
    <d v="2009-04-01T00:00:00"/>
    <d v="2034-11-19T00:00:00"/>
    <s v="IPR"/>
    <s v="USD"/>
    <n v="0"/>
    <n v="0"/>
    <s v="N"/>
    <s v="P4-WAMCO"/>
  </r>
  <r>
    <x v="27"/>
    <s v="P2"/>
    <s v="USD"/>
    <x v="9"/>
    <s v="BOND"/>
    <s v="DCrp~USD~HVMLT2004_8_3A2"/>
    <n v="25336"/>
    <d v="2012-03-26T00:00:00"/>
    <d v="2012-03-29T00:00:00"/>
    <d v="2034-11-19T00:00:00"/>
    <s v="XNL"/>
    <s v="USD"/>
    <n v="-53.61"/>
    <n v="-53.61"/>
    <s v="N"/>
    <s v="CSFBUS"/>
  </r>
  <r>
    <x v="7"/>
    <s v="P2"/>
    <s v="USD"/>
    <x v="9"/>
    <s v="BOND"/>
    <s v="DCrp~USD~HVMLT2004_8_3A2"/>
    <n v="25336"/>
    <d v="2012-03-26T00:00:00"/>
    <d v="2012-03-29T00:00:00"/>
    <d v="2034-11-19T00:00:00"/>
    <s v="XNL"/>
    <s v="USD"/>
    <n v="-52.59"/>
    <n v="-52.59"/>
    <s v="N"/>
    <s v="CSFBUS"/>
  </r>
  <r>
    <x v="27"/>
    <s v="P2"/>
    <s v="USD"/>
    <x v="9"/>
    <s v="BOND"/>
    <s v="DCrp~USD~HVMLT2004_8_3A2"/>
    <n v="25336"/>
    <d v="2012-03-26T00:00:00"/>
    <d v="2012-03-29T00:00:00"/>
    <d v="2034-11-19T00:00:00"/>
    <s v="IPR"/>
    <s v="USD"/>
    <n v="0"/>
    <n v="0"/>
    <s v="N"/>
    <s v="CSFBUS"/>
  </r>
  <r>
    <x v="7"/>
    <s v="P2"/>
    <s v="USD"/>
    <x v="9"/>
    <s v="BOND"/>
    <s v="DCrp~USD~HVMLT2004_8_3A2"/>
    <n v="25336"/>
    <d v="2012-03-26T00:00:00"/>
    <d v="2012-03-29T00:00:00"/>
    <d v="2034-11-19T00:00:00"/>
    <s v="IPR"/>
    <s v="USD"/>
    <n v="0"/>
    <n v="0"/>
    <s v="N"/>
    <s v="CSFBUS"/>
  </r>
  <r>
    <x v="15"/>
    <s v="P2"/>
    <s v="USD"/>
    <x v="9"/>
    <s v="BOND"/>
    <s v="DCrp~USD~INDX2004_AR15_1A1"/>
    <n v="17734"/>
    <d v="2009-07-01T00:00:00"/>
    <d v="2009-07-01T00:00:00"/>
    <d v="2035-02-25T00:00:00"/>
    <s v="XNL"/>
    <s v="USD"/>
    <n v="267.48"/>
    <n v="267.48"/>
    <s v="N"/>
    <s v="P4-WAMCO"/>
  </r>
  <r>
    <x v="15"/>
    <s v="P2"/>
    <s v="USD"/>
    <x v="9"/>
    <s v="BOND"/>
    <s v="DCrp~USD~INDX2004_AR15_1A1"/>
    <n v="17734"/>
    <d v="2009-07-01T00:00:00"/>
    <d v="2009-07-01T00:00:00"/>
    <d v="2035-02-25T00:00:00"/>
    <s v="INT"/>
    <s v="USD"/>
    <n v="41.5"/>
    <n v="41.5"/>
    <s v="N"/>
    <s v="P4-WAMCO"/>
  </r>
  <r>
    <x v="15"/>
    <s v="P2"/>
    <s v="USD"/>
    <x v="9"/>
    <s v="BOND"/>
    <s v="DCrp~USD~INDX2004_AR15_1A1"/>
    <n v="25339"/>
    <d v="2012-03-26T00:00:00"/>
    <d v="2012-03-29T00:00:00"/>
    <d v="2035-02-25T00:00:00"/>
    <s v="XNL"/>
    <s v="USD"/>
    <n v="-267.48"/>
    <n v="-267.48"/>
    <s v="N"/>
    <s v="RWBDUS"/>
  </r>
  <r>
    <x v="15"/>
    <s v="P2"/>
    <s v="USD"/>
    <x v="9"/>
    <s v="BOND"/>
    <s v="DCrp~USD~INDX2004_AR15_1A1"/>
    <n v="25339"/>
    <d v="2012-03-26T00:00:00"/>
    <d v="2012-03-29T00:00:00"/>
    <d v="2035-02-25T00:00:00"/>
    <s v="INT"/>
    <s v="USD"/>
    <n v="-41.5"/>
    <n v="-41.5"/>
    <s v="N"/>
    <s v="RWBDUS"/>
  </r>
  <r>
    <x v="15"/>
    <s v="P2"/>
    <s v="USD"/>
    <x v="10"/>
    <s v="BOND"/>
    <s v="DCrp~USD~IRWIN2006_1_2A3"/>
    <n v="15772"/>
    <d v="2008-06-02T00:00:00"/>
    <d v="2008-06-02T00:00:00"/>
    <d v="2035-09-25T00:00:00"/>
    <s v="INT"/>
    <s v="USD"/>
    <n v="0"/>
    <n v="0"/>
    <s v="N"/>
    <s v="P4-UBS"/>
  </r>
  <r>
    <x v="15"/>
    <s v="P2"/>
    <s v="USD"/>
    <x v="10"/>
    <s v="BOND"/>
    <s v="DCrp~USD~IRWIN2006_1_2A3"/>
    <n v="15830"/>
    <d v="2008-06-26T00:00:00"/>
    <d v="2008-06-30T00:00:00"/>
    <d v="2035-09-25T00:00:00"/>
    <s v="INT"/>
    <s v="USD"/>
    <n v="0"/>
    <n v="0"/>
    <s v="N"/>
    <s v="BOFANY"/>
  </r>
  <r>
    <x v="2"/>
    <s v="P2"/>
    <s v="USD"/>
    <x v="5"/>
    <s v="BOND"/>
    <s v="DCrp~USD~JPMCC2005_LDP3_A2"/>
    <n v="17284"/>
    <d v="2009-05-22T00:00:00"/>
    <d v="2009-05-28T00:00:00"/>
    <d v="2042-08-15T00:00:00"/>
    <s v="INT"/>
    <s v="USD"/>
    <n v="0"/>
    <n v="0"/>
    <s v="N"/>
    <s v="JPMSUS"/>
  </r>
  <r>
    <x v="0"/>
    <s v="P2"/>
    <s v="USD"/>
    <x v="5"/>
    <s v="BOND"/>
    <s v="DCrp~USD~JPMCC2005_LDP3_A2"/>
    <n v="17284"/>
    <d v="2009-05-22T00:00:00"/>
    <d v="2009-05-28T00:00:00"/>
    <d v="2042-08-15T00:00:00"/>
    <s v="INT"/>
    <s v="USD"/>
    <n v="0"/>
    <n v="0"/>
    <s v="N"/>
    <s v="JPMSUS"/>
  </r>
  <r>
    <x v="0"/>
    <s v="P2"/>
    <s v="USD"/>
    <x v="5"/>
    <s v="BOND"/>
    <s v="DCrp~USD~JPMCC2005_LDP3_A2"/>
    <n v="19034"/>
    <d v="2010-03-09T00:00:00"/>
    <d v="2010-03-12T00:00:00"/>
    <d v="2042-08-15T00:00:00"/>
    <s v="INT"/>
    <s v="USD"/>
    <n v="0"/>
    <n v="0"/>
    <s v="N"/>
    <s v="JPMSUS"/>
  </r>
  <r>
    <x v="2"/>
    <s v="P2"/>
    <s v="USD"/>
    <x v="5"/>
    <s v="BOND"/>
    <s v="DCrp~USD~JPMCC2005_LDP3_A2"/>
    <n v="19034"/>
    <d v="2010-03-09T00:00:00"/>
    <d v="2010-03-12T00:00:00"/>
    <d v="2042-08-15T00:00:00"/>
    <s v="INT"/>
    <s v="USD"/>
    <n v="0"/>
    <n v="0"/>
    <s v="N"/>
    <s v="JPMSUS"/>
  </r>
  <r>
    <x v="0"/>
    <s v="P2"/>
    <s v="USD"/>
    <x v="5"/>
    <s v="BOND"/>
    <s v="DCrp~USD~JPMCC2007_LDPX_A3"/>
    <n v="16368"/>
    <d v="2009-01-06T00:00:00"/>
    <d v="2009-01-09T00:00:00"/>
    <d v="2049-01-15T00:00:00"/>
    <s v="INT"/>
    <s v="USD"/>
    <n v="0"/>
    <n v="0"/>
    <s v="N"/>
    <s v="GOSZUS"/>
  </r>
  <r>
    <x v="2"/>
    <s v="P2"/>
    <s v="USD"/>
    <x v="5"/>
    <s v="BOND"/>
    <s v="DCrp~USD~JPMCC2007_LDPX_A3"/>
    <n v="16368"/>
    <d v="2009-01-06T00:00:00"/>
    <d v="2009-01-09T00:00:00"/>
    <d v="2049-01-15T00:00:00"/>
    <s v="INT"/>
    <s v="USD"/>
    <n v="0"/>
    <n v="0"/>
    <s v="N"/>
    <s v="GOSZUS"/>
  </r>
  <r>
    <x v="2"/>
    <s v="P2"/>
    <s v="USD"/>
    <x v="5"/>
    <s v="BOND"/>
    <s v="DCrp~USD~JPMCC2007_LDPX_A3"/>
    <n v="16517"/>
    <d v="2009-02-05T00:00:00"/>
    <d v="2009-02-10T00:00:00"/>
    <d v="2049-01-15T00:00:00"/>
    <s v="INT"/>
    <s v="USD"/>
    <n v="0"/>
    <n v="0"/>
    <s v="N"/>
    <s v="JPMSUS"/>
  </r>
  <r>
    <x v="0"/>
    <s v="P2"/>
    <s v="USD"/>
    <x v="5"/>
    <s v="BOND"/>
    <s v="DCrp~USD~JPMCC2007_LDPX_A3"/>
    <n v="16517"/>
    <d v="2009-02-05T00:00:00"/>
    <d v="2009-02-10T00:00:00"/>
    <d v="2049-01-15T00:00:00"/>
    <s v="INT"/>
    <s v="USD"/>
    <n v="0"/>
    <n v="0"/>
    <s v="N"/>
    <s v="JPMSUS"/>
  </r>
  <r>
    <x v="2"/>
    <s v="P2"/>
    <s v="USD"/>
    <x v="7"/>
    <s v="BOND"/>
    <s v="DCrp~USD~JPMCC2011_CCH_A"/>
    <n v="24004"/>
    <d v="2011-11-01T00:00:00"/>
    <d v="2011-11-04T00:00:00"/>
    <d v="2028-07-15T00:00:00"/>
    <s v="IPR"/>
    <s v="USD"/>
    <n v="0"/>
    <n v="0"/>
    <s v="N"/>
    <s v="JPMSUS"/>
  </r>
  <r>
    <x v="0"/>
    <s v="P2"/>
    <s v="USD"/>
    <x v="7"/>
    <s v="BOND"/>
    <s v="DCrp~USD~JPMCC2011_CCH_A"/>
    <n v="24004"/>
    <d v="2011-11-01T00:00:00"/>
    <d v="2011-11-04T00:00:00"/>
    <d v="2028-07-15T00:00:00"/>
    <s v="IPR"/>
    <s v="USD"/>
    <n v="0"/>
    <n v="0"/>
    <s v="N"/>
    <s v="JPMSUS"/>
  </r>
  <r>
    <x v="2"/>
    <s v="P2"/>
    <s v="USD"/>
    <x v="7"/>
    <s v="BOND"/>
    <s v="DCrp~USD~JPMCC2012_C6_A3"/>
    <n v="26227"/>
    <d v="2012-07-19T00:00:00"/>
    <d v="2012-07-24T00:00:00"/>
    <d v="2045-05-15T00:00:00"/>
    <s v="INT"/>
    <s v="USD"/>
    <n v="0"/>
    <n v="0"/>
    <s v="N"/>
    <s v="JPMSUS"/>
  </r>
  <r>
    <x v="0"/>
    <s v="P2"/>
    <s v="USD"/>
    <x v="7"/>
    <s v="BOND"/>
    <s v="DCrp~USD~JPMCC2012_C6_A3"/>
    <n v="26227"/>
    <d v="2012-07-19T00:00:00"/>
    <d v="2012-07-24T00:00:00"/>
    <d v="2045-05-15T00:00:00"/>
    <s v="INT"/>
    <s v="USD"/>
    <n v="0"/>
    <n v="0"/>
    <s v="N"/>
    <s v="JPMSUS"/>
  </r>
  <r>
    <x v="0"/>
    <s v="P2"/>
    <s v="USD"/>
    <x v="7"/>
    <s v="BOND"/>
    <s v="DCrp~USD~JPMCC2012_C6_A3"/>
    <n v="26422"/>
    <d v="2012-08-01T00:00:00"/>
    <d v="2012-08-06T00:00:00"/>
    <d v="2045-05-15T00:00:00"/>
    <s v="INT"/>
    <s v="USD"/>
    <n v="0"/>
    <n v="0"/>
    <s v="N"/>
    <s v="CSFBUS"/>
  </r>
  <r>
    <x v="2"/>
    <s v="P2"/>
    <s v="USD"/>
    <x v="7"/>
    <s v="BOND"/>
    <s v="DCrp~USD~JPMCC2012_C6_A3"/>
    <n v="26422"/>
    <d v="2012-08-01T00:00:00"/>
    <d v="2012-08-06T00:00:00"/>
    <d v="2045-05-15T00:00:00"/>
    <s v="INT"/>
    <s v="USD"/>
    <n v="0"/>
    <n v="0"/>
    <s v="N"/>
    <s v="CSFBUS"/>
  </r>
  <r>
    <x v="2"/>
    <s v="P2"/>
    <s v="USD"/>
    <x v="7"/>
    <s v="BOND"/>
    <s v="DCrp~USD~JPMCC2012_CBX_A3"/>
    <n v="26200"/>
    <d v="2012-07-17T00:00:00"/>
    <d v="2012-07-20T00:00:00"/>
    <d v="2045-06-16T00:00:00"/>
    <s v="INT"/>
    <s v="USD"/>
    <n v="0"/>
    <n v="0"/>
    <s v="N"/>
    <s v="JPMSUS"/>
  </r>
  <r>
    <x v="0"/>
    <s v="P2"/>
    <s v="USD"/>
    <x v="7"/>
    <s v="BOND"/>
    <s v="DCrp~USD~JPMCC2012_CBX_A3"/>
    <n v="26200"/>
    <d v="2012-07-17T00:00:00"/>
    <d v="2012-07-20T00:00:00"/>
    <d v="2045-06-16T00:00:00"/>
    <s v="INT"/>
    <s v="USD"/>
    <n v="0"/>
    <n v="0"/>
    <s v="N"/>
    <s v="JPMSUS"/>
  </r>
  <r>
    <x v="0"/>
    <s v="P2"/>
    <s v="USD"/>
    <x v="7"/>
    <s v="BOND"/>
    <s v="DCrp~USD~JPMCC2012_CBX_A3"/>
    <n v="26620"/>
    <d v="2012-08-28T00:00:00"/>
    <d v="2012-08-31T00:00:00"/>
    <d v="2045-06-16T00:00:00"/>
    <s v="INT"/>
    <s v="USD"/>
    <n v="0"/>
    <n v="0"/>
    <s v="N"/>
    <s v="FUNBUS"/>
  </r>
  <r>
    <x v="2"/>
    <s v="P2"/>
    <s v="USD"/>
    <x v="7"/>
    <s v="BOND"/>
    <s v="DCrp~USD~JPMCC2012_CBX_A3"/>
    <n v="26620"/>
    <d v="2012-08-28T00:00:00"/>
    <d v="2012-08-31T00:00:00"/>
    <d v="2045-06-16T00:00:00"/>
    <s v="INT"/>
    <s v="USD"/>
    <n v="0"/>
    <n v="0"/>
    <s v="N"/>
    <s v="FUNBUS"/>
  </r>
  <r>
    <x v="12"/>
    <s v="P2"/>
    <s v="USD"/>
    <x v="5"/>
    <s v="BOND"/>
    <s v="DCrp~USD~JPMCC2012_HSBC_A"/>
    <n v="29160"/>
    <d v="2013-08-14T00:00:00"/>
    <d v="2013-08-19T00:00:00"/>
    <d v="2032-07-05T00:00:00"/>
    <s v="INT"/>
    <s v="USD"/>
    <n v="0"/>
    <n v="0"/>
    <s v="N"/>
    <s v="SBSIUS"/>
  </r>
  <r>
    <x v="28"/>
    <s v="P2"/>
    <s v="USD"/>
    <x v="5"/>
    <s v="BOND"/>
    <s v="DCrp~USD~JPMCC2012_HSBC_A"/>
    <n v="29160"/>
    <d v="2013-08-14T00:00:00"/>
    <d v="2013-08-19T00:00:00"/>
    <d v="2032-07-05T00:00:00"/>
    <s v="INT"/>
    <s v="USD"/>
    <n v="0"/>
    <n v="0"/>
    <s v="N"/>
    <s v="SBSIUS"/>
  </r>
  <r>
    <x v="12"/>
    <s v="P2"/>
    <s v="USD"/>
    <x v="5"/>
    <s v="BOND"/>
    <s v="DCrp~USD~JPMCC2012_HSBC_A"/>
    <n v="31054"/>
    <d v="2014-04-23T00:00:00"/>
    <d v="2014-04-28T00:00:00"/>
    <d v="2032-07-05T00:00:00"/>
    <s v="INT"/>
    <s v="USD"/>
    <n v="0"/>
    <n v="0"/>
    <s v="N"/>
    <s v="MOSZUS"/>
  </r>
  <r>
    <x v="28"/>
    <s v="P2"/>
    <s v="USD"/>
    <x v="5"/>
    <s v="BOND"/>
    <s v="DCrp~USD~JPMCC2012_HSBC_A"/>
    <n v="31054"/>
    <d v="2014-04-23T00:00:00"/>
    <d v="2014-04-28T00:00:00"/>
    <d v="2032-07-05T00:00:00"/>
    <s v="INT"/>
    <s v="USD"/>
    <n v="0"/>
    <n v="0"/>
    <s v="N"/>
    <s v="MOSZUS"/>
  </r>
  <r>
    <x v="2"/>
    <s v="P2"/>
    <s v="USD"/>
    <x v="12"/>
    <s v="BOND"/>
    <s v="DCrp~USD~JPMCC2014_FL5_A"/>
    <n v="32309"/>
    <d v="2014-09-16T00:00:00"/>
    <d v="2014-09-29T00:00:00"/>
    <d v="2031-07-15T00:00:00"/>
    <s v="IPR"/>
    <s v="USD"/>
    <n v="0"/>
    <n v="0"/>
    <s v="N"/>
    <s v="JPMSUS"/>
  </r>
  <r>
    <x v="0"/>
    <s v="P2"/>
    <s v="USD"/>
    <x v="12"/>
    <s v="BOND"/>
    <s v="DCrp~USD~JPMCC2014_FL5_A"/>
    <n v="32309"/>
    <d v="2014-09-16T00:00:00"/>
    <d v="2014-09-29T00:00:00"/>
    <d v="2031-07-15T00:00:00"/>
    <s v="IPR"/>
    <s v="USD"/>
    <n v="0"/>
    <n v="0"/>
    <s v="N"/>
    <s v="JPMSUS"/>
  </r>
  <r>
    <x v="2"/>
    <s v="P2"/>
    <s v="USD"/>
    <x v="12"/>
    <s v="BOND"/>
    <s v="DCrp~USD~JPMCC2014_FL5_A"/>
    <n v="35536"/>
    <d v="2015-09-29T00:00:00"/>
    <d v="2015-10-02T00:00:00"/>
    <d v="2031-07-15T00:00:00"/>
    <s v="IPR"/>
    <s v="USD"/>
    <n v="0"/>
    <n v="0"/>
    <s v="N"/>
    <s v="P1"/>
  </r>
  <r>
    <x v="0"/>
    <s v="P2"/>
    <s v="USD"/>
    <x v="12"/>
    <s v="BOND"/>
    <s v="DCrp~USD~JPMCC2014_FL5_A"/>
    <n v="35536"/>
    <d v="2015-09-29T00:00:00"/>
    <d v="2015-10-02T00:00:00"/>
    <d v="2031-07-15T00:00:00"/>
    <s v="IPR"/>
    <s v="USD"/>
    <n v="0"/>
    <n v="0"/>
    <s v="N"/>
    <s v="P1"/>
  </r>
  <r>
    <x v="5"/>
    <s v="P2"/>
    <s v="USD"/>
    <x v="9"/>
    <s v="BOND"/>
    <s v="DCrp~USD~JPMMT2007_A2_1A1"/>
    <n v="17735"/>
    <d v="2009-07-01T00:00:00"/>
    <d v="2009-07-01T00:00:00"/>
    <d v="2045-03-01T00:00:00"/>
    <s v="XNL"/>
    <s v="USD"/>
    <n v="817.6"/>
    <n v="817.6"/>
    <s v="N"/>
    <s v="P4-WAMCO"/>
  </r>
  <r>
    <x v="3"/>
    <s v="P2"/>
    <s v="USD"/>
    <x v="9"/>
    <s v="BOND"/>
    <s v="DCrp~USD~JPMMT2007_A2_1A1"/>
    <n v="17735"/>
    <d v="2009-07-01T00:00:00"/>
    <d v="2009-07-01T00:00:00"/>
    <d v="2045-03-01T00:00:00"/>
    <s v="XNL"/>
    <s v="USD"/>
    <n v="815.62"/>
    <n v="815.62"/>
    <s v="N"/>
    <s v="P4-WAMCO"/>
  </r>
  <r>
    <x v="5"/>
    <s v="P2"/>
    <s v="USD"/>
    <x v="9"/>
    <s v="BOND"/>
    <s v="DCrp~USD~JPMMT2007_A2_1A1"/>
    <n v="17735"/>
    <d v="2009-07-01T00:00:00"/>
    <d v="2009-07-01T00:00:00"/>
    <d v="2045-03-01T00:00:00"/>
    <s v="INT"/>
    <s v="USD"/>
    <n v="287.43"/>
    <n v="287.43"/>
    <s v="N"/>
    <s v="P4-WAMCO"/>
  </r>
  <r>
    <x v="3"/>
    <s v="P2"/>
    <s v="USD"/>
    <x v="9"/>
    <s v="BOND"/>
    <s v="DCrp~USD~JPMMT2007_A2_1A1"/>
    <n v="17735"/>
    <d v="2009-07-01T00:00:00"/>
    <d v="2009-07-01T00:00:00"/>
    <d v="2045-03-01T00:00:00"/>
    <s v="INT"/>
    <s v="USD"/>
    <n v="289.39999999999998"/>
    <n v="289.39999999999998"/>
    <s v="N"/>
    <s v="P4-WAMCO"/>
  </r>
  <r>
    <x v="5"/>
    <s v="P2"/>
    <s v="USD"/>
    <x v="9"/>
    <s v="BOND"/>
    <s v="DCrp~USD~JPMMT2007_A2_1A1"/>
    <n v="25302"/>
    <d v="2012-03-26T00:00:00"/>
    <d v="2012-03-29T00:00:00"/>
    <d v="2045-03-01T00:00:00"/>
    <s v="XNL"/>
    <s v="USD"/>
    <n v="-817.6"/>
    <n v="-817.6"/>
    <s v="N"/>
    <s v="FUNBUS"/>
  </r>
  <r>
    <x v="3"/>
    <s v="P2"/>
    <s v="USD"/>
    <x v="9"/>
    <s v="BOND"/>
    <s v="DCrp~USD~JPMMT2007_A2_1A1"/>
    <n v="25302"/>
    <d v="2012-03-26T00:00:00"/>
    <d v="2012-03-29T00:00:00"/>
    <d v="2045-03-01T00:00:00"/>
    <s v="XNL"/>
    <s v="USD"/>
    <n v="-815.62"/>
    <n v="-815.62"/>
    <s v="N"/>
    <s v="FUNBUS"/>
  </r>
  <r>
    <x v="3"/>
    <s v="P2"/>
    <s v="USD"/>
    <x v="9"/>
    <s v="BOND"/>
    <s v="DCrp~USD~JPMMT2007_A2_1A1"/>
    <n v="25302"/>
    <d v="2012-03-26T00:00:00"/>
    <d v="2012-03-29T00:00:00"/>
    <d v="2045-03-01T00:00:00"/>
    <s v="INT"/>
    <s v="USD"/>
    <n v="-289.39999999999998"/>
    <n v="-289.39999999999998"/>
    <s v="N"/>
    <s v="FUNBUS"/>
  </r>
  <r>
    <x v="5"/>
    <s v="P2"/>
    <s v="USD"/>
    <x v="9"/>
    <s v="BOND"/>
    <s v="DCrp~USD~JPMMT2007_A2_1A1"/>
    <n v="25302"/>
    <d v="2012-03-26T00:00:00"/>
    <d v="2012-03-29T00:00:00"/>
    <d v="2045-03-01T00:00:00"/>
    <s v="INT"/>
    <s v="USD"/>
    <n v="-287.43"/>
    <n v="-287.43"/>
    <s v="N"/>
    <s v="FUNBUS"/>
  </r>
  <r>
    <x v="15"/>
    <s v="P2"/>
    <s v="USD"/>
    <x v="5"/>
    <s v="BOND"/>
    <s v="DCrp~USD~KSLT2004_A2A2"/>
    <n v="18801"/>
    <d v="2010-01-27T00:00:00"/>
    <d v="2010-02-01T00:00:00"/>
    <d v="2041-10-28T00:00:00"/>
    <s v="IPR"/>
    <s v="USD"/>
    <n v="0"/>
    <n v="0"/>
    <s v="N"/>
    <s v="BONYUS"/>
  </r>
  <r>
    <x v="15"/>
    <s v="P2"/>
    <s v="USD"/>
    <x v="5"/>
    <s v="BOND"/>
    <s v="DCrp~USD~KSLT2004_A2A2"/>
    <n v="19638"/>
    <d v="2010-06-24T00:00:00"/>
    <d v="2010-06-29T00:00:00"/>
    <d v="2041-10-28T00:00:00"/>
    <s v="IPR"/>
    <s v="USD"/>
    <n v="0"/>
    <n v="0"/>
    <s v="N"/>
    <s v="BARCCI"/>
  </r>
  <r>
    <x v="15"/>
    <s v="P2"/>
    <s v="USD"/>
    <x v="5"/>
    <s v="BOND"/>
    <s v="DCrp~USD~KSLT2004_A2A2"/>
    <n v="19864"/>
    <d v="2010-07-29T00:00:00"/>
    <d v="2010-08-03T00:00:00"/>
    <d v="2041-10-28T00:00:00"/>
    <s v="IPR"/>
    <s v="USD"/>
    <n v="0"/>
    <n v="0"/>
    <s v="N"/>
    <s v="JPMSUS"/>
  </r>
  <r>
    <x v="15"/>
    <s v="P2"/>
    <s v="USD"/>
    <x v="9"/>
    <s v="BOND"/>
    <s v="DCrp~USD~MARM2004_12_2A1"/>
    <n v="18296"/>
    <d v="2009-10-01T00:00:00"/>
    <d v="2009-10-01T00:00:00"/>
    <d v="2034-11-25T00:00:00"/>
    <s v="XNL"/>
    <s v="USD"/>
    <n v="12.07"/>
    <n v="12.07"/>
    <s v="N"/>
    <s v="P4-WAMCO"/>
  </r>
  <r>
    <x v="15"/>
    <s v="P2"/>
    <s v="USD"/>
    <x v="9"/>
    <s v="BOND"/>
    <s v="DCrp~USD~MARM2004_12_2A1"/>
    <n v="18296"/>
    <d v="2009-10-01T00:00:00"/>
    <d v="2009-10-01T00:00:00"/>
    <d v="2034-11-25T00:00:00"/>
    <s v="INT"/>
    <s v="USD"/>
    <n v="0.88"/>
    <n v="0.88"/>
    <s v="N"/>
    <s v="P4-WAMCO"/>
  </r>
  <r>
    <x v="15"/>
    <s v="P2"/>
    <s v="USD"/>
    <x v="9"/>
    <s v="BOND"/>
    <s v="DCrp~USD~MARM2004_12_2A1"/>
    <n v="25325"/>
    <d v="2012-03-26T00:00:00"/>
    <d v="2012-03-29T00:00:00"/>
    <d v="2034-11-25T00:00:00"/>
    <s v="XNL"/>
    <s v="USD"/>
    <n v="-12.07"/>
    <n v="-12.07"/>
    <s v="N"/>
    <s v="CSFBUS"/>
  </r>
  <r>
    <x v="15"/>
    <s v="P2"/>
    <s v="USD"/>
    <x v="9"/>
    <s v="BOND"/>
    <s v="DCrp~USD~MARM2004_12_2A1"/>
    <n v="25325"/>
    <d v="2012-03-26T00:00:00"/>
    <d v="2012-03-29T00:00:00"/>
    <d v="2034-11-25T00:00:00"/>
    <s v="INT"/>
    <s v="USD"/>
    <n v="-0.88"/>
    <n v="-0.88"/>
    <s v="N"/>
    <s v="CSFBUS"/>
  </r>
  <r>
    <x v="15"/>
    <s v="P2"/>
    <s v="USD"/>
    <x v="8"/>
    <s v="BOND"/>
    <s v="DCrp~USD~MARM2007_2_A4"/>
    <n v="14603"/>
    <d v="2007-02-15T00:00:00"/>
    <d v="2007-02-28T00:00:00"/>
    <d v="2040-12-25T00:00:00"/>
    <s v="XNL"/>
    <s v="USD"/>
    <n v="34177.47"/>
    <n v="34177.47"/>
    <s v="N"/>
    <s v="UBSSUS"/>
  </r>
  <r>
    <x v="15"/>
    <s v="P2"/>
    <s v="USD"/>
    <x v="8"/>
    <s v="BOND"/>
    <s v="DCrp~USD~MARM2007_2_A4"/>
    <n v="14603"/>
    <d v="2007-02-15T00:00:00"/>
    <d v="2007-02-28T00:00:00"/>
    <d v="2040-12-25T00:00:00"/>
    <s v="IPR"/>
    <s v="USD"/>
    <n v="0"/>
    <n v="0"/>
    <s v="N"/>
    <s v="UBSSUS"/>
  </r>
  <r>
    <x v="15"/>
    <s v="P2"/>
    <s v="USD"/>
    <x v="8"/>
    <s v="BOND"/>
    <s v="DCrp~USD~MARM2007_2_A4"/>
    <n v="38335"/>
    <d v="2016-08-30T00:00:00"/>
    <d v="2016-09-01T00:00:00"/>
    <d v="2040-12-25T00:00:00"/>
    <s v="IPR"/>
    <s v="USD"/>
    <n v="0"/>
    <n v="0"/>
    <s v="N"/>
    <s v="P1"/>
  </r>
  <r>
    <x v="15"/>
    <s v="P2"/>
    <s v="USD"/>
    <x v="8"/>
    <s v="BOND"/>
    <s v="DCrp~USD~MARM2007_2_A4"/>
    <n v="38335"/>
    <d v="2016-08-30T00:00:00"/>
    <d v="2016-09-01T00:00:00"/>
    <d v="2040-12-25T00:00:00"/>
    <s v="XNL"/>
    <s v="USD"/>
    <n v="-34177.47"/>
    <n v="-34177.47"/>
    <s v="N"/>
    <s v="P1"/>
  </r>
  <r>
    <x v="15"/>
    <s v="P2"/>
    <s v="USD"/>
    <x v="6"/>
    <s v="BOND"/>
    <s v="DCrp~USD~MLCC2003_CA2"/>
    <n v="15085"/>
    <d v="2007-07-30T00:00:00"/>
    <d v="2007-07-30T00:00:00"/>
    <d v="2028-06-25T00:00:00"/>
    <s v="IPR"/>
    <s v="USD"/>
    <n v="0"/>
    <n v="0"/>
    <s v="N"/>
    <s v="P0"/>
  </r>
  <r>
    <x v="15"/>
    <s v="P2"/>
    <s v="USD"/>
    <x v="6"/>
    <s v="BOND"/>
    <s v="DCrp~USD~MLCC2003_CA2"/>
    <n v="15085"/>
    <d v="2007-07-30T00:00:00"/>
    <d v="2007-07-30T00:00:00"/>
    <d v="2028-06-25T00:00:00"/>
    <s v="XNL"/>
    <s v="USD"/>
    <n v="1443.67"/>
    <n v="1443.67"/>
    <s v="N"/>
    <s v="P0"/>
  </r>
  <r>
    <x v="15"/>
    <s v="P2"/>
    <s v="USD"/>
    <x v="6"/>
    <s v="BOND"/>
    <s v="DCrp~USD~MLCC2003_CA2"/>
    <n v="38355"/>
    <d v="2016-08-30T00:00:00"/>
    <d v="2016-09-01T00:00:00"/>
    <d v="2028-06-25T00:00:00"/>
    <s v="IPR"/>
    <s v="USD"/>
    <n v="0"/>
    <n v="0"/>
    <s v="N"/>
    <s v="P1"/>
  </r>
  <r>
    <x v="15"/>
    <s v="P2"/>
    <s v="USD"/>
    <x v="6"/>
    <s v="BOND"/>
    <s v="DCrp~USD~MLCC2003_CA2"/>
    <n v="38355"/>
    <d v="2016-08-30T00:00:00"/>
    <d v="2016-09-01T00:00:00"/>
    <d v="2028-06-25T00:00:00"/>
    <s v="XNL"/>
    <s v="USD"/>
    <n v="-1443.67"/>
    <n v="-1443.67"/>
    <s v="N"/>
    <s v="P1"/>
  </r>
  <r>
    <x v="15"/>
    <s v="P2"/>
    <s v="USD"/>
    <x v="9"/>
    <s v="BOND"/>
    <s v="DCrp~USD~MLMI2005_A2_A2"/>
    <n v="18345"/>
    <d v="2009-10-01T00:00:00"/>
    <d v="2009-10-01T00:00:00"/>
    <d v="2035-02-25T00:00:00"/>
    <s v="XNL"/>
    <s v="USD"/>
    <n v="508.9"/>
    <n v="508.9"/>
    <s v="N"/>
    <s v="P4-WAMCO"/>
  </r>
  <r>
    <x v="15"/>
    <s v="P2"/>
    <s v="USD"/>
    <x v="9"/>
    <s v="BOND"/>
    <s v="DCrp~USD~MLMI2005_A2_A2"/>
    <n v="18345"/>
    <d v="2009-10-01T00:00:00"/>
    <d v="2009-10-01T00:00:00"/>
    <d v="2035-02-25T00:00:00"/>
    <s v="INT"/>
    <s v="USD"/>
    <n v="33.479999999999997"/>
    <n v="33.479999999999997"/>
    <s v="N"/>
    <s v="P4-WAMCO"/>
  </r>
  <r>
    <x v="15"/>
    <s v="P2"/>
    <s v="USD"/>
    <x v="9"/>
    <s v="BOND"/>
    <s v="DCrp~USD~MLMI2005_A2_A2"/>
    <n v="25324"/>
    <d v="2012-03-26T00:00:00"/>
    <d v="2012-03-29T00:00:00"/>
    <d v="2035-02-25T00:00:00"/>
    <s v="XNL"/>
    <s v="USD"/>
    <n v="-508.9"/>
    <n v="-508.9"/>
    <s v="N"/>
    <s v="SBSIUS"/>
  </r>
  <r>
    <x v="15"/>
    <s v="P2"/>
    <s v="USD"/>
    <x v="9"/>
    <s v="BOND"/>
    <s v="DCrp~USD~MLMI2005_A2_A2"/>
    <n v="25324"/>
    <d v="2012-03-26T00:00:00"/>
    <d v="2012-03-29T00:00:00"/>
    <d v="2035-02-25T00:00:00"/>
    <s v="INT"/>
    <s v="USD"/>
    <n v="-33.479999999999997"/>
    <n v="-33.479999999999997"/>
    <s v="N"/>
    <s v="SBSIUS"/>
  </r>
  <r>
    <x v="30"/>
    <s v="P2"/>
    <s v="USD"/>
    <x v="7"/>
    <s v="BOND"/>
    <s v="DCrp~USD~MLMT2005_MKB2A4"/>
    <n v="23760"/>
    <d v="2011-10-19T00:00:00"/>
    <d v="2011-10-24T00:00:00"/>
    <d v="2042-09-12T00:00:00"/>
    <s v="INT"/>
    <s v="USD"/>
    <n v="0"/>
    <n v="0"/>
    <s v="N"/>
    <s v="JPMSUS"/>
  </r>
  <r>
    <x v="9"/>
    <s v="P2"/>
    <s v="USD"/>
    <x v="7"/>
    <s v="BOND"/>
    <s v="DCrp~USD~MLMT2005_MKB2A4"/>
    <n v="23760"/>
    <d v="2011-10-19T00:00:00"/>
    <d v="2011-10-24T00:00:00"/>
    <d v="2042-09-12T00:00:00"/>
    <s v="INT"/>
    <s v="USD"/>
    <n v="0"/>
    <n v="0"/>
    <s v="N"/>
    <s v="JPMSUS"/>
  </r>
  <r>
    <x v="30"/>
    <s v="P2"/>
    <s v="USD"/>
    <x v="7"/>
    <s v="BOND"/>
    <s v="DCrp~USD~MLMT2005_MKB2A4"/>
    <n v="23761"/>
    <d v="2011-10-19T00:00:00"/>
    <d v="2011-10-24T00:00:00"/>
    <d v="2042-09-12T00:00:00"/>
    <s v="INT"/>
    <s v="USD"/>
    <n v="0"/>
    <n v="0"/>
    <s v="N"/>
    <s v="FUNBUS"/>
  </r>
  <r>
    <x v="9"/>
    <s v="P2"/>
    <s v="USD"/>
    <x v="7"/>
    <s v="BOND"/>
    <s v="DCrp~USD~MLMT2005_MKB2A4"/>
    <n v="23761"/>
    <d v="2011-10-19T00:00:00"/>
    <d v="2011-10-24T00:00:00"/>
    <d v="2042-09-12T00:00:00"/>
    <s v="INT"/>
    <s v="USD"/>
    <n v="0"/>
    <n v="0"/>
    <s v="N"/>
    <s v="FUNBUS"/>
  </r>
  <r>
    <x v="30"/>
    <s v="P2"/>
    <s v="USD"/>
    <x v="7"/>
    <s v="BOND"/>
    <s v="DCrp~USD~MLMT2005_MKB2A4"/>
    <n v="23766"/>
    <d v="2011-10-19T00:00:00"/>
    <d v="2011-10-24T00:00:00"/>
    <d v="2042-09-12T00:00:00"/>
    <s v="INT"/>
    <s v="USD"/>
    <n v="0"/>
    <n v="0"/>
    <s v="N"/>
    <s v="BARCCI"/>
  </r>
  <r>
    <x v="9"/>
    <s v="P2"/>
    <s v="USD"/>
    <x v="7"/>
    <s v="BOND"/>
    <s v="DCrp~USD~MLMT2005_MKB2A4"/>
    <n v="23766"/>
    <d v="2011-10-19T00:00:00"/>
    <d v="2011-10-24T00:00:00"/>
    <d v="2042-09-12T00:00:00"/>
    <s v="INT"/>
    <s v="USD"/>
    <n v="0"/>
    <n v="0"/>
    <s v="N"/>
    <s v="BARCCI"/>
  </r>
  <r>
    <x v="9"/>
    <s v="P2"/>
    <s v="USD"/>
    <x v="7"/>
    <s v="BOND"/>
    <s v="DCrp~USD~MLMT2005_MKB2A4"/>
    <n v="24677"/>
    <d v="2012-01-24T00:00:00"/>
    <d v="2012-01-27T00:00:00"/>
    <d v="2042-09-12T00:00:00"/>
    <s v="INT"/>
    <s v="USD"/>
    <n v="0"/>
    <n v="0"/>
    <s v="N"/>
    <s v="BOFANY"/>
  </r>
  <r>
    <x v="30"/>
    <s v="P2"/>
    <s v="USD"/>
    <x v="7"/>
    <s v="BOND"/>
    <s v="DCrp~USD~MLMT2005_MKB2A4"/>
    <n v="24677"/>
    <d v="2012-01-24T00:00:00"/>
    <d v="2012-01-27T00:00:00"/>
    <d v="2042-09-12T00:00:00"/>
    <s v="INT"/>
    <s v="USD"/>
    <n v="0"/>
    <n v="0"/>
    <s v="N"/>
    <s v="BOFANY"/>
  </r>
  <r>
    <x v="9"/>
    <s v="P2"/>
    <s v="USD"/>
    <x v="7"/>
    <s v="BOND"/>
    <s v="DCrp~USD~MLMT2005_MKB2A4"/>
    <n v="24716"/>
    <d v="2012-01-31T00:00:00"/>
    <d v="2012-02-03T00:00:00"/>
    <d v="2042-09-12T00:00:00"/>
    <s v="INT"/>
    <s v="USD"/>
    <n v="0"/>
    <n v="0"/>
    <s v="N"/>
    <s v="SBSIUS"/>
  </r>
  <r>
    <x v="30"/>
    <s v="P2"/>
    <s v="USD"/>
    <x v="7"/>
    <s v="BOND"/>
    <s v="DCrp~USD~MLMT2005_MKB2A4"/>
    <n v="24716"/>
    <d v="2012-01-31T00:00:00"/>
    <d v="2012-02-03T00:00:00"/>
    <d v="2042-09-12T00:00:00"/>
    <s v="INT"/>
    <s v="USD"/>
    <n v="0"/>
    <n v="0"/>
    <s v="N"/>
    <s v="SBSIUS"/>
  </r>
  <r>
    <x v="2"/>
    <s v="P2"/>
    <s v="USD"/>
    <x v="7"/>
    <s v="BOND"/>
    <s v="DCrp~USD~MMAF2009_A4"/>
    <n v="18514"/>
    <d v="2009-12-02T00:00:00"/>
    <d v="2009-12-10T00:00:00"/>
    <d v="2030-01-15T00:00:00"/>
    <s v="INT"/>
    <s v="USD"/>
    <n v="0"/>
    <n v="0"/>
    <s v="N"/>
    <s v="BARCCI"/>
  </r>
  <r>
    <x v="0"/>
    <s v="P2"/>
    <s v="USD"/>
    <x v="7"/>
    <s v="BOND"/>
    <s v="DCrp~USD~MMAF2009_A4"/>
    <n v="18514"/>
    <d v="2009-12-02T00:00:00"/>
    <d v="2009-12-10T00:00:00"/>
    <d v="2030-01-15T00:00:00"/>
    <s v="INT"/>
    <s v="USD"/>
    <n v="0"/>
    <n v="0"/>
    <s v="N"/>
    <s v="BARCCI"/>
  </r>
  <r>
    <x v="2"/>
    <s v="P2"/>
    <s v="USD"/>
    <x v="5"/>
    <s v="BOND"/>
    <s v="DCrp~USD~MMAF2009_A4"/>
    <n v="18515"/>
    <d v="2009-12-02T00:00:00"/>
    <d v="2009-12-10T00:00:00"/>
    <d v="2030-01-15T00:00:00"/>
    <s v="INT"/>
    <s v="USD"/>
    <n v="0"/>
    <n v="0"/>
    <s v="N"/>
    <s v="BARCCI"/>
  </r>
  <r>
    <x v="0"/>
    <s v="P2"/>
    <s v="USD"/>
    <x v="5"/>
    <s v="BOND"/>
    <s v="DCrp~USD~MMAF2009_A4"/>
    <n v="18515"/>
    <d v="2009-12-02T00:00:00"/>
    <d v="2009-12-10T00:00:00"/>
    <d v="2030-01-15T00:00:00"/>
    <s v="INT"/>
    <s v="USD"/>
    <n v="0"/>
    <n v="0"/>
    <s v="N"/>
    <s v="BARCCI"/>
  </r>
  <r>
    <x v="2"/>
    <s v="P2"/>
    <s v="USD"/>
    <x v="7"/>
    <s v="BOND"/>
    <s v="DCrp~USD~MMAF2009_A4"/>
    <n v="20274"/>
    <d v="2010-10-07T00:00:00"/>
    <d v="2010-10-13T00:00:00"/>
    <d v="2030-01-15T00:00:00"/>
    <s v="INT"/>
    <s v="USD"/>
    <n v="0"/>
    <n v="0"/>
    <s v="N"/>
    <s v="BARCCI"/>
  </r>
  <r>
    <x v="0"/>
    <s v="P2"/>
    <s v="USD"/>
    <x v="7"/>
    <s v="BOND"/>
    <s v="DCrp~USD~MMAF2009_A4"/>
    <n v="20274"/>
    <d v="2010-10-07T00:00:00"/>
    <d v="2010-10-13T00:00:00"/>
    <d v="2030-01-15T00:00:00"/>
    <s v="INT"/>
    <s v="USD"/>
    <n v="0"/>
    <n v="0"/>
    <s v="N"/>
    <s v="BARCCI"/>
  </r>
  <r>
    <x v="2"/>
    <s v="P2"/>
    <s v="USD"/>
    <x v="5"/>
    <s v="BOND"/>
    <s v="DCrp~USD~MMAF2009_A4"/>
    <n v="21458"/>
    <d v="2011-02-14T00:00:00"/>
    <d v="2011-02-17T00:00:00"/>
    <d v="2030-01-15T00:00:00"/>
    <s v="INT"/>
    <s v="USD"/>
    <n v="0"/>
    <n v="0"/>
    <s v="N"/>
    <s v="BARCCI"/>
  </r>
  <r>
    <x v="0"/>
    <s v="P2"/>
    <s v="USD"/>
    <x v="5"/>
    <s v="BOND"/>
    <s v="DCrp~USD~MMAF2009_A4"/>
    <n v="21458"/>
    <d v="2011-02-14T00:00:00"/>
    <d v="2011-02-17T00:00:00"/>
    <d v="2030-01-15T00:00:00"/>
    <s v="INT"/>
    <s v="USD"/>
    <n v="0"/>
    <n v="0"/>
    <s v="N"/>
    <s v="BARCCI"/>
  </r>
  <r>
    <x v="0"/>
    <s v="P2"/>
    <s v="USD"/>
    <x v="5"/>
    <s v="BOND"/>
    <s v="DCrp~USD~MMAF2011_AA_A5"/>
    <n v="22980"/>
    <d v="2011-07-20T00:00:00"/>
    <d v="2011-07-27T00:00:00"/>
    <d v="2028-08-15T00:00:00"/>
    <s v="INT"/>
    <s v="USD"/>
    <n v="0"/>
    <n v="0"/>
    <s v="N"/>
    <s v="JPMSUS"/>
  </r>
  <r>
    <x v="2"/>
    <s v="P2"/>
    <s v="USD"/>
    <x v="5"/>
    <s v="BOND"/>
    <s v="DCrp~USD~MMAF2011_AA_A5"/>
    <n v="22980"/>
    <d v="2011-07-20T00:00:00"/>
    <d v="2011-07-27T00:00:00"/>
    <d v="2028-08-15T00:00:00"/>
    <s v="INT"/>
    <s v="USD"/>
    <n v="0"/>
    <n v="0"/>
    <s v="N"/>
    <s v="JPMSUS"/>
  </r>
  <r>
    <x v="0"/>
    <s v="P2"/>
    <s v="USD"/>
    <x v="5"/>
    <s v="BOND"/>
    <s v="DCrp~USD~MMAF2011_AA_A5"/>
    <n v="25785"/>
    <d v="2012-05-15T00:00:00"/>
    <d v="2012-05-18T00:00:00"/>
    <d v="2028-08-15T00:00:00"/>
    <s v="INT"/>
    <s v="USD"/>
    <n v="0"/>
    <n v="0"/>
    <s v="N"/>
    <s v="FUNBUS"/>
  </r>
  <r>
    <x v="2"/>
    <s v="P2"/>
    <s v="USD"/>
    <x v="5"/>
    <s v="BOND"/>
    <s v="DCrp~USD~MMAF2011_AA_A5"/>
    <n v="25785"/>
    <d v="2012-05-15T00:00:00"/>
    <d v="2012-05-18T00:00:00"/>
    <d v="2028-08-15T00:00:00"/>
    <s v="INT"/>
    <s v="USD"/>
    <n v="0"/>
    <n v="0"/>
    <s v="N"/>
    <s v="FUNBUS"/>
  </r>
  <r>
    <x v="13"/>
    <s v="P2"/>
    <s v="USD"/>
    <x v="7"/>
    <s v="BOND"/>
    <s v="DCrp~USD~MSC2004_HQ4_A6"/>
    <n v="19131"/>
    <d v="2010-03-31T00:00:00"/>
    <d v="2010-04-06T00:00:00"/>
    <d v="2040-04-16T00:00:00"/>
    <s v="INT"/>
    <s v="USD"/>
    <n v="0"/>
    <n v="0"/>
    <s v="N"/>
    <s v="BOFANY"/>
  </r>
  <r>
    <x v="25"/>
    <s v="P2"/>
    <s v="USD"/>
    <x v="7"/>
    <s v="BOND"/>
    <s v="DCrp~USD~MSC2004_HQ4_A6"/>
    <n v="19131"/>
    <d v="2010-03-31T00:00:00"/>
    <d v="2010-04-06T00:00:00"/>
    <d v="2040-04-16T00:00:00"/>
    <s v="INT"/>
    <s v="USD"/>
    <n v="0"/>
    <n v="0"/>
    <s v="N"/>
    <s v="BOFANY"/>
  </r>
  <r>
    <x v="13"/>
    <s v="P2"/>
    <s v="USD"/>
    <x v="7"/>
    <s v="BOND"/>
    <s v="DCrp~USD~MSC2004_HQ4_A6"/>
    <n v="21987"/>
    <d v="2011-03-22T00:00:00"/>
    <d v="2011-03-25T00:00:00"/>
    <d v="2040-04-16T00:00:00"/>
    <s v="INT"/>
    <s v="USD"/>
    <n v="0"/>
    <n v="0"/>
    <s v="N"/>
    <s v="BONYUS"/>
  </r>
  <r>
    <x v="25"/>
    <s v="P2"/>
    <s v="USD"/>
    <x v="7"/>
    <s v="BOND"/>
    <s v="DCrp~USD~MSC2004_HQ4_A6"/>
    <n v="21987"/>
    <d v="2011-03-22T00:00:00"/>
    <d v="2011-03-25T00:00:00"/>
    <d v="2040-04-16T00:00:00"/>
    <s v="INT"/>
    <s v="USD"/>
    <n v="0"/>
    <n v="0"/>
    <s v="N"/>
    <s v="BONYUS"/>
  </r>
  <r>
    <x v="25"/>
    <s v="P2"/>
    <s v="USD"/>
    <x v="7"/>
    <s v="BOND"/>
    <s v="DCrp~USD~MSC2004_HQ4_A6"/>
    <n v="23415"/>
    <d v="2011-09-14T00:00:00"/>
    <d v="2011-09-19T00:00:00"/>
    <d v="2040-04-16T00:00:00"/>
    <s v="INT"/>
    <s v="USD"/>
    <n v="0"/>
    <n v="0"/>
    <s v="N"/>
    <s v="P1"/>
  </r>
  <r>
    <x v="13"/>
    <s v="P2"/>
    <s v="USD"/>
    <x v="7"/>
    <s v="BOND"/>
    <s v="DCrp~USD~MSC2004_HQ4_A6"/>
    <n v="23415"/>
    <d v="2011-09-14T00:00:00"/>
    <d v="2011-09-19T00:00:00"/>
    <d v="2040-04-16T00:00:00"/>
    <s v="INT"/>
    <s v="USD"/>
    <n v="0"/>
    <n v="0"/>
    <s v="N"/>
    <s v="P1"/>
  </r>
  <r>
    <x v="0"/>
    <s v="P2"/>
    <s v="USD"/>
    <x v="5"/>
    <s v="BOND"/>
    <s v="DCrp~USD~MSC2007_IQ14_A4"/>
    <n v="16373"/>
    <d v="2009-01-07T00:00:00"/>
    <d v="2009-01-12T00:00:00"/>
    <d v="2049-04-15T00:00:00"/>
    <s v="INT"/>
    <s v="USD"/>
    <n v="0"/>
    <n v="0"/>
    <s v="N"/>
    <s v="MOSZUS"/>
  </r>
  <r>
    <x v="2"/>
    <s v="P2"/>
    <s v="USD"/>
    <x v="5"/>
    <s v="BOND"/>
    <s v="DCrp~USD~MSC2007_IQ14_A4"/>
    <n v="16373"/>
    <d v="2009-01-07T00:00:00"/>
    <d v="2009-01-12T00:00:00"/>
    <d v="2049-04-15T00:00:00"/>
    <s v="INT"/>
    <s v="USD"/>
    <n v="0"/>
    <n v="0"/>
    <s v="N"/>
    <s v="MOSZUS"/>
  </r>
  <r>
    <x v="0"/>
    <s v="P2"/>
    <s v="USD"/>
    <x v="5"/>
    <s v="BOND"/>
    <s v="DCrp~USD~MSC2007_IQ14_A4"/>
    <n v="16518"/>
    <d v="2009-02-05T00:00:00"/>
    <d v="2009-02-10T00:00:00"/>
    <d v="2049-04-15T00:00:00"/>
    <s v="INT"/>
    <s v="USD"/>
    <n v="0"/>
    <n v="0"/>
    <s v="N"/>
    <s v="JPMSUS"/>
  </r>
  <r>
    <x v="2"/>
    <s v="P2"/>
    <s v="USD"/>
    <x v="5"/>
    <s v="BOND"/>
    <s v="DCrp~USD~MSC2007_IQ14_A4"/>
    <n v="16518"/>
    <d v="2009-02-05T00:00:00"/>
    <d v="2009-02-10T00:00:00"/>
    <d v="2049-04-15T00:00:00"/>
    <s v="INT"/>
    <s v="USD"/>
    <n v="0"/>
    <n v="0"/>
    <s v="N"/>
    <s v="JPMSUS"/>
  </r>
  <r>
    <x v="28"/>
    <s v="P2"/>
    <s v="USD"/>
    <x v="7"/>
    <s v="BOND"/>
    <s v="DCrp~USD~MSC2012_STAR_A2"/>
    <n v="26453"/>
    <d v="2012-08-02T00:00:00"/>
    <d v="2012-08-16T00:00:00"/>
    <d v="2034-08-05T00:00:00"/>
    <s v="INT"/>
    <s v="USD"/>
    <n v="0"/>
    <n v="0"/>
    <s v="N"/>
    <s v="MOSZUS"/>
  </r>
  <r>
    <x v="12"/>
    <s v="P2"/>
    <s v="USD"/>
    <x v="7"/>
    <s v="BOND"/>
    <s v="DCrp~USD~MSC2012_STAR_A2"/>
    <n v="26453"/>
    <d v="2012-08-02T00:00:00"/>
    <d v="2012-08-16T00:00:00"/>
    <d v="2034-08-05T00:00:00"/>
    <s v="INT"/>
    <s v="USD"/>
    <n v="0"/>
    <n v="0"/>
    <s v="N"/>
    <s v="MOSZUS"/>
  </r>
  <r>
    <x v="28"/>
    <s v="P2"/>
    <s v="USD"/>
    <x v="7"/>
    <s v="BOND"/>
    <s v="DCrp~USD~MSC2012_STAR_A2"/>
    <n v="26515"/>
    <d v="2012-08-20T00:00:00"/>
    <d v="2012-08-23T00:00:00"/>
    <d v="2034-08-05T00:00:00"/>
    <s v="INT"/>
    <s v="USD"/>
    <n v="0"/>
    <n v="0"/>
    <s v="N"/>
    <s v="DEUTUS"/>
  </r>
  <r>
    <x v="12"/>
    <s v="P2"/>
    <s v="USD"/>
    <x v="7"/>
    <s v="BOND"/>
    <s v="DCrp~USD~MSC2012_STAR_A2"/>
    <n v="26515"/>
    <d v="2012-08-20T00:00:00"/>
    <d v="2012-08-23T00:00:00"/>
    <d v="2034-08-05T00:00:00"/>
    <s v="INT"/>
    <s v="USD"/>
    <n v="0"/>
    <n v="0"/>
    <s v="N"/>
    <s v="DEUTUS"/>
  </r>
  <r>
    <x v="15"/>
    <s v="P2"/>
    <s v="USD"/>
    <x v="9"/>
    <s v="BOND"/>
    <s v="DCrp~USD~MSM2004_4_2A"/>
    <n v="15775"/>
    <d v="2008-06-02T00:00:00"/>
    <d v="2008-06-02T00:00:00"/>
    <d v="2034-09-25T00:00:00"/>
    <s v="XNL"/>
    <s v="USD"/>
    <n v="138.81"/>
    <n v="138.81"/>
    <s v="N"/>
    <s v="P4-UBS"/>
  </r>
  <r>
    <x v="15"/>
    <s v="P2"/>
    <s v="USD"/>
    <x v="9"/>
    <s v="BOND"/>
    <s v="DCrp~USD~MSM2004_4_2A"/>
    <n v="15775"/>
    <d v="2008-06-02T00:00:00"/>
    <d v="2008-06-02T00:00:00"/>
    <d v="2034-09-25T00:00:00"/>
    <s v="INT"/>
    <s v="USD"/>
    <n v="26.95"/>
    <n v="26.95"/>
    <s v="N"/>
    <s v="P4-UBS"/>
  </r>
  <r>
    <x v="15"/>
    <s v="P2"/>
    <s v="USD"/>
    <x v="9"/>
    <s v="BOND"/>
    <s v="DCrp~USD~MSM2004_4_2A"/>
    <n v="22377"/>
    <d v="2011-05-09T00:00:00"/>
    <d v="2011-05-12T00:00:00"/>
    <d v="2034-09-25T00:00:00"/>
    <s v="XNL"/>
    <s v="USD"/>
    <n v="-138.81"/>
    <n v="-138.81"/>
    <s v="N"/>
    <s v="GRCMCO"/>
  </r>
  <r>
    <x v="15"/>
    <s v="P2"/>
    <s v="USD"/>
    <x v="9"/>
    <s v="BOND"/>
    <s v="DCrp~USD~MSM2004_4_2A"/>
    <n v="22377"/>
    <d v="2011-05-09T00:00:00"/>
    <d v="2011-05-12T00:00:00"/>
    <d v="2034-09-25T00:00:00"/>
    <s v="INT"/>
    <s v="USD"/>
    <n v="-26.95"/>
    <n v="-26.95"/>
    <s v="N"/>
    <s v="GRCMCO"/>
  </r>
  <r>
    <x v="15"/>
    <s v="P2"/>
    <s v="USD"/>
    <x v="8"/>
    <s v="BOND"/>
    <s v="DCrp~USD~MSM2006_1AR_1A1"/>
    <n v="14706"/>
    <d v="2007-03-20T00:00:00"/>
    <d v="2007-03-23T00:00:00"/>
    <d v="2036-02-25T00:00:00"/>
    <s v="XNL"/>
    <s v="USD"/>
    <n v="31680.02"/>
    <n v="31680.02"/>
    <s v="N"/>
    <s v="JPMSUS"/>
  </r>
  <r>
    <x v="15"/>
    <s v="P2"/>
    <s v="USD"/>
    <x v="8"/>
    <s v="BOND"/>
    <s v="DCrp~USD~MSM2006_1AR_1A1"/>
    <n v="14706"/>
    <d v="2007-03-20T00:00:00"/>
    <d v="2007-03-23T00:00:00"/>
    <d v="2036-02-25T00:00:00"/>
    <s v="IPR"/>
    <s v="USD"/>
    <n v="0"/>
    <n v="0"/>
    <s v="N"/>
    <s v="JPMSUS"/>
  </r>
  <r>
    <x v="15"/>
    <s v="P2"/>
    <s v="USD"/>
    <x v="8"/>
    <s v="BOND"/>
    <s v="DCrp~USD~MSM2006_1AR_1A1"/>
    <n v="38337"/>
    <d v="2016-08-30T00:00:00"/>
    <d v="2016-09-01T00:00:00"/>
    <d v="2036-02-25T00:00:00"/>
    <s v="IPR"/>
    <s v="USD"/>
    <n v="0"/>
    <n v="0"/>
    <s v="N"/>
    <s v="P1"/>
  </r>
  <r>
    <x v="15"/>
    <s v="P2"/>
    <s v="USD"/>
    <x v="8"/>
    <s v="BOND"/>
    <s v="DCrp~USD~MSM2006_1AR_1A1"/>
    <n v="38337"/>
    <d v="2016-08-30T00:00:00"/>
    <d v="2016-09-01T00:00:00"/>
    <d v="2036-02-25T00:00:00"/>
    <s v="XNL"/>
    <s v="USD"/>
    <n v="-31680.02"/>
    <n v="-31680.02"/>
    <s v="N"/>
    <s v="P1"/>
  </r>
  <r>
    <x v="15"/>
    <s v="P2"/>
    <s v="USD"/>
    <x v="9"/>
    <s v="BOND"/>
    <s v="DCrp~USD~MSM2007_11AR_2A3"/>
    <n v="16423"/>
    <d v="2009-01-02T00:00:00"/>
    <d v="2009-01-02T00:00:00"/>
    <d v="2037-06-25T00:00:00"/>
    <s v="IPR"/>
    <s v="USD"/>
    <n v="0"/>
    <n v="0"/>
    <s v="N"/>
    <s v="P4-WAMCO"/>
  </r>
  <r>
    <x v="15"/>
    <s v="P2"/>
    <s v="USD"/>
    <x v="9"/>
    <s v="BOND"/>
    <s v="DCrp~USD~MSM2007_11AR_2A3"/>
    <n v="16423"/>
    <d v="2009-01-02T00:00:00"/>
    <d v="2009-01-02T00:00:00"/>
    <d v="2037-06-25T00:00:00"/>
    <s v="XNL"/>
    <s v="USD"/>
    <n v="592.26"/>
    <n v="592.26"/>
    <s v="N"/>
    <s v="P4-WAMCO"/>
  </r>
  <r>
    <x v="15"/>
    <s v="P2"/>
    <s v="USD"/>
    <x v="9"/>
    <s v="BOND"/>
    <s v="DCrp~USD~MSM2007_11AR_2A3"/>
    <n v="25313"/>
    <d v="2012-03-26T00:00:00"/>
    <d v="2012-03-29T00:00:00"/>
    <d v="2037-06-25T00:00:00"/>
    <s v="XNL"/>
    <s v="USD"/>
    <n v="-592.26"/>
    <n v="-592.26"/>
    <s v="N"/>
    <s v="RWPHUS"/>
  </r>
  <r>
    <x v="15"/>
    <s v="P2"/>
    <s v="USD"/>
    <x v="9"/>
    <s v="BOND"/>
    <s v="DCrp~USD~MSM2007_11AR_2A3"/>
    <n v="25313"/>
    <d v="2012-03-26T00:00:00"/>
    <d v="2012-03-29T00:00:00"/>
    <d v="2037-06-25T00:00:00"/>
    <s v="IPR"/>
    <s v="USD"/>
    <n v="0"/>
    <n v="0"/>
    <s v="N"/>
    <s v="RWPHUS"/>
  </r>
  <r>
    <x v="15"/>
    <s v="P2"/>
    <s v="USD"/>
    <x v="8"/>
    <s v="BOND"/>
    <s v="DCrp~USD~MSM2007_5AX_2A1"/>
    <n v="14620"/>
    <d v="2007-02-21T00:00:00"/>
    <d v="2007-02-28T00:00:00"/>
    <d v="2028-03-25T00:00:00"/>
    <s v="IPR"/>
    <s v="USD"/>
    <n v="0"/>
    <n v="0"/>
    <s v="N"/>
    <s v="MOSZUS"/>
  </r>
  <r>
    <x v="15"/>
    <s v="P2"/>
    <s v="USD"/>
    <x v="8"/>
    <s v="BOND"/>
    <s v="DCrp~USD~MSM2007_5AX_2A1"/>
    <n v="14620"/>
    <d v="2007-02-21T00:00:00"/>
    <d v="2007-02-28T00:00:00"/>
    <d v="2028-03-25T00:00:00"/>
    <s v="XNL"/>
    <s v="USD"/>
    <n v="10370.64"/>
    <n v="10370.64"/>
    <s v="N"/>
    <s v="MOSZUS"/>
  </r>
  <r>
    <x v="15"/>
    <s v="P2"/>
    <s v="USD"/>
    <x v="8"/>
    <s v="BOND"/>
    <s v="DCrp~USD~MSM2007_5AX_2A1"/>
    <n v="38339"/>
    <d v="2016-08-30T00:00:00"/>
    <d v="2016-09-01T00:00:00"/>
    <d v="2028-03-25T00:00:00"/>
    <s v="IPR"/>
    <s v="USD"/>
    <n v="0"/>
    <n v="0"/>
    <s v="N"/>
    <s v="P1"/>
  </r>
  <r>
    <x v="15"/>
    <s v="P2"/>
    <s v="USD"/>
    <x v="8"/>
    <s v="BOND"/>
    <s v="DCrp~USD~MSM2007_5AX_2A1"/>
    <n v="38339"/>
    <d v="2016-08-30T00:00:00"/>
    <d v="2016-09-01T00:00:00"/>
    <d v="2028-03-25T00:00:00"/>
    <s v="XNL"/>
    <s v="USD"/>
    <n v="-10370.64"/>
    <n v="-10370.64"/>
    <s v="N"/>
    <s v="P1"/>
  </r>
  <r>
    <x v="15"/>
    <s v="P2"/>
    <s v="USD"/>
    <x v="9"/>
    <s v="BOND"/>
    <s v="DCrp~USD~NAA2004_R1_A1"/>
    <n v="18298"/>
    <d v="2009-10-01T00:00:00"/>
    <d v="2009-10-01T00:00:00"/>
    <d v="2034-03-25T00:00:00"/>
    <s v="INT"/>
    <s v="USD"/>
    <n v="175.41"/>
    <n v="175.41"/>
    <s v="N"/>
    <s v="P4-WAMCO"/>
  </r>
  <r>
    <x v="15"/>
    <s v="P2"/>
    <s v="USD"/>
    <x v="9"/>
    <s v="BOND"/>
    <s v="DCrp~USD~NAA2004_R1_A1"/>
    <n v="18298"/>
    <d v="2009-10-01T00:00:00"/>
    <d v="2009-10-01T00:00:00"/>
    <d v="2034-03-25T00:00:00"/>
    <s v="XNL"/>
    <s v="USD"/>
    <n v="466.52"/>
    <n v="466.52"/>
    <s v="N"/>
    <s v="P4-WAMCO"/>
  </r>
  <r>
    <x v="15"/>
    <s v="P2"/>
    <s v="USD"/>
    <x v="9"/>
    <s v="BOND"/>
    <s v="DCrp~USD~NAA2004_R1_A1"/>
    <n v="22394"/>
    <d v="2011-05-11T00:00:00"/>
    <d v="2011-05-16T00:00:00"/>
    <d v="2034-03-25T00:00:00"/>
    <s v="INT"/>
    <s v="USD"/>
    <n v="-175.41"/>
    <n v="-175.41"/>
    <s v="N"/>
    <s v="BARCCI"/>
  </r>
  <r>
    <x v="15"/>
    <s v="P2"/>
    <s v="USD"/>
    <x v="9"/>
    <s v="BOND"/>
    <s v="DCrp~USD~NAA2004_R1_A1"/>
    <n v="22394"/>
    <d v="2011-05-11T00:00:00"/>
    <d v="2011-05-16T00:00:00"/>
    <d v="2034-03-25T00:00:00"/>
    <s v="XNL"/>
    <s v="USD"/>
    <n v="-466.52"/>
    <n v="-466.52"/>
    <s v="N"/>
    <s v="BARCCI"/>
  </r>
  <r>
    <x v="15"/>
    <s v="P2"/>
    <s v="USD"/>
    <x v="9"/>
    <s v="BOND"/>
    <s v="DCrp~USD~NAA2004_R2_A1"/>
    <n v="18299"/>
    <d v="2009-10-01T00:00:00"/>
    <d v="2009-10-01T00:00:00"/>
    <d v="2034-10-25T00:00:00"/>
    <s v="INT"/>
    <s v="USD"/>
    <n v="70.06"/>
    <n v="70.06"/>
    <s v="N"/>
    <s v="P4-WAMCO"/>
  </r>
  <r>
    <x v="15"/>
    <s v="P2"/>
    <s v="USD"/>
    <x v="9"/>
    <s v="BOND"/>
    <s v="DCrp~USD~NAA2004_R2_A1"/>
    <n v="18299"/>
    <d v="2009-10-01T00:00:00"/>
    <d v="2009-10-01T00:00:00"/>
    <d v="2034-10-25T00:00:00"/>
    <s v="XNL"/>
    <s v="USD"/>
    <n v="272.39999999999998"/>
    <n v="272.39999999999998"/>
    <s v="N"/>
    <s v="P4-WAMCO"/>
  </r>
  <r>
    <x v="15"/>
    <s v="P2"/>
    <s v="USD"/>
    <x v="9"/>
    <s v="BOND"/>
    <s v="DCrp~USD~NAA2004_R2_A1"/>
    <n v="22395"/>
    <d v="2011-05-11T00:00:00"/>
    <d v="2011-05-16T00:00:00"/>
    <d v="2034-10-25T00:00:00"/>
    <s v="XNL"/>
    <s v="USD"/>
    <n v="-272.39999999999998"/>
    <n v="-272.39999999999998"/>
    <s v="N"/>
    <s v="BARCCI"/>
  </r>
  <r>
    <x v="15"/>
    <s v="P2"/>
    <s v="USD"/>
    <x v="9"/>
    <s v="BOND"/>
    <s v="DCrp~USD~NAA2004_R2_A1"/>
    <n v="22395"/>
    <d v="2011-05-11T00:00:00"/>
    <d v="2011-05-16T00:00:00"/>
    <d v="2034-10-25T00:00:00"/>
    <s v="INT"/>
    <s v="USD"/>
    <n v="-70.06"/>
    <n v="-70.06"/>
    <s v="N"/>
    <s v="BARCCI"/>
  </r>
  <r>
    <x v="2"/>
    <s v="P2"/>
    <s v="USD"/>
    <x v="5"/>
    <s v="BOND"/>
    <s v="DCrp~USD~NAVSL2015_AA_A2A"/>
    <n v="33289"/>
    <d v="2015-01-13T00:00:00"/>
    <d v="2015-01-22T00:00:00"/>
    <d v="2028-12-15T00:00:00"/>
    <s v="INT"/>
    <s v="USD"/>
    <n v="0"/>
    <n v="0"/>
    <s v="N"/>
    <s v="CSFBUS"/>
  </r>
  <r>
    <x v="0"/>
    <s v="P2"/>
    <s v="USD"/>
    <x v="5"/>
    <s v="BOND"/>
    <s v="DCrp~USD~NAVSL2015_AA_A2A"/>
    <n v="33289"/>
    <d v="2015-01-13T00:00:00"/>
    <d v="2015-01-22T00:00:00"/>
    <d v="2028-12-15T00:00:00"/>
    <s v="INT"/>
    <s v="USD"/>
    <n v="0"/>
    <n v="0"/>
    <s v="N"/>
    <s v="CSFBUS"/>
  </r>
  <r>
    <x v="0"/>
    <s v="P2"/>
    <s v="USD"/>
    <x v="5"/>
    <s v="BOND"/>
    <s v="DCrp~USD~NAVSL2015_AA_A2A"/>
    <n v="35633"/>
    <d v="2015-10-01T00:00:00"/>
    <d v="2015-10-06T00:00:00"/>
    <d v="2028-12-15T00:00:00"/>
    <s v="INT"/>
    <s v="USD"/>
    <n v="0"/>
    <n v="0"/>
    <s v="N"/>
    <s v="P1"/>
  </r>
  <r>
    <x v="2"/>
    <s v="P2"/>
    <s v="USD"/>
    <x v="5"/>
    <s v="BOND"/>
    <s v="DCrp~USD~NAVSL2015_AA_A2A"/>
    <n v="35633"/>
    <d v="2015-10-01T00:00:00"/>
    <d v="2015-10-06T00:00:00"/>
    <d v="2028-12-15T00:00:00"/>
    <s v="INT"/>
    <s v="USD"/>
    <n v="0"/>
    <n v="0"/>
    <s v="N"/>
    <s v="P1"/>
  </r>
  <r>
    <x v="22"/>
    <s v="P2"/>
    <s v="USD"/>
    <x v="5"/>
    <s v="BOND"/>
    <s v="DCrp~USD~NEF2002_1_A2"/>
    <n v="31771"/>
    <d v="2014-07-24T00:00:00"/>
    <d v="2014-07-29T00:00:00"/>
    <d v="2042-04-01T00:00:00"/>
    <s v="IPR"/>
    <s v="USD"/>
    <n v="0"/>
    <n v="0"/>
    <s v="N"/>
    <s v="BOFANY"/>
  </r>
  <r>
    <x v="25"/>
    <s v="P2"/>
    <s v="USD"/>
    <x v="5"/>
    <s v="BOND"/>
    <s v="DCrp~USD~NEF2002_1_A2"/>
    <n v="31771"/>
    <d v="2014-07-24T00:00:00"/>
    <d v="2014-07-29T00:00:00"/>
    <d v="2042-04-01T00:00:00"/>
    <s v="IPR"/>
    <s v="USD"/>
    <n v="0"/>
    <n v="0"/>
    <s v="N"/>
    <s v="BOFANY"/>
  </r>
  <r>
    <x v="25"/>
    <s v="P2"/>
    <s v="USD"/>
    <x v="5"/>
    <s v="BOND"/>
    <s v="DCrp~USD~NEF2002_1_A2"/>
    <n v="35452"/>
    <d v="2015-09-22T00:00:00"/>
    <d v="2015-09-25T00:00:00"/>
    <d v="2042-04-01T00:00:00"/>
    <s v="IPR"/>
    <s v="USD"/>
    <n v="0"/>
    <n v="0"/>
    <s v="N"/>
    <s v="P1"/>
  </r>
  <r>
    <x v="22"/>
    <s v="P2"/>
    <s v="USD"/>
    <x v="5"/>
    <s v="BOND"/>
    <s v="DCrp~USD~NEF2002_1_A2"/>
    <n v="35452"/>
    <d v="2015-09-22T00:00:00"/>
    <d v="2015-09-25T00:00:00"/>
    <d v="2042-04-01T00:00:00"/>
    <s v="IPR"/>
    <s v="USD"/>
    <n v="0"/>
    <n v="0"/>
    <s v="N"/>
    <s v="P1"/>
  </r>
  <r>
    <x v="24"/>
    <s v="P2"/>
    <s v="USD"/>
    <x v="5"/>
    <s v="BOND"/>
    <s v="DCrp~USD~NEF2002_1_A3"/>
    <n v="31770"/>
    <d v="2014-07-24T00:00:00"/>
    <d v="2014-07-29T00:00:00"/>
    <d v="2042-04-01T00:00:00"/>
    <s v="IPR"/>
    <s v="USD"/>
    <n v="0"/>
    <n v="0"/>
    <s v="N"/>
    <s v="MOSZUS"/>
  </r>
  <r>
    <x v="1"/>
    <s v="P2"/>
    <s v="USD"/>
    <x v="5"/>
    <s v="BOND"/>
    <s v="DCrp~USD~NEF2002_1_A3"/>
    <n v="31770"/>
    <d v="2014-07-24T00:00:00"/>
    <d v="2014-07-29T00:00:00"/>
    <d v="2042-04-01T00:00:00"/>
    <s v="IPR"/>
    <s v="USD"/>
    <n v="0"/>
    <n v="0"/>
    <s v="N"/>
    <s v="MOSZUS"/>
  </r>
  <r>
    <x v="1"/>
    <s v="P2"/>
    <s v="USD"/>
    <x v="5"/>
    <s v="BOND"/>
    <s v="DCrp~USD~NEF2002_1_A3"/>
    <n v="35454"/>
    <d v="2015-09-22T00:00:00"/>
    <d v="2015-09-25T00:00:00"/>
    <d v="2042-04-01T00:00:00"/>
    <s v="IPR"/>
    <s v="USD"/>
    <n v="0"/>
    <n v="0"/>
    <s v="N"/>
    <s v="P1"/>
  </r>
  <r>
    <x v="24"/>
    <s v="P2"/>
    <s v="USD"/>
    <x v="5"/>
    <s v="BOND"/>
    <s v="DCrp~USD~NEF2002_1_A3"/>
    <n v="35454"/>
    <d v="2015-09-22T00:00:00"/>
    <d v="2015-09-25T00:00:00"/>
    <d v="2042-04-01T00:00:00"/>
    <s v="IPR"/>
    <s v="USD"/>
    <n v="0"/>
    <n v="0"/>
    <s v="N"/>
    <s v="P1"/>
  </r>
  <r>
    <x v="30"/>
    <s v="P2"/>
    <s v="USD"/>
    <x v="12"/>
    <s v="BOND"/>
    <s v="DCrp~USD~NEF2002_1_A4"/>
    <n v="31772"/>
    <d v="2014-07-24T00:00:00"/>
    <d v="2014-07-29T00:00:00"/>
    <d v="2042-04-01T00:00:00"/>
    <s v="IPR"/>
    <s v="USD"/>
    <n v="0"/>
    <n v="0"/>
    <s v="N"/>
    <s v="BOFANY"/>
  </r>
  <r>
    <x v="6"/>
    <s v="P2"/>
    <s v="USD"/>
    <x v="12"/>
    <s v="BOND"/>
    <s v="DCrp~USD~NEF2002_1_A4"/>
    <n v="31772"/>
    <d v="2014-07-24T00:00:00"/>
    <d v="2014-07-29T00:00:00"/>
    <d v="2042-04-01T00:00:00"/>
    <s v="IPR"/>
    <s v="USD"/>
    <n v="0"/>
    <n v="0"/>
    <s v="N"/>
    <s v="BOFANY"/>
  </r>
  <r>
    <x v="30"/>
    <s v="P2"/>
    <s v="USD"/>
    <x v="12"/>
    <s v="BOND"/>
    <s v="DCrp~USD~NEF2002_1_A4"/>
    <n v="35538"/>
    <d v="2015-09-29T00:00:00"/>
    <d v="2015-10-02T00:00:00"/>
    <d v="2042-04-01T00:00:00"/>
    <s v="IPR"/>
    <s v="USD"/>
    <n v="0"/>
    <n v="0"/>
    <s v="N"/>
    <s v="P1"/>
  </r>
  <r>
    <x v="6"/>
    <s v="P2"/>
    <s v="USD"/>
    <x v="12"/>
    <s v="BOND"/>
    <s v="DCrp~USD~NEF2002_1_A4"/>
    <n v="35538"/>
    <d v="2015-09-29T00:00:00"/>
    <d v="2015-10-02T00:00:00"/>
    <d v="2042-04-01T00:00:00"/>
    <s v="IPR"/>
    <s v="USD"/>
    <n v="0"/>
    <n v="0"/>
    <s v="N"/>
    <s v="P1"/>
  </r>
  <r>
    <x v="25"/>
    <s v="P2"/>
    <s v="USD"/>
    <x v="5"/>
    <s v="BOND"/>
    <s v="DCrp~USD~NEF2002_1_A5"/>
    <n v="31773"/>
    <d v="2014-07-24T00:00:00"/>
    <d v="2014-07-29T00:00:00"/>
    <d v="2042-04-01T00:00:00"/>
    <s v="IPR"/>
    <s v="USD"/>
    <n v="0"/>
    <n v="0"/>
    <s v="N"/>
    <s v="BOFANY"/>
  </r>
  <r>
    <x v="22"/>
    <s v="P2"/>
    <s v="USD"/>
    <x v="5"/>
    <s v="BOND"/>
    <s v="DCrp~USD~NEF2002_1_A5"/>
    <n v="31773"/>
    <d v="2014-07-24T00:00:00"/>
    <d v="2014-07-29T00:00:00"/>
    <d v="2042-04-01T00:00:00"/>
    <s v="IPR"/>
    <s v="USD"/>
    <n v="0"/>
    <n v="0"/>
    <s v="N"/>
    <s v="BOFANY"/>
  </r>
  <r>
    <x v="22"/>
    <s v="P2"/>
    <s v="USD"/>
    <x v="5"/>
    <s v="BOND"/>
    <s v="DCrp~USD~NEF2002_1_A5"/>
    <n v="32255"/>
    <d v="2014-09-10T00:00:00"/>
    <d v="2014-09-15T00:00:00"/>
    <d v="2042-04-01T00:00:00"/>
    <s v="IPR"/>
    <s v="USD"/>
    <n v="0"/>
    <n v="0"/>
    <s v="N"/>
    <s v="MOSZUS"/>
  </r>
  <r>
    <x v="25"/>
    <s v="P2"/>
    <s v="USD"/>
    <x v="5"/>
    <s v="BOND"/>
    <s v="DCrp~USD~NEF2002_1_A5"/>
    <n v="32255"/>
    <d v="2014-09-10T00:00:00"/>
    <d v="2014-09-15T00:00:00"/>
    <d v="2042-04-01T00:00:00"/>
    <s v="IPR"/>
    <s v="USD"/>
    <n v="0"/>
    <n v="0"/>
    <s v="N"/>
    <s v="MOSZUS"/>
  </r>
  <r>
    <x v="25"/>
    <s v="P2"/>
    <s v="USD"/>
    <x v="5"/>
    <s v="BOND"/>
    <s v="DCrp~USD~NEF2002_1_A5"/>
    <n v="35456"/>
    <d v="2015-09-22T00:00:00"/>
    <d v="2015-09-25T00:00:00"/>
    <d v="2042-04-01T00:00:00"/>
    <s v="IPR"/>
    <s v="USD"/>
    <n v="0"/>
    <n v="0"/>
    <s v="N"/>
    <s v="P1"/>
  </r>
  <r>
    <x v="22"/>
    <s v="P2"/>
    <s v="USD"/>
    <x v="5"/>
    <s v="BOND"/>
    <s v="DCrp~USD~NEF2002_1_A5"/>
    <n v="35456"/>
    <d v="2015-09-22T00:00:00"/>
    <d v="2015-09-25T00:00:00"/>
    <d v="2042-04-01T00:00:00"/>
    <s v="IPR"/>
    <s v="USD"/>
    <n v="0"/>
    <n v="0"/>
    <s v="N"/>
    <s v="P1"/>
  </r>
  <r>
    <x v="1"/>
    <s v="P2"/>
    <s v="USD"/>
    <x v="7"/>
    <s v="BOND"/>
    <s v="DCrp~USD~NEF2007_1_A5"/>
    <n v="32225"/>
    <d v="2014-09-09T00:00:00"/>
    <d v="2014-09-12T00:00:00"/>
    <d v="2046-01-29T00:00:00"/>
    <s v="IPR"/>
    <s v="USD"/>
    <n v="0"/>
    <n v="0"/>
    <s v="N"/>
    <s v="MOSZUS"/>
  </r>
  <r>
    <x v="24"/>
    <s v="P2"/>
    <s v="USD"/>
    <x v="7"/>
    <s v="BOND"/>
    <s v="DCrp~USD~NEF2007_1_A5"/>
    <n v="32225"/>
    <d v="2014-09-09T00:00:00"/>
    <d v="2014-09-12T00:00:00"/>
    <d v="2046-01-29T00:00:00"/>
    <s v="IPR"/>
    <s v="USD"/>
    <n v="0"/>
    <n v="0"/>
    <s v="N"/>
    <s v="MOSZUS"/>
  </r>
  <r>
    <x v="24"/>
    <s v="P2"/>
    <s v="USD"/>
    <x v="7"/>
    <s v="BOND"/>
    <s v="DCrp~USD~NEF2007_1_A5"/>
    <n v="34108"/>
    <d v="2015-04-10T00:00:00"/>
    <d v="2015-04-15T00:00:00"/>
    <d v="2046-01-29T00:00:00"/>
    <s v="IPR"/>
    <s v="USD"/>
    <n v="0"/>
    <n v="0"/>
    <s v="N"/>
    <s v="BOFANY"/>
  </r>
  <r>
    <x v="1"/>
    <s v="P2"/>
    <s v="USD"/>
    <x v="7"/>
    <s v="BOND"/>
    <s v="DCrp~USD~NEF2007_1_A5"/>
    <n v="34108"/>
    <d v="2015-04-10T00:00:00"/>
    <d v="2015-04-15T00:00:00"/>
    <d v="2046-01-29T00:00:00"/>
    <s v="IPR"/>
    <s v="USD"/>
    <n v="0"/>
    <n v="0"/>
    <s v="N"/>
    <s v="BOFANY"/>
  </r>
  <r>
    <x v="1"/>
    <s v="P2"/>
    <s v="USD"/>
    <x v="7"/>
    <s v="BOND"/>
    <s v="DCrp~USD~NEF2007_1_A5"/>
    <n v="35424"/>
    <d v="2015-09-22T00:00:00"/>
    <d v="2015-09-23T00:00:00"/>
    <d v="2046-01-29T00:00:00"/>
    <s v="IPR"/>
    <s v="USD"/>
    <n v="0"/>
    <n v="0"/>
    <s v="N"/>
    <s v="P1"/>
  </r>
  <r>
    <x v="24"/>
    <s v="P2"/>
    <s v="USD"/>
    <x v="7"/>
    <s v="BOND"/>
    <s v="DCrp~USD~NEF2007_1_A5"/>
    <n v="35424"/>
    <d v="2015-09-22T00:00:00"/>
    <d v="2015-09-23T00:00:00"/>
    <d v="2046-01-29T00:00:00"/>
    <s v="IPR"/>
    <s v="USD"/>
    <n v="0"/>
    <n v="0"/>
    <s v="N"/>
    <s v="P1"/>
  </r>
  <r>
    <x v="8"/>
    <s v="P2"/>
    <s v="USD"/>
    <x v="5"/>
    <s v="BOND"/>
    <s v="DCrp~USD~NEF_2007_1_A2"/>
    <n v="19906"/>
    <d v="2010-08-05T00:00:00"/>
    <d v="2010-08-10T00:00:00"/>
    <d v="2046-01-29T00:00:00"/>
    <s v="IPR"/>
    <s v="USD"/>
    <n v="0"/>
    <n v="0"/>
    <s v="N"/>
    <s v="MOSZUS"/>
  </r>
  <r>
    <x v="8"/>
    <s v="P2"/>
    <s v="USD"/>
    <x v="5"/>
    <s v="BOND"/>
    <s v="DCrp~USD~NEF_2007_1_A2"/>
    <n v="21202"/>
    <d v="2011-01-26T00:00:00"/>
    <d v="2011-01-31T00:00:00"/>
    <d v="2046-01-29T00:00:00"/>
    <s v="IPR"/>
    <s v="USD"/>
    <n v="0"/>
    <n v="0"/>
    <s v="N"/>
    <s v="MOSZUS"/>
  </r>
  <r>
    <x v="8"/>
    <s v="P2"/>
    <s v="USD"/>
    <x v="5"/>
    <s v="BOND"/>
    <s v="DCrp~USD~NEF_2007_1_A2"/>
    <n v="23466"/>
    <d v="2011-09-20T00:00:00"/>
    <d v="2011-09-23T00:00:00"/>
    <d v="2046-01-29T00:00:00"/>
    <s v="IPR"/>
    <s v="USD"/>
    <n v="0"/>
    <n v="0"/>
    <s v="N"/>
    <s v="MOSZUS"/>
  </r>
  <r>
    <x v="8"/>
    <s v="P2"/>
    <s v="USD"/>
    <x v="5"/>
    <s v="BOND"/>
    <s v="DCrp~USD~NEF_2007_1_A2"/>
    <n v="26041"/>
    <d v="2012-06-26T00:00:00"/>
    <d v="2012-06-29T00:00:00"/>
    <d v="2046-01-29T00:00:00"/>
    <s v="IPR"/>
    <s v="USD"/>
    <n v="0"/>
    <n v="0"/>
    <s v="N"/>
    <s v="MOSZUS"/>
  </r>
  <r>
    <x v="15"/>
    <s v="P2"/>
    <s v="USD"/>
    <x v="9"/>
    <s v="BOND"/>
    <s v="DCrp~USD~NHEL2003_2_A2"/>
    <n v="16179"/>
    <d v="2008-11-07T00:00:00"/>
    <d v="2008-11-10T00:00:00"/>
    <d v="2032-06-25T00:00:00"/>
    <s v="IPR"/>
    <s v="USD"/>
    <n v="0"/>
    <n v="0"/>
    <s v="N"/>
    <s v="P4-SSGA"/>
  </r>
  <r>
    <x v="15"/>
    <s v="P2"/>
    <s v="USD"/>
    <x v="9"/>
    <s v="BOND"/>
    <s v="DCrp~USD~NHEL2003_2_A2"/>
    <n v="25344"/>
    <d v="2012-03-26T00:00:00"/>
    <d v="2012-03-29T00:00:00"/>
    <d v="2032-06-25T00:00:00"/>
    <s v="IPR"/>
    <s v="USD"/>
    <n v="0"/>
    <n v="0"/>
    <s v="N"/>
    <s v="RWPHUS"/>
  </r>
  <r>
    <x v="7"/>
    <s v="P2"/>
    <s v="USD"/>
    <x v="5"/>
    <s v="BOND"/>
    <s v="DCrp~USD~NSLT2007_2A_A4A2"/>
    <n v="32284"/>
    <d v="2014-09-15T00:00:00"/>
    <d v="2014-09-18T00:00:00"/>
    <d v="2035-06-25T00:00:00"/>
    <s v="IPR"/>
    <s v="USD"/>
    <n v="0"/>
    <n v="0"/>
    <s v="N"/>
    <s v="JPMSUS"/>
  </r>
  <r>
    <x v="29"/>
    <s v="P2"/>
    <s v="USD"/>
    <x v="5"/>
    <s v="BOND"/>
    <s v="DCrp~USD~NSLT2007_2A_A4A2"/>
    <n v="32284"/>
    <d v="2014-09-15T00:00:00"/>
    <d v="2014-09-18T00:00:00"/>
    <d v="2035-06-25T00:00:00"/>
    <s v="IPR"/>
    <s v="USD"/>
    <n v="0"/>
    <n v="0"/>
    <s v="N"/>
    <s v="JPMSUS"/>
  </r>
  <r>
    <x v="7"/>
    <s v="P2"/>
    <s v="USD"/>
    <x v="5"/>
    <s v="BOND"/>
    <s v="DCrp~USD~NSLT2007_2A_A4A2"/>
    <n v="35458"/>
    <d v="2015-09-22T00:00:00"/>
    <d v="2015-09-25T00:00:00"/>
    <d v="2035-06-25T00:00:00"/>
    <s v="IPR"/>
    <s v="USD"/>
    <n v="0"/>
    <n v="0"/>
    <s v="N"/>
    <s v="P1"/>
  </r>
  <r>
    <x v="29"/>
    <s v="P2"/>
    <s v="USD"/>
    <x v="5"/>
    <s v="BOND"/>
    <s v="DCrp~USD~NSLT2007_2A_A4A2"/>
    <n v="35458"/>
    <d v="2015-09-22T00:00:00"/>
    <d v="2015-09-25T00:00:00"/>
    <d v="2035-06-25T00:00:00"/>
    <s v="IPR"/>
    <s v="USD"/>
    <n v="0"/>
    <n v="0"/>
    <s v="N"/>
    <s v="P1"/>
  </r>
  <r>
    <x v="15"/>
    <s v="P2"/>
    <s v="USD"/>
    <x v="9"/>
    <s v="BOND"/>
    <s v="DCrp~USD~OOMLT2003_3A4"/>
    <n v="16180"/>
    <d v="2008-11-07T00:00:00"/>
    <d v="2008-11-10T00:00:00"/>
    <d v="2033-06-25T00:00:00"/>
    <s v="IPR"/>
    <s v="USD"/>
    <n v="0"/>
    <n v="0"/>
    <s v="N"/>
    <s v="P4-SSGA"/>
  </r>
  <r>
    <x v="15"/>
    <s v="P2"/>
    <s v="USD"/>
    <x v="9"/>
    <s v="BOND"/>
    <s v="DCrp~USD~OOMLT2003_3A4"/>
    <n v="16180"/>
    <d v="2008-11-07T00:00:00"/>
    <d v="2008-11-10T00:00:00"/>
    <d v="2033-06-25T00:00:00"/>
    <s v="XNL"/>
    <s v="USD"/>
    <n v="6123.68"/>
    <n v="6123.68"/>
    <s v="N"/>
    <s v="P4-SSGA"/>
  </r>
  <r>
    <x v="15"/>
    <s v="P2"/>
    <s v="USD"/>
    <x v="9"/>
    <s v="BOND"/>
    <s v="DCrp~USD~OOMLT2003_3A4"/>
    <n v="38329"/>
    <d v="2016-08-30T00:00:00"/>
    <d v="2016-09-01T00:00:00"/>
    <d v="2033-06-25T00:00:00"/>
    <s v="XNL"/>
    <s v="USD"/>
    <n v="-6123.68"/>
    <n v="-6123.68"/>
    <s v="N"/>
    <s v="P1"/>
  </r>
  <r>
    <x v="15"/>
    <s v="P2"/>
    <s v="USD"/>
    <x v="9"/>
    <s v="BOND"/>
    <s v="DCrp~USD~OOMLT2003_3A4"/>
    <n v="38329"/>
    <d v="2016-08-30T00:00:00"/>
    <d v="2016-09-01T00:00:00"/>
    <d v="2033-06-25T00:00:00"/>
    <s v="IPR"/>
    <s v="USD"/>
    <n v="0"/>
    <n v="0"/>
    <s v="N"/>
    <s v="P1"/>
  </r>
  <r>
    <x v="15"/>
    <s v="P2"/>
    <s v="USD"/>
    <x v="9"/>
    <s v="BOND"/>
    <s v="DCrp~USD~OOMLT2003_4A2"/>
    <n v="16181"/>
    <d v="2008-11-07T00:00:00"/>
    <d v="2008-11-10T00:00:00"/>
    <d v="2033-07-25T00:00:00"/>
    <s v="XNL"/>
    <s v="USD"/>
    <n v="393.75"/>
    <n v="393.75"/>
    <s v="N"/>
    <s v="P4-SSGA"/>
  </r>
  <r>
    <x v="15"/>
    <s v="P2"/>
    <s v="USD"/>
    <x v="9"/>
    <s v="BOND"/>
    <s v="DCrp~USD~OOMLT2003_4A2"/>
    <n v="16181"/>
    <d v="2008-11-07T00:00:00"/>
    <d v="2008-11-10T00:00:00"/>
    <d v="2033-07-25T00:00:00"/>
    <s v="IPR"/>
    <s v="USD"/>
    <n v="0"/>
    <n v="0"/>
    <s v="N"/>
    <s v="P4-SSGA"/>
  </r>
  <r>
    <x v="15"/>
    <s v="P2"/>
    <s v="USD"/>
    <x v="9"/>
    <s v="BOND"/>
    <s v="DCrp~USD~OOMLT2003_4A2"/>
    <n v="25337"/>
    <d v="2012-03-26T00:00:00"/>
    <d v="2012-03-29T00:00:00"/>
    <d v="2033-07-25T00:00:00"/>
    <s v="XNL"/>
    <s v="USD"/>
    <n v="-393.75"/>
    <n v="-393.75"/>
    <s v="N"/>
    <s v="SBSIUS"/>
  </r>
  <r>
    <x v="15"/>
    <s v="P2"/>
    <s v="USD"/>
    <x v="9"/>
    <s v="BOND"/>
    <s v="DCrp~USD~OOMLT2003_4A2"/>
    <n v="25337"/>
    <d v="2012-03-26T00:00:00"/>
    <d v="2012-03-29T00:00:00"/>
    <d v="2033-07-25T00:00:00"/>
    <s v="IPR"/>
    <s v="USD"/>
    <n v="0"/>
    <n v="0"/>
    <s v="N"/>
    <s v="SBSIUS"/>
  </r>
  <r>
    <x v="15"/>
    <s v="P2"/>
    <s v="USD"/>
    <x v="8"/>
    <s v="BOND"/>
    <s v="DCrp~USD~OOMLT2003_5A2"/>
    <n v="15087"/>
    <d v="2007-07-30T00:00:00"/>
    <d v="2007-07-30T00:00:00"/>
    <d v="2038-07-25T00:00:00"/>
    <s v="IPR"/>
    <s v="USD"/>
    <n v="0"/>
    <n v="0"/>
    <s v="N"/>
    <s v="P0"/>
  </r>
  <r>
    <x v="15"/>
    <s v="P2"/>
    <s v="USD"/>
    <x v="8"/>
    <s v="BOND"/>
    <s v="DCrp~USD~OOMLT2003_5A2"/>
    <n v="15087"/>
    <d v="2007-07-30T00:00:00"/>
    <d v="2007-07-30T00:00:00"/>
    <d v="2038-07-25T00:00:00"/>
    <s v="XNL"/>
    <s v="USD"/>
    <n v="4496.4799999999996"/>
    <n v="4496.4799999999996"/>
    <s v="N"/>
    <s v="P0"/>
  </r>
  <r>
    <x v="15"/>
    <s v="P2"/>
    <s v="USD"/>
    <x v="8"/>
    <s v="BOND"/>
    <s v="DCrp~USD~OOMLT2003_5A2"/>
    <n v="38341"/>
    <d v="2016-08-30T00:00:00"/>
    <d v="2016-09-01T00:00:00"/>
    <d v="2038-07-25T00:00:00"/>
    <s v="IPR"/>
    <s v="USD"/>
    <n v="0"/>
    <n v="0"/>
    <s v="N"/>
    <s v="P1"/>
  </r>
  <r>
    <x v="15"/>
    <s v="P2"/>
    <s v="USD"/>
    <x v="8"/>
    <s v="BOND"/>
    <s v="DCrp~USD~OOMLT2003_5A2"/>
    <n v="38341"/>
    <d v="2016-08-30T00:00:00"/>
    <d v="2016-09-01T00:00:00"/>
    <d v="2038-07-25T00:00:00"/>
    <s v="XNL"/>
    <s v="USD"/>
    <n v="-4496.4799999999996"/>
    <n v="-4496.4799999999996"/>
    <s v="N"/>
    <s v="P1"/>
  </r>
  <r>
    <x v="0"/>
    <s v="P2"/>
    <s v="USD"/>
    <x v="7"/>
    <s v="BOND"/>
    <s v="DCrp~USD~PARGN_13A_A2C"/>
    <n v="20440"/>
    <d v="2010-10-28T00:00:00"/>
    <d v="2010-11-02T00:00:00"/>
    <d v="2039-01-15T00:00:00"/>
    <s v="XNL"/>
    <s v="USD"/>
    <n v="1139"/>
    <n v="1139"/>
    <s v="N"/>
    <s v="BOFANY"/>
  </r>
  <r>
    <x v="0"/>
    <s v="P2"/>
    <s v="USD"/>
    <x v="7"/>
    <s v="BOND"/>
    <s v="DCrp~USD~PARGN_13A_A2C"/>
    <n v="20440"/>
    <d v="2010-10-28T00:00:00"/>
    <d v="2010-11-02T00:00:00"/>
    <d v="2039-01-15T00:00:00"/>
    <s v="IPR"/>
    <s v="USD"/>
    <n v="0"/>
    <n v="0"/>
    <s v="N"/>
    <s v="BOFANY"/>
  </r>
  <r>
    <x v="0"/>
    <s v="P2"/>
    <s v="USD"/>
    <x v="5"/>
    <s v="BOND"/>
    <s v="DCrp~USD~PARGN_13A_A2C"/>
    <n v="20441"/>
    <d v="2010-10-28T00:00:00"/>
    <d v="2010-11-02T00:00:00"/>
    <d v="2039-01-15T00:00:00"/>
    <s v="XNL"/>
    <s v="USD"/>
    <n v="1139"/>
    <n v="1139"/>
    <s v="N"/>
    <s v="BOFANY"/>
  </r>
  <r>
    <x v="0"/>
    <s v="P2"/>
    <s v="USD"/>
    <x v="5"/>
    <s v="BOND"/>
    <s v="DCrp~USD~PARGN_13A_A2C"/>
    <n v="20441"/>
    <d v="2010-10-28T00:00:00"/>
    <d v="2010-11-02T00:00:00"/>
    <d v="2039-01-15T00:00:00"/>
    <s v="IPR"/>
    <s v="USD"/>
    <n v="0"/>
    <n v="0"/>
    <s v="N"/>
    <s v="BOFANY"/>
  </r>
  <r>
    <x v="0"/>
    <s v="P2"/>
    <s v="USD"/>
    <x v="7"/>
    <s v="BOND"/>
    <s v="DCrp~USD~PARGN_13A_A2C"/>
    <n v="20442"/>
    <d v="2010-10-28T00:00:00"/>
    <d v="2010-11-02T00:00:00"/>
    <d v="2039-01-15T00:00:00"/>
    <s v="IPR"/>
    <s v="USD"/>
    <n v="0"/>
    <n v="0"/>
    <s v="N"/>
    <s v="BONYUS"/>
  </r>
  <r>
    <x v="0"/>
    <s v="P2"/>
    <s v="USD"/>
    <x v="7"/>
    <s v="BOND"/>
    <s v="DCrp~USD~PARGN_13A_A2C"/>
    <n v="20442"/>
    <d v="2010-10-28T00:00:00"/>
    <d v="2010-11-02T00:00:00"/>
    <d v="2039-01-15T00:00:00"/>
    <s v="XNL"/>
    <s v="USD"/>
    <n v="3502.81"/>
    <n v="3502.81"/>
    <s v="N"/>
    <s v="BONYUS"/>
  </r>
  <r>
    <x v="0"/>
    <s v="P2"/>
    <s v="USD"/>
    <x v="5"/>
    <s v="BOND"/>
    <s v="DCrp~USD~PARGN_13A_A2C"/>
    <n v="20443"/>
    <d v="2010-10-28T00:00:00"/>
    <d v="2010-11-02T00:00:00"/>
    <d v="2039-01-15T00:00:00"/>
    <s v="IPR"/>
    <s v="USD"/>
    <n v="0"/>
    <n v="0"/>
    <s v="N"/>
    <s v="BONYUS"/>
  </r>
  <r>
    <x v="0"/>
    <s v="P2"/>
    <s v="USD"/>
    <x v="5"/>
    <s v="BOND"/>
    <s v="DCrp~USD~PARGN_13A_A2C"/>
    <n v="20443"/>
    <d v="2010-10-28T00:00:00"/>
    <d v="2010-11-02T00:00:00"/>
    <d v="2039-01-15T00:00:00"/>
    <s v="XNL"/>
    <s v="USD"/>
    <n v="3502.81"/>
    <n v="3502.81"/>
    <s v="N"/>
    <s v="BONYUS"/>
  </r>
  <r>
    <x v="0"/>
    <s v="P2"/>
    <s v="USD"/>
    <x v="7"/>
    <s v="BOND"/>
    <s v="DCrp~USD~PARGN_13A_A2C"/>
    <n v="23360"/>
    <d v="2011-09-08T00:00:00"/>
    <d v="2011-09-13T00:00:00"/>
    <d v="2039-01-15T00:00:00"/>
    <s v="XNL"/>
    <s v="USD"/>
    <n v="-4641.8100000000004"/>
    <n v="-4641.8100000000004"/>
    <s v="N"/>
    <s v="P1"/>
  </r>
  <r>
    <x v="0"/>
    <s v="P2"/>
    <s v="USD"/>
    <x v="7"/>
    <s v="BOND"/>
    <s v="DCrp~USD~PARGN_13A_A2C"/>
    <n v="23360"/>
    <d v="2011-09-08T00:00:00"/>
    <d v="2011-09-13T00:00:00"/>
    <d v="2039-01-15T00:00:00"/>
    <s v="IPR"/>
    <s v="USD"/>
    <n v="0"/>
    <n v="0"/>
    <s v="N"/>
    <s v="P1"/>
  </r>
  <r>
    <x v="0"/>
    <s v="P2"/>
    <s v="USD"/>
    <x v="5"/>
    <s v="BOND"/>
    <s v="DCrp~USD~PARGN_13A_A2C"/>
    <n v="24819"/>
    <d v="2012-02-07T00:00:00"/>
    <d v="2012-02-10T00:00:00"/>
    <d v="2039-01-15T00:00:00"/>
    <s v="XNL"/>
    <s v="USD"/>
    <n v="-4641.8100000000004"/>
    <n v="-4641.8100000000004"/>
    <s v="N"/>
    <s v="SBSIUS"/>
  </r>
  <r>
    <x v="0"/>
    <s v="P2"/>
    <s v="USD"/>
    <x v="5"/>
    <s v="BOND"/>
    <s v="DCrp~USD~PARGN_13A_A2C"/>
    <n v="24819"/>
    <d v="2012-02-07T00:00:00"/>
    <d v="2012-02-10T00:00:00"/>
    <d v="2039-01-15T00:00:00"/>
    <s v="IPR"/>
    <s v="USD"/>
    <n v="0"/>
    <n v="0"/>
    <s v="N"/>
    <s v="SBSIUS"/>
  </r>
  <r>
    <x v="11"/>
    <s v="P2"/>
    <s v="USD"/>
    <x v="5"/>
    <s v="BOND"/>
    <s v="DCrp~USD~PHEAA_2004_1_A2"/>
    <n v="19004"/>
    <d v="2010-03-03T00:00:00"/>
    <d v="2010-03-08T00:00:00"/>
    <d v="2044-04-25T00:00:00"/>
    <s v="IPR"/>
    <s v="USD"/>
    <n v="0"/>
    <n v="0"/>
    <s v="N"/>
    <s v="JPMSUS"/>
  </r>
  <r>
    <x v="19"/>
    <s v="P2"/>
    <s v="USD"/>
    <x v="5"/>
    <s v="BOND"/>
    <s v="DCrp~USD~PHEAA_2004_1_A2"/>
    <n v="19004"/>
    <d v="2010-03-03T00:00:00"/>
    <d v="2010-03-08T00:00:00"/>
    <d v="2044-04-25T00:00:00"/>
    <s v="IPR"/>
    <s v="USD"/>
    <n v="0"/>
    <n v="0"/>
    <s v="N"/>
    <s v="JPMSUS"/>
  </r>
  <r>
    <x v="11"/>
    <s v="P2"/>
    <s v="USD"/>
    <x v="5"/>
    <s v="BOND"/>
    <s v="DCrp~USD~PHEAA_2004_1_A2"/>
    <n v="20113"/>
    <d v="2010-09-15T00:00:00"/>
    <d v="2010-09-20T00:00:00"/>
    <d v="2044-04-25T00:00:00"/>
    <s v="IPR"/>
    <s v="USD"/>
    <n v="0"/>
    <n v="0"/>
    <s v="N"/>
    <s v="JPMSUS"/>
  </r>
  <r>
    <x v="19"/>
    <s v="P2"/>
    <s v="USD"/>
    <x v="5"/>
    <s v="BOND"/>
    <s v="DCrp~USD~PHEAA_2004_1_A2"/>
    <n v="20113"/>
    <d v="2010-09-15T00:00:00"/>
    <d v="2010-09-20T00:00:00"/>
    <d v="2044-04-25T00:00:00"/>
    <s v="IPR"/>
    <s v="USD"/>
    <n v="0"/>
    <n v="0"/>
    <s v="N"/>
    <s v="JPMSUS"/>
  </r>
  <r>
    <x v="15"/>
    <s v="P2"/>
    <s v="USD"/>
    <x v="9"/>
    <s v="BOND"/>
    <s v="DCrp~USD~PRIME2006_DR1_2A2"/>
    <n v="16424"/>
    <d v="2009-01-02T00:00:00"/>
    <d v="2009-01-02T00:00:00"/>
    <d v="2035-05-25T00:00:00"/>
    <s v="XNL"/>
    <s v="USD"/>
    <n v="1613.44"/>
    <n v="1613.44"/>
    <s v="N"/>
    <s v="P4-WAMCO"/>
  </r>
  <r>
    <x v="15"/>
    <s v="P2"/>
    <s v="USD"/>
    <x v="9"/>
    <s v="BOND"/>
    <s v="DCrp~USD~PRIME2006_DR1_2A2"/>
    <n v="16424"/>
    <d v="2009-01-02T00:00:00"/>
    <d v="2009-01-02T00:00:00"/>
    <d v="2035-05-25T00:00:00"/>
    <s v="INT"/>
    <s v="USD"/>
    <n v="585.51"/>
    <n v="585.51"/>
    <s v="N"/>
    <s v="P4-WAMCO"/>
  </r>
  <r>
    <x v="15"/>
    <s v="P2"/>
    <s v="USD"/>
    <x v="9"/>
    <s v="BOND"/>
    <s v="DCrp~USD~PRIME2006_DR1_2A2"/>
    <n v="25331"/>
    <d v="2012-03-26T00:00:00"/>
    <d v="2012-03-29T00:00:00"/>
    <d v="2035-05-25T00:00:00"/>
    <s v="XNL"/>
    <s v="USD"/>
    <n v="-1613.44"/>
    <n v="-1613.44"/>
    <s v="N"/>
    <s v="GOSZUS"/>
  </r>
  <r>
    <x v="15"/>
    <s v="P2"/>
    <s v="USD"/>
    <x v="9"/>
    <s v="BOND"/>
    <s v="DCrp~USD~PRIME2006_DR1_2A2"/>
    <n v="25331"/>
    <d v="2012-03-26T00:00:00"/>
    <d v="2012-03-29T00:00:00"/>
    <d v="2035-05-25T00:00:00"/>
    <s v="INT"/>
    <s v="USD"/>
    <n v="-585.51"/>
    <n v="-585.51"/>
    <s v="N"/>
    <s v="GOSZUS"/>
  </r>
  <r>
    <x v="30"/>
    <s v="P2"/>
    <s v="USD"/>
    <x v="7"/>
    <s v="BOND"/>
    <s v="DCrp~USD~QCMT2013_QC_144A"/>
    <n v="27714"/>
    <d v="2013-01-10T00:00:00"/>
    <d v="2013-01-29T00:00:00"/>
    <d v="2037-01-01T00:00:00"/>
    <s v="INT"/>
    <s v="USD"/>
    <n v="0"/>
    <n v="0"/>
    <s v="N"/>
    <s v="FUNBUS"/>
  </r>
  <r>
    <x v="31"/>
    <s v="P2"/>
    <s v="USD"/>
    <x v="7"/>
    <s v="BOND"/>
    <s v="DCrp~USD~QCMT2013_QC_144A"/>
    <n v="27714"/>
    <d v="2013-01-10T00:00:00"/>
    <d v="2013-01-29T00:00:00"/>
    <d v="2037-01-01T00:00:00"/>
    <s v="INT"/>
    <s v="USD"/>
    <n v="0"/>
    <n v="0"/>
    <s v="N"/>
    <s v="FUNBUS"/>
  </r>
  <r>
    <x v="30"/>
    <s v="P2"/>
    <s v="USD"/>
    <x v="5"/>
    <s v="BOND"/>
    <s v="DCrp~USD~QCMT2013_QC_144A"/>
    <n v="27715"/>
    <d v="2013-01-10T00:00:00"/>
    <d v="2013-01-29T00:00:00"/>
    <d v="2037-01-01T00:00:00"/>
    <s v="INT"/>
    <s v="USD"/>
    <n v="0"/>
    <n v="0"/>
    <s v="N"/>
    <s v="FUNBUS"/>
  </r>
  <r>
    <x v="31"/>
    <s v="P2"/>
    <s v="USD"/>
    <x v="5"/>
    <s v="BOND"/>
    <s v="DCrp~USD~QCMT2013_QC_144A"/>
    <n v="27715"/>
    <d v="2013-01-10T00:00:00"/>
    <d v="2013-01-29T00:00:00"/>
    <d v="2037-01-01T00:00:00"/>
    <s v="INT"/>
    <s v="USD"/>
    <n v="0"/>
    <n v="0"/>
    <s v="N"/>
    <s v="FUNBUS"/>
  </r>
  <r>
    <x v="30"/>
    <s v="P2"/>
    <s v="USD"/>
    <x v="5"/>
    <s v="BOND"/>
    <s v="DCrp~USD~QCMT2013_QC_144A"/>
    <n v="30087"/>
    <d v="2013-11-27T00:00:00"/>
    <d v="2013-12-02T00:00:00"/>
    <d v="2037-01-01T00:00:00"/>
    <s v="INT"/>
    <s v="USD"/>
    <n v="0"/>
    <n v="0"/>
    <s v="N"/>
    <s v="BOFANY"/>
  </r>
  <r>
    <x v="31"/>
    <s v="P2"/>
    <s v="USD"/>
    <x v="5"/>
    <s v="BOND"/>
    <s v="DCrp~USD~QCMT2013_QC_144A"/>
    <n v="30087"/>
    <d v="2013-11-27T00:00:00"/>
    <d v="2013-12-02T00:00:00"/>
    <d v="2037-01-01T00:00:00"/>
    <s v="INT"/>
    <s v="USD"/>
    <n v="0"/>
    <n v="0"/>
    <s v="N"/>
    <s v="BOFANY"/>
  </r>
  <r>
    <x v="30"/>
    <s v="P2"/>
    <s v="USD"/>
    <x v="7"/>
    <s v="BOND"/>
    <s v="DCrp~USD~QCMT2013_QC_144A"/>
    <n v="31275"/>
    <d v="2014-05-20T00:00:00"/>
    <d v="2014-05-23T00:00:00"/>
    <d v="2037-01-01T00:00:00"/>
    <s v="INT"/>
    <s v="USD"/>
    <n v="0"/>
    <n v="0"/>
    <s v="N"/>
    <s v="FUNBUS"/>
  </r>
  <r>
    <x v="31"/>
    <s v="P2"/>
    <s v="USD"/>
    <x v="7"/>
    <s v="BOND"/>
    <s v="DCrp~USD~QCMT2013_QC_144A"/>
    <n v="31275"/>
    <d v="2014-05-20T00:00:00"/>
    <d v="2014-05-23T00:00:00"/>
    <d v="2037-01-01T00:00:00"/>
    <s v="INT"/>
    <s v="USD"/>
    <n v="0"/>
    <n v="0"/>
    <s v="N"/>
    <s v="FUNBUS"/>
  </r>
  <r>
    <x v="15"/>
    <s v="P2"/>
    <s v="USD"/>
    <x v="8"/>
    <s v="BOND"/>
    <s v="DCrp~USD~SAMI2006_AR4_2A2"/>
    <n v="14711"/>
    <d v="2007-03-21T00:00:00"/>
    <d v="2007-03-22T00:00:00"/>
    <d v="2035-01-01T00:00:00"/>
    <s v="IPR"/>
    <s v="USD"/>
    <n v="0"/>
    <n v="0"/>
    <s v="N"/>
    <s v="P1"/>
  </r>
  <r>
    <x v="15"/>
    <s v="P2"/>
    <s v="USD"/>
    <x v="6"/>
    <s v="BOND"/>
    <s v="DCrp~USD~SAMI2006_AR4_2A2"/>
    <n v="14816"/>
    <d v="2007-04-13T00:00:00"/>
    <d v="2007-04-13T00:00:00"/>
    <d v="2035-01-01T00:00:00"/>
    <s v="IPR"/>
    <s v="USD"/>
    <n v="0"/>
    <n v="0"/>
    <s v="N"/>
    <s v="P2"/>
  </r>
  <r>
    <x v="15"/>
    <s v="P2"/>
    <s v="USD"/>
    <x v="0"/>
    <s v="BOND"/>
    <s v="DCrp~USD~SAMI2006_AR4_2A2"/>
    <n v="14817"/>
    <d v="2007-04-13T00:00:00"/>
    <d v="2007-04-13T00:00:00"/>
    <d v="2035-01-01T00:00:00"/>
    <s v="IPR"/>
    <s v="USD"/>
    <n v="0"/>
    <n v="0"/>
    <s v="N"/>
    <s v="P2"/>
  </r>
  <r>
    <x v="15"/>
    <s v="P2"/>
    <s v="USD"/>
    <x v="0"/>
    <s v="BOND"/>
    <s v="DCrp~USD~SAMI2006_AR4_2A2"/>
    <n v="15106"/>
    <d v="2007-08-02T00:00:00"/>
    <d v="2007-08-02T00:00:00"/>
    <d v="2035-01-01T00:00:00"/>
    <s v="IPR"/>
    <s v="USD"/>
    <n v="0"/>
    <n v="0"/>
    <s v="N"/>
    <s v="P2"/>
  </r>
  <r>
    <x v="15"/>
    <s v="P2"/>
    <s v="USD"/>
    <x v="6"/>
    <s v="BOND"/>
    <s v="DCrp~USD~SAMI2006_AR4_2A2"/>
    <n v="15107"/>
    <d v="2007-08-02T00:00:00"/>
    <d v="2007-08-02T00:00:00"/>
    <d v="2035-01-01T00:00:00"/>
    <s v="IPR"/>
    <s v="USD"/>
    <n v="0"/>
    <n v="0"/>
    <s v="N"/>
    <s v="P2"/>
  </r>
  <r>
    <x v="15"/>
    <s v="P2"/>
    <s v="USD"/>
    <x v="8"/>
    <s v="BOND"/>
    <s v="DCrp~USD~SAMI2006_AR4_2A2"/>
    <n v="38343"/>
    <d v="2016-08-30T00:00:00"/>
    <d v="2016-09-01T00:00:00"/>
    <d v="2035-01-01T00:00:00"/>
    <s v="IPR"/>
    <s v="USD"/>
    <n v="0"/>
    <n v="0"/>
    <s v="N"/>
    <s v="P1"/>
  </r>
  <r>
    <x v="15"/>
    <s v="P2"/>
    <s v="USD"/>
    <x v="8"/>
    <s v="BOND"/>
    <s v="DCrp~USD~SAMI2006_AR4_3A2"/>
    <n v="14713"/>
    <d v="2007-03-21T00:00:00"/>
    <d v="2007-03-22T00:00:00"/>
    <d v="2045-01-30T00:00:00"/>
    <s v="IPR"/>
    <s v="USD"/>
    <n v="0"/>
    <n v="0"/>
    <s v="N"/>
    <s v="P1"/>
  </r>
  <r>
    <x v="15"/>
    <s v="P2"/>
    <s v="USD"/>
    <x v="8"/>
    <s v="BOND"/>
    <s v="DCrp~USD~SAMI2006_AR4_3A2"/>
    <n v="14713"/>
    <d v="2007-03-21T00:00:00"/>
    <d v="2007-03-22T00:00:00"/>
    <d v="2045-01-30T00:00:00"/>
    <s v="XNL"/>
    <s v="USD"/>
    <n v="45997.53"/>
    <n v="45997.53"/>
    <s v="N"/>
    <s v="P1"/>
  </r>
  <r>
    <x v="15"/>
    <s v="P2"/>
    <s v="USD"/>
    <x v="6"/>
    <s v="BOND"/>
    <s v="DCrp~USD~SAMI2006_AR4_3A2"/>
    <n v="14818"/>
    <d v="2007-04-13T00:00:00"/>
    <d v="2007-04-13T00:00:00"/>
    <d v="2045-01-30T00:00:00"/>
    <s v="XNL"/>
    <s v="USD"/>
    <n v="-45997.53"/>
    <n v="-45997.53"/>
    <s v="N"/>
    <s v="P2"/>
  </r>
  <r>
    <x v="15"/>
    <s v="P2"/>
    <s v="USD"/>
    <x v="6"/>
    <s v="BOND"/>
    <s v="DCrp~USD~SAMI2006_AR4_3A2"/>
    <n v="14818"/>
    <d v="2007-04-13T00:00:00"/>
    <d v="2007-04-13T00:00:00"/>
    <d v="2045-01-30T00:00:00"/>
    <s v="IPR"/>
    <s v="USD"/>
    <n v="0"/>
    <n v="0"/>
    <s v="N"/>
    <s v="P2"/>
  </r>
  <r>
    <x v="15"/>
    <s v="P2"/>
    <s v="USD"/>
    <x v="0"/>
    <s v="BOND"/>
    <s v="DCrp~USD~SAMI2006_AR4_3A2"/>
    <n v="14819"/>
    <d v="2007-04-13T00:00:00"/>
    <d v="2007-04-13T00:00:00"/>
    <d v="2045-01-30T00:00:00"/>
    <s v="IPR"/>
    <s v="USD"/>
    <n v="0"/>
    <n v="0"/>
    <s v="N"/>
    <s v="P2"/>
  </r>
  <r>
    <x v="15"/>
    <s v="P2"/>
    <s v="USD"/>
    <x v="0"/>
    <s v="BOND"/>
    <s v="DCrp~USD~SAMI2006_AR4_3A2"/>
    <n v="14819"/>
    <d v="2007-04-13T00:00:00"/>
    <d v="2007-04-13T00:00:00"/>
    <d v="2045-01-30T00:00:00"/>
    <s v="XNL"/>
    <s v="USD"/>
    <n v="45997.53"/>
    <n v="45997.53"/>
    <s v="N"/>
    <s v="P2"/>
  </r>
  <r>
    <x v="15"/>
    <s v="P2"/>
    <s v="USD"/>
    <x v="0"/>
    <s v="BOND"/>
    <s v="DCrp~USD~SAMI2006_AR4_3A2"/>
    <n v="15108"/>
    <d v="2007-08-02T00:00:00"/>
    <d v="2007-08-02T00:00:00"/>
    <d v="2045-01-30T00:00:00"/>
    <s v="IPR"/>
    <s v="USD"/>
    <n v="0"/>
    <n v="0"/>
    <s v="N"/>
    <s v="P2"/>
  </r>
  <r>
    <x v="15"/>
    <s v="P2"/>
    <s v="USD"/>
    <x v="0"/>
    <s v="BOND"/>
    <s v="DCrp~USD~SAMI2006_AR4_3A2"/>
    <n v="15108"/>
    <d v="2007-08-02T00:00:00"/>
    <d v="2007-08-02T00:00:00"/>
    <d v="2045-01-30T00:00:00"/>
    <s v="XNL"/>
    <s v="USD"/>
    <n v="-45997.53"/>
    <n v="-45997.53"/>
    <s v="N"/>
    <s v="P2"/>
  </r>
  <r>
    <x v="15"/>
    <s v="P2"/>
    <s v="USD"/>
    <x v="6"/>
    <s v="BOND"/>
    <s v="DCrp~USD~SAMI2006_AR4_3A2"/>
    <n v="15109"/>
    <d v="2007-08-02T00:00:00"/>
    <d v="2007-08-02T00:00:00"/>
    <d v="2045-01-30T00:00:00"/>
    <s v="XNL"/>
    <s v="USD"/>
    <n v="45997.53"/>
    <n v="45997.53"/>
    <s v="N"/>
    <s v="P2"/>
  </r>
  <r>
    <x v="15"/>
    <s v="P2"/>
    <s v="USD"/>
    <x v="6"/>
    <s v="BOND"/>
    <s v="DCrp~USD~SAMI2006_AR4_3A2"/>
    <n v="15109"/>
    <d v="2007-08-02T00:00:00"/>
    <d v="2007-08-02T00:00:00"/>
    <d v="2045-01-30T00:00:00"/>
    <s v="IPR"/>
    <s v="USD"/>
    <n v="0"/>
    <n v="0"/>
    <s v="N"/>
    <s v="P2"/>
  </r>
  <r>
    <x v="15"/>
    <s v="P2"/>
    <s v="USD"/>
    <x v="8"/>
    <s v="BOND"/>
    <s v="DCrp~USD~SAMI2006_AR4_3A2"/>
    <n v="38345"/>
    <d v="2016-08-30T00:00:00"/>
    <d v="2016-09-01T00:00:00"/>
    <d v="2045-01-30T00:00:00"/>
    <s v="XNL"/>
    <s v="USD"/>
    <n v="-45997.53"/>
    <n v="-45997.53"/>
    <s v="N"/>
    <s v="P1"/>
  </r>
  <r>
    <x v="15"/>
    <s v="P2"/>
    <s v="USD"/>
    <x v="8"/>
    <s v="BOND"/>
    <s v="DCrp~USD~SAMI2006_AR4_3A2"/>
    <n v="38345"/>
    <d v="2016-08-30T00:00:00"/>
    <d v="2016-09-01T00:00:00"/>
    <d v="2045-01-30T00:00:00"/>
    <s v="IPR"/>
    <s v="USD"/>
    <n v="0"/>
    <n v="0"/>
    <s v="N"/>
    <s v="P1"/>
  </r>
  <r>
    <x v="15"/>
    <s v="P2"/>
    <s v="USD"/>
    <x v="8"/>
    <s v="BOND"/>
    <s v="DCrp~USD~SAMI2006_AR4_4A2"/>
    <n v="14715"/>
    <d v="2007-03-21T00:00:00"/>
    <d v="2007-03-22T00:00:00"/>
    <d v="2035-01-01T00:00:00"/>
    <s v="IPR"/>
    <s v="USD"/>
    <n v="0"/>
    <n v="0"/>
    <s v="N"/>
    <s v="P1"/>
  </r>
  <r>
    <x v="15"/>
    <s v="P2"/>
    <s v="USD"/>
    <x v="6"/>
    <s v="BOND"/>
    <s v="DCrp~USD~SAMI2006_AR4_4A2"/>
    <n v="14820"/>
    <d v="2007-04-13T00:00:00"/>
    <d v="2007-04-13T00:00:00"/>
    <d v="2035-01-01T00:00:00"/>
    <s v="IPR"/>
    <s v="USD"/>
    <n v="0"/>
    <n v="0"/>
    <s v="N"/>
    <s v="P2"/>
  </r>
  <r>
    <x v="15"/>
    <s v="P2"/>
    <s v="USD"/>
    <x v="0"/>
    <s v="BOND"/>
    <s v="DCrp~USD~SAMI2006_AR4_4A2"/>
    <n v="14821"/>
    <d v="2007-04-13T00:00:00"/>
    <d v="2007-04-13T00:00:00"/>
    <d v="2035-01-01T00:00:00"/>
    <s v="IPR"/>
    <s v="USD"/>
    <n v="0"/>
    <n v="0"/>
    <s v="N"/>
    <s v="P2"/>
  </r>
  <r>
    <x v="15"/>
    <s v="P2"/>
    <s v="USD"/>
    <x v="0"/>
    <s v="BOND"/>
    <s v="DCrp~USD~SAMI2006_AR4_4A2"/>
    <n v="15110"/>
    <d v="2007-08-02T00:00:00"/>
    <d v="2007-08-02T00:00:00"/>
    <d v="2035-01-01T00:00:00"/>
    <s v="IPR"/>
    <s v="USD"/>
    <n v="0"/>
    <n v="0"/>
    <s v="N"/>
    <s v="P2"/>
  </r>
  <r>
    <x v="15"/>
    <s v="P2"/>
    <s v="USD"/>
    <x v="6"/>
    <s v="BOND"/>
    <s v="DCrp~USD~SAMI2006_AR4_4A2"/>
    <n v="15111"/>
    <d v="2007-08-02T00:00:00"/>
    <d v="2007-08-02T00:00:00"/>
    <d v="2035-01-01T00:00:00"/>
    <s v="IPR"/>
    <s v="USD"/>
    <n v="0"/>
    <n v="0"/>
    <s v="N"/>
    <s v="P2"/>
  </r>
  <r>
    <x v="15"/>
    <s v="P2"/>
    <s v="USD"/>
    <x v="8"/>
    <s v="BOND"/>
    <s v="DCrp~USD~SAMI2006_AR4_4A2"/>
    <n v="38347"/>
    <d v="2016-08-30T00:00:00"/>
    <d v="2016-09-01T00:00:00"/>
    <d v="2035-01-01T00:00:00"/>
    <s v="IPR"/>
    <s v="USD"/>
    <n v="0"/>
    <n v="0"/>
    <s v="N"/>
    <s v="P1"/>
  </r>
  <r>
    <x v="15"/>
    <s v="P2"/>
    <s v="USD"/>
    <x v="8"/>
    <s v="BOND"/>
    <s v="DCrp~USD~SAMI2006_AR4_5A2"/>
    <n v="14717"/>
    <d v="2007-03-21T00:00:00"/>
    <d v="2007-03-22T00:00:00"/>
    <d v="2045-06-30T00:00:00"/>
    <s v="IPR"/>
    <s v="USD"/>
    <n v="0"/>
    <n v="0"/>
    <s v="N"/>
    <s v="P1"/>
  </r>
  <r>
    <x v="15"/>
    <s v="P2"/>
    <s v="USD"/>
    <x v="6"/>
    <s v="BOND"/>
    <s v="DCrp~USD~SAMI2006_AR4_5A2"/>
    <n v="14822"/>
    <d v="2007-04-13T00:00:00"/>
    <d v="2007-04-13T00:00:00"/>
    <d v="2045-06-30T00:00:00"/>
    <s v="IPR"/>
    <s v="USD"/>
    <n v="0"/>
    <n v="0"/>
    <s v="N"/>
    <s v="P2"/>
  </r>
  <r>
    <x v="15"/>
    <s v="P2"/>
    <s v="USD"/>
    <x v="0"/>
    <s v="BOND"/>
    <s v="DCrp~USD~SAMI2006_AR4_5A2"/>
    <n v="14823"/>
    <d v="2007-04-13T00:00:00"/>
    <d v="2007-04-13T00:00:00"/>
    <d v="2045-06-30T00:00:00"/>
    <s v="IPR"/>
    <s v="USD"/>
    <n v="0"/>
    <n v="0"/>
    <s v="N"/>
    <s v="P2"/>
  </r>
  <r>
    <x v="15"/>
    <s v="P2"/>
    <s v="USD"/>
    <x v="0"/>
    <s v="BOND"/>
    <s v="DCrp~USD~SAMI2006_AR4_5A2"/>
    <n v="15112"/>
    <d v="2007-08-02T00:00:00"/>
    <d v="2007-08-02T00:00:00"/>
    <d v="2045-06-30T00:00:00"/>
    <s v="IPR"/>
    <s v="USD"/>
    <n v="0"/>
    <n v="0"/>
    <s v="N"/>
    <s v="P2"/>
  </r>
  <r>
    <x v="15"/>
    <s v="P2"/>
    <s v="USD"/>
    <x v="6"/>
    <s v="BOND"/>
    <s v="DCrp~USD~SAMI2006_AR4_5A2"/>
    <n v="15113"/>
    <d v="2007-08-02T00:00:00"/>
    <d v="2007-08-02T00:00:00"/>
    <d v="2045-06-30T00:00:00"/>
    <s v="IPR"/>
    <s v="USD"/>
    <n v="0"/>
    <n v="0"/>
    <s v="N"/>
    <s v="P2"/>
  </r>
  <r>
    <x v="15"/>
    <s v="P2"/>
    <s v="USD"/>
    <x v="8"/>
    <s v="BOND"/>
    <s v="DCrp~USD~SAMI2006_AR4_5A2"/>
    <n v="38349"/>
    <d v="2016-08-30T00:00:00"/>
    <d v="2016-09-02T00:00:00"/>
    <d v="2045-06-30T00:00:00"/>
    <s v="IPR"/>
    <s v="USD"/>
    <n v="0"/>
    <n v="0"/>
    <s v="N"/>
    <s v="P1"/>
  </r>
  <r>
    <x v="15"/>
    <s v="P2"/>
    <s v="USD"/>
    <x v="9"/>
    <s v="BOND"/>
    <s v="DCrp~USD~SASC2005_RF3_1A"/>
    <n v="18300"/>
    <d v="2009-10-01T00:00:00"/>
    <d v="2009-10-01T00:00:00"/>
    <d v="2035-06-25T00:00:00"/>
    <s v="XNL"/>
    <s v="USD"/>
    <n v="652.26"/>
    <n v="652.26"/>
    <s v="N"/>
    <s v="P4-WAMCO"/>
  </r>
  <r>
    <x v="15"/>
    <s v="P2"/>
    <s v="USD"/>
    <x v="9"/>
    <s v="BOND"/>
    <s v="DCrp~USD~SASC2005_RF3_1A"/>
    <n v="18300"/>
    <d v="2009-10-01T00:00:00"/>
    <d v="2009-10-01T00:00:00"/>
    <d v="2035-06-25T00:00:00"/>
    <s v="IPR"/>
    <s v="USD"/>
    <n v="0"/>
    <n v="0"/>
    <s v="N"/>
    <s v="P4-WAMCO"/>
  </r>
  <r>
    <x v="15"/>
    <s v="P2"/>
    <s v="USD"/>
    <x v="9"/>
    <s v="BOND"/>
    <s v="DCrp~USD~SASC2005_RF3_1A"/>
    <n v="25312"/>
    <d v="2012-03-26T00:00:00"/>
    <d v="2012-03-29T00:00:00"/>
    <d v="2035-06-25T00:00:00"/>
    <s v="IPR"/>
    <s v="USD"/>
    <n v="0"/>
    <n v="0"/>
    <s v="N"/>
    <s v="BOFANY"/>
  </r>
  <r>
    <x v="15"/>
    <s v="P2"/>
    <s v="USD"/>
    <x v="9"/>
    <s v="BOND"/>
    <s v="DCrp~USD~SASC2005_RF3_1A"/>
    <n v="25312"/>
    <d v="2012-03-26T00:00:00"/>
    <d v="2012-03-29T00:00:00"/>
    <d v="2035-06-25T00:00:00"/>
    <s v="XNL"/>
    <s v="USD"/>
    <n v="-652.26"/>
    <n v="-652.26"/>
    <s v="N"/>
    <s v="BOFANY"/>
  </r>
  <r>
    <x v="35"/>
    <s v="P2"/>
    <s v="USD"/>
    <x v="9"/>
    <s v="BOND"/>
    <s v="DCrp~USD~SASC2007_BHC1_A1"/>
    <n v="15784"/>
    <d v="2008-06-02T00:00:00"/>
    <d v="2008-06-02T00:00:00"/>
    <d v="2049-12-18T00:00:00"/>
    <s v="INT"/>
    <s v="USD"/>
    <n v="0"/>
    <n v="0"/>
    <s v="N"/>
    <s v="P4-UBS"/>
  </r>
  <r>
    <x v="27"/>
    <s v="P2"/>
    <s v="USD"/>
    <x v="9"/>
    <s v="BOND"/>
    <s v="DCrp~USD~SASC2007_BHC1_A1"/>
    <n v="15784"/>
    <d v="2008-06-02T00:00:00"/>
    <d v="2008-06-02T00:00:00"/>
    <d v="2049-12-18T00:00:00"/>
    <s v="INT"/>
    <s v="USD"/>
    <n v="0"/>
    <n v="0"/>
    <s v="N"/>
    <s v="P4-UBS"/>
  </r>
  <r>
    <x v="27"/>
    <s v="P2"/>
    <s v="USD"/>
    <x v="9"/>
    <s v="BOND"/>
    <s v="DCrp~USD~SASC2007_BHC1_A1"/>
    <n v="25306"/>
    <d v="2012-03-26T00:00:00"/>
    <d v="2012-03-29T00:00:00"/>
    <d v="2049-12-18T00:00:00"/>
    <s v="INT"/>
    <s v="USD"/>
    <n v="0"/>
    <n v="0"/>
    <s v="N"/>
    <s v="MOSZUS"/>
  </r>
  <r>
    <x v="35"/>
    <s v="P2"/>
    <s v="USD"/>
    <x v="9"/>
    <s v="BOND"/>
    <s v="DCrp~USD~SASC2007_BHC1_A1"/>
    <n v="25306"/>
    <d v="2012-03-26T00:00:00"/>
    <d v="2012-03-29T00:00:00"/>
    <d v="2049-12-18T00:00:00"/>
    <s v="INT"/>
    <s v="USD"/>
    <n v="0"/>
    <n v="0"/>
    <s v="N"/>
    <s v="MOSZUS"/>
  </r>
  <r>
    <x v="14"/>
    <s v="P2"/>
    <s v="USD"/>
    <x v="6"/>
    <s v="BOND"/>
    <s v="DCrp~USD~SEMT2004_4_A"/>
    <n v="15152"/>
    <d v="2007-08-13T00:00:00"/>
    <d v="2007-08-14T00:00:00"/>
    <d v="2035-01-20T00:00:00"/>
    <s v="IPR"/>
    <s v="USD"/>
    <n v="98.15"/>
    <n v="98.15"/>
    <s v="N"/>
    <s v="P0"/>
  </r>
  <r>
    <x v="27"/>
    <s v="P2"/>
    <s v="USD"/>
    <x v="6"/>
    <s v="BOND"/>
    <s v="DCrp~USD~SEMT2004_4_A"/>
    <n v="15152"/>
    <d v="2007-08-13T00:00:00"/>
    <d v="2007-08-14T00:00:00"/>
    <d v="2035-01-20T00:00:00"/>
    <s v="XNL"/>
    <s v="USD"/>
    <n v="5900.08"/>
    <n v="5900.08"/>
    <s v="N"/>
    <s v="P0"/>
  </r>
  <r>
    <x v="27"/>
    <s v="P2"/>
    <s v="USD"/>
    <x v="6"/>
    <s v="BOND"/>
    <s v="DCrp~USD~SEMT2004_4_A"/>
    <n v="15152"/>
    <d v="2007-08-13T00:00:00"/>
    <d v="2007-08-14T00:00:00"/>
    <d v="2035-01-20T00:00:00"/>
    <s v="IPR"/>
    <s v="USD"/>
    <n v="100.7"/>
    <n v="100.7"/>
    <s v="N"/>
    <s v="P0"/>
  </r>
  <r>
    <x v="14"/>
    <s v="P2"/>
    <s v="USD"/>
    <x v="6"/>
    <s v="BOND"/>
    <s v="DCrp~USD~SEMT2004_4_A"/>
    <n v="15152"/>
    <d v="2007-08-13T00:00:00"/>
    <d v="2007-08-14T00:00:00"/>
    <d v="2035-01-20T00:00:00"/>
    <s v="XNL"/>
    <s v="USD"/>
    <n v="5790.11"/>
    <n v="5790.11"/>
    <s v="N"/>
    <s v="P0"/>
  </r>
  <r>
    <x v="14"/>
    <s v="P2"/>
    <s v="USD"/>
    <x v="6"/>
    <s v="BOND"/>
    <s v="DCrp~USD~SEMT2004_4_A"/>
    <n v="38359"/>
    <d v="2016-08-30T00:00:00"/>
    <d v="2016-09-01T00:00:00"/>
    <d v="2035-01-20T00:00:00"/>
    <s v="XNL"/>
    <s v="USD"/>
    <n v="-5790.11"/>
    <n v="-5790.11"/>
    <s v="N"/>
    <s v="P1"/>
  </r>
  <r>
    <x v="27"/>
    <s v="P2"/>
    <s v="USD"/>
    <x v="6"/>
    <s v="BOND"/>
    <s v="DCrp~USD~SEMT2004_4_A"/>
    <n v="38359"/>
    <d v="2016-08-30T00:00:00"/>
    <d v="2016-09-01T00:00:00"/>
    <d v="2035-01-20T00:00:00"/>
    <s v="XNL"/>
    <s v="USD"/>
    <n v="-5900.08"/>
    <n v="-5900.08"/>
    <s v="N"/>
    <s v="P1"/>
  </r>
  <r>
    <x v="27"/>
    <s v="P2"/>
    <s v="USD"/>
    <x v="6"/>
    <s v="BOND"/>
    <s v="DCrp~USD~SEMT2004_4_A"/>
    <n v="38359"/>
    <d v="2016-08-30T00:00:00"/>
    <d v="2016-09-01T00:00:00"/>
    <d v="2035-01-20T00:00:00"/>
    <s v="IPR"/>
    <s v="USD"/>
    <n v="-100.7"/>
    <n v="-100.7"/>
    <s v="N"/>
    <s v="P1"/>
  </r>
  <r>
    <x v="14"/>
    <s v="P2"/>
    <s v="USD"/>
    <x v="6"/>
    <s v="BOND"/>
    <s v="DCrp~USD~SEMT2004_4_A"/>
    <n v="38359"/>
    <d v="2016-08-30T00:00:00"/>
    <d v="2016-09-01T00:00:00"/>
    <d v="2035-01-20T00:00:00"/>
    <s v="IPR"/>
    <s v="USD"/>
    <n v="-98.15"/>
    <n v="-98.15"/>
    <s v="N"/>
    <s v="P1"/>
  </r>
  <r>
    <x v="0"/>
    <s v="P2"/>
    <s v="USD"/>
    <x v="5"/>
    <s v="BOND"/>
    <s v="DCrp~USD~SLCLT2009_AA_A"/>
    <n v="18816"/>
    <d v="2010-01-28T00:00:00"/>
    <d v="2010-02-04T00:00:00"/>
    <d v="2033-06-15T00:00:00"/>
    <s v="IPR"/>
    <s v="USD"/>
    <n v="0"/>
    <n v="0"/>
    <s v="N"/>
    <s v="JPMSUS"/>
  </r>
  <r>
    <x v="2"/>
    <s v="P2"/>
    <s v="USD"/>
    <x v="5"/>
    <s v="BOND"/>
    <s v="DCrp~USD~SLCLT2009_AA_A"/>
    <n v="18816"/>
    <d v="2010-01-28T00:00:00"/>
    <d v="2010-02-04T00:00:00"/>
    <d v="2033-06-15T00:00:00"/>
    <s v="IPR"/>
    <s v="USD"/>
    <n v="0"/>
    <n v="0"/>
    <s v="N"/>
    <s v="JPMSUS"/>
  </r>
  <r>
    <x v="0"/>
    <s v="P2"/>
    <s v="USD"/>
    <x v="7"/>
    <s v="BOND"/>
    <s v="DCrp~USD~SLCLT2009_AA_A"/>
    <n v="18821"/>
    <d v="2010-01-29T00:00:00"/>
    <d v="2010-02-04T00:00:00"/>
    <d v="2033-06-15T00:00:00"/>
    <s v="IPR"/>
    <s v="USD"/>
    <n v="0"/>
    <n v="0"/>
    <s v="N"/>
    <s v="JPMSUS"/>
  </r>
  <r>
    <x v="2"/>
    <s v="P2"/>
    <s v="USD"/>
    <x v="7"/>
    <s v="BOND"/>
    <s v="DCrp~USD~SLCLT2009_AA_A"/>
    <n v="18821"/>
    <d v="2010-01-29T00:00:00"/>
    <d v="2010-02-04T00:00:00"/>
    <d v="2033-06-15T00:00:00"/>
    <s v="IPR"/>
    <s v="USD"/>
    <n v="0"/>
    <n v="0"/>
    <s v="N"/>
    <s v="JPMSUS"/>
  </r>
  <r>
    <x v="2"/>
    <s v="P2"/>
    <s v="USD"/>
    <x v="5"/>
    <s v="BOND"/>
    <s v="DCrp~USD~SLCLT2009_AA_A"/>
    <n v="18822"/>
    <d v="2010-01-29T00:00:00"/>
    <d v="2010-02-04T00:00:00"/>
    <d v="2033-06-15T00:00:00"/>
    <s v="IPR"/>
    <s v="USD"/>
    <n v="0"/>
    <n v="0"/>
    <s v="N"/>
    <s v="JPMSUS"/>
  </r>
  <r>
    <x v="0"/>
    <s v="P2"/>
    <s v="USD"/>
    <x v="5"/>
    <s v="BOND"/>
    <s v="DCrp~USD~SLCLT2009_AA_A"/>
    <n v="18822"/>
    <d v="2010-01-29T00:00:00"/>
    <d v="2010-02-04T00:00:00"/>
    <d v="2033-06-15T00:00:00"/>
    <s v="IPR"/>
    <s v="USD"/>
    <n v="0"/>
    <n v="0"/>
    <s v="N"/>
    <s v="JPMSUS"/>
  </r>
  <r>
    <x v="0"/>
    <s v="P2"/>
    <s v="USD"/>
    <x v="7"/>
    <s v="BOND"/>
    <s v="DCrp~USD~SLCLT2009_AA_A"/>
    <n v="22255"/>
    <d v="2011-04-29T00:00:00"/>
    <d v="2011-05-03T00:00:00"/>
    <d v="2033-06-15T00:00:00"/>
    <s v="IPR"/>
    <s v="USD"/>
    <n v="0"/>
    <n v="0"/>
    <s v="N"/>
    <s v="JPMSUS"/>
  </r>
  <r>
    <x v="2"/>
    <s v="P2"/>
    <s v="USD"/>
    <x v="7"/>
    <s v="BOND"/>
    <s v="DCrp~USD~SLCLT2009_AA_A"/>
    <n v="22255"/>
    <d v="2011-04-29T00:00:00"/>
    <d v="2011-05-03T00:00:00"/>
    <d v="2033-06-15T00:00:00"/>
    <s v="IPR"/>
    <s v="USD"/>
    <n v="0"/>
    <n v="0"/>
    <s v="N"/>
    <s v="JPMSUS"/>
  </r>
  <r>
    <x v="0"/>
    <s v="P2"/>
    <s v="USD"/>
    <x v="5"/>
    <s v="BOND"/>
    <s v="DCrp~USD~SLCLT2009_AA_A"/>
    <n v="22256"/>
    <d v="2011-04-29T00:00:00"/>
    <d v="2011-05-03T00:00:00"/>
    <d v="2033-06-15T00:00:00"/>
    <s v="IPR"/>
    <s v="USD"/>
    <n v="0"/>
    <n v="0"/>
    <s v="N"/>
    <s v="JPMSUS"/>
  </r>
  <r>
    <x v="2"/>
    <s v="P2"/>
    <s v="USD"/>
    <x v="5"/>
    <s v="BOND"/>
    <s v="DCrp~USD~SLCLT2009_AA_A"/>
    <n v="22256"/>
    <d v="2011-04-29T00:00:00"/>
    <d v="2011-05-03T00:00:00"/>
    <d v="2033-06-15T00:00:00"/>
    <s v="IPR"/>
    <s v="USD"/>
    <n v="0"/>
    <n v="0"/>
    <s v="N"/>
    <s v="JPMSUS"/>
  </r>
  <r>
    <x v="2"/>
    <s v="P2"/>
    <s v="USD"/>
    <x v="7"/>
    <s v="BOND"/>
    <s v="DCrp~USD~SLCLT2009_AA_A"/>
    <n v="23770"/>
    <d v="2011-10-20T00:00:00"/>
    <d v="2011-10-26T00:00:00"/>
    <d v="2033-06-15T00:00:00"/>
    <s v="IPR"/>
    <s v="USD"/>
    <n v="0"/>
    <n v="0"/>
    <s v="N"/>
    <s v="BOFANY"/>
  </r>
  <r>
    <x v="0"/>
    <s v="P2"/>
    <s v="USD"/>
    <x v="7"/>
    <s v="BOND"/>
    <s v="DCrp~USD~SLCLT2009_AA_A"/>
    <n v="23770"/>
    <d v="2011-10-20T00:00:00"/>
    <d v="2011-10-26T00:00:00"/>
    <d v="2033-06-15T00:00:00"/>
    <s v="IPR"/>
    <s v="USD"/>
    <n v="0"/>
    <n v="0"/>
    <s v="N"/>
    <s v="BOFANY"/>
  </r>
  <r>
    <x v="2"/>
    <s v="P2"/>
    <s v="USD"/>
    <x v="7"/>
    <s v="BOND"/>
    <s v="DCrp~USD~SLCLT2009_AA_A"/>
    <n v="23784"/>
    <d v="2011-10-24T00:00:00"/>
    <d v="2011-10-28T00:00:00"/>
    <d v="2033-06-15T00:00:00"/>
    <s v="IPR"/>
    <s v="USD"/>
    <n v="0"/>
    <n v="0"/>
    <s v="N"/>
    <s v="BOFANY"/>
  </r>
  <r>
    <x v="0"/>
    <s v="P2"/>
    <s v="USD"/>
    <x v="7"/>
    <s v="BOND"/>
    <s v="DCrp~USD~SLCLT2009_AA_A"/>
    <n v="23784"/>
    <d v="2011-10-24T00:00:00"/>
    <d v="2011-10-28T00:00:00"/>
    <d v="2033-06-15T00:00:00"/>
    <s v="IPR"/>
    <s v="USD"/>
    <n v="0"/>
    <n v="0"/>
    <s v="N"/>
    <s v="BOFANY"/>
  </r>
  <r>
    <x v="0"/>
    <s v="P2"/>
    <s v="USD"/>
    <x v="7"/>
    <s v="BOND"/>
    <s v="DCrp~USD~SLCLT2009_AA_A"/>
    <n v="30733"/>
    <d v="2014-03-06T00:00:00"/>
    <d v="2014-03-17T00:00:00"/>
    <d v="2033-06-15T00:00:00"/>
    <s v="IPR"/>
    <s v="USD"/>
    <n v="0"/>
    <n v="0"/>
    <s v="N"/>
    <s v="IFCHQ"/>
  </r>
  <r>
    <x v="2"/>
    <s v="P2"/>
    <s v="USD"/>
    <x v="7"/>
    <s v="BOND"/>
    <s v="DCrp~USD~SLCLT2009_AA_A"/>
    <n v="30733"/>
    <d v="2014-03-06T00:00:00"/>
    <d v="2014-03-17T00:00:00"/>
    <d v="2033-06-15T00:00:00"/>
    <s v="IPR"/>
    <s v="USD"/>
    <n v="0"/>
    <n v="0"/>
    <s v="N"/>
    <s v="IFCHQ"/>
  </r>
  <r>
    <x v="15"/>
    <s v="P2"/>
    <s v="USD"/>
    <x v="5"/>
    <s v="BOND"/>
    <s v="DCrp~USD~SLMA2006_7_A6C"/>
    <n v="18698"/>
    <d v="2010-01-11T00:00:00"/>
    <d v="2010-01-14T00:00:00"/>
    <d v="2042-01-27T00:00:00"/>
    <s v="INT"/>
    <s v="USD"/>
    <n v="6525.26"/>
    <n v="6525.26"/>
    <s v="N"/>
    <s v="MOSZUS"/>
  </r>
  <r>
    <x v="15"/>
    <s v="P2"/>
    <s v="USD"/>
    <x v="5"/>
    <s v="BOND"/>
    <s v="DCrp~USD~SLMA2006_7_A6C"/>
    <n v="18698"/>
    <d v="2010-01-11T00:00:00"/>
    <d v="2010-01-14T00:00:00"/>
    <d v="2042-01-27T00:00:00"/>
    <s v="XNL"/>
    <s v="USD"/>
    <n v="128702.2"/>
    <n v="128702.2"/>
    <s v="N"/>
    <s v="MOSZUS"/>
  </r>
  <r>
    <x v="15"/>
    <s v="P2"/>
    <s v="USD"/>
    <x v="5"/>
    <s v="BOND"/>
    <s v="DCrp~USD~SLMA2006_7_A6C"/>
    <n v="19329"/>
    <d v="2010-05-05T00:00:00"/>
    <d v="2010-05-10T00:00:00"/>
    <d v="2042-01-27T00:00:00"/>
    <s v="XNL"/>
    <s v="USD"/>
    <n v="-128702.2"/>
    <n v="-128702.2"/>
    <s v="N"/>
    <s v="JPMSUS"/>
  </r>
  <r>
    <x v="15"/>
    <s v="P2"/>
    <s v="USD"/>
    <x v="5"/>
    <s v="BOND"/>
    <s v="DCrp~USD~SLMA2006_7_A6C"/>
    <n v="19329"/>
    <d v="2010-05-05T00:00:00"/>
    <d v="2010-05-10T00:00:00"/>
    <d v="2042-01-27T00:00:00"/>
    <s v="INT"/>
    <s v="USD"/>
    <n v="-6525.26"/>
    <n v="-6525.26"/>
    <s v="N"/>
    <s v="JPMSUS"/>
  </r>
  <r>
    <x v="2"/>
    <s v="P2"/>
    <s v="USD"/>
    <x v="7"/>
    <s v="BOND"/>
    <s v="DCrp~USD~SLMA2010_A_II_A"/>
    <n v="19002"/>
    <d v="2010-03-03T00:00:00"/>
    <d v="2010-03-11T00:00:00"/>
    <d v="2044-05-16T00:00:00"/>
    <s v="IPR"/>
    <s v="USD"/>
    <n v="0"/>
    <n v="0"/>
    <s v="N"/>
    <s v="BOFANY"/>
  </r>
  <r>
    <x v="0"/>
    <s v="P2"/>
    <s v="USD"/>
    <x v="7"/>
    <s v="BOND"/>
    <s v="DCrp~USD~SLMA2010_A_II_A"/>
    <n v="19002"/>
    <d v="2010-03-03T00:00:00"/>
    <d v="2010-03-11T00:00:00"/>
    <d v="2044-05-16T00:00:00"/>
    <s v="IPR"/>
    <s v="USD"/>
    <n v="0"/>
    <n v="0"/>
    <s v="N"/>
    <s v="BOFANY"/>
  </r>
  <r>
    <x v="2"/>
    <s v="P2"/>
    <s v="USD"/>
    <x v="5"/>
    <s v="BOND"/>
    <s v="DCrp~USD~SLMA2010_A_II_A"/>
    <n v="19003"/>
    <d v="2010-03-03T00:00:00"/>
    <d v="2010-03-11T00:00:00"/>
    <d v="2044-05-16T00:00:00"/>
    <s v="IPR"/>
    <s v="USD"/>
    <n v="0"/>
    <n v="0"/>
    <s v="N"/>
    <s v="BOFANY"/>
  </r>
  <r>
    <x v="0"/>
    <s v="P2"/>
    <s v="USD"/>
    <x v="5"/>
    <s v="BOND"/>
    <s v="DCrp~USD~SLMA2010_A_II_A"/>
    <n v="19003"/>
    <d v="2010-03-03T00:00:00"/>
    <d v="2010-03-11T00:00:00"/>
    <d v="2044-05-16T00:00:00"/>
    <s v="IPR"/>
    <s v="USD"/>
    <n v="0"/>
    <n v="0"/>
    <s v="N"/>
    <s v="BOFANY"/>
  </r>
  <r>
    <x v="2"/>
    <s v="P2"/>
    <s v="USD"/>
    <x v="7"/>
    <s v="BOND"/>
    <s v="DCrp~USD~SLMA2010_A_II_A"/>
    <n v="23393"/>
    <d v="2011-09-09T00:00:00"/>
    <d v="2011-09-13T00:00:00"/>
    <d v="2044-05-16T00:00:00"/>
    <s v="IPR"/>
    <s v="USD"/>
    <n v="0"/>
    <n v="0"/>
    <s v="N"/>
    <s v="P1"/>
  </r>
  <r>
    <x v="0"/>
    <s v="P2"/>
    <s v="USD"/>
    <x v="7"/>
    <s v="BOND"/>
    <s v="DCrp~USD~SLMA2010_A_II_A"/>
    <n v="23393"/>
    <d v="2011-09-09T00:00:00"/>
    <d v="2011-09-13T00:00:00"/>
    <d v="2044-05-16T00:00:00"/>
    <s v="IPR"/>
    <s v="USD"/>
    <n v="0"/>
    <n v="0"/>
    <s v="N"/>
    <s v="P1"/>
  </r>
  <r>
    <x v="2"/>
    <s v="P2"/>
    <s v="USD"/>
    <x v="5"/>
    <s v="BOND"/>
    <s v="DCrp~USD~SLMA2010_A_II_A"/>
    <n v="26931"/>
    <d v="2012-09-27T00:00:00"/>
    <d v="2012-10-02T00:00:00"/>
    <d v="2044-05-16T00:00:00"/>
    <s v="IPR"/>
    <s v="USD"/>
    <n v="0"/>
    <n v="0"/>
    <s v="N"/>
    <s v="MOSZUS"/>
  </r>
  <r>
    <x v="0"/>
    <s v="P2"/>
    <s v="USD"/>
    <x v="5"/>
    <s v="BOND"/>
    <s v="DCrp~USD~SLMA2010_A_II_A"/>
    <n v="26931"/>
    <d v="2012-09-27T00:00:00"/>
    <d v="2012-10-02T00:00:00"/>
    <d v="2044-05-16T00:00:00"/>
    <s v="IPR"/>
    <s v="USD"/>
    <n v="0"/>
    <n v="0"/>
    <s v="N"/>
    <s v="MOSZUS"/>
  </r>
  <r>
    <x v="0"/>
    <s v="P2"/>
    <s v="USD"/>
    <x v="5"/>
    <s v="BOND"/>
    <s v="DCrp~USD~SLMA2011_B_A3"/>
    <n v="22712"/>
    <d v="2011-06-15T00:00:00"/>
    <d v="2011-06-30T00:00:00"/>
    <d v="2042-06-16T00:00:00"/>
    <s v="IPR"/>
    <s v="USD"/>
    <n v="0"/>
    <n v="0"/>
    <s v="N"/>
    <s v="BOFANY"/>
  </r>
  <r>
    <x v="2"/>
    <s v="P2"/>
    <s v="USD"/>
    <x v="5"/>
    <s v="BOND"/>
    <s v="DCrp~USD~SLMA2011_B_A3"/>
    <n v="22712"/>
    <d v="2011-06-15T00:00:00"/>
    <d v="2011-06-30T00:00:00"/>
    <d v="2042-06-16T00:00:00"/>
    <s v="IPR"/>
    <s v="USD"/>
    <n v="0"/>
    <n v="0"/>
    <s v="N"/>
    <s v="BOFANY"/>
  </r>
  <r>
    <x v="2"/>
    <s v="P2"/>
    <s v="USD"/>
    <x v="5"/>
    <s v="BOND"/>
    <s v="DCrp~USD~SLMA2011_B_A3"/>
    <n v="30358"/>
    <d v="2014-01-14T00:00:00"/>
    <d v="2014-01-17T00:00:00"/>
    <d v="2042-06-16T00:00:00"/>
    <s v="IPR"/>
    <s v="USD"/>
    <n v="0"/>
    <n v="0"/>
    <s v="N"/>
    <s v="BOFANY"/>
  </r>
  <r>
    <x v="0"/>
    <s v="P2"/>
    <s v="USD"/>
    <x v="5"/>
    <s v="BOND"/>
    <s v="DCrp~USD~SLMA2011_B_A3"/>
    <n v="30358"/>
    <d v="2014-01-14T00:00:00"/>
    <d v="2014-01-17T00:00:00"/>
    <d v="2042-06-16T00:00:00"/>
    <s v="IPR"/>
    <s v="USD"/>
    <n v="0"/>
    <n v="0"/>
    <s v="N"/>
    <s v="BOFANY"/>
  </r>
  <r>
    <x v="2"/>
    <s v="P2"/>
    <s v="USD"/>
    <x v="5"/>
    <s v="BOND"/>
    <s v="DCrp~USD~SLMA2011_B_A3"/>
    <n v="30664"/>
    <d v="2014-02-25T00:00:00"/>
    <d v="2014-02-28T00:00:00"/>
    <d v="2042-06-16T00:00:00"/>
    <s v="IPR"/>
    <s v="USD"/>
    <n v="0"/>
    <n v="0"/>
    <s v="N"/>
    <s v="BARCCI"/>
  </r>
  <r>
    <x v="0"/>
    <s v="P2"/>
    <s v="USD"/>
    <x v="5"/>
    <s v="BOND"/>
    <s v="DCrp~USD~SLMA2011_B_A3"/>
    <n v="30664"/>
    <d v="2014-02-25T00:00:00"/>
    <d v="2014-02-28T00:00:00"/>
    <d v="2042-06-16T00:00:00"/>
    <s v="IPR"/>
    <s v="USD"/>
    <n v="0"/>
    <n v="0"/>
    <s v="N"/>
    <s v="BARCCI"/>
  </r>
  <r>
    <x v="2"/>
    <s v="P2"/>
    <s v="USD"/>
    <x v="7"/>
    <s v="BOND"/>
    <s v="DCrp~USD~SLMA2011_C_A2A"/>
    <n v="24095"/>
    <d v="2011-11-21T00:00:00"/>
    <d v="2011-11-29T00:00:00"/>
    <d v="2044-10-17T00:00:00"/>
    <s v="IPR"/>
    <s v="USD"/>
    <n v="0"/>
    <n v="0"/>
    <s v="N"/>
    <s v="BARCCI"/>
  </r>
  <r>
    <x v="0"/>
    <s v="P2"/>
    <s v="USD"/>
    <x v="7"/>
    <s v="BOND"/>
    <s v="DCrp~USD~SLMA2011_C_A2A"/>
    <n v="24095"/>
    <d v="2011-11-21T00:00:00"/>
    <d v="2011-11-29T00:00:00"/>
    <d v="2044-10-17T00:00:00"/>
    <s v="IPR"/>
    <s v="USD"/>
    <n v="0"/>
    <n v="0"/>
    <s v="N"/>
    <s v="BARCCI"/>
  </r>
  <r>
    <x v="2"/>
    <s v="P2"/>
    <s v="USD"/>
    <x v="5"/>
    <s v="BOND"/>
    <s v="DCrp~USD~SLMA2011_C_A2A"/>
    <n v="24096"/>
    <d v="2011-11-21T00:00:00"/>
    <d v="2011-11-29T00:00:00"/>
    <d v="2044-10-17T00:00:00"/>
    <s v="IPR"/>
    <s v="USD"/>
    <n v="0"/>
    <n v="0"/>
    <s v="N"/>
    <s v="BARCCI"/>
  </r>
  <r>
    <x v="0"/>
    <s v="P2"/>
    <s v="USD"/>
    <x v="5"/>
    <s v="BOND"/>
    <s v="DCrp~USD~SLMA2011_C_A2A"/>
    <n v="24096"/>
    <d v="2011-11-21T00:00:00"/>
    <d v="2011-11-29T00:00:00"/>
    <d v="2044-10-17T00:00:00"/>
    <s v="IPR"/>
    <s v="USD"/>
    <n v="0"/>
    <n v="0"/>
    <s v="N"/>
    <s v="BARCCI"/>
  </r>
  <r>
    <x v="0"/>
    <s v="P2"/>
    <s v="USD"/>
    <x v="7"/>
    <s v="BOND"/>
    <s v="DCrp~USD~SLMA2011_C_A2A"/>
    <n v="25380"/>
    <d v="2012-04-02T00:00:00"/>
    <d v="2012-04-05T00:00:00"/>
    <d v="2044-10-17T00:00:00"/>
    <s v="IPR"/>
    <s v="USD"/>
    <n v="0"/>
    <n v="0"/>
    <s v="N"/>
    <s v="MOSZUS"/>
  </r>
  <r>
    <x v="2"/>
    <s v="P2"/>
    <s v="USD"/>
    <x v="7"/>
    <s v="BOND"/>
    <s v="DCrp~USD~SLMA2011_C_A2A"/>
    <n v="25380"/>
    <d v="2012-04-02T00:00:00"/>
    <d v="2012-04-05T00:00:00"/>
    <d v="2044-10-17T00:00:00"/>
    <s v="IPR"/>
    <s v="USD"/>
    <n v="0"/>
    <n v="0"/>
    <s v="N"/>
    <s v="MOSZUS"/>
  </r>
  <r>
    <x v="2"/>
    <s v="P2"/>
    <s v="USD"/>
    <x v="5"/>
    <s v="BOND"/>
    <s v="DCrp~USD~SLMA2011_C_A2A"/>
    <n v="30141"/>
    <d v="2013-12-05T00:00:00"/>
    <d v="2013-12-10T00:00:00"/>
    <d v="2044-10-17T00:00:00"/>
    <s v="IPR"/>
    <s v="USD"/>
    <n v="0"/>
    <n v="0"/>
    <s v="N"/>
    <s v="BARCCI"/>
  </r>
  <r>
    <x v="0"/>
    <s v="P2"/>
    <s v="USD"/>
    <x v="5"/>
    <s v="BOND"/>
    <s v="DCrp~USD~SLMA2011_C_A2A"/>
    <n v="30141"/>
    <d v="2013-12-05T00:00:00"/>
    <d v="2013-12-10T00:00:00"/>
    <d v="2044-10-17T00:00:00"/>
    <s v="IPR"/>
    <s v="USD"/>
    <n v="0"/>
    <n v="0"/>
    <s v="N"/>
    <s v="BARCCI"/>
  </r>
  <r>
    <x v="2"/>
    <s v="P2"/>
    <s v="USD"/>
    <x v="5"/>
    <s v="BOND"/>
    <s v="DCrp~USD~SLMA2011_C_A2A"/>
    <n v="30498"/>
    <d v="2014-01-30T00:00:00"/>
    <d v="2014-02-04T00:00:00"/>
    <d v="2044-10-17T00:00:00"/>
    <s v="IPR"/>
    <s v="USD"/>
    <n v="0"/>
    <n v="0"/>
    <s v="N"/>
    <s v="BARCCI"/>
  </r>
  <r>
    <x v="0"/>
    <s v="P2"/>
    <s v="USD"/>
    <x v="5"/>
    <s v="BOND"/>
    <s v="DCrp~USD~SLMA2011_C_A2A"/>
    <n v="30498"/>
    <d v="2014-01-30T00:00:00"/>
    <d v="2014-02-04T00:00:00"/>
    <d v="2044-10-17T00:00:00"/>
    <s v="IPR"/>
    <s v="USD"/>
    <n v="0"/>
    <n v="0"/>
    <s v="N"/>
    <s v="BARCCI"/>
  </r>
  <r>
    <x v="2"/>
    <s v="P2"/>
    <s v="USD"/>
    <x v="7"/>
    <s v="BOND"/>
    <s v="DCrp~USD~SLMA2012_E_A2A"/>
    <n v="27053"/>
    <d v="2012-10-11T00:00:00"/>
    <d v="2012-10-18T00:00:00"/>
    <d v="2045-06-15T00:00:00"/>
    <s v="INT"/>
    <s v="USD"/>
    <n v="0"/>
    <n v="0"/>
    <s v="N"/>
    <s v="CSFBUS"/>
  </r>
  <r>
    <x v="0"/>
    <s v="P2"/>
    <s v="USD"/>
    <x v="7"/>
    <s v="BOND"/>
    <s v="DCrp~USD~SLMA2012_E_A2A"/>
    <n v="27053"/>
    <d v="2012-10-11T00:00:00"/>
    <d v="2012-10-18T00:00:00"/>
    <d v="2045-06-15T00:00:00"/>
    <s v="INT"/>
    <s v="USD"/>
    <n v="0"/>
    <n v="0"/>
    <s v="N"/>
    <s v="CSFBUS"/>
  </r>
  <r>
    <x v="2"/>
    <s v="P2"/>
    <s v="USD"/>
    <x v="5"/>
    <s v="BOND"/>
    <s v="DCrp~USD~SLMA2012_E_A2A"/>
    <n v="27055"/>
    <d v="2012-10-11T00:00:00"/>
    <d v="2012-10-18T00:00:00"/>
    <d v="2045-06-15T00:00:00"/>
    <s v="INT"/>
    <s v="USD"/>
    <n v="0"/>
    <n v="0"/>
    <s v="N"/>
    <s v="CSFBUS"/>
  </r>
  <r>
    <x v="0"/>
    <s v="P2"/>
    <s v="USD"/>
    <x v="5"/>
    <s v="BOND"/>
    <s v="DCrp~USD~SLMA2012_E_A2A"/>
    <n v="27055"/>
    <d v="2012-10-11T00:00:00"/>
    <d v="2012-10-18T00:00:00"/>
    <d v="2045-06-15T00:00:00"/>
    <s v="INT"/>
    <s v="USD"/>
    <n v="0"/>
    <n v="0"/>
    <s v="N"/>
    <s v="CSFBUS"/>
  </r>
  <r>
    <x v="2"/>
    <s v="P2"/>
    <s v="USD"/>
    <x v="11"/>
    <s v="BOND"/>
    <s v="DCrp~USD~SLMA2012_E_A2A"/>
    <n v="27056"/>
    <d v="2012-10-11T00:00:00"/>
    <d v="2012-10-18T00:00:00"/>
    <d v="2045-06-15T00:00:00"/>
    <s v="INT"/>
    <s v="USD"/>
    <n v="0"/>
    <n v="0"/>
    <s v="N"/>
    <s v="CSFBUS"/>
  </r>
  <r>
    <x v="0"/>
    <s v="P2"/>
    <s v="USD"/>
    <x v="11"/>
    <s v="BOND"/>
    <s v="DCrp~USD~SLMA2012_E_A2A"/>
    <n v="27056"/>
    <d v="2012-10-11T00:00:00"/>
    <d v="2012-10-18T00:00:00"/>
    <d v="2045-06-15T00:00:00"/>
    <s v="INT"/>
    <s v="USD"/>
    <n v="0"/>
    <n v="0"/>
    <s v="N"/>
    <s v="CSFBUS"/>
  </r>
  <r>
    <x v="2"/>
    <s v="P2"/>
    <s v="USD"/>
    <x v="7"/>
    <s v="BOND"/>
    <s v="DCrp~USD~SLMA2012_E_A2A"/>
    <n v="28406"/>
    <d v="2013-04-22T00:00:00"/>
    <d v="2013-04-25T00:00:00"/>
    <d v="2045-06-15T00:00:00"/>
    <s v="INT"/>
    <s v="USD"/>
    <n v="0"/>
    <n v="0"/>
    <s v="N"/>
    <s v="BARCCI"/>
  </r>
  <r>
    <x v="0"/>
    <s v="P2"/>
    <s v="USD"/>
    <x v="7"/>
    <s v="BOND"/>
    <s v="DCrp~USD~SLMA2012_E_A2A"/>
    <n v="28406"/>
    <d v="2013-04-22T00:00:00"/>
    <d v="2013-04-25T00:00:00"/>
    <d v="2045-06-15T00:00:00"/>
    <s v="INT"/>
    <s v="USD"/>
    <n v="0"/>
    <n v="0"/>
    <s v="N"/>
    <s v="BARCCI"/>
  </r>
  <r>
    <x v="2"/>
    <s v="P2"/>
    <s v="USD"/>
    <x v="5"/>
    <s v="BOND"/>
    <s v="DCrp~USD~SLMA2012_E_A2A"/>
    <n v="28407"/>
    <d v="2013-04-22T00:00:00"/>
    <d v="2013-04-25T00:00:00"/>
    <d v="2045-06-15T00:00:00"/>
    <s v="INT"/>
    <s v="USD"/>
    <n v="0"/>
    <n v="0"/>
    <s v="N"/>
    <s v="BARCCI"/>
  </r>
  <r>
    <x v="0"/>
    <s v="P2"/>
    <s v="USD"/>
    <x v="5"/>
    <s v="BOND"/>
    <s v="DCrp~USD~SLMA2012_E_A2A"/>
    <n v="28407"/>
    <d v="2013-04-22T00:00:00"/>
    <d v="2013-04-25T00:00:00"/>
    <d v="2045-06-15T00:00:00"/>
    <s v="INT"/>
    <s v="USD"/>
    <n v="0"/>
    <n v="0"/>
    <s v="N"/>
    <s v="BARCCI"/>
  </r>
  <r>
    <x v="2"/>
    <s v="P2"/>
    <s v="USD"/>
    <x v="11"/>
    <s v="BOND"/>
    <s v="DCrp~USD~SLMA2012_E_A2A"/>
    <n v="35504"/>
    <d v="2015-09-24T00:00:00"/>
    <d v="2015-09-29T00:00:00"/>
    <d v="2045-06-15T00:00:00"/>
    <s v="INT"/>
    <s v="USD"/>
    <n v="0"/>
    <n v="0"/>
    <s v="N"/>
    <s v="P1"/>
  </r>
  <r>
    <x v="0"/>
    <s v="P2"/>
    <s v="USD"/>
    <x v="11"/>
    <s v="BOND"/>
    <s v="DCrp~USD~SLMA2012_E_A2A"/>
    <n v="35504"/>
    <d v="2015-09-24T00:00:00"/>
    <d v="2015-09-29T00:00:00"/>
    <d v="2045-06-15T00:00:00"/>
    <s v="INT"/>
    <s v="USD"/>
    <n v="0"/>
    <n v="0"/>
    <s v="N"/>
    <s v="P1"/>
  </r>
  <r>
    <x v="0"/>
    <s v="P2"/>
    <s v="USD"/>
    <x v="7"/>
    <s v="BOND"/>
    <s v="DCrp~USD~SLMA2013_A_A2B"/>
    <n v="28043"/>
    <d v="2013-02-27T00:00:00"/>
    <d v="2013-03-07T00:00:00"/>
    <d v="2027-05-17T00:00:00"/>
    <s v="IPR"/>
    <s v="USD"/>
    <n v="0"/>
    <n v="0"/>
    <s v="N"/>
    <s v="BARCCI"/>
  </r>
  <r>
    <x v="2"/>
    <s v="P2"/>
    <s v="USD"/>
    <x v="7"/>
    <s v="BOND"/>
    <s v="DCrp~USD~SLMA2013_A_A2B"/>
    <n v="28043"/>
    <d v="2013-02-27T00:00:00"/>
    <d v="2013-03-07T00:00:00"/>
    <d v="2027-05-17T00:00:00"/>
    <s v="IPR"/>
    <s v="USD"/>
    <n v="0"/>
    <n v="0"/>
    <s v="N"/>
    <s v="BARCCI"/>
  </r>
  <r>
    <x v="0"/>
    <s v="P2"/>
    <s v="USD"/>
    <x v="5"/>
    <s v="BOND"/>
    <s v="DCrp~USD~SLMA2013_A_A2B"/>
    <n v="28044"/>
    <d v="2013-02-27T00:00:00"/>
    <d v="2013-03-07T00:00:00"/>
    <d v="2027-05-17T00:00:00"/>
    <s v="IPR"/>
    <s v="USD"/>
    <n v="0"/>
    <n v="0"/>
    <s v="N"/>
    <s v="BARCCI"/>
  </r>
  <r>
    <x v="2"/>
    <s v="P2"/>
    <s v="USD"/>
    <x v="5"/>
    <s v="BOND"/>
    <s v="DCrp~USD~SLMA2013_A_A2B"/>
    <n v="28044"/>
    <d v="2013-02-27T00:00:00"/>
    <d v="2013-03-07T00:00:00"/>
    <d v="2027-05-17T00:00:00"/>
    <s v="IPR"/>
    <s v="USD"/>
    <n v="0"/>
    <n v="0"/>
    <s v="N"/>
    <s v="BARCCI"/>
  </r>
  <r>
    <x v="0"/>
    <s v="P2"/>
    <s v="USD"/>
    <x v="7"/>
    <s v="BOND"/>
    <s v="DCrp~USD~SLMA2013_A_A2B"/>
    <n v="35426"/>
    <d v="2015-09-22T00:00:00"/>
    <d v="2015-09-23T00:00:00"/>
    <d v="2027-05-17T00:00:00"/>
    <s v="IPR"/>
    <s v="USD"/>
    <n v="0"/>
    <n v="0"/>
    <s v="N"/>
    <s v="P1"/>
  </r>
  <r>
    <x v="2"/>
    <s v="P2"/>
    <s v="USD"/>
    <x v="7"/>
    <s v="BOND"/>
    <s v="DCrp~USD~SLMA2013_A_A2B"/>
    <n v="35426"/>
    <d v="2015-09-22T00:00:00"/>
    <d v="2015-09-23T00:00:00"/>
    <d v="2027-05-17T00:00:00"/>
    <s v="IPR"/>
    <s v="USD"/>
    <n v="0"/>
    <n v="0"/>
    <s v="N"/>
    <s v="P1"/>
  </r>
  <r>
    <x v="2"/>
    <s v="P2"/>
    <s v="USD"/>
    <x v="5"/>
    <s v="BOND"/>
    <s v="DCrp~USD~SLMA2013_A_A2B"/>
    <n v="35428"/>
    <d v="2015-09-22T00:00:00"/>
    <d v="2015-09-23T00:00:00"/>
    <d v="2027-05-17T00:00:00"/>
    <s v="IPR"/>
    <s v="USD"/>
    <n v="0"/>
    <n v="0"/>
    <s v="N"/>
    <s v="P1"/>
  </r>
  <r>
    <x v="0"/>
    <s v="P2"/>
    <s v="USD"/>
    <x v="5"/>
    <s v="BOND"/>
    <s v="DCrp~USD~SLMA2013_A_A2B"/>
    <n v="35428"/>
    <d v="2015-09-22T00:00:00"/>
    <d v="2015-09-23T00:00:00"/>
    <d v="2027-05-17T00:00:00"/>
    <s v="IPR"/>
    <s v="USD"/>
    <n v="0"/>
    <n v="0"/>
    <s v="N"/>
    <s v="P1"/>
  </r>
  <r>
    <x v="2"/>
    <s v="P2"/>
    <s v="USD"/>
    <x v="7"/>
    <s v="BOND"/>
    <s v="DCrp~USD~SLMA2013_B_A2A"/>
    <n v="28433"/>
    <d v="2013-04-25T00:00:00"/>
    <d v="2013-05-02T00:00:00"/>
    <d v="2030-06-17T00:00:00"/>
    <s v="INT"/>
    <s v="USD"/>
    <n v="0"/>
    <n v="0"/>
    <s v="N"/>
    <s v="CSFBUS"/>
  </r>
  <r>
    <x v="0"/>
    <s v="P2"/>
    <s v="USD"/>
    <x v="7"/>
    <s v="BOND"/>
    <s v="DCrp~USD~SLMA2013_B_A2A"/>
    <n v="28433"/>
    <d v="2013-04-25T00:00:00"/>
    <d v="2013-05-02T00:00:00"/>
    <d v="2030-06-17T00:00:00"/>
    <s v="INT"/>
    <s v="USD"/>
    <n v="0"/>
    <n v="0"/>
    <s v="N"/>
    <s v="CSFBUS"/>
  </r>
  <r>
    <x v="0"/>
    <s v="P2"/>
    <s v="USD"/>
    <x v="5"/>
    <s v="BOND"/>
    <s v="DCrp~USD~SLMA2013_B_A2A"/>
    <n v="28434"/>
    <d v="2013-04-25T00:00:00"/>
    <d v="2013-05-02T00:00:00"/>
    <d v="2030-06-17T00:00:00"/>
    <s v="INT"/>
    <s v="USD"/>
    <n v="0"/>
    <n v="0"/>
    <s v="N"/>
    <s v="CSFBUS"/>
  </r>
  <r>
    <x v="2"/>
    <s v="P2"/>
    <s v="USD"/>
    <x v="5"/>
    <s v="BOND"/>
    <s v="DCrp~USD~SLMA2013_B_A2A"/>
    <n v="28434"/>
    <d v="2013-04-25T00:00:00"/>
    <d v="2013-05-02T00:00:00"/>
    <d v="2030-06-17T00:00:00"/>
    <s v="INT"/>
    <s v="USD"/>
    <n v="0"/>
    <n v="0"/>
    <s v="N"/>
    <s v="CSFBUS"/>
  </r>
  <r>
    <x v="0"/>
    <s v="P2"/>
    <s v="USD"/>
    <x v="7"/>
    <s v="BOND"/>
    <s v="DCrp~USD~SLMA2013_B_A2A"/>
    <n v="35587"/>
    <d v="2015-09-30T00:00:00"/>
    <d v="2015-10-05T00:00:00"/>
    <d v="2030-06-17T00:00:00"/>
    <s v="INT"/>
    <s v="USD"/>
    <n v="0"/>
    <n v="0"/>
    <s v="N"/>
    <s v="P1"/>
  </r>
  <r>
    <x v="2"/>
    <s v="P2"/>
    <s v="USD"/>
    <x v="7"/>
    <s v="BOND"/>
    <s v="DCrp~USD~SLMA2013_B_A2A"/>
    <n v="35587"/>
    <d v="2015-09-30T00:00:00"/>
    <d v="2015-10-05T00:00:00"/>
    <d v="2030-06-17T00:00:00"/>
    <s v="INT"/>
    <s v="USD"/>
    <n v="0"/>
    <n v="0"/>
    <s v="N"/>
    <s v="P1"/>
  </r>
  <r>
    <x v="2"/>
    <s v="P2"/>
    <s v="USD"/>
    <x v="5"/>
    <s v="BOND"/>
    <s v="DCrp~USD~SLMA2013_B_A2A"/>
    <n v="35588"/>
    <d v="2015-09-30T00:00:00"/>
    <d v="2015-10-05T00:00:00"/>
    <d v="2030-06-17T00:00:00"/>
    <s v="INT"/>
    <s v="USD"/>
    <n v="0"/>
    <n v="0"/>
    <s v="N"/>
    <s v="P1"/>
  </r>
  <r>
    <x v="0"/>
    <s v="P2"/>
    <s v="USD"/>
    <x v="5"/>
    <s v="BOND"/>
    <s v="DCrp~USD~SLMA2013_B_A2A"/>
    <n v="35588"/>
    <d v="2015-09-30T00:00:00"/>
    <d v="2015-10-05T00:00:00"/>
    <d v="2030-06-17T00:00:00"/>
    <s v="INT"/>
    <s v="USD"/>
    <n v="0"/>
    <n v="0"/>
    <s v="N"/>
    <s v="P1"/>
  </r>
  <r>
    <x v="2"/>
    <s v="P2"/>
    <s v="USD"/>
    <x v="11"/>
    <s v="BOND"/>
    <s v="DCrp~USD~SLMA_20013_C_A2B"/>
    <n v="29497"/>
    <d v="2013-09-18T00:00:00"/>
    <d v="2013-09-26T00:00:00"/>
    <d v="2031-10-15T00:00:00"/>
    <s v="IPR"/>
    <s v="USD"/>
    <n v="0"/>
    <n v="0"/>
    <s v="N"/>
    <s v="BARCCI"/>
  </r>
  <r>
    <x v="0"/>
    <s v="P2"/>
    <s v="USD"/>
    <x v="11"/>
    <s v="BOND"/>
    <s v="DCrp~USD~SLMA_20013_C_A2B"/>
    <n v="29497"/>
    <d v="2013-09-18T00:00:00"/>
    <d v="2013-09-26T00:00:00"/>
    <d v="2031-10-15T00:00:00"/>
    <s v="IPR"/>
    <s v="USD"/>
    <n v="0"/>
    <n v="0"/>
    <s v="N"/>
    <s v="BARCCI"/>
  </r>
  <r>
    <x v="0"/>
    <s v="P2"/>
    <s v="USD"/>
    <x v="11"/>
    <s v="BOND"/>
    <s v="DCrp~USD~SLMA_20013_C_A2B"/>
    <n v="35506"/>
    <d v="2015-09-24T00:00:00"/>
    <d v="2015-09-30T00:00:00"/>
    <d v="2031-10-15T00:00:00"/>
    <s v="IPR"/>
    <s v="USD"/>
    <n v="0"/>
    <n v="0"/>
    <s v="N"/>
    <s v="P1"/>
  </r>
  <r>
    <x v="2"/>
    <s v="P2"/>
    <s v="USD"/>
    <x v="11"/>
    <s v="BOND"/>
    <s v="DCrp~USD~SLMA_20013_C_A2B"/>
    <n v="35506"/>
    <d v="2015-09-24T00:00:00"/>
    <d v="2015-09-30T00:00:00"/>
    <d v="2031-10-15T00:00:00"/>
    <s v="IPR"/>
    <s v="USD"/>
    <n v="0"/>
    <n v="0"/>
    <s v="N"/>
    <s v="P1"/>
  </r>
  <r>
    <x v="2"/>
    <s v="P2"/>
    <s v="USD"/>
    <x v="5"/>
    <s v="BOND"/>
    <s v="DCrp~USD~SMB2015_A_A2A"/>
    <n v="34148"/>
    <d v="2015-04-15T00:00:00"/>
    <d v="2015-04-23T00:00:00"/>
    <d v="2027-06-15T00:00:00"/>
    <s v="INT"/>
    <s v="USD"/>
    <n v="0"/>
    <n v="0"/>
    <s v="N"/>
    <s v="CSFBUS"/>
  </r>
  <r>
    <x v="0"/>
    <s v="P2"/>
    <s v="USD"/>
    <x v="5"/>
    <s v="BOND"/>
    <s v="DCrp~USD~SMB2015_A_A2A"/>
    <n v="34148"/>
    <d v="2015-04-15T00:00:00"/>
    <d v="2015-04-23T00:00:00"/>
    <d v="2027-06-15T00:00:00"/>
    <s v="INT"/>
    <s v="USD"/>
    <n v="0"/>
    <n v="0"/>
    <s v="N"/>
    <s v="CSFBUS"/>
  </r>
  <r>
    <x v="0"/>
    <s v="P2"/>
    <s v="USD"/>
    <x v="12"/>
    <s v="BOND"/>
    <s v="DCrp~USD~SMB2015_A_A2A"/>
    <n v="34149"/>
    <d v="2015-04-15T00:00:00"/>
    <d v="2015-04-23T00:00:00"/>
    <d v="2027-06-15T00:00:00"/>
    <s v="INT"/>
    <s v="USD"/>
    <n v="0"/>
    <n v="0"/>
    <s v="N"/>
    <s v="CSFBUS"/>
  </r>
  <r>
    <x v="2"/>
    <s v="P2"/>
    <s v="USD"/>
    <x v="12"/>
    <s v="BOND"/>
    <s v="DCrp~USD~SMB2015_A_A2A"/>
    <n v="34149"/>
    <d v="2015-04-15T00:00:00"/>
    <d v="2015-04-23T00:00:00"/>
    <d v="2027-06-15T00:00:00"/>
    <s v="INT"/>
    <s v="USD"/>
    <n v="0"/>
    <n v="0"/>
    <s v="N"/>
    <s v="CSFBUS"/>
  </r>
  <r>
    <x v="2"/>
    <s v="P2"/>
    <s v="USD"/>
    <x v="5"/>
    <s v="BOND"/>
    <s v="DCrp~USD~SMB2015_A_A2A"/>
    <n v="35584"/>
    <d v="2015-09-30T00:00:00"/>
    <d v="2015-10-05T00:00:00"/>
    <d v="2027-06-15T00:00:00"/>
    <s v="INT"/>
    <s v="USD"/>
    <n v="0"/>
    <n v="0"/>
    <s v="N"/>
    <s v="P1"/>
  </r>
  <r>
    <x v="0"/>
    <s v="P2"/>
    <s v="USD"/>
    <x v="5"/>
    <s v="BOND"/>
    <s v="DCrp~USD~SMB2015_A_A2A"/>
    <n v="35584"/>
    <d v="2015-09-30T00:00:00"/>
    <d v="2015-10-05T00:00:00"/>
    <d v="2027-06-15T00:00:00"/>
    <s v="INT"/>
    <s v="USD"/>
    <n v="0"/>
    <n v="0"/>
    <s v="N"/>
    <s v="P1"/>
  </r>
  <r>
    <x v="0"/>
    <s v="P2"/>
    <s v="USD"/>
    <x v="12"/>
    <s v="BOND"/>
    <s v="DCrp~USD~SMB2015_A_A2A"/>
    <n v="35585"/>
    <d v="2015-09-30T00:00:00"/>
    <d v="2015-10-05T00:00:00"/>
    <d v="2027-06-15T00:00:00"/>
    <s v="INT"/>
    <s v="USD"/>
    <n v="0"/>
    <n v="0"/>
    <s v="N"/>
    <s v="P1"/>
  </r>
  <r>
    <x v="2"/>
    <s v="P2"/>
    <s v="USD"/>
    <x v="12"/>
    <s v="BOND"/>
    <s v="DCrp~USD~SMB2015_A_A2A"/>
    <n v="35585"/>
    <d v="2015-09-30T00:00:00"/>
    <d v="2015-10-05T00:00:00"/>
    <d v="2027-06-15T00:00:00"/>
    <s v="INT"/>
    <s v="USD"/>
    <n v="0"/>
    <n v="0"/>
    <s v="N"/>
    <s v="P1"/>
  </r>
  <r>
    <x v="33"/>
    <s v="P2"/>
    <s v="USD"/>
    <x v="7"/>
    <s v="BOND"/>
    <s v="DCrp~USD~SMI2012_1A_2A1"/>
    <n v="25233"/>
    <d v="2012-03-15T00:00:00"/>
    <d v="2012-03-22T00:00:00"/>
    <d v="2055-01-21T00:00:00"/>
    <s v="IPR"/>
    <s v="USD"/>
    <n v="0"/>
    <n v="0"/>
    <s v="N"/>
    <s v="DEUTUS"/>
  </r>
  <r>
    <x v="33"/>
    <s v="P2"/>
    <s v="USD"/>
    <x v="5"/>
    <s v="BOND"/>
    <s v="DCrp~USD~SMI2012_1A_2A1"/>
    <n v="25234"/>
    <d v="2012-03-15T00:00:00"/>
    <d v="2012-03-22T00:00:00"/>
    <d v="2055-01-21T00:00:00"/>
    <s v="IPR"/>
    <s v="USD"/>
    <n v="0"/>
    <n v="0"/>
    <s v="N"/>
    <s v="DEUTUS"/>
  </r>
  <r>
    <x v="33"/>
    <s v="P2"/>
    <s v="USD"/>
    <x v="7"/>
    <s v="BOND"/>
    <s v="DCrp~USD~SMI2012_1A_2A1"/>
    <n v="25484"/>
    <d v="2012-04-10T00:00:00"/>
    <d v="2012-04-13T00:00:00"/>
    <d v="2055-01-21T00:00:00"/>
    <s v="IPR"/>
    <s v="USD"/>
    <n v="0"/>
    <n v="0"/>
    <s v="N"/>
    <s v="BOFANY"/>
  </r>
  <r>
    <x v="33"/>
    <s v="P2"/>
    <s v="USD"/>
    <x v="5"/>
    <s v="BOND"/>
    <s v="DCrp~USD~SMI2012_1A_2A1"/>
    <n v="25492"/>
    <d v="2012-04-10T00:00:00"/>
    <d v="2012-04-13T00:00:00"/>
    <d v="2055-01-21T00:00:00"/>
    <s v="IPR"/>
    <s v="USD"/>
    <n v="0"/>
    <n v="0"/>
    <s v="N"/>
    <s v="BOFANY"/>
  </r>
  <r>
    <x v="0"/>
    <s v="P2"/>
    <s v="USD"/>
    <x v="5"/>
    <s v="BOND"/>
    <s v="DCrp~USD~TSTAR2006_1A_A"/>
    <n v="29252"/>
    <d v="2013-08-27T00:00:00"/>
    <d v="2013-08-30T00:00:00"/>
    <d v="2036-10-15T00:00:00"/>
    <s v="INT"/>
    <s v="USD"/>
    <n v="0"/>
    <n v="0"/>
    <s v="N"/>
    <s v="BOFANY"/>
  </r>
  <r>
    <x v="2"/>
    <s v="P2"/>
    <s v="USD"/>
    <x v="5"/>
    <s v="BOND"/>
    <s v="DCrp~USD~TSTAR2006_1A_A"/>
    <n v="29252"/>
    <d v="2013-08-27T00:00:00"/>
    <d v="2013-08-30T00:00:00"/>
    <d v="2036-10-15T00:00:00"/>
    <s v="INT"/>
    <s v="USD"/>
    <n v="0"/>
    <n v="0"/>
    <s v="N"/>
    <s v="BOFANY"/>
  </r>
  <r>
    <x v="2"/>
    <s v="P2"/>
    <s v="USD"/>
    <x v="5"/>
    <s v="BOND"/>
    <s v="DCrp~USD~TSTAR2006_1A_A"/>
    <n v="35644"/>
    <d v="2015-10-02T00:00:00"/>
    <d v="2015-10-07T00:00:00"/>
    <d v="2036-10-15T00:00:00"/>
    <s v="INT"/>
    <s v="USD"/>
    <n v="0"/>
    <n v="0"/>
    <s v="N"/>
    <s v="P1"/>
  </r>
  <r>
    <x v="0"/>
    <s v="P2"/>
    <s v="USD"/>
    <x v="5"/>
    <s v="BOND"/>
    <s v="DCrp~USD~TSTAR2006_1A_A"/>
    <n v="35644"/>
    <d v="2015-10-02T00:00:00"/>
    <d v="2015-10-07T00:00:00"/>
    <d v="2036-10-15T00:00:00"/>
    <s v="INT"/>
    <s v="USD"/>
    <n v="0"/>
    <n v="0"/>
    <s v="N"/>
    <s v="P1"/>
  </r>
  <r>
    <x v="2"/>
    <s v="P2"/>
    <s v="USD"/>
    <x v="7"/>
    <s v="BOND"/>
    <s v="DCrp~USD~VNDO2012_6AVE_A"/>
    <n v="27337"/>
    <d v="2012-11-16T00:00:00"/>
    <d v="2012-11-29T00:00:00"/>
    <d v="2030-11-15T00:00:00"/>
    <s v="INT"/>
    <s v="USD"/>
    <n v="0"/>
    <n v="0"/>
    <s v="N"/>
    <s v="DEUTUS"/>
  </r>
  <r>
    <x v="0"/>
    <s v="P2"/>
    <s v="USD"/>
    <x v="7"/>
    <s v="BOND"/>
    <s v="DCrp~USD~VNDO2012_6AVE_A"/>
    <n v="27337"/>
    <d v="2012-11-16T00:00:00"/>
    <d v="2012-11-29T00:00:00"/>
    <d v="2030-11-15T00:00:00"/>
    <s v="INT"/>
    <s v="USD"/>
    <n v="0"/>
    <n v="0"/>
    <s v="N"/>
    <s v="DEUTUS"/>
  </r>
  <r>
    <x v="0"/>
    <s v="P2"/>
    <s v="USD"/>
    <x v="5"/>
    <s v="BOND"/>
    <s v="DCrp~USD~VNDO2012_6AVE_A"/>
    <n v="27338"/>
    <d v="2012-11-16T00:00:00"/>
    <d v="2012-11-29T00:00:00"/>
    <d v="2030-11-15T00:00:00"/>
    <s v="INT"/>
    <s v="USD"/>
    <n v="0"/>
    <n v="0"/>
    <s v="N"/>
    <s v="DEUTUS"/>
  </r>
  <r>
    <x v="2"/>
    <s v="P2"/>
    <s v="USD"/>
    <x v="5"/>
    <s v="BOND"/>
    <s v="DCrp~USD~VNDO2012_6AVE_A"/>
    <n v="27338"/>
    <d v="2012-11-16T00:00:00"/>
    <d v="2012-11-29T00:00:00"/>
    <d v="2030-11-15T00:00:00"/>
    <s v="INT"/>
    <s v="USD"/>
    <n v="0"/>
    <n v="0"/>
    <s v="N"/>
    <s v="DEUTUS"/>
  </r>
  <r>
    <x v="2"/>
    <s v="P2"/>
    <s v="USD"/>
    <x v="7"/>
    <s v="BOND"/>
    <s v="DCrp~USD~VNDO2012_6AVE_A"/>
    <n v="27590"/>
    <d v="2012-12-19T00:00:00"/>
    <d v="2012-12-24T00:00:00"/>
    <d v="2030-11-15T00:00:00"/>
    <s v="INT"/>
    <s v="USD"/>
    <n v="0"/>
    <n v="0"/>
    <s v="N"/>
    <s v="BOFANY"/>
  </r>
  <r>
    <x v="0"/>
    <s v="P2"/>
    <s v="USD"/>
    <x v="7"/>
    <s v="BOND"/>
    <s v="DCrp~USD~VNDO2012_6AVE_A"/>
    <n v="27590"/>
    <d v="2012-12-19T00:00:00"/>
    <d v="2012-12-24T00:00:00"/>
    <d v="2030-11-15T00:00:00"/>
    <s v="INT"/>
    <s v="USD"/>
    <n v="0"/>
    <n v="0"/>
    <s v="N"/>
    <s v="BOFANY"/>
  </r>
  <r>
    <x v="0"/>
    <s v="P2"/>
    <s v="USD"/>
    <x v="5"/>
    <s v="BOND"/>
    <s v="DCrp~USD~VNDO2012_6AVE_A"/>
    <n v="27591"/>
    <d v="2012-12-19T00:00:00"/>
    <d v="2012-12-24T00:00:00"/>
    <d v="2030-11-15T00:00:00"/>
    <s v="INT"/>
    <s v="USD"/>
    <n v="0"/>
    <n v="0"/>
    <s v="N"/>
    <s v="BOFANY"/>
  </r>
  <r>
    <x v="2"/>
    <s v="P2"/>
    <s v="USD"/>
    <x v="5"/>
    <s v="BOND"/>
    <s v="DCrp~USD~VNDO2012_6AVE_A"/>
    <n v="27591"/>
    <d v="2012-12-19T00:00:00"/>
    <d v="2012-12-24T00:00:00"/>
    <d v="2030-11-15T00:00:00"/>
    <s v="INT"/>
    <s v="USD"/>
    <n v="0"/>
    <n v="0"/>
    <s v="N"/>
    <s v="BOFANY"/>
  </r>
  <r>
    <x v="15"/>
    <s v="P2"/>
    <s v="USD"/>
    <x v="9"/>
    <s v="BOND"/>
    <s v="DCrp~USD~WAMU2004_AR11_A"/>
    <n v="18301"/>
    <d v="2009-10-01T00:00:00"/>
    <d v="2009-10-01T00:00:00"/>
    <d v="2034-10-25T00:00:00"/>
    <s v="INT"/>
    <s v="USD"/>
    <n v="13.26"/>
    <n v="13.26"/>
    <s v="N"/>
    <s v="P4-WAMCO"/>
  </r>
  <r>
    <x v="15"/>
    <s v="P2"/>
    <s v="USD"/>
    <x v="9"/>
    <s v="BOND"/>
    <s v="DCrp~USD~WAMU2004_AR11_A"/>
    <n v="18301"/>
    <d v="2009-10-01T00:00:00"/>
    <d v="2009-10-01T00:00:00"/>
    <d v="2034-10-25T00:00:00"/>
    <s v="XNL"/>
    <s v="USD"/>
    <n v="91.77"/>
    <n v="91.77"/>
    <s v="N"/>
    <s v="P4-WAMCO"/>
  </r>
  <r>
    <x v="15"/>
    <s v="P2"/>
    <s v="USD"/>
    <x v="9"/>
    <s v="BOND"/>
    <s v="DCrp~USD~WAMU2004_AR11_A"/>
    <n v="22378"/>
    <d v="2011-05-09T00:00:00"/>
    <d v="2011-05-12T00:00:00"/>
    <d v="2034-10-25T00:00:00"/>
    <s v="XNL"/>
    <s v="USD"/>
    <n v="-91.77"/>
    <n v="-91.77"/>
    <s v="N"/>
    <s v="GRCMCO"/>
  </r>
  <r>
    <x v="15"/>
    <s v="P2"/>
    <s v="USD"/>
    <x v="9"/>
    <s v="BOND"/>
    <s v="DCrp~USD~WAMU2004_AR11_A"/>
    <n v="22378"/>
    <d v="2011-05-09T00:00:00"/>
    <d v="2011-05-12T00:00:00"/>
    <d v="2034-10-25T00:00:00"/>
    <s v="INT"/>
    <s v="USD"/>
    <n v="-13.26"/>
    <n v="-13.26"/>
    <s v="N"/>
    <s v="GRCMCO"/>
  </r>
  <r>
    <x v="15"/>
    <s v="P2"/>
    <s v="USD"/>
    <x v="9"/>
    <s v="BOND"/>
    <s v="DCrp~USD~WAMU2004_AR12_A2A"/>
    <n v="16916"/>
    <d v="2009-04-01T00:00:00"/>
    <d v="2009-04-01T00:00:00"/>
    <d v="2044-10-25T00:00:00"/>
    <s v="IPR"/>
    <s v="USD"/>
    <n v="0"/>
    <n v="0"/>
    <s v="N"/>
    <s v="P4-WAMCO"/>
  </r>
  <r>
    <x v="15"/>
    <s v="P2"/>
    <s v="USD"/>
    <x v="9"/>
    <s v="BOND"/>
    <s v="DCrp~USD~WAMU2004_AR12_A2A"/>
    <n v="16916"/>
    <d v="2009-04-01T00:00:00"/>
    <d v="2009-04-01T00:00:00"/>
    <d v="2044-10-25T00:00:00"/>
    <s v="XNL"/>
    <s v="USD"/>
    <n v="244.07"/>
    <n v="244.07"/>
    <s v="N"/>
    <s v="P4-WAMCO"/>
  </r>
  <r>
    <x v="15"/>
    <s v="P2"/>
    <s v="USD"/>
    <x v="9"/>
    <s v="BOND"/>
    <s v="DCrp~USD~WAMU2004_AR12_A2A"/>
    <n v="25345"/>
    <d v="2012-03-26T00:00:00"/>
    <d v="2012-03-29T00:00:00"/>
    <d v="2044-10-25T00:00:00"/>
    <s v="IPR"/>
    <s v="USD"/>
    <n v="0"/>
    <n v="0"/>
    <s v="N"/>
    <s v="BOFANY"/>
  </r>
  <r>
    <x v="15"/>
    <s v="P2"/>
    <s v="USD"/>
    <x v="9"/>
    <s v="BOND"/>
    <s v="DCrp~USD~WAMU2004_AR12_A2A"/>
    <n v="25345"/>
    <d v="2012-03-26T00:00:00"/>
    <d v="2012-03-29T00:00:00"/>
    <d v="2044-10-25T00:00:00"/>
    <s v="XNL"/>
    <s v="USD"/>
    <n v="-244.07"/>
    <n v="-244.07"/>
    <s v="N"/>
    <s v="BOFANY"/>
  </r>
  <r>
    <x v="15"/>
    <s v="P2"/>
    <s v="USD"/>
    <x v="9"/>
    <s v="BOND"/>
    <s v="DCrp~USD~WAMU2004_AR8A1"/>
    <n v="16184"/>
    <d v="2008-11-07T00:00:00"/>
    <d v="2008-11-10T00:00:00"/>
    <d v="2044-06-25T00:00:00"/>
    <s v="XNL"/>
    <s v="USD"/>
    <n v="168.47"/>
    <n v="168.47"/>
    <s v="N"/>
    <s v="P4-SSGA"/>
  </r>
  <r>
    <x v="15"/>
    <s v="P2"/>
    <s v="USD"/>
    <x v="9"/>
    <s v="BOND"/>
    <s v="DCrp~USD~WAMU2004_AR8A1"/>
    <n v="16184"/>
    <d v="2008-11-07T00:00:00"/>
    <d v="2008-11-10T00:00:00"/>
    <d v="2044-06-25T00:00:00"/>
    <s v="IPR"/>
    <s v="USD"/>
    <n v="0"/>
    <n v="0"/>
    <s v="N"/>
    <s v="P4-SSGA"/>
  </r>
  <r>
    <x v="15"/>
    <s v="P2"/>
    <s v="USD"/>
    <x v="9"/>
    <s v="BOND"/>
    <s v="DCrp~USD~WAMU2004_AR8A1"/>
    <n v="17717"/>
    <d v="2009-04-01T00:00:00"/>
    <d v="2009-04-01T00:00:00"/>
    <d v="2044-06-25T00:00:00"/>
    <s v="XNL"/>
    <s v="USD"/>
    <n v="293.83"/>
    <n v="293.83"/>
    <s v="N"/>
    <s v="P4-WAMCO"/>
  </r>
  <r>
    <x v="15"/>
    <s v="P2"/>
    <s v="USD"/>
    <x v="9"/>
    <s v="BOND"/>
    <s v="DCrp~USD~WAMU2004_AR8A1"/>
    <n v="17717"/>
    <d v="2009-04-01T00:00:00"/>
    <d v="2009-04-01T00:00:00"/>
    <d v="2044-06-25T00:00:00"/>
    <s v="IPR"/>
    <s v="USD"/>
    <n v="0"/>
    <n v="0"/>
    <s v="N"/>
    <s v="P4-WAMCO"/>
  </r>
  <r>
    <x v="15"/>
    <s v="P2"/>
    <s v="USD"/>
    <x v="9"/>
    <s v="BOND"/>
    <s v="DCrp~USD~WAMU2004_AR8A1"/>
    <n v="25304"/>
    <d v="2012-03-26T00:00:00"/>
    <d v="2012-03-29T00:00:00"/>
    <d v="2044-06-25T00:00:00"/>
    <s v="XNL"/>
    <s v="USD"/>
    <n v="-462.3"/>
    <n v="-462.3"/>
    <s v="N"/>
    <s v="FUNBUS"/>
  </r>
  <r>
    <x v="15"/>
    <s v="P2"/>
    <s v="USD"/>
    <x v="9"/>
    <s v="BOND"/>
    <s v="DCrp~USD~WAMU2004_AR8A1"/>
    <n v="25304"/>
    <d v="2012-03-26T00:00:00"/>
    <d v="2012-03-29T00:00:00"/>
    <d v="2044-06-25T00:00:00"/>
    <s v="IPR"/>
    <s v="USD"/>
    <n v="0"/>
    <n v="0"/>
    <s v="N"/>
    <s v="FUNBUS"/>
  </r>
  <r>
    <x v="15"/>
    <s v="P2"/>
    <s v="USD"/>
    <x v="9"/>
    <s v="BOND"/>
    <s v="DCrp~USD~WAMU2006_AR16_2A1"/>
    <n v="15786"/>
    <d v="2008-06-02T00:00:00"/>
    <d v="2008-06-02T00:00:00"/>
    <d v="2028-02-25T00:00:00"/>
    <s v="INT"/>
    <s v="USD"/>
    <n v="31.29"/>
    <n v="31.29"/>
    <s v="N"/>
    <s v="P4-UBS"/>
  </r>
  <r>
    <x v="15"/>
    <s v="P2"/>
    <s v="USD"/>
    <x v="9"/>
    <s v="BOND"/>
    <s v="DCrp~USD~WAMU2006_AR16_2A1"/>
    <n v="15786"/>
    <d v="2008-06-02T00:00:00"/>
    <d v="2008-06-02T00:00:00"/>
    <d v="2028-02-25T00:00:00"/>
    <s v="XNL"/>
    <s v="USD"/>
    <n v="218.07"/>
    <n v="218.07"/>
    <s v="N"/>
    <s v="P4-UBS"/>
  </r>
  <r>
    <x v="15"/>
    <s v="P2"/>
    <s v="USD"/>
    <x v="9"/>
    <s v="BOND"/>
    <s v="DCrp~USD~WAMU2006_AR16_2A1"/>
    <n v="25309"/>
    <d v="2012-03-26T00:00:00"/>
    <d v="2012-03-29T00:00:00"/>
    <d v="2028-02-25T00:00:00"/>
    <s v="INT"/>
    <s v="USD"/>
    <n v="-31.29"/>
    <n v="-31.29"/>
    <s v="N"/>
    <s v="RWBDUS"/>
  </r>
  <r>
    <x v="15"/>
    <s v="P2"/>
    <s v="USD"/>
    <x v="9"/>
    <s v="BOND"/>
    <s v="DCrp~USD~WAMU2006_AR16_2A1"/>
    <n v="25309"/>
    <d v="2012-03-26T00:00:00"/>
    <d v="2012-03-29T00:00:00"/>
    <d v="2028-02-25T00:00:00"/>
    <s v="XNL"/>
    <s v="USD"/>
    <n v="-218.07"/>
    <n v="-218.07"/>
    <s v="N"/>
    <s v="RWBDUS"/>
  </r>
  <r>
    <x v="15"/>
    <s v="P2"/>
    <s v="USD"/>
    <x v="9"/>
    <s v="BOND"/>
    <s v="DCrp~USD~WAMU2007_HY1_1A1"/>
    <n v="15787"/>
    <d v="2008-06-02T00:00:00"/>
    <d v="2008-06-02T00:00:00"/>
    <d v="2037-02-25T00:00:00"/>
    <s v="XNL"/>
    <s v="USD"/>
    <n v="594.70000000000005"/>
    <n v="594.70000000000005"/>
    <s v="N"/>
    <s v="P4-UBS"/>
  </r>
  <r>
    <x v="15"/>
    <s v="P2"/>
    <s v="USD"/>
    <x v="9"/>
    <s v="BOND"/>
    <s v="DCrp~USD~WAMU2007_HY1_1A1"/>
    <n v="15787"/>
    <d v="2008-06-02T00:00:00"/>
    <d v="2008-06-02T00:00:00"/>
    <d v="2037-02-25T00:00:00"/>
    <s v="INT"/>
    <s v="USD"/>
    <n v="90.78"/>
    <n v="90.78"/>
    <s v="N"/>
    <s v="P4-UBS"/>
  </r>
  <r>
    <x v="15"/>
    <s v="P2"/>
    <s v="USD"/>
    <x v="9"/>
    <s v="BOND"/>
    <s v="DCrp~USD~WAMU2007_HY1_1A1"/>
    <n v="25310"/>
    <d v="2012-03-26T00:00:00"/>
    <d v="2012-03-29T00:00:00"/>
    <d v="2037-02-25T00:00:00"/>
    <s v="INT"/>
    <s v="USD"/>
    <n v="-90.78"/>
    <n v="-90.78"/>
    <s v="N"/>
    <s v="RWBDUS"/>
  </r>
  <r>
    <x v="15"/>
    <s v="P2"/>
    <s v="USD"/>
    <x v="9"/>
    <s v="BOND"/>
    <s v="DCrp~USD~WAMU2007_HY1_1A1"/>
    <n v="25310"/>
    <d v="2012-03-26T00:00:00"/>
    <d v="2012-03-29T00:00:00"/>
    <d v="2037-02-25T00:00:00"/>
    <s v="XNL"/>
    <s v="USD"/>
    <n v="-594.70000000000005"/>
    <n v="-594.70000000000005"/>
    <s v="N"/>
    <s v="RWBDUS"/>
  </r>
  <r>
    <x v="15"/>
    <s v="P2"/>
    <s v="USD"/>
    <x v="9"/>
    <s v="BOND"/>
    <s v="DCrp~USD~WAMU2007_HY7_3A1"/>
    <n v="15788"/>
    <d v="2008-06-02T00:00:00"/>
    <d v="2008-06-02T00:00:00"/>
    <d v="2037-07-25T00:00:00"/>
    <s v="XNL"/>
    <s v="USD"/>
    <n v="650.37"/>
    <n v="650.37"/>
    <s v="N"/>
    <s v="P4-UBS"/>
  </r>
  <r>
    <x v="15"/>
    <s v="P2"/>
    <s v="USD"/>
    <x v="9"/>
    <s v="BOND"/>
    <s v="DCrp~USD~WAMU2007_HY7_3A1"/>
    <n v="15788"/>
    <d v="2008-06-02T00:00:00"/>
    <d v="2008-06-02T00:00:00"/>
    <d v="2037-07-25T00:00:00"/>
    <s v="INT"/>
    <s v="USD"/>
    <n v="145.85"/>
    <n v="145.85"/>
    <s v="N"/>
    <s v="P4-UBS"/>
  </r>
  <r>
    <x v="15"/>
    <s v="P2"/>
    <s v="USD"/>
    <x v="9"/>
    <s v="BOND"/>
    <s v="DCrp~USD~WAMU2007_HY7_3A1"/>
    <n v="25321"/>
    <d v="2012-03-26T00:00:00"/>
    <d v="2012-03-29T00:00:00"/>
    <d v="2037-07-25T00:00:00"/>
    <s v="XNL"/>
    <s v="USD"/>
    <n v="-650.37"/>
    <n v="-650.37"/>
    <s v="N"/>
    <s v="CSFBUS"/>
  </r>
  <r>
    <x v="15"/>
    <s v="P2"/>
    <s v="USD"/>
    <x v="9"/>
    <s v="BOND"/>
    <s v="DCrp~USD~WAMU2007_HY7_3A1"/>
    <n v="25321"/>
    <d v="2012-03-26T00:00:00"/>
    <d v="2012-03-29T00:00:00"/>
    <d v="2037-07-25T00:00:00"/>
    <s v="INT"/>
    <s v="USD"/>
    <n v="-145.85"/>
    <n v="-145.85"/>
    <s v="N"/>
    <s v="CSFBUS"/>
  </r>
  <r>
    <x v="0"/>
    <s v="P2"/>
    <s v="USD"/>
    <x v="7"/>
    <s v="BOND"/>
    <s v="DCrp~USD~WBCMT2004_C11_A5"/>
    <n v="19020"/>
    <d v="2010-03-05T00:00:00"/>
    <d v="2010-03-10T00:00:00"/>
    <d v="2041-01-15T00:00:00"/>
    <s v="INT"/>
    <s v="USD"/>
    <n v="0"/>
    <n v="0"/>
    <s v="N"/>
    <s v="FUNBUS"/>
  </r>
  <r>
    <x v="2"/>
    <s v="P2"/>
    <s v="USD"/>
    <x v="7"/>
    <s v="BOND"/>
    <s v="DCrp~USD~WBCMT2004_C11_A5"/>
    <n v="19020"/>
    <d v="2010-03-05T00:00:00"/>
    <d v="2010-03-10T00:00:00"/>
    <d v="2041-01-15T00:00:00"/>
    <s v="INT"/>
    <s v="USD"/>
    <n v="0"/>
    <n v="0"/>
    <s v="N"/>
    <s v="FUNBUS"/>
  </r>
  <r>
    <x v="2"/>
    <s v="P2"/>
    <s v="USD"/>
    <x v="7"/>
    <s v="BOND"/>
    <s v="DCrp~USD~WBCMT2004_C11_A5"/>
    <n v="22222"/>
    <d v="2011-04-21T00:00:00"/>
    <d v="2011-04-27T00:00:00"/>
    <d v="2041-01-15T00:00:00"/>
    <s v="INT"/>
    <s v="USD"/>
    <n v="0"/>
    <n v="0"/>
    <s v="N"/>
    <s v="BOFANY"/>
  </r>
  <r>
    <x v="0"/>
    <s v="P2"/>
    <s v="USD"/>
    <x v="7"/>
    <s v="BOND"/>
    <s v="DCrp~USD~WBCMT2004_C11_A5"/>
    <n v="22222"/>
    <d v="2011-04-21T00:00:00"/>
    <d v="2011-04-27T00:00:00"/>
    <d v="2041-01-15T00:00:00"/>
    <s v="INT"/>
    <s v="USD"/>
    <n v="0"/>
    <n v="0"/>
    <s v="N"/>
    <s v="BOFANY"/>
  </r>
  <r>
    <x v="0"/>
    <s v="P2"/>
    <s v="USD"/>
    <x v="7"/>
    <s v="BOND"/>
    <s v="DCrp~USD~WBCMT2005_C17_A4"/>
    <n v="18419"/>
    <d v="2009-11-13T00:00:00"/>
    <d v="2009-11-18T00:00:00"/>
    <d v="2042-03-15T00:00:00"/>
    <s v="INT"/>
    <s v="USD"/>
    <n v="0"/>
    <n v="0"/>
    <s v="N"/>
    <s v="GOSZUS"/>
  </r>
  <r>
    <x v="2"/>
    <s v="P2"/>
    <s v="USD"/>
    <x v="7"/>
    <s v="BOND"/>
    <s v="DCrp~USD~WBCMT2005_C17_A4"/>
    <n v="18419"/>
    <d v="2009-11-13T00:00:00"/>
    <d v="2009-11-18T00:00:00"/>
    <d v="2042-03-15T00:00:00"/>
    <s v="INT"/>
    <s v="USD"/>
    <n v="0"/>
    <n v="0"/>
    <s v="N"/>
    <s v="GOSZUS"/>
  </r>
  <r>
    <x v="0"/>
    <s v="P2"/>
    <s v="USD"/>
    <x v="5"/>
    <s v="BOND"/>
    <s v="DCrp~USD~WBCMT2005_C17_A4"/>
    <n v="18420"/>
    <d v="2009-11-13T00:00:00"/>
    <d v="2009-11-18T00:00:00"/>
    <d v="2042-03-15T00:00:00"/>
    <s v="INT"/>
    <s v="USD"/>
    <n v="0"/>
    <n v="0"/>
    <s v="N"/>
    <s v="GOSZUS"/>
  </r>
  <r>
    <x v="2"/>
    <s v="P2"/>
    <s v="USD"/>
    <x v="5"/>
    <s v="BOND"/>
    <s v="DCrp~USD~WBCMT2005_C17_A4"/>
    <n v="18420"/>
    <d v="2009-11-13T00:00:00"/>
    <d v="2009-11-18T00:00:00"/>
    <d v="2042-03-15T00:00:00"/>
    <s v="INT"/>
    <s v="USD"/>
    <n v="0"/>
    <n v="0"/>
    <s v="N"/>
    <s v="GOSZUS"/>
  </r>
  <r>
    <x v="2"/>
    <s v="P2"/>
    <s v="USD"/>
    <x v="7"/>
    <s v="BOND"/>
    <s v="DCrp~USD~WBCMT2005_C17_A4"/>
    <n v="18429"/>
    <d v="2009-11-16T00:00:00"/>
    <d v="2009-11-19T00:00:00"/>
    <d v="2042-03-15T00:00:00"/>
    <s v="INT"/>
    <s v="USD"/>
    <n v="0"/>
    <n v="0"/>
    <s v="N"/>
    <s v="FUNBUS"/>
  </r>
  <r>
    <x v="0"/>
    <s v="P2"/>
    <s v="USD"/>
    <x v="7"/>
    <s v="BOND"/>
    <s v="DCrp~USD~WBCMT2005_C17_A4"/>
    <n v="18429"/>
    <d v="2009-11-16T00:00:00"/>
    <d v="2009-11-19T00:00:00"/>
    <d v="2042-03-15T00:00:00"/>
    <s v="INT"/>
    <s v="USD"/>
    <n v="0"/>
    <n v="0"/>
    <s v="N"/>
    <s v="FUNBUS"/>
  </r>
  <r>
    <x v="2"/>
    <s v="P2"/>
    <s v="USD"/>
    <x v="5"/>
    <s v="BOND"/>
    <s v="DCrp~USD~WBCMT2005_C17_A4"/>
    <n v="18430"/>
    <d v="2009-11-16T00:00:00"/>
    <d v="2009-11-19T00:00:00"/>
    <d v="2042-03-15T00:00:00"/>
    <s v="INT"/>
    <s v="USD"/>
    <n v="0"/>
    <n v="0"/>
    <s v="N"/>
    <s v="FUNBUS"/>
  </r>
  <r>
    <x v="0"/>
    <s v="P2"/>
    <s v="USD"/>
    <x v="5"/>
    <s v="BOND"/>
    <s v="DCrp~USD~WBCMT2005_C17_A4"/>
    <n v="18430"/>
    <d v="2009-11-16T00:00:00"/>
    <d v="2009-11-19T00:00:00"/>
    <d v="2042-03-15T00:00:00"/>
    <s v="INT"/>
    <s v="USD"/>
    <n v="0"/>
    <n v="0"/>
    <s v="N"/>
    <s v="FUNBUS"/>
  </r>
  <r>
    <x v="0"/>
    <s v="P2"/>
    <s v="USD"/>
    <x v="5"/>
    <s v="BOND"/>
    <s v="DCrp~USD~WBCMT2005_C17_A4"/>
    <n v="18990"/>
    <d v="2010-03-03T00:00:00"/>
    <d v="2010-03-08T00:00:00"/>
    <d v="2042-03-15T00:00:00"/>
    <s v="INT"/>
    <s v="USD"/>
    <n v="0"/>
    <n v="0"/>
    <s v="N"/>
    <s v="FUNBUS"/>
  </r>
  <r>
    <x v="2"/>
    <s v="P2"/>
    <s v="USD"/>
    <x v="5"/>
    <s v="BOND"/>
    <s v="DCrp~USD~WBCMT2005_C17_A4"/>
    <n v="18990"/>
    <d v="2010-03-03T00:00:00"/>
    <d v="2010-03-08T00:00:00"/>
    <d v="2042-03-15T00:00:00"/>
    <s v="INT"/>
    <s v="USD"/>
    <n v="0"/>
    <n v="0"/>
    <s v="N"/>
    <s v="FUNBUS"/>
  </r>
  <r>
    <x v="0"/>
    <s v="P2"/>
    <s v="USD"/>
    <x v="7"/>
    <s v="BOND"/>
    <s v="DCrp~USD~WBCMT2005_C17_A4"/>
    <n v="19531"/>
    <d v="2010-06-04T00:00:00"/>
    <d v="2010-06-09T00:00:00"/>
    <d v="2042-03-15T00:00:00"/>
    <s v="INT"/>
    <s v="USD"/>
    <n v="0"/>
    <n v="0"/>
    <s v="N"/>
    <s v="FUNBUS"/>
  </r>
  <r>
    <x v="2"/>
    <s v="P2"/>
    <s v="USD"/>
    <x v="7"/>
    <s v="BOND"/>
    <s v="DCrp~USD~WBCMT2005_C17_A4"/>
    <n v="19531"/>
    <d v="2010-06-04T00:00:00"/>
    <d v="2010-06-09T00:00:00"/>
    <d v="2042-03-15T00:00:00"/>
    <s v="INT"/>
    <s v="USD"/>
    <n v="0"/>
    <n v="0"/>
    <s v="N"/>
    <s v="FUNBUS"/>
  </r>
  <r>
    <x v="0"/>
    <s v="P2"/>
    <s v="USD"/>
    <x v="7"/>
    <s v="BOND"/>
    <s v="DCrp~USD~WBCMT2005_C20_A7"/>
    <n v="18186"/>
    <d v="2009-10-07T00:00:00"/>
    <d v="2009-10-13T00:00:00"/>
    <d v="2042-07-15T00:00:00"/>
    <s v="INT"/>
    <s v="USD"/>
    <n v="0"/>
    <n v="0"/>
    <s v="N"/>
    <s v="GRCMCO"/>
  </r>
  <r>
    <x v="2"/>
    <s v="P2"/>
    <s v="USD"/>
    <x v="7"/>
    <s v="BOND"/>
    <s v="DCrp~USD~WBCMT2005_C20_A7"/>
    <n v="18186"/>
    <d v="2009-10-07T00:00:00"/>
    <d v="2009-10-13T00:00:00"/>
    <d v="2042-07-15T00:00:00"/>
    <s v="INT"/>
    <s v="USD"/>
    <n v="0"/>
    <n v="0"/>
    <s v="N"/>
    <s v="GRCMCO"/>
  </r>
  <r>
    <x v="2"/>
    <s v="P2"/>
    <s v="USD"/>
    <x v="5"/>
    <s v="BOND"/>
    <s v="DCrp~USD~WBCMT2005_C20_A7"/>
    <n v="18187"/>
    <d v="2009-10-07T00:00:00"/>
    <d v="2009-10-13T00:00:00"/>
    <d v="2042-07-15T00:00:00"/>
    <s v="INT"/>
    <s v="USD"/>
    <n v="0"/>
    <n v="0"/>
    <s v="N"/>
    <s v="GRCMCO"/>
  </r>
  <r>
    <x v="0"/>
    <s v="P2"/>
    <s v="USD"/>
    <x v="5"/>
    <s v="BOND"/>
    <s v="DCrp~USD~WBCMT2005_C20_A7"/>
    <n v="18187"/>
    <d v="2009-10-07T00:00:00"/>
    <d v="2009-10-13T00:00:00"/>
    <d v="2042-07-15T00:00:00"/>
    <s v="INT"/>
    <s v="USD"/>
    <n v="0"/>
    <n v="0"/>
    <s v="N"/>
    <s v="GRCMCO"/>
  </r>
  <r>
    <x v="2"/>
    <s v="P2"/>
    <s v="USD"/>
    <x v="5"/>
    <s v="BOND"/>
    <s v="DCrp~USD~WBCMT2005_C20_A7"/>
    <n v="18188"/>
    <d v="2009-10-07T00:00:00"/>
    <d v="2009-10-13T00:00:00"/>
    <d v="2042-07-15T00:00:00"/>
    <s v="INT"/>
    <s v="USD"/>
    <n v="0"/>
    <n v="0"/>
    <s v="N"/>
    <s v="FUNBUS"/>
  </r>
  <r>
    <x v="0"/>
    <s v="P2"/>
    <s v="USD"/>
    <x v="5"/>
    <s v="BOND"/>
    <s v="DCrp~USD~WBCMT2005_C20_A7"/>
    <n v="18188"/>
    <d v="2009-10-07T00:00:00"/>
    <d v="2009-10-13T00:00:00"/>
    <d v="2042-07-15T00:00:00"/>
    <s v="INT"/>
    <s v="USD"/>
    <n v="0"/>
    <n v="0"/>
    <s v="N"/>
    <s v="FUNBUS"/>
  </r>
  <r>
    <x v="2"/>
    <s v="P2"/>
    <s v="USD"/>
    <x v="7"/>
    <s v="BOND"/>
    <s v="DCrp~USD~WBCMT2005_C20_A7"/>
    <n v="18189"/>
    <d v="2009-10-07T00:00:00"/>
    <d v="2009-10-13T00:00:00"/>
    <d v="2042-07-15T00:00:00"/>
    <s v="INT"/>
    <s v="USD"/>
    <n v="0"/>
    <n v="0"/>
    <s v="N"/>
    <s v="FUNBUS"/>
  </r>
  <r>
    <x v="0"/>
    <s v="P2"/>
    <s v="USD"/>
    <x v="7"/>
    <s v="BOND"/>
    <s v="DCrp~USD~WBCMT2005_C20_A7"/>
    <n v="18189"/>
    <d v="2009-10-07T00:00:00"/>
    <d v="2009-10-13T00:00:00"/>
    <d v="2042-07-15T00:00:00"/>
    <s v="INT"/>
    <s v="USD"/>
    <n v="0"/>
    <n v="0"/>
    <s v="N"/>
    <s v="FUNBUS"/>
  </r>
  <r>
    <x v="0"/>
    <s v="P2"/>
    <s v="USD"/>
    <x v="7"/>
    <s v="BOND"/>
    <s v="DCrp~USD~WBCMT2005_C20_A7"/>
    <n v="18233"/>
    <d v="2009-10-15T00:00:00"/>
    <d v="2009-10-20T00:00:00"/>
    <d v="2042-07-15T00:00:00"/>
    <s v="INT"/>
    <s v="USD"/>
    <n v="0"/>
    <n v="0"/>
    <s v="N"/>
    <s v="JPMSUS"/>
  </r>
  <r>
    <x v="2"/>
    <s v="P2"/>
    <s v="USD"/>
    <x v="7"/>
    <s v="BOND"/>
    <s v="DCrp~USD~WBCMT2005_C20_A7"/>
    <n v="18233"/>
    <d v="2009-10-15T00:00:00"/>
    <d v="2009-10-20T00:00:00"/>
    <d v="2042-07-15T00:00:00"/>
    <s v="INT"/>
    <s v="USD"/>
    <n v="0"/>
    <n v="0"/>
    <s v="N"/>
    <s v="JPMSUS"/>
  </r>
  <r>
    <x v="0"/>
    <s v="P2"/>
    <s v="USD"/>
    <x v="5"/>
    <s v="BOND"/>
    <s v="DCrp~USD~WBCMT2005_C20_A7"/>
    <n v="18234"/>
    <d v="2009-10-15T00:00:00"/>
    <d v="2009-10-20T00:00:00"/>
    <d v="2042-07-15T00:00:00"/>
    <s v="INT"/>
    <s v="USD"/>
    <n v="0"/>
    <n v="0"/>
    <s v="N"/>
    <s v="JPMSUS"/>
  </r>
  <r>
    <x v="2"/>
    <s v="P2"/>
    <s v="USD"/>
    <x v="5"/>
    <s v="BOND"/>
    <s v="DCrp~USD~WBCMT2005_C20_A7"/>
    <n v="18234"/>
    <d v="2009-10-15T00:00:00"/>
    <d v="2009-10-20T00:00:00"/>
    <d v="2042-07-15T00:00:00"/>
    <s v="INT"/>
    <s v="USD"/>
    <n v="0"/>
    <n v="0"/>
    <s v="N"/>
    <s v="JPMSUS"/>
  </r>
  <r>
    <x v="0"/>
    <s v="P2"/>
    <s v="USD"/>
    <x v="5"/>
    <s v="BOND"/>
    <s v="DCrp~USD~WBCMT2005_C20_A7"/>
    <n v="18992"/>
    <d v="2010-03-03T00:00:00"/>
    <d v="2010-03-08T00:00:00"/>
    <d v="2042-07-15T00:00:00"/>
    <s v="INT"/>
    <s v="USD"/>
    <n v="0"/>
    <n v="0"/>
    <s v="N"/>
    <s v="DEUTUS"/>
  </r>
  <r>
    <x v="2"/>
    <s v="P2"/>
    <s v="USD"/>
    <x v="5"/>
    <s v="BOND"/>
    <s v="DCrp~USD~WBCMT2005_C20_A7"/>
    <n v="18992"/>
    <d v="2010-03-03T00:00:00"/>
    <d v="2010-03-08T00:00:00"/>
    <d v="2042-07-15T00:00:00"/>
    <s v="INT"/>
    <s v="USD"/>
    <n v="0"/>
    <n v="0"/>
    <s v="N"/>
    <s v="DEUTUS"/>
  </r>
  <r>
    <x v="0"/>
    <s v="P2"/>
    <s v="USD"/>
    <x v="7"/>
    <s v="BOND"/>
    <s v="DCrp~USD~WBCMT2005_C20_A7"/>
    <n v="19326"/>
    <d v="2010-05-05T00:00:00"/>
    <d v="2010-05-10T00:00:00"/>
    <d v="2042-07-15T00:00:00"/>
    <s v="INT"/>
    <s v="USD"/>
    <n v="0"/>
    <n v="0"/>
    <s v="N"/>
    <s v="JPMSUS"/>
  </r>
  <r>
    <x v="2"/>
    <s v="P2"/>
    <s v="USD"/>
    <x v="7"/>
    <s v="BOND"/>
    <s v="DCrp~USD~WBCMT2005_C20_A7"/>
    <n v="19326"/>
    <d v="2010-05-05T00:00:00"/>
    <d v="2010-05-10T00:00:00"/>
    <d v="2042-07-15T00:00:00"/>
    <s v="INT"/>
    <s v="USD"/>
    <n v="0"/>
    <n v="0"/>
    <s v="N"/>
    <s v="JPMSUS"/>
  </r>
  <r>
    <x v="0"/>
    <s v="P2"/>
    <s v="USD"/>
    <x v="7"/>
    <s v="BOND"/>
    <s v="DCrp~USD~WBCMT2005_C20_A7"/>
    <n v="19533"/>
    <d v="2010-06-04T00:00:00"/>
    <d v="2010-06-09T00:00:00"/>
    <d v="2042-07-15T00:00:00"/>
    <s v="INT"/>
    <s v="USD"/>
    <n v="0"/>
    <n v="0"/>
    <s v="N"/>
    <s v="MOSZUS"/>
  </r>
  <r>
    <x v="2"/>
    <s v="P2"/>
    <s v="USD"/>
    <x v="7"/>
    <s v="BOND"/>
    <s v="DCrp~USD~WBCMT2005_C20_A7"/>
    <n v="19533"/>
    <d v="2010-06-04T00:00:00"/>
    <d v="2010-06-09T00:00:00"/>
    <d v="2042-07-15T00:00:00"/>
    <s v="INT"/>
    <s v="USD"/>
    <n v="0"/>
    <n v="0"/>
    <s v="N"/>
    <s v="MOSZUS"/>
  </r>
  <r>
    <x v="15"/>
    <s v="P2"/>
    <s v="USD"/>
    <x v="9"/>
    <s v="BOND"/>
    <s v="DCrp~USD~WFMBS2005_AR8_2A1"/>
    <n v="17737"/>
    <d v="2009-07-01T00:00:00"/>
    <d v="2009-07-01T00:00:00"/>
    <d v="2034-09-25T00:00:00"/>
    <s v="XNL"/>
    <s v="USD"/>
    <n v="127.6"/>
    <n v="127.6"/>
    <s v="N"/>
    <s v="P4-WAMCO"/>
  </r>
  <r>
    <x v="15"/>
    <s v="P2"/>
    <s v="USD"/>
    <x v="9"/>
    <s v="BOND"/>
    <s v="DCrp~USD~WFMBS2005_AR8_2A1"/>
    <n v="17737"/>
    <d v="2009-07-01T00:00:00"/>
    <d v="2009-07-01T00:00:00"/>
    <d v="2034-09-25T00:00:00"/>
    <s v="INT"/>
    <s v="USD"/>
    <n v="11.62"/>
    <n v="11.62"/>
    <s v="N"/>
    <s v="P4-WAMCO"/>
  </r>
  <r>
    <x v="15"/>
    <s v="P2"/>
    <s v="USD"/>
    <x v="9"/>
    <s v="BOND"/>
    <s v="DCrp~USD~WFMBS2005_AR8_2A1"/>
    <n v="25346"/>
    <d v="2012-03-26T00:00:00"/>
    <d v="2012-03-29T00:00:00"/>
    <d v="2034-09-25T00:00:00"/>
    <s v="INT"/>
    <s v="USD"/>
    <n v="-11.62"/>
    <n v="-11.62"/>
    <s v="N"/>
    <s v="SBSIUS"/>
  </r>
  <r>
    <x v="15"/>
    <s v="P2"/>
    <s v="USD"/>
    <x v="9"/>
    <s v="BOND"/>
    <s v="DCrp~USD~WFMBS2005_AR8_2A1"/>
    <n v="25346"/>
    <d v="2012-03-26T00:00:00"/>
    <d v="2012-03-29T00:00:00"/>
    <d v="2034-09-25T00:00:00"/>
    <s v="XNL"/>
    <s v="USD"/>
    <n v="-127.6"/>
    <n v="-127.6"/>
    <s v="N"/>
    <s v="SBSIUS"/>
  </r>
  <r>
    <x v="15"/>
    <s v="P2"/>
    <s v="USD"/>
    <x v="8"/>
    <s v="BOND"/>
    <s v="DCrp~USD~WFMBS2007_3_1A1"/>
    <n v="14728"/>
    <d v="2007-02-20T00:00:00"/>
    <d v="2007-03-30T00:00:00"/>
    <d v="2040-03-25T00:00:00"/>
    <s v="IPR"/>
    <s v="USD"/>
    <n v="0"/>
    <n v="0"/>
    <s v="N"/>
    <s v="LEBZUS"/>
  </r>
  <r>
    <x v="15"/>
    <s v="P2"/>
    <s v="USD"/>
    <x v="8"/>
    <s v="BOND"/>
    <s v="DCrp~USD~WFMBS2007_3_1A1"/>
    <n v="14730"/>
    <d v="2007-03-15T00:00:00"/>
    <d v="2007-03-30T00:00:00"/>
    <d v="2040-03-25T00:00:00"/>
    <s v="IPR"/>
    <s v="USD"/>
    <n v="0"/>
    <n v="0"/>
    <s v="N"/>
    <s v="LEBZUS"/>
  </r>
  <r>
    <x v="15"/>
    <s v="P2"/>
    <s v="USD"/>
    <x v="8"/>
    <s v="BOND"/>
    <s v="DCrp~USD~WFMBS2007_3_1A1"/>
    <n v="38351"/>
    <d v="2016-08-30T00:00:00"/>
    <d v="2016-09-01T00:00:00"/>
    <d v="2040-03-25T00:00:00"/>
    <s v="IPR"/>
    <s v="USD"/>
    <n v="0"/>
    <n v="0"/>
    <s v="N"/>
    <s v="P1"/>
  </r>
  <r>
    <x v="15"/>
    <s v="P2"/>
    <s v="USD"/>
    <x v="5"/>
    <s v="BOND"/>
    <s v="DCrp~USD~WSLT2005_1_A6"/>
    <n v="32621"/>
    <d v="2014-10-07T00:00:00"/>
    <d v="2014-10-10T00:00:00"/>
    <d v="2040-10-25T00:00:00"/>
    <s v="XNL"/>
    <s v="USD"/>
    <n v="630160.75"/>
    <n v="630160.75"/>
    <s v="N"/>
    <s v="MOSZUS"/>
  </r>
  <r>
    <x v="15"/>
    <s v="P2"/>
    <s v="USD"/>
    <x v="5"/>
    <s v="BOND"/>
    <s v="DCrp~USD~WSLT2005_1_A6"/>
    <n v="32621"/>
    <d v="2014-10-07T00:00:00"/>
    <d v="2014-10-10T00:00:00"/>
    <d v="2040-10-25T00:00:00"/>
    <s v="IPR"/>
    <s v="USD"/>
    <n v="0"/>
    <n v="0"/>
    <s v="N"/>
    <s v="MOSZUS"/>
  </r>
  <r>
    <x v="15"/>
    <s v="P2"/>
    <s v="USD"/>
    <x v="12"/>
    <s v="BOND"/>
    <s v="DCrp~USD~WSLT2005_1_A6"/>
    <n v="32638"/>
    <d v="2014-10-07T00:00:00"/>
    <d v="2014-10-10T00:00:00"/>
    <d v="2040-10-25T00:00:00"/>
    <s v="IPR"/>
    <s v="USD"/>
    <n v="0"/>
    <n v="0"/>
    <s v="N"/>
    <s v="MOSZUS"/>
  </r>
  <r>
    <x v="15"/>
    <s v="P2"/>
    <s v="USD"/>
    <x v="12"/>
    <s v="BOND"/>
    <s v="DCrp~USD~WSLT2005_1_A6"/>
    <n v="32638"/>
    <d v="2014-10-07T00:00:00"/>
    <d v="2014-10-10T00:00:00"/>
    <d v="2040-10-25T00:00:00"/>
    <s v="XNL"/>
    <s v="USD"/>
    <n v="252064.3"/>
    <n v="252064.3"/>
    <s v="N"/>
    <s v="MOSZUS"/>
  </r>
  <r>
    <x v="15"/>
    <s v="P2"/>
    <s v="USD"/>
    <x v="5"/>
    <s v="BOND"/>
    <s v="DCrp~USD~WSLT2005_1_A6"/>
    <n v="35464"/>
    <d v="2015-09-22T00:00:00"/>
    <d v="2015-09-25T00:00:00"/>
    <d v="2040-10-25T00:00:00"/>
    <s v="XNL"/>
    <s v="USD"/>
    <n v="-630160.75"/>
    <n v="-630160.75"/>
    <s v="N"/>
    <s v="P1"/>
  </r>
  <r>
    <x v="15"/>
    <s v="P2"/>
    <s v="USD"/>
    <x v="5"/>
    <s v="BOND"/>
    <s v="DCrp~USD~WSLT2005_1_A6"/>
    <n v="35464"/>
    <d v="2015-09-22T00:00:00"/>
    <d v="2015-09-25T00:00:00"/>
    <d v="2040-10-25T00:00:00"/>
    <s v="IPR"/>
    <s v="USD"/>
    <n v="0"/>
    <n v="0"/>
    <s v="N"/>
    <s v="P1"/>
  </r>
  <r>
    <x v="15"/>
    <s v="P2"/>
    <s v="USD"/>
    <x v="12"/>
    <s v="BOND"/>
    <s v="DCrp~USD~WSLT2005_1_A6"/>
    <n v="35555"/>
    <d v="2015-09-29T00:00:00"/>
    <d v="2015-10-02T00:00:00"/>
    <d v="2040-10-25T00:00:00"/>
    <s v="IPR"/>
    <s v="USD"/>
    <n v="0"/>
    <n v="0"/>
    <s v="N"/>
    <s v="P1"/>
  </r>
  <r>
    <x v="15"/>
    <s v="P2"/>
    <s v="USD"/>
    <x v="12"/>
    <s v="BOND"/>
    <s v="DCrp~USD~WSLT2005_1_A6"/>
    <n v="35555"/>
    <d v="2015-09-29T00:00:00"/>
    <d v="2015-10-02T00:00:00"/>
    <d v="2040-10-25T00:00:00"/>
    <s v="XNL"/>
    <s v="USD"/>
    <n v="-252064.3"/>
    <n v="-252064.3"/>
    <s v="N"/>
    <s v="P1"/>
  </r>
  <r>
    <x v="15"/>
    <s v="P2"/>
    <s v="USD"/>
    <x v="5"/>
    <s v="BOND"/>
    <s v="DMun~USD~EFOTS2011_1_A2"/>
    <n v="22361"/>
    <d v="2011-05-06T00:00:00"/>
    <d v="2011-05-11T00:00:00"/>
    <d v="2035-04-25T00:00:00"/>
    <s v="IPR"/>
    <s v="USD"/>
    <n v="0"/>
    <n v="0"/>
    <s v="N"/>
    <s v="MOSZUS"/>
  </r>
  <r>
    <x v="15"/>
    <s v="P2"/>
    <s v="USD"/>
    <x v="5"/>
    <s v="BOND"/>
    <s v="DMun~USD~EFOTS2011_1_A2"/>
    <n v="25132"/>
    <d v="2012-03-05T00:00:00"/>
    <d v="2012-03-08T00:00:00"/>
    <d v="2035-04-25T00:00:00"/>
    <s v="IPR"/>
    <s v="USD"/>
    <n v="0"/>
    <n v="0"/>
    <s v="N"/>
    <s v="MOSZUS"/>
  </r>
  <r>
    <x v="15"/>
    <s v="P2"/>
    <s v="USD"/>
    <x v="5"/>
    <s v="BOND"/>
    <s v="DMun~USD~EFOTS2011_1_A2"/>
    <n v="25849"/>
    <d v="2012-05-30T00:00:00"/>
    <d v="2012-06-04T00:00:00"/>
    <d v="2035-04-25T00:00:00"/>
    <s v="IPR"/>
    <s v="USD"/>
    <n v="0"/>
    <n v="0"/>
    <s v="N"/>
    <s v="ROYCUS"/>
  </r>
  <r>
    <x v="15"/>
    <s v="P2"/>
    <s v="USD"/>
    <x v="5"/>
    <s v="BOND"/>
    <s v="DMun~USD~EFOTS2012_1_A"/>
    <n v="26219"/>
    <d v="2012-07-18T00:00:00"/>
    <d v="2012-07-25T00:00:00"/>
    <d v="2036-03-25T00:00:00"/>
    <s v="IPR"/>
    <s v="USD"/>
    <n v="0"/>
    <n v="0"/>
    <s v="N"/>
    <s v="MOSZUS"/>
  </r>
  <r>
    <x v="15"/>
    <s v="P2"/>
    <s v="USD"/>
    <x v="5"/>
    <s v="BOND"/>
    <s v="DMun~USD~EFOTS2012_1_A"/>
    <n v="26921"/>
    <d v="2012-09-25T00:00:00"/>
    <d v="2012-09-28T00:00:00"/>
    <d v="2036-03-25T00:00:00"/>
    <s v="IPR"/>
    <s v="USD"/>
    <n v="0"/>
    <n v="0"/>
    <s v="N"/>
    <s v="BARCCI"/>
  </r>
  <r>
    <x v="5"/>
    <s v="P2"/>
    <s v="USD"/>
    <x v="7"/>
    <s v="BOND"/>
    <s v="DMun~USD~NYCGEN_360801_5.767"/>
    <n v="18244"/>
    <d v="2009-10-16T00:00:00"/>
    <d v="2009-10-22T00:00:00"/>
    <d v="2036-08-01T00:00:00"/>
    <s v="XNL"/>
    <s v="USD"/>
    <n v="275664.49"/>
    <n v="275664.49"/>
    <s v="N"/>
    <s v="GOSZUS"/>
  </r>
  <r>
    <x v="5"/>
    <s v="P2"/>
    <s v="USD"/>
    <x v="7"/>
    <s v="BOND"/>
    <s v="DMun~USD~NYCGEN_360801_5.767"/>
    <n v="18244"/>
    <d v="2009-10-16T00:00:00"/>
    <d v="2009-10-22T00:00:00"/>
    <d v="2036-08-01T00:00:00"/>
    <s v="INT"/>
    <s v="USD"/>
    <n v="116037.58"/>
    <n v="116037.58"/>
    <s v="N"/>
    <s v="GOSZUS"/>
  </r>
  <r>
    <x v="5"/>
    <s v="P2"/>
    <s v="USD"/>
    <x v="5"/>
    <s v="BOND"/>
    <s v="DMun~USD~NYCGEN_360801_5.767"/>
    <n v="18245"/>
    <d v="2009-10-16T00:00:00"/>
    <d v="2009-10-22T00:00:00"/>
    <d v="2036-08-01T00:00:00"/>
    <s v="XNL"/>
    <s v="USD"/>
    <n v="275664.49"/>
    <n v="275664.49"/>
    <s v="N"/>
    <s v="GOSZUS"/>
  </r>
  <r>
    <x v="5"/>
    <s v="P2"/>
    <s v="USD"/>
    <x v="5"/>
    <s v="BOND"/>
    <s v="DMun~USD~NYCGEN_360801_5.767"/>
    <n v="18245"/>
    <d v="2009-10-16T00:00:00"/>
    <d v="2009-10-22T00:00:00"/>
    <d v="2036-08-01T00:00:00"/>
    <s v="INT"/>
    <s v="USD"/>
    <n v="116037.58"/>
    <n v="116037.58"/>
    <s v="N"/>
    <s v="GOSZUS"/>
  </r>
  <r>
    <x v="5"/>
    <s v="P2"/>
    <s v="USD"/>
    <x v="7"/>
    <s v="BOND"/>
    <s v="DMun~USD~NYCGEN_360801_5.767"/>
    <n v="19228"/>
    <d v="2010-04-22T00:00:00"/>
    <d v="2010-04-27T00:00:00"/>
    <d v="2036-08-01T00:00:00"/>
    <s v="XNL"/>
    <s v="USD"/>
    <n v="-275664.49"/>
    <n v="-275664.49"/>
    <s v="N"/>
    <s v="GOSZUS"/>
  </r>
  <r>
    <x v="5"/>
    <s v="P2"/>
    <s v="USD"/>
    <x v="7"/>
    <s v="BOND"/>
    <s v="DMun~USD~NYCGEN_360801_5.767"/>
    <n v="19228"/>
    <d v="2010-04-22T00:00:00"/>
    <d v="2010-04-27T00:00:00"/>
    <d v="2036-08-01T00:00:00"/>
    <s v="INT"/>
    <s v="USD"/>
    <n v="-116037.58"/>
    <n v="-116037.58"/>
    <s v="N"/>
    <s v="GOSZUS"/>
  </r>
  <r>
    <x v="5"/>
    <s v="P2"/>
    <s v="USD"/>
    <x v="5"/>
    <s v="BOND"/>
    <s v="DMun~USD~NYCGEN_360801_5.767"/>
    <n v="19229"/>
    <d v="2010-04-22T00:00:00"/>
    <d v="2010-04-27T00:00:00"/>
    <d v="2036-08-01T00:00:00"/>
    <s v="INT"/>
    <s v="USD"/>
    <n v="-116037.58"/>
    <n v="-116037.58"/>
    <s v="N"/>
    <s v="GOSZUS"/>
  </r>
  <r>
    <x v="5"/>
    <s v="P2"/>
    <s v="USD"/>
    <x v="5"/>
    <s v="BOND"/>
    <s v="DMun~USD~NYCGEN_360801_5.767"/>
    <n v="19229"/>
    <d v="2010-04-22T00:00:00"/>
    <d v="2010-04-27T00:00:00"/>
    <d v="2036-08-01T00:00:00"/>
    <s v="XNL"/>
    <s v="USD"/>
    <n v="-275664.49"/>
    <n v="-275664.49"/>
    <s v="N"/>
    <s v="GOSZUS"/>
  </r>
  <r>
    <x v="5"/>
    <s v="P2"/>
    <s v="USD"/>
    <x v="7"/>
    <s v="BOND"/>
    <s v="DMun~USD~WAS_3908_5.481"/>
    <n v="18237"/>
    <d v="2009-10-15T00:00:00"/>
    <d v="2009-10-22T00:00:00"/>
    <d v="2039-08-01T00:00:00"/>
    <s v="INT"/>
    <s v="USD"/>
    <n v="68512.5"/>
    <n v="68512.5"/>
    <s v="N"/>
    <s v="GOSZUS"/>
  </r>
  <r>
    <x v="5"/>
    <s v="P2"/>
    <s v="USD"/>
    <x v="5"/>
    <s v="BOND"/>
    <s v="DMun~USD~WAS_3908_5.481"/>
    <n v="18238"/>
    <d v="2009-10-15T00:00:00"/>
    <d v="2009-10-22T00:00:00"/>
    <d v="2039-08-01T00:00:00"/>
    <s v="INT"/>
    <s v="USD"/>
    <n v="68512.5"/>
    <n v="68512.5"/>
    <s v="N"/>
    <s v="GOSZUS"/>
  </r>
  <r>
    <x v="5"/>
    <s v="P2"/>
    <s v="USD"/>
    <x v="7"/>
    <s v="BOND"/>
    <s v="DMun~USD~WAS_3908_5.481"/>
    <n v="18927"/>
    <d v="2010-02-24T00:00:00"/>
    <d v="2010-03-01T00:00:00"/>
    <d v="2039-08-01T00:00:00"/>
    <s v="INT"/>
    <s v="USD"/>
    <n v="-68512.5"/>
    <n v="-68512.5"/>
    <s v="N"/>
    <s v="SBSIUS"/>
  </r>
  <r>
    <x v="5"/>
    <s v="P2"/>
    <s v="USD"/>
    <x v="5"/>
    <s v="BOND"/>
    <s v="DMun~USD~WAS_3908_5.481"/>
    <n v="18928"/>
    <d v="2010-02-24T00:00:00"/>
    <d v="2010-03-01T00:00:00"/>
    <d v="2039-08-01T00:00:00"/>
    <s v="INT"/>
    <s v="USD"/>
    <n v="-68512.5"/>
    <n v="-68512.5"/>
    <s v="N"/>
    <s v="SBSIUS"/>
  </r>
  <r>
    <x v="33"/>
    <s v="P2"/>
    <s v="USD"/>
    <x v="7"/>
    <s v="BOND"/>
    <s v="FCrp~AUD~FMACB2012_3_A1"/>
    <n v="28127"/>
    <d v="2013-03-07T00:00:00"/>
    <d v="2013-03-13T00:00:00"/>
    <d v="2043-12-21T00:00:00"/>
    <s v="INT"/>
    <s v="AUD"/>
    <n v="0"/>
    <n v="0"/>
    <s v="N"/>
    <s v="BOFANY"/>
  </r>
  <r>
    <x v="33"/>
    <s v="P2"/>
    <s v="USD"/>
    <x v="5"/>
    <s v="BOND"/>
    <s v="FCrp~AUD~FMACB2012_3_A1"/>
    <n v="28128"/>
    <d v="2013-03-07T00:00:00"/>
    <d v="2013-03-13T00:00:00"/>
    <d v="2043-12-21T00:00:00"/>
    <s v="INT"/>
    <s v="AUD"/>
    <n v="0"/>
    <n v="0"/>
    <s v="N"/>
    <s v="BOFANY"/>
  </r>
  <r>
    <x v="33"/>
    <s v="P2"/>
    <s v="USD"/>
    <x v="7"/>
    <s v="BOND"/>
    <s v="FCrp~AUD~FMACB2012_3_A1"/>
    <n v="35376"/>
    <d v="2015-09-18T00:00:00"/>
    <d v="2015-09-23T00:00:00"/>
    <d v="2043-12-21T00:00:00"/>
    <s v="INT"/>
    <s v="AUD"/>
    <n v="0"/>
    <n v="0"/>
    <s v="N"/>
    <s v="NATANY"/>
  </r>
  <r>
    <x v="33"/>
    <s v="P2"/>
    <s v="USD"/>
    <x v="5"/>
    <s v="BOND"/>
    <s v="FCrp~AUD~FMACB2012_3_A1"/>
    <n v="35487"/>
    <d v="2015-09-23T00:00:00"/>
    <d v="2015-09-25T00:00:00"/>
    <d v="2043-12-21T00:00:00"/>
    <s v="INT"/>
    <s v="AUD"/>
    <n v="0"/>
    <n v="0"/>
    <s v="N"/>
    <s v="NATANY"/>
  </r>
  <r>
    <x v="15"/>
    <s v="P2"/>
    <s v="USD"/>
    <x v="12"/>
    <s v="BOND"/>
    <s v="FCrp~AUD~LBRTY2015_1_A1"/>
    <n v="34211"/>
    <d v="2015-04-23T00:00:00"/>
    <d v="2015-04-28T00:00:00"/>
    <d v="2046-08-25T00:00:00"/>
    <s v="INT"/>
    <s v="AUD"/>
    <n v="0"/>
    <n v="0"/>
    <s v="N"/>
    <s v="DEUTUS"/>
  </r>
  <r>
    <x v="15"/>
    <s v="P2"/>
    <s v="USD"/>
    <x v="12"/>
    <s v="BOND"/>
    <s v="FCrp~AUD~LBRTY2015_1_A1"/>
    <n v="35663"/>
    <d v="2015-10-05T00:00:00"/>
    <d v="2015-10-08T00:00:00"/>
    <d v="2046-08-25T00:00:00"/>
    <s v="INT"/>
    <s v="AUD"/>
    <n v="0"/>
    <n v="0"/>
    <s v="N"/>
    <s v="P1"/>
  </r>
  <r>
    <x v="35"/>
    <s v="P2"/>
    <s v="USD"/>
    <x v="12"/>
    <s v="BOND"/>
    <s v="FCrp~AUD~PUMA2014_2_A"/>
    <n v="31608"/>
    <d v="2014-07-03T00:00:00"/>
    <d v="2014-07-16T00:00:00"/>
    <d v="2045-10-18T00:00:00"/>
    <s v="INT"/>
    <s v="AUD"/>
    <n v="0"/>
    <n v="0"/>
    <s v="N"/>
    <s v="MACQAU"/>
  </r>
  <r>
    <x v="27"/>
    <s v="P2"/>
    <s v="USD"/>
    <x v="12"/>
    <s v="BOND"/>
    <s v="FCrp~AUD~PUMA2014_2_A"/>
    <n v="31608"/>
    <d v="2014-07-03T00:00:00"/>
    <d v="2014-07-16T00:00:00"/>
    <d v="2045-10-18T00:00:00"/>
    <s v="INT"/>
    <s v="AUD"/>
    <n v="0"/>
    <n v="0"/>
    <s v="N"/>
    <s v="MACQAU"/>
  </r>
  <r>
    <x v="35"/>
    <s v="P2"/>
    <s v="USD"/>
    <x v="12"/>
    <s v="BOND"/>
    <s v="FCrp~AUD~PUMA2014_2_A"/>
    <n v="33086"/>
    <d v="2014-12-04T00:00:00"/>
    <d v="2014-12-10T00:00:00"/>
    <d v="2045-10-18T00:00:00"/>
    <s v="INT"/>
    <s v="AUD"/>
    <n v="0"/>
    <n v="0"/>
    <s v="N"/>
    <s v="NATANY"/>
  </r>
  <r>
    <x v="27"/>
    <s v="P2"/>
    <s v="USD"/>
    <x v="12"/>
    <s v="BOND"/>
    <s v="FCrp~AUD~PUMA2014_2_A"/>
    <n v="33086"/>
    <d v="2014-12-04T00:00:00"/>
    <d v="2014-12-10T00:00:00"/>
    <d v="2045-10-18T00:00:00"/>
    <s v="INT"/>
    <s v="AUD"/>
    <n v="0"/>
    <n v="0"/>
    <s v="N"/>
    <s v="NATANY"/>
  </r>
  <r>
    <x v="26"/>
    <s v="P2"/>
    <s v="USD"/>
    <x v="12"/>
    <s v="BOND"/>
    <s v="FCrp~AUD~TRTN2014_1_A"/>
    <n v="31686"/>
    <d v="2014-07-17T00:00:00"/>
    <d v="2014-07-28T00:00:00"/>
    <d v="2045-10-10T00:00:00"/>
    <s v="INT"/>
    <s v="AUD"/>
    <n v="0"/>
    <n v="0"/>
    <s v="N"/>
    <s v="WPACUS"/>
  </r>
  <r>
    <x v="6"/>
    <s v="P2"/>
    <s v="USD"/>
    <x v="12"/>
    <s v="BOND"/>
    <s v="FCrp~AUD~TRTN2014_1_A"/>
    <n v="31686"/>
    <d v="2014-07-17T00:00:00"/>
    <d v="2014-07-28T00:00:00"/>
    <d v="2045-10-10T00:00:00"/>
    <s v="INT"/>
    <s v="AUD"/>
    <n v="0"/>
    <n v="0"/>
    <s v="N"/>
    <s v="WPACUS"/>
  </r>
  <r>
    <x v="26"/>
    <s v="P2"/>
    <s v="USD"/>
    <x v="12"/>
    <s v="BOND"/>
    <s v="FCrp~AUD~TRTN2014_1_A"/>
    <n v="35665"/>
    <d v="2015-10-05T00:00:00"/>
    <d v="2015-10-08T00:00:00"/>
    <d v="2045-10-10T00:00:00"/>
    <s v="INT"/>
    <s v="AUD"/>
    <n v="0"/>
    <n v="0"/>
    <s v="N"/>
    <s v="P1"/>
  </r>
  <r>
    <x v="6"/>
    <s v="P2"/>
    <s v="USD"/>
    <x v="12"/>
    <s v="BOND"/>
    <s v="FCrp~AUD~TRTN2014_1_A"/>
    <n v="35665"/>
    <d v="2015-10-05T00:00:00"/>
    <d v="2015-10-08T00:00:00"/>
    <d v="2045-10-10T00:00:00"/>
    <s v="INT"/>
    <s v="AUD"/>
    <n v="0"/>
    <n v="0"/>
    <s v="N"/>
    <s v="P1"/>
  </r>
  <r>
    <x v="0"/>
    <s v="P2"/>
    <s v="USD"/>
    <x v="4"/>
    <s v="BOND"/>
    <s v="FCrp~EUR~BSKY_CH2_A"/>
    <n v="43311"/>
    <d v="2017-07-12T00:00:00"/>
    <d v="2017-07-27T00:00:00"/>
    <d v="2026-07-15T00:00:00"/>
    <s v="XNL"/>
    <s v="EUR"/>
    <n v="0"/>
    <n v="0"/>
    <s v="N"/>
    <s v="MLILGB"/>
  </r>
  <r>
    <x v="0"/>
    <s v="P2"/>
    <s v="USD"/>
    <x v="4"/>
    <s v="BOND"/>
    <s v="FCrp~EUR~BSKY_CH2_A"/>
    <n v="43311"/>
    <d v="2017-07-12T00:00:00"/>
    <d v="2017-07-27T00:00:00"/>
    <d v="2026-07-15T00:00:00"/>
    <s v="INT"/>
    <s v="EUR"/>
    <n v="0"/>
    <n v="0"/>
    <s v="N"/>
    <s v="MLILGB"/>
  </r>
  <r>
    <x v="0"/>
    <s v="P2"/>
    <s v="USD"/>
    <x v="4"/>
    <s v="BOND"/>
    <s v="FCrp~EUR~BSKY_CH2_A"/>
    <n v="49190"/>
    <d v="2019-01-16T00:00:00"/>
    <d v="2019-01-18T00:00:00"/>
    <d v="2026-07-15T00:00:00"/>
    <s v="INT"/>
    <s v="EUR"/>
    <n v="0"/>
    <n v="0"/>
    <s v="N"/>
    <s v="CDCMFR"/>
  </r>
  <r>
    <x v="0"/>
    <s v="P2"/>
    <s v="USD"/>
    <x v="4"/>
    <s v="BOND"/>
    <s v="FCrp~EUR~BSKY_CH2_A"/>
    <n v="49190"/>
    <d v="2019-01-16T00:00:00"/>
    <d v="2019-01-18T00:00:00"/>
    <d v="2026-07-15T00:00:00"/>
    <s v="XNL"/>
    <s v="EUR"/>
    <n v="0"/>
    <n v="0"/>
    <s v="N"/>
    <s v="CDCMFR"/>
  </r>
  <r>
    <x v="8"/>
    <s v="P2"/>
    <s v="USD"/>
    <x v="7"/>
    <s v="BOND"/>
    <s v="FCrp~EUR~CFHL2014_1_A2A"/>
    <n v="31267"/>
    <d v="2014-05-16T00:00:00"/>
    <d v="2014-05-27T00:00:00"/>
    <d v="2054-04-28T00:00:00"/>
    <s v="INT"/>
    <s v="EUR"/>
    <n v="0"/>
    <n v="0"/>
    <s v="N"/>
    <s v="CSFBUS"/>
  </r>
  <r>
    <x v="8"/>
    <s v="P2"/>
    <s v="USD"/>
    <x v="5"/>
    <s v="BOND"/>
    <s v="FCrp~EUR~CFHL2014_1_A2A"/>
    <n v="31268"/>
    <d v="2014-05-16T00:00:00"/>
    <d v="2014-05-27T00:00:00"/>
    <d v="2054-04-28T00:00:00"/>
    <s v="INT"/>
    <s v="EUR"/>
    <n v="0"/>
    <n v="0"/>
    <s v="N"/>
    <s v="CSFBUS"/>
  </r>
  <r>
    <x v="8"/>
    <s v="P2"/>
    <s v="USD"/>
    <x v="7"/>
    <s v="BOND"/>
    <s v="FCrp~EUR~CFHL2014_1_A2A"/>
    <n v="31604"/>
    <d v="2014-07-03T00:00:00"/>
    <d v="2014-07-08T00:00:00"/>
    <d v="2054-04-28T00:00:00"/>
    <s v="INT"/>
    <s v="EUR"/>
    <n v="0"/>
    <n v="0"/>
    <s v="N"/>
    <s v="LOYDLO"/>
  </r>
  <r>
    <x v="8"/>
    <s v="P2"/>
    <s v="USD"/>
    <x v="5"/>
    <s v="BOND"/>
    <s v="FCrp~EUR~CFHL2014_1_A2A"/>
    <n v="32348"/>
    <d v="2014-09-19T00:00:00"/>
    <d v="2014-09-24T00:00:00"/>
    <d v="2054-04-28T00:00:00"/>
    <s v="INT"/>
    <s v="EUR"/>
    <n v="0"/>
    <n v="0"/>
    <s v="N"/>
    <s v="BFCEGB"/>
  </r>
  <r>
    <x v="15"/>
    <s v="P2"/>
    <s v="USD"/>
    <x v="4"/>
    <s v="BOND"/>
    <s v="FCrp~EUR~COMP2012_1_A"/>
    <n v="27115"/>
    <d v="2012-10-19T00:00:00"/>
    <d v="2012-10-25T00:00:00"/>
    <d v="2026-07-25T00:00:00"/>
    <s v="XNL"/>
    <s v="EUR"/>
    <n v="0"/>
    <n v="0"/>
    <s v="N"/>
    <s v="DEUTUS"/>
  </r>
  <r>
    <x v="15"/>
    <s v="P2"/>
    <s v="USD"/>
    <x v="4"/>
    <s v="BOND"/>
    <s v="FCrp~EUR~COMP2012_1_A"/>
    <n v="27115"/>
    <d v="2012-10-19T00:00:00"/>
    <d v="2012-10-25T00:00:00"/>
    <d v="2026-07-25T00:00:00"/>
    <s v="INT"/>
    <s v="EUR"/>
    <n v="0"/>
    <n v="0"/>
    <s v="N"/>
    <s v="DEUTUS"/>
  </r>
  <r>
    <x v="15"/>
    <s v="P2"/>
    <s v="USD"/>
    <x v="5"/>
    <s v="BOND"/>
    <s v="FCrp~EUR~COMP2012_1_A"/>
    <n v="27116"/>
    <d v="2012-10-19T00:00:00"/>
    <d v="2012-10-25T00:00:00"/>
    <d v="2026-07-25T00:00:00"/>
    <s v="INT"/>
    <s v="EUR"/>
    <n v="0"/>
    <n v="0"/>
    <s v="N"/>
    <s v="DEUTUS"/>
  </r>
  <r>
    <x v="15"/>
    <s v="P2"/>
    <s v="USD"/>
    <x v="5"/>
    <s v="BOND"/>
    <s v="FCrp~EUR~COMP2012_1_A"/>
    <n v="27116"/>
    <d v="2012-10-19T00:00:00"/>
    <d v="2012-10-25T00:00:00"/>
    <d v="2026-07-25T00:00:00"/>
    <s v="XNL"/>
    <s v="EUR"/>
    <n v="0"/>
    <n v="0"/>
    <s v="N"/>
    <s v="DEUTUS"/>
  </r>
  <r>
    <x v="15"/>
    <s v="P2"/>
    <s v="USD"/>
    <x v="7"/>
    <s v="BOND"/>
    <s v="FCrp~EUR~COMP2012_1_A"/>
    <n v="27246"/>
    <d v="2012-11-06T00:00:00"/>
    <d v="2012-11-09T00:00:00"/>
    <d v="2026-07-25T00:00:00"/>
    <s v="INT"/>
    <s v="EUR"/>
    <n v="0"/>
    <n v="0"/>
    <s v="N"/>
    <s v="DEUTUS"/>
  </r>
  <r>
    <x v="15"/>
    <s v="P2"/>
    <s v="USD"/>
    <x v="7"/>
    <s v="BOND"/>
    <s v="FCrp~EUR~COMP2012_1_A"/>
    <n v="27246"/>
    <d v="2012-11-06T00:00:00"/>
    <d v="2012-11-09T00:00:00"/>
    <d v="2026-07-25T00:00:00"/>
    <s v="XNL"/>
    <s v="EUR"/>
    <n v="0"/>
    <n v="0"/>
    <s v="N"/>
    <s v="DEUTUS"/>
  </r>
  <r>
    <x v="15"/>
    <s v="P2"/>
    <s v="USD"/>
    <x v="5"/>
    <s v="BOND"/>
    <s v="FCrp~EUR~COMP2012_1_A"/>
    <n v="32530"/>
    <d v="2014-10-03T00:00:00"/>
    <d v="2014-10-08T00:00:00"/>
    <d v="2026-07-25T00:00:00"/>
    <s v="XNL"/>
    <s v="EUR"/>
    <n v="0"/>
    <n v="0"/>
    <s v="N"/>
    <s v="BARCGB"/>
  </r>
  <r>
    <x v="15"/>
    <s v="P2"/>
    <s v="USD"/>
    <x v="5"/>
    <s v="BOND"/>
    <s v="FCrp~EUR~COMP2012_1_A"/>
    <n v="32530"/>
    <d v="2014-10-03T00:00:00"/>
    <d v="2014-10-08T00:00:00"/>
    <d v="2026-07-25T00:00:00"/>
    <s v="INT"/>
    <s v="EUR"/>
    <n v="0"/>
    <n v="0"/>
    <s v="N"/>
    <s v="BARCGB"/>
  </r>
  <r>
    <x v="15"/>
    <s v="P2"/>
    <s v="USD"/>
    <x v="7"/>
    <s v="BOND"/>
    <s v="FCrp~EUR~COMP2012_1_A"/>
    <n v="33753"/>
    <d v="2015-02-26T00:00:00"/>
    <d v="2015-03-02T00:00:00"/>
    <d v="2026-07-25T00:00:00"/>
    <s v="XNL"/>
    <s v="EUR"/>
    <n v="0"/>
    <n v="0"/>
    <s v="N"/>
    <s v="CSFBUS"/>
  </r>
  <r>
    <x v="15"/>
    <s v="P2"/>
    <s v="USD"/>
    <x v="7"/>
    <s v="BOND"/>
    <s v="FCrp~EUR~COMP2012_1_A"/>
    <n v="33753"/>
    <d v="2015-02-26T00:00:00"/>
    <d v="2015-03-02T00:00:00"/>
    <d v="2026-07-25T00:00:00"/>
    <s v="INT"/>
    <s v="EUR"/>
    <n v="0"/>
    <n v="0"/>
    <s v="N"/>
    <s v="CSFBUS"/>
  </r>
  <r>
    <x v="15"/>
    <s v="P2"/>
    <s v="USD"/>
    <x v="7"/>
    <s v="BOND"/>
    <s v="FCrp~EUR~COPER2012_1_A1"/>
    <n v="26779"/>
    <d v="2012-09-12T00:00:00"/>
    <d v="2012-09-27T00:00:00"/>
    <d v="2029-09-25T00:00:00"/>
    <s v="INT"/>
    <s v="EUR"/>
    <n v="0"/>
    <n v="0"/>
    <s v="N"/>
    <s v="BFCEGB"/>
  </r>
  <r>
    <x v="15"/>
    <s v="P2"/>
    <s v="USD"/>
    <x v="5"/>
    <s v="BOND"/>
    <s v="FCrp~EUR~COPER2012_1_A1"/>
    <n v="26780"/>
    <d v="2012-09-12T00:00:00"/>
    <d v="2012-09-27T00:00:00"/>
    <d v="2029-09-25T00:00:00"/>
    <s v="INT"/>
    <s v="EUR"/>
    <n v="0"/>
    <n v="0"/>
    <s v="N"/>
    <s v="BFCEGB"/>
  </r>
  <r>
    <x v="15"/>
    <s v="P2"/>
    <s v="USD"/>
    <x v="7"/>
    <s v="BOND"/>
    <s v="FCrp~EUR~COPER2012_1_A1"/>
    <n v="31762"/>
    <d v="2014-07-24T00:00:00"/>
    <d v="2014-07-29T00:00:00"/>
    <d v="2029-09-25T00:00:00"/>
    <s v="INT"/>
    <s v="EUR"/>
    <n v="0"/>
    <n v="0"/>
    <s v="N"/>
    <s v="LOYDLO"/>
  </r>
  <r>
    <x v="15"/>
    <s v="P2"/>
    <s v="USD"/>
    <x v="5"/>
    <s v="BOND"/>
    <s v="FCrp~EUR~COPER2012_1_A1"/>
    <n v="33811"/>
    <d v="2015-03-04T00:00:00"/>
    <d v="2015-03-06T00:00:00"/>
    <d v="2029-09-25T00:00:00"/>
    <s v="INT"/>
    <s v="EUR"/>
    <n v="0"/>
    <n v="0"/>
    <s v="N"/>
    <s v="SOGEGB"/>
  </r>
  <r>
    <x v="17"/>
    <s v="P2"/>
    <s v="USD"/>
    <x v="7"/>
    <s v="BOND"/>
    <s v="FCrp~EUR~DUTCH2010_15_A2"/>
    <n v="21318"/>
    <d v="2011-02-01T00:00:00"/>
    <d v="2011-02-04T00:00:00"/>
    <d v="2042-03-02T00:00:00"/>
    <s v="INT"/>
    <s v="EUR"/>
    <n v="0"/>
    <n v="0"/>
    <s v="N"/>
    <s v="MOSZUS"/>
  </r>
  <r>
    <x v="5"/>
    <s v="P2"/>
    <s v="USD"/>
    <x v="7"/>
    <s v="BOND"/>
    <s v="FCrp~EUR~DUTCH2010_15_A2"/>
    <n v="21318"/>
    <d v="2011-02-01T00:00:00"/>
    <d v="2011-02-04T00:00:00"/>
    <d v="2042-03-02T00:00:00"/>
    <s v="INT"/>
    <s v="EUR"/>
    <n v="0"/>
    <n v="0"/>
    <s v="N"/>
    <s v="MOSZUS"/>
  </r>
  <r>
    <x v="17"/>
    <s v="P2"/>
    <s v="USD"/>
    <x v="7"/>
    <s v="BOND"/>
    <s v="FCrp~EUR~DUTCH2010_15_A2"/>
    <n v="21319"/>
    <d v="2011-02-01T00:00:00"/>
    <d v="2011-02-04T00:00:00"/>
    <d v="2042-03-02T00:00:00"/>
    <s v="INT"/>
    <s v="EUR"/>
    <n v="0"/>
    <n v="0"/>
    <s v="N"/>
    <s v="JPMSUS"/>
  </r>
  <r>
    <x v="5"/>
    <s v="P2"/>
    <s v="USD"/>
    <x v="7"/>
    <s v="BOND"/>
    <s v="FCrp~EUR~DUTCH2010_15_A2"/>
    <n v="21319"/>
    <d v="2011-02-01T00:00:00"/>
    <d v="2011-02-04T00:00:00"/>
    <d v="2042-03-02T00:00:00"/>
    <s v="INT"/>
    <s v="EUR"/>
    <n v="0"/>
    <n v="0"/>
    <s v="N"/>
    <s v="JPMSUS"/>
  </r>
  <r>
    <x v="5"/>
    <s v="P2"/>
    <s v="USD"/>
    <x v="7"/>
    <s v="BOND"/>
    <s v="FCrp~EUR~DUTCH2010_15_A2"/>
    <n v="21453"/>
    <d v="2011-02-10T00:00:00"/>
    <d v="2011-02-15T00:00:00"/>
    <d v="2042-03-02T00:00:00"/>
    <s v="INT"/>
    <s v="EUR"/>
    <n v="0"/>
    <n v="0"/>
    <s v="N"/>
    <s v="SBSIUS"/>
  </r>
  <r>
    <x v="17"/>
    <s v="P2"/>
    <s v="USD"/>
    <x v="7"/>
    <s v="BOND"/>
    <s v="FCrp~EUR~DUTCH2010_15_A2"/>
    <n v="21453"/>
    <d v="2011-02-10T00:00:00"/>
    <d v="2011-02-15T00:00:00"/>
    <d v="2042-03-02T00:00:00"/>
    <s v="INT"/>
    <s v="EUR"/>
    <n v="0"/>
    <n v="0"/>
    <s v="N"/>
    <s v="SBSIUS"/>
  </r>
  <r>
    <x v="5"/>
    <s v="P2"/>
    <s v="USD"/>
    <x v="7"/>
    <s v="BOND"/>
    <s v="FCrp~EUR~DUTCH2010_15_A2"/>
    <n v="23385"/>
    <d v="2011-09-09T00:00:00"/>
    <d v="2011-09-13T00:00:00"/>
    <d v="2042-03-02T00:00:00"/>
    <s v="INT"/>
    <s v="EUR"/>
    <n v="0"/>
    <n v="0"/>
    <s v="N"/>
    <s v="P1"/>
  </r>
  <r>
    <x v="17"/>
    <s v="P2"/>
    <s v="USD"/>
    <x v="7"/>
    <s v="BOND"/>
    <s v="FCrp~EUR~DUTCH2010_15_A2"/>
    <n v="23385"/>
    <d v="2011-09-09T00:00:00"/>
    <d v="2011-09-13T00:00:00"/>
    <d v="2042-03-02T00:00:00"/>
    <s v="INT"/>
    <s v="EUR"/>
    <n v="0"/>
    <n v="0"/>
    <s v="N"/>
    <s v="P1"/>
  </r>
  <r>
    <x v="15"/>
    <s v="P2"/>
    <s v="USD"/>
    <x v="7"/>
    <s v="BOND"/>
    <s v="FCrp~EUR~E-MACNL05_I_A"/>
    <n v="31937"/>
    <d v="2014-08-08T00:00:00"/>
    <d v="2014-08-13T00:00:00"/>
    <d v="2038-04-25T00:00:00"/>
    <s v="INT"/>
    <s v="EUR"/>
    <n v="3270.38"/>
    <n v="3718.4220599999999"/>
    <s v="N"/>
    <s v="BOFANY"/>
  </r>
  <r>
    <x v="15"/>
    <s v="P2"/>
    <s v="USD"/>
    <x v="7"/>
    <s v="BOND"/>
    <s v="FCrp~EUR~E-MACNL05_I_A"/>
    <n v="31937"/>
    <d v="2014-08-08T00:00:00"/>
    <d v="2014-08-13T00:00:00"/>
    <d v="2038-04-25T00:00:00"/>
    <s v="XNL"/>
    <s v="EUR"/>
    <n v="62959"/>
    <n v="71584.383000000002"/>
    <s v="N"/>
    <s v="BOFANY"/>
  </r>
  <r>
    <x v="15"/>
    <s v="P2"/>
    <s v="USD"/>
    <x v="5"/>
    <s v="BOND"/>
    <s v="FCrp~EUR~E-MACNL05_I_A"/>
    <n v="31938"/>
    <d v="2014-08-08T00:00:00"/>
    <d v="2014-08-13T00:00:00"/>
    <d v="2038-04-25T00:00:00"/>
    <s v="INT"/>
    <s v="EUR"/>
    <n v="3270.38"/>
    <n v="3718.4220599999999"/>
    <s v="N"/>
    <s v="BOFANY"/>
  </r>
  <r>
    <x v="15"/>
    <s v="P2"/>
    <s v="USD"/>
    <x v="5"/>
    <s v="BOND"/>
    <s v="FCrp~EUR~E-MACNL05_I_A"/>
    <n v="31938"/>
    <d v="2014-08-08T00:00:00"/>
    <d v="2014-08-13T00:00:00"/>
    <d v="2038-04-25T00:00:00"/>
    <s v="XNL"/>
    <s v="EUR"/>
    <n v="62959"/>
    <n v="71584.383000000002"/>
    <s v="N"/>
    <s v="BOFANY"/>
  </r>
  <r>
    <x v="15"/>
    <s v="P2"/>
    <s v="USD"/>
    <x v="5"/>
    <s v="BOND"/>
    <s v="FCrp~EUR~E-MACNL05_I_A"/>
    <n v="35565"/>
    <d v="2015-09-30T00:00:00"/>
    <d v="2015-10-02T00:00:00"/>
    <d v="2038-04-25T00:00:00"/>
    <s v="XNL"/>
    <s v="EUR"/>
    <n v="-62959"/>
    <n v="-71584.383000000002"/>
    <s v="N"/>
    <s v="P1"/>
  </r>
  <r>
    <x v="15"/>
    <s v="P2"/>
    <s v="USD"/>
    <x v="5"/>
    <s v="BOND"/>
    <s v="FCrp~EUR~E-MACNL05_I_A"/>
    <n v="35565"/>
    <d v="2015-09-30T00:00:00"/>
    <d v="2015-10-02T00:00:00"/>
    <d v="2038-04-25T00:00:00"/>
    <s v="INT"/>
    <s v="EUR"/>
    <n v="-3270.38"/>
    <n v="-3718.4220599999999"/>
    <s v="N"/>
    <s v="P1"/>
  </r>
  <r>
    <x v="15"/>
    <s v="P2"/>
    <s v="USD"/>
    <x v="7"/>
    <s v="BOND"/>
    <s v="FCrp~EUR~E-MACNL05_I_A"/>
    <n v="35572"/>
    <d v="2015-09-30T00:00:00"/>
    <d v="2015-10-02T00:00:00"/>
    <d v="2038-04-25T00:00:00"/>
    <s v="INT"/>
    <s v="EUR"/>
    <n v="-3270.38"/>
    <n v="-3718.4220599999999"/>
    <s v="N"/>
    <s v="P1"/>
  </r>
  <r>
    <x v="15"/>
    <s v="P2"/>
    <s v="USD"/>
    <x v="7"/>
    <s v="BOND"/>
    <s v="FCrp~EUR~E-MACNL05_I_A"/>
    <n v="35572"/>
    <d v="2015-09-30T00:00:00"/>
    <d v="2015-10-02T00:00:00"/>
    <d v="2038-04-25T00:00:00"/>
    <s v="XNL"/>
    <s v="EUR"/>
    <n v="-62959"/>
    <n v="-71584.383000000002"/>
    <s v="N"/>
    <s v="P1"/>
  </r>
  <r>
    <x v="27"/>
    <s v="P2"/>
    <s v="USD"/>
    <x v="7"/>
    <s v="BOND"/>
    <s v="FCrp~EUR~FOSSM2010_1_A2"/>
    <n v="19023"/>
    <d v="2010-03-05T00:00:00"/>
    <d v="2010-03-12T00:00:00"/>
    <d v="2054-10-18T00:00:00"/>
    <s v="INT"/>
    <s v="EUR"/>
    <n v="0"/>
    <n v="0"/>
    <s v="N"/>
    <s v="CSFBUS"/>
  </r>
  <r>
    <x v="27"/>
    <s v="P2"/>
    <s v="USD"/>
    <x v="5"/>
    <s v="BOND"/>
    <s v="FCrp~EUR~FOSSM2010_1_A2"/>
    <n v="19024"/>
    <d v="2010-03-05T00:00:00"/>
    <d v="2010-03-12T00:00:00"/>
    <d v="2054-10-18T00:00:00"/>
    <s v="INT"/>
    <s v="EUR"/>
    <n v="0"/>
    <n v="0"/>
    <s v="N"/>
    <s v="CSFBUS"/>
  </r>
  <r>
    <x v="27"/>
    <s v="P2"/>
    <s v="USD"/>
    <x v="7"/>
    <s v="BOND"/>
    <s v="FCrp~EUR~FOSSM2010_1_A2"/>
    <n v="22651"/>
    <d v="2011-06-03T00:00:00"/>
    <d v="2011-06-08T00:00:00"/>
    <d v="2054-10-18T00:00:00"/>
    <s v="INT"/>
    <s v="EUR"/>
    <n v="0"/>
    <n v="0"/>
    <s v="N"/>
    <s v="HSBSUS"/>
  </r>
  <r>
    <x v="27"/>
    <s v="P2"/>
    <s v="USD"/>
    <x v="5"/>
    <s v="BOND"/>
    <s v="FCrp~EUR~FOSSM2010_1_A2"/>
    <n v="26845"/>
    <d v="2012-09-19T00:00:00"/>
    <d v="2012-09-24T00:00:00"/>
    <d v="2054-10-18T00:00:00"/>
    <s v="INT"/>
    <s v="EUR"/>
    <n v="0"/>
    <n v="0"/>
    <s v="N"/>
    <s v="LOYDLO"/>
  </r>
  <r>
    <x v="0"/>
    <s v="P2"/>
    <s v="USD"/>
    <x v="5"/>
    <s v="BOND"/>
    <s v="FCrp~EUR~HMI2011_1A_A4"/>
    <n v="21345"/>
    <d v="2011-02-02T00:00:00"/>
    <d v="2011-02-09T00:00:00"/>
    <d v="2054-10-15T00:00:00"/>
    <s v="INT"/>
    <s v="EUR"/>
    <n v="0"/>
    <n v="0"/>
    <s v="N"/>
    <s v="JPMSUS"/>
  </r>
  <r>
    <x v="0"/>
    <s v="P2"/>
    <s v="USD"/>
    <x v="5"/>
    <s v="BOND"/>
    <s v="FCrp~EUR~HMI2011_1A_A4"/>
    <n v="26847"/>
    <d v="2012-09-19T00:00:00"/>
    <d v="2012-09-24T00:00:00"/>
    <d v="2054-10-15T00:00:00"/>
    <s v="INT"/>
    <s v="EUR"/>
    <n v="0"/>
    <n v="0"/>
    <s v="N"/>
    <s v="BOFANY"/>
  </r>
  <r>
    <x v="0"/>
    <s v="P2"/>
    <s v="USD"/>
    <x v="7"/>
    <s v="BOND"/>
    <s v="FCrp~EUR~PERM2009_1_3A"/>
    <n v="18107"/>
    <d v="2009-09-23T00:00:00"/>
    <d v="2009-09-29T00:00:00"/>
    <d v="2042-07-15T00:00:00"/>
    <s v="INT"/>
    <s v="EUR"/>
    <n v="0"/>
    <n v="0"/>
    <s v="N"/>
    <s v="JPMSUS"/>
  </r>
  <r>
    <x v="0"/>
    <s v="P2"/>
    <s v="USD"/>
    <x v="5"/>
    <s v="BOND"/>
    <s v="FCrp~EUR~PERM2009_1_3A"/>
    <n v="18108"/>
    <d v="2009-09-23T00:00:00"/>
    <d v="2009-09-29T00:00:00"/>
    <d v="2042-07-15T00:00:00"/>
    <s v="INT"/>
    <s v="EUR"/>
    <n v="0"/>
    <n v="0"/>
    <s v="N"/>
    <s v="JPMSUS"/>
  </r>
  <r>
    <x v="0"/>
    <s v="P2"/>
    <s v="USD"/>
    <x v="7"/>
    <s v="BOND"/>
    <s v="FCrp~EUR~PERM2009_1_3A"/>
    <n v="22650"/>
    <d v="2011-06-03T00:00:00"/>
    <d v="2011-06-08T00:00:00"/>
    <d v="2042-07-15T00:00:00"/>
    <s v="INT"/>
    <s v="EUR"/>
    <n v="0"/>
    <n v="0"/>
    <s v="N"/>
    <s v="HSBSUS"/>
  </r>
  <r>
    <x v="0"/>
    <s v="P2"/>
    <s v="USD"/>
    <x v="5"/>
    <s v="BOND"/>
    <s v="FCrp~EUR~PERM2009_1_3A"/>
    <n v="26843"/>
    <d v="2012-09-19T00:00:00"/>
    <d v="2012-09-24T00:00:00"/>
    <d v="2042-07-15T00:00:00"/>
    <s v="INT"/>
    <s v="EUR"/>
    <n v="0"/>
    <n v="0"/>
    <s v="N"/>
    <s v="DEUTUS"/>
  </r>
  <r>
    <x v="0"/>
    <s v="P2"/>
    <s v="USD"/>
    <x v="4"/>
    <s v="BOND"/>
    <s v="FCrp~EUR~RNBLG_2_A"/>
    <n v="39346"/>
    <d v="2016-11-30T00:00:00"/>
    <d v="2016-12-21T00:00:00"/>
    <d v="2027-11-15T00:00:00"/>
    <s v="INT"/>
    <s v="EUR"/>
    <n v="0"/>
    <n v="0"/>
    <s v="N"/>
    <s v="SGIZFR"/>
  </r>
  <r>
    <x v="2"/>
    <s v="P2"/>
    <s v="USD"/>
    <x v="4"/>
    <s v="BOND"/>
    <s v="FCrp~EUR~RNBLG_2_A"/>
    <n v="39346"/>
    <d v="2016-11-30T00:00:00"/>
    <d v="2016-12-21T00:00:00"/>
    <d v="2027-11-15T00:00:00"/>
    <s v="INT"/>
    <s v="EUR"/>
    <n v="0"/>
    <n v="0"/>
    <s v="N"/>
    <s v="SGIZFR"/>
  </r>
  <r>
    <x v="0"/>
    <s v="P2"/>
    <s v="USD"/>
    <x v="4"/>
    <s v="BOND"/>
    <s v="FCrp~EUR~RNBLG_2_A"/>
    <n v="49184"/>
    <d v="2019-01-16T00:00:00"/>
    <d v="2019-01-18T00:00:00"/>
    <d v="2027-11-15T00:00:00"/>
    <s v="INT"/>
    <s v="EUR"/>
    <n v="0"/>
    <n v="0"/>
    <s v="N"/>
    <s v="MIDLGB"/>
  </r>
  <r>
    <x v="2"/>
    <s v="P2"/>
    <s v="USD"/>
    <x v="4"/>
    <s v="BOND"/>
    <s v="FCrp~EUR~RNBLG_2_A"/>
    <n v="49184"/>
    <d v="2019-01-16T00:00:00"/>
    <d v="2019-01-18T00:00:00"/>
    <d v="2027-11-15T00:00:00"/>
    <s v="INT"/>
    <s v="EUR"/>
    <n v="0"/>
    <n v="0"/>
    <s v="N"/>
    <s v="MIDLGB"/>
  </r>
  <r>
    <x v="30"/>
    <s v="P2"/>
    <s v="USD"/>
    <x v="4"/>
    <s v="BOND"/>
    <s v="FCrp~EUR~SCGA2017_1_A"/>
    <n v="41740"/>
    <d v="2017-06-13T00:00:00"/>
    <d v="2017-06-21T00:00:00"/>
    <d v="2026-12-13T00:00:00"/>
    <s v="INT"/>
    <s v="EUR"/>
    <n v="0"/>
    <n v="0"/>
    <s v="N"/>
    <s v="BDEUSN"/>
  </r>
  <r>
    <x v="10"/>
    <s v="P2"/>
    <s v="USD"/>
    <x v="4"/>
    <s v="BOND"/>
    <s v="FCrp~EUR~SCGA2017_1_A"/>
    <n v="41740"/>
    <d v="2017-06-13T00:00:00"/>
    <d v="2017-06-21T00:00:00"/>
    <d v="2026-12-13T00:00:00"/>
    <s v="INT"/>
    <s v="EUR"/>
    <n v="0"/>
    <n v="0"/>
    <s v="N"/>
    <s v="BDEUSN"/>
  </r>
  <r>
    <x v="30"/>
    <s v="P2"/>
    <s v="USD"/>
    <x v="4"/>
    <s v="BOND"/>
    <s v="FCrp~EUR~SCGA2017_1_A"/>
    <n v="49193"/>
    <d v="2019-01-16T00:00:00"/>
    <d v="2019-01-18T00:00:00"/>
    <d v="2026-12-13T00:00:00"/>
    <s v="INT"/>
    <s v="EUR"/>
    <n v="0"/>
    <n v="0"/>
    <s v="N"/>
    <s v="BREDFR"/>
  </r>
  <r>
    <x v="10"/>
    <s v="P2"/>
    <s v="USD"/>
    <x v="4"/>
    <s v="BOND"/>
    <s v="FCrp~EUR~SCGA2017_1_A"/>
    <n v="49193"/>
    <d v="2019-01-16T00:00:00"/>
    <d v="2019-01-18T00:00:00"/>
    <d v="2026-12-13T00:00:00"/>
    <s v="INT"/>
    <s v="EUR"/>
    <n v="0"/>
    <n v="0"/>
    <s v="N"/>
    <s v="BREDFR"/>
  </r>
  <r>
    <x v="33"/>
    <s v="P2"/>
    <s v="USD"/>
    <x v="7"/>
    <s v="BOND"/>
    <s v="FCrp~EUR~SMI2010_1X_A2"/>
    <n v="20401"/>
    <d v="2010-10-22T00:00:00"/>
    <d v="2010-10-28T00:00:00"/>
    <d v="2055-01-21T00:00:00"/>
    <s v="IPR"/>
    <s v="EUR"/>
    <n v="0"/>
    <n v="0"/>
    <s v="N"/>
    <s v="UBSSUS"/>
  </r>
  <r>
    <x v="33"/>
    <s v="P2"/>
    <s v="USD"/>
    <x v="5"/>
    <s v="BOND"/>
    <s v="FCrp~EUR~SMI2010_1X_A2"/>
    <n v="20402"/>
    <d v="2010-10-22T00:00:00"/>
    <d v="2010-10-28T00:00:00"/>
    <d v="2055-01-21T00:00:00"/>
    <s v="IPR"/>
    <s v="EUR"/>
    <n v="0"/>
    <n v="0"/>
    <s v="N"/>
    <s v="UBSSUS"/>
  </r>
  <r>
    <x v="33"/>
    <s v="P2"/>
    <s v="USD"/>
    <x v="7"/>
    <s v="BOND"/>
    <s v="FCrp~EUR~SMI2010_1X_A2"/>
    <n v="22975"/>
    <d v="2011-07-15T00:00:00"/>
    <d v="2011-07-20T00:00:00"/>
    <d v="2055-01-21T00:00:00"/>
    <s v="IPR"/>
    <s v="EUR"/>
    <n v="0"/>
    <n v="0"/>
    <s v="N"/>
    <s v="JPMSUS"/>
  </r>
  <r>
    <x v="33"/>
    <s v="P2"/>
    <s v="USD"/>
    <x v="5"/>
    <s v="BOND"/>
    <s v="FCrp~EUR~SMI2010_1X_A2"/>
    <n v="26846"/>
    <d v="2012-09-19T00:00:00"/>
    <d v="2012-09-24T00:00:00"/>
    <d v="2055-01-21T00:00:00"/>
    <s v="IPR"/>
    <s v="EUR"/>
    <n v="0"/>
    <n v="0"/>
    <s v="N"/>
    <s v="DEUTUS"/>
  </r>
  <r>
    <x v="29"/>
    <s v="P2"/>
    <s v="USD"/>
    <x v="11"/>
    <s v="BOND"/>
    <s v="FCrp~EUR~STORM2011_4_A2"/>
    <n v="28174"/>
    <d v="2013-03-14T00:00:00"/>
    <d v="2013-03-19T00:00:00"/>
    <d v="2053-10-22T00:00:00"/>
    <s v="INT"/>
    <s v="EUR"/>
    <n v="0"/>
    <n v="0"/>
    <s v="N"/>
    <s v="BARCCI"/>
  </r>
  <r>
    <x v="29"/>
    <s v="P2"/>
    <s v="USD"/>
    <x v="11"/>
    <s v="BOND"/>
    <s v="FCrp~EUR~STORM2011_4_A2"/>
    <n v="34918"/>
    <d v="2015-07-29T00:00:00"/>
    <d v="2015-07-31T00:00:00"/>
    <d v="2053-10-22T00:00:00"/>
    <s v="INT"/>
    <s v="EUR"/>
    <n v="0"/>
    <n v="0"/>
    <s v="N"/>
    <s v="GENOFR"/>
  </r>
  <r>
    <x v="29"/>
    <s v="P2"/>
    <s v="USD"/>
    <x v="11"/>
    <s v="BOND"/>
    <s v="FCrp~EUR~STORM2013_4_A2"/>
    <n v="29451"/>
    <d v="2013-09-12T00:00:00"/>
    <d v="2013-09-26T00:00:00"/>
    <d v="2053-10-21T00:00:00"/>
    <s v="INT"/>
    <s v="EUR"/>
    <n v="0"/>
    <n v="0"/>
    <s v="N"/>
    <s v="SGIZFR"/>
  </r>
  <r>
    <x v="29"/>
    <s v="P2"/>
    <s v="USD"/>
    <x v="5"/>
    <s v="BOND"/>
    <s v="FCrp~EUR~STORM2013_4_A2"/>
    <n v="29452"/>
    <d v="2013-09-12T00:00:00"/>
    <d v="2013-09-26T00:00:00"/>
    <d v="2053-10-21T00:00:00"/>
    <s v="INT"/>
    <s v="EUR"/>
    <n v="0"/>
    <n v="0"/>
    <s v="N"/>
    <s v="SGIZFR"/>
  </r>
  <r>
    <x v="29"/>
    <s v="P2"/>
    <s v="USD"/>
    <x v="5"/>
    <s v="BOND"/>
    <s v="FCrp~EUR~STORM2013_4_A2"/>
    <n v="32635"/>
    <d v="2014-10-08T00:00:00"/>
    <d v="2014-10-10T00:00:00"/>
    <d v="2053-10-21T00:00:00"/>
    <s v="INT"/>
    <s v="EUR"/>
    <n v="0"/>
    <n v="0"/>
    <s v="N"/>
    <s v="HSBSUS"/>
  </r>
  <r>
    <x v="29"/>
    <s v="P2"/>
    <s v="USD"/>
    <x v="11"/>
    <s v="BOND"/>
    <s v="FCrp~EUR~STORM2013_4_A2"/>
    <n v="34921"/>
    <d v="2015-07-29T00:00:00"/>
    <d v="2015-07-31T00:00:00"/>
    <d v="2053-10-21T00:00:00"/>
    <s v="INT"/>
    <s v="EUR"/>
    <n v="0"/>
    <n v="0"/>
    <s v="N"/>
    <s v="NOMAGB"/>
  </r>
  <r>
    <x v="15"/>
    <s v="P2"/>
    <s v="USD"/>
    <x v="7"/>
    <s v="BOND"/>
    <s v="FCrp~GBP~ALBA2011_1_A1"/>
    <n v="22544"/>
    <d v="2011-05-27T00:00:00"/>
    <d v="2011-06-09T00:00:00"/>
    <d v="2051-05-25T00:00:00"/>
    <s v="IPR"/>
    <s v="GBP"/>
    <n v="0"/>
    <n v="0"/>
    <s v="N"/>
    <s v="CSFBUS"/>
  </r>
  <r>
    <x v="15"/>
    <s v="P2"/>
    <s v="USD"/>
    <x v="7"/>
    <s v="BOND"/>
    <s v="FCrp~GBP~ALBA2011_1_A1"/>
    <n v="23358"/>
    <d v="2011-09-08T00:00:00"/>
    <d v="2011-09-13T00:00:00"/>
    <d v="2051-05-25T00:00:00"/>
    <s v="IPR"/>
    <s v="GBP"/>
    <n v="0"/>
    <n v="0"/>
    <s v="N"/>
    <s v="P1"/>
  </r>
  <r>
    <x v="15"/>
    <s v="P2"/>
    <s v="USD"/>
    <x v="7"/>
    <s v="BOND"/>
    <s v="FCrp~GBP~ALBA2011_1_A1"/>
    <n v="23819"/>
    <d v="2011-10-28T00:00:00"/>
    <d v="2011-11-02T00:00:00"/>
    <d v="2051-05-25T00:00:00"/>
    <s v="IPR"/>
    <s v="GBP"/>
    <n v="0"/>
    <n v="0"/>
    <s v="N"/>
    <s v="CSFBUS"/>
  </r>
  <r>
    <x v="15"/>
    <s v="P2"/>
    <s v="USD"/>
    <x v="7"/>
    <s v="BOND"/>
    <s v="FCrp~GBP~ALBA2011_1_A1"/>
    <n v="24718"/>
    <d v="2012-01-30T00:00:00"/>
    <d v="2012-02-02T00:00:00"/>
    <d v="2051-05-25T00:00:00"/>
    <s v="IPR"/>
    <s v="GBP"/>
    <n v="0"/>
    <n v="0"/>
    <s v="N"/>
    <s v="CSFBUS"/>
  </r>
  <r>
    <x v="27"/>
    <s v="P2"/>
    <s v="USD"/>
    <x v="7"/>
    <s v="BOND"/>
    <s v="FCrp~GBP~FOSSM2012_1_3A2"/>
    <n v="25794"/>
    <d v="2012-05-16T00:00:00"/>
    <d v="2012-05-23T00:00:00"/>
    <d v="2054-10-18T00:00:00"/>
    <s v="IPR"/>
    <s v="GBP"/>
    <n v="0"/>
    <n v="0"/>
    <s v="N"/>
    <s v="BSCHGB"/>
  </r>
  <r>
    <x v="27"/>
    <s v="P2"/>
    <s v="USD"/>
    <x v="5"/>
    <s v="BOND"/>
    <s v="FCrp~GBP~FOSSM2012_1_3A2"/>
    <n v="25795"/>
    <d v="2012-05-16T00:00:00"/>
    <d v="2012-05-23T00:00:00"/>
    <d v="2054-10-18T00:00:00"/>
    <s v="IPR"/>
    <s v="GBP"/>
    <n v="0"/>
    <n v="0"/>
    <s v="N"/>
    <s v="BSCHGB"/>
  </r>
  <r>
    <x v="27"/>
    <s v="P2"/>
    <s v="USD"/>
    <x v="5"/>
    <s v="BOND"/>
    <s v="FCrp~GBP~FOSSM2012_1_3A2"/>
    <n v="26517"/>
    <d v="2012-08-20T00:00:00"/>
    <d v="2012-08-23T00:00:00"/>
    <d v="2054-10-18T00:00:00"/>
    <s v="IPR"/>
    <s v="GBP"/>
    <n v="0"/>
    <n v="0"/>
    <s v="N"/>
    <s v="BARCGB"/>
  </r>
  <r>
    <x v="27"/>
    <s v="P2"/>
    <s v="USD"/>
    <x v="7"/>
    <s v="BOND"/>
    <s v="FCrp~GBP~FOSSM2012_1_3A2"/>
    <n v="26518"/>
    <d v="2012-08-20T00:00:00"/>
    <d v="2012-08-23T00:00:00"/>
    <d v="2054-10-18T00:00:00"/>
    <s v="IPR"/>
    <s v="GBP"/>
    <n v="0"/>
    <n v="0"/>
    <s v="N"/>
    <s v="BARCGB"/>
  </r>
  <r>
    <x v="27"/>
    <s v="P2"/>
    <s v="USD"/>
    <x v="7"/>
    <s v="BOND"/>
    <s v="FCrp~GBP~FOSSM2012_1_3A2"/>
    <n v="26938"/>
    <d v="2012-09-27T00:00:00"/>
    <d v="2012-10-02T00:00:00"/>
    <d v="2054-10-18T00:00:00"/>
    <s v="IPR"/>
    <s v="GBP"/>
    <n v="0"/>
    <n v="0"/>
    <s v="N"/>
    <s v="HSBSUS"/>
  </r>
  <r>
    <x v="23"/>
    <s v="P2"/>
    <s v="USD"/>
    <x v="7"/>
    <s v="BOND"/>
    <s v="FCrp~GBP~GFUND2011_1_A2"/>
    <n v="24888"/>
    <d v="2012-02-14T00:00:00"/>
    <d v="2012-02-17T00:00:00"/>
    <d v="2047-04-24T00:00:00"/>
    <s v="IPR"/>
    <s v="GBP"/>
    <n v="0"/>
    <n v="0"/>
    <s v="N"/>
    <s v="BOFANY"/>
  </r>
  <r>
    <x v="23"/>
    <s v="P2"/>
    <s v="USD"/>
    <x v="7"/>
    <s v="BOND"/>
    <s v="FCrp~GBP~GFUND2011_1_A2"/>
    <n v="25491"/>
    <d v="2012-04-10T00:00:00"/>
    <d v="2012-04-13T00:00:00"/>
    <d v="2047-04-24T00:00:00"/>
    <s v="IPR"/>
    <s v="GBP"/>
    <n v="0"/>
    <n v="0"/>
    <s v="N"/>
    <s v="DEUTGB"/>
  </r>
  <r>
    <x v="27"/>
    <s v="P2"/>
    <s v="USD"/>
    <x v="5"/>
    <s v="BOND"/>
    <s v="FCrp~GBP~GFUND2014_1_A2"/>
    <n v="32161"/>
    <d v="2014-09-05T00:00:00"/>
    <d v="2014-09-12T00:00:00"/>
    <d v="2056-10-19T00:00:00"/>
    <s v="IPR"/>
    <s v="GBP"/>
    <n v="0"/>
    <n v="0"/>
    <s v="N"/>
    <s v="DEUTGB"/>
  </r>
  <r>
    <x v="27"/>
    <s v="P2"/>
    <s v="USD"/>
    <x v="12"/>
    <s v="BOND"/>
    <s v="FCrp~GBP~GFUND2014_1_A2"/>
    <n v="32163"/>
    <d v="2014-09-05T00:00:00"/>
    <d v="2014-09-12T00:00:00"/>
    <d v="2056-10-19T00:00:00"/>
    <s v="IPR"/>
    <s v="GBP"/>
    <n v="0"/>
    <n v="0"/>
    <s v="N"/>
    <s v="DEUTGB"/>
  </r>
  <r>
    <x v="27"/>
    <s v="P2"/>
    <s v="USD"/>
    <x v="5"/>
    <s v="BOND"/>
    <s v="FCrp~GBP~GFUND2014_1_A2"/>
    <n v="34253"/>
    <d v="2015-04-29T00:00:00"/>
    <d v="2015-05-01T00:00:00"/>
    <d v="2056-10-19T00:00:00"/>
    <s v="IPR"/>
    <s v="GBP"/>
    <n v="0"/>
    <n v="0"/>
    <s v="N"/>
    <s v="DEUTUS"/>
  </r>
  <r>
    <x v="27"/>
    <s v="P2"/>
    <s v="USD"/>
    <x v="12"/>
    <s v="BOND"/>
    <s v="FCrp~GBP~GFUND2014_1_A2"/>
    <n v="35675"/>
    <d v="2015-10-05T00:00:00"/>
    <d v="2015-10-08T00:00:00"/>
    <d v="2056-10-19T00:00:00"/>
    <s v="IPR"/>
    <s v="GBP"/>
    <n v="0"/>
    <n v="0"/>
    <s v="N"/>
    <s v="P1"/>
  </r>
  <r>
    <x v="27"/>
    <s v="P2"/>
    <s v="USD"/>
    <x v="12"/>
    <s v="BOND"/>
    <s v="FCrp~GBP~IMT2005_3E_A2"/>
    <n v="32798"/>
    <d v="2014-10-28T00:00:00"/>
    <d v="2014-10-31T00:00:00"/>
    <d v="2038-01-20T00:00:00"/>
    <s v="IPR"/>
    <s v="GBP"/>
    <n v="0"/>
    <n v="0"/>
    <s v="N"/>
    <s v="GOSZUS"/>
  </r>
  <r>
    <x v="27"/>
    <s v="P2"/>
    <s v="USD"/>
    <x v="12"/>
    <s v="BOND"/>
    <s v="FCrp~GBP~IMT2005_3E_A2"/>
    <n v="32815"/>
    <d v="2014-10-29T00:00:00"/>
    <d v="2014-10-31T00:00:00"/>
    <d v="2038-01-20T00:00:00"/>
    <s v="IPR"/>
    <s v="GBP"/>
    <n v="0"/>
    <n v="0"/>
    <s v="N"/>
    <s v="GOSZUS"/>
  </r>
  <r>
    <x v="27"/>
    <s v="P2"/>
    <s v="USD"/>
    <x v="12"/>
    <s v="BOND"/>
    <s v="FCrp~GBP~IMT2005_3E_A2"/>
    <n v="35935"/>
    <d v="2015-10-30T00:00:00"/>
    <d v="2015-11-03T00:00:00"/>
    <d v="2038-01-20T00:00:00"/>
    <s v="IPR"/>
    <s v="GBP"/>
    <n v="0"/>
    <n v="0"/>
    <s v="N"/>
    <s v="NOMZUS"/>
  </r>
  <r>
    <x v="2"/>
    <s v="P2"/>
    <s v="USD"/>
    <x v="12"/>
    <s v="BOND"/>
    <s v="FCrp~GBP~MORGT2014_1_A1"/>
    <n v="32707"/>
    <d v="2014-10-16T00:00:00"/>
    <d v="2014-10-20T00:00:00"/>
    <d v="2050-10-15T00:00:00"/>
    <s v="IPR"/>
    <s v="GBP"/>
    <n v="0"/>
    <n v="0"/>
    <s v="N"/>
    <s v="MLILGB"/>
  </r>
  <r>
    <x v="0"/>
    <s v="P2"/>
    <s v="USD"/>
    <x v="12"/>
    <s v="BOND"/>
    <s v="FCrp~GBP~MORGT2014_1_A1"/>
    <n v="32707"/>
    <d v="2014-10-16T00:00:00"/>
    <d v="2014-10-20T00:00:00"/>
    <d v="2050-10-15T00:00:00"/>
    <s v="IPR"/>
    <s v="GBP"/>
    <n v="0"/>
    <n v="0"/>
    <s v="N"/>
    <s v="MLILGB"/>
  </r>
  <r>
    <x v="0"/>
    <s v="P2"/>
    <s v="USD"/>
    <x v="12"/>
    <s v="BOND"/>
    <s v="FCrp~GBP~MORGT2014_1_A1"/>
    <n v="35679"/>
    <d v="2015-10-05T00:00:00"/>
    <d v="2015-10-08T00:00:00"/>
    <d v="2050-10-15T00:00:00"/>
    <s v="IPR"/>
    <s v="GBP"/>
    <n v="0"/>
    <n v="0"/>
    <s v="N"/>
    <s v="P1"/>
  </r>
  <r>
    <x v="2"/>
    <s v="P2"/>
    <s v="USD"/>
    <x v="12"/>
    <s v="BOND"/>
    <s v="FCrp~GBP~MORGT2014_1_A1"/>
    <n v="35679"/>
    <d v="2015-10-05T00:00:00"/>
    <d v="2015-10-08T00:00:00"/>
    <d v="2050-10-15T00:00:00"/>
    <s v="IPR"/>
    <s v="GBP"/>
    <n v="0"/>
    <n v="0"/>
    <s v="N"/>
    <s v="P1"/>
  </r>
  <r>
    <x v="33"/>
    <s v="P2"/>
    <s v="USD"/>
    <x v="7"/>
    <s v="BOND"/>
    <s v="FCrp~GBP~SMI2009_1_A2"/>
    <n v="18274"/>
    <d v="2009-10-27T00:00:00"/>
    <d v="2009-11-03T00:00:00"/>
    <d v="2055-01-21T00:00:00"/>
    <s v="IPR"/>
    <s v="GBP"/>
    <n v="0"/>
    <n v="0"/>
    <s v="N"/>
    <s v="JPMSUS"/>
  </r>
  <r>
    <x v="33"/>
    <s v="P2"/>
    <s v="USD"/>
    <x v="5"/>
    <s v="BOND"/>
    <s v="FCrp~GBP~SMI2009_1_A2"/>
    <n v="18275"/>
    <d v="2009-10-27T00:00:00"/>
    <d v="2009-11-03T00:00:00"/>
    <d v="2055-01-21T00:00:00"/>
    <s v="IPR"/>
    <s v="GBP"/>
    <n v="0"/>
    <n v="0"/>
    <s v="N"/>
    <s v="JPMSUS"/>
  </r>
  <r>
    <x v="33"/>
    <s v="P2"/>
    <s v="USD"/>
    <x v="7"/>
    <s v="BOND"/>
    <s v="FCrp~GBP~SMI2009_1_A2"/>
    <n v="20398"/>
    <d v="2010-10-22T00:00:00"/>
    <d v="2010-10-27T00:00:00"/>
    <d v="2055-01-21T00:00:00"/>
    <s v="IPR"/>
    <s v="GBP"/>
    <n v="0"/>
    <n v="0"/>
    <s v="N"/>
    <s v="JPMSUS"/>
  </r>
  <r>
    <x v="33"/>
    <s v="P2"/>
    <s v="USD"/>
    <x v="5"/>
    <s v="BOND"/>
    <s v="FCrp~GBP~SMI2009_1_A2"/>
    <n v="20399"/>
    <d v="2010-10-22T00:00:00"/>
    <d v="2010-10-27T00:00:00"/>
    <d v="2055-01-21T00:00:00"/>
    <s v="IPR"/>
    <s v="GBP"/>
    <n v="0"/>
    <n v="0"/>
    <s v="N"/>
    <s v="JPMSUS"/>
  </r>
  <r>
    <x v="27"/>
    <s v="P2"/>
    <s v="USD"/>
    <x v="6"/>
    <s v="BOND"/>
    <s v="FCrp~USD~CRGT2007_1A1"/>
    <n v="14686"/>
    <d v="2007-03-08T00:00:00"/>
    <d v="2007-03-15T00:00:00"/>
    <d v="2030-10-21T00:00:00"/>
    <s v="IPR"/>
    <s v="USD"/>
    <n v="0"/>
    <n v="0"/>
    <s v="N"/>
    <s v="CSFBUS"/>
  </r>
  <r>
    <x v="27"/>
    <s v="P2"/>
    <s v="USD"/>
    <x v="6"/>
    <s v="BOND"/>
    <s v="FCrp~USD~CRGT2007_1A1"/>
    <n v="38353"/>
    <d v="2016-08-30T00:00:00"/>
    <d v="2016-09-01T00:00:00"/>
    <d v="2030-10-21T00:00:00"/>
    <s v="IPR"/>
    <s v="USD"/>
    <n v="0"/>
    <n v="0"/>
    <s v="N"/>
    <s v="P1"/>
  </r>
  <r>
    <x v="15"/>
    <s v="P2"/>
    <s v="USD"/>
    <x v="7"/>
    <s v="BOND"/>
    <s v="FCrp~USD~EMAC2007_NL3A_A1"/>
    <n v="27214"/>
    <d v="2012-11-01T00:00:00"/>
    <d v="2012-11-06T00:00:00"/>
    <d v="2047-07-25T00:00:00"/>
    <s v="IPR"/>
    <s v="USD"/>
    <n v="0"/>
    <n v="0"/>
    <s v="N"/>
    <s v="BOFANY"/>
  </r>
  <r>
    <x v="15"/>
    <s v="P2"/>
    <s v="USD"/>
    <x v="5"/>
    <s v="BOND"/>
    <s v="FCrp~USD~EMAC2007_NL3A_A1"/>
    <n v="27215"/>
    <d v="2012-11-01T00:00:00"/>
    <d v="2012-11-06T00:00:00"/>
    <d v="2047-07-25T00:00:00"/>
    <s v="IPR"/>
    <s v="USD"/>
    <n v="0"/>
    <n v="0"/>
    <s v="N"/>
    <s v="BOFANY"/>
  </r>
  <r>
    <x v="15"/>
    <s v="P2"/>
    <s v="USD"/>
    <x v="5"/>
    <s v="BOND"/>
    <s v="FCrp~USD~EMAC2007_NL3A_A1"/>
    <n v="35562"/>
    <d v="2015-09-30T00:00:00"/>
    <d v="2015-10-05T00:00:00"/>
    <d v="2047-07-25T00:00:00"/>
    <s v="IPR"/>
    <s v="USD"/>
    <n v="0"/>
    <n v="0"/>
    <s v="N"/>
    <s v="P1"/>
  </r>
  <r>
    <x v="15"/>
    <s v="P2"/>
    <s v="USD"/>
    <x v="7"/>
    <s v="BOND"/>
    <s v="FCrp~USD~EMAC2007_NL3A_A1"/>
    <n v="35570"/>
    <d v="2015-09-30T00:00:00"/>
    <d v="2015-10-02T00:00:00"/>
    <d v="2047-07-25T00:00:00"/>
    <s v="IPR"/>
    <s v="USD"/>
    <n v="0"/>
    <n v="0"/>
    <s v="N"/>
    <s v="P1"/>
  </r>
  <r>
    <x v="14"/>
    <s v="P2"/>
    <s v="USD"/>
    <x v="11"/>
    <s v="BOND"/>
    <s v="FCrp~USD~GRANM2006_1A_A1"/>
    <n v="29131"/>
    <d v="2013-08-08T00:00:00"/>
    <d v="2013-08-13T00:00:00"/>
    <d v="2054-12-20T00:00:00"/>
    <s v="IPR"/>
    <s v="USD"/>
    <n v="0"/>
    <n v="0"/>
    <s v="N"/>
    <s v="CSFBUS"/>
  </r>
  <r>
    <x v="27"/>
    <s v="P2"/>
    <s v="USD"/>
    <x v="11"/>
    <s v="BOND"/>
    <s v="FCrp~USD~GRANM2006_1A_A1"/>
    <n v="29131"/>
    <d v="2013-08-08T00:00:00"/>
    <d v="2013-08-13T00:00:00"/>
    <d v="2054-12-20T00:00:00"/>
    <s v="IPR"/>
    <s v="USD"/>
    <n v="0"/>
    <n v="0"/>
    <s v="N"/>
    <s v="CSFBUS"/>
  </r>
  <r>
    <x v="14"/>
    <s v="P2"/>
    <s v="USD"/>
    <x v="11"/>
    <s v="BOND"/>
    <s v="FCrp~USD~GRANM2006_1A_A1"/>
    <n v="30746"/>
    <d v="2014-03-10T00:00:00"/>
    <d v="2014-03-13T00:00:00"/>
    <d v="2054-12-20T00:00:00"/>
    <s v="IPR"/>
    <s v="USD"/>
    <n v="0"/>
    <n v="0"/>
    <s v="N"/>
    <s v="SBSIUS"/>
  </r>
  <r>
    <x v="27"/>
    <s v="P2"/>
    <s v="USD"/>
    <x v="11"/>
    <s v="BOND"/>
    <s v="FCrp~USD~GRANM2006_1A_A1"/>
    <n v="30746"/>
    <d v="2014-03-10T00:00:00"/>
    <d v="2014-03-13T00:00:00"/>
    <d v="2054-12-20T00:00:00"/>
    <s v="IPR"/>
    <s v="USD"/>
    <n v="0"/>
    <n v="0"/>
    <s v="N"/>
    <s v="SBSIUS"/>
  </r>
  <r>
    <x v="22"/>
    <s v="P2"/>
    <s v="USD"/>
    <x v="7"/>
    <s v="BOND"/>
    <s v="FCrp~USD~GRANM2007_2_4A1"/>
    <n v="29023"/>
    <d v="2013-07-22T00:00:00"/>
    <d v="2013-07-25T00:00:00"/>
    <d v="2054-12-17T00:00:00"/>
    <s v="IPR"/>
    <s v="USD"/>
    <n v="0"/>
    <n v="0"/>
    <s v="N"/>
    <s v="BOFANY"/>
  </r>
  <r>
    <x v="2"/>
    <s v="P2"/>
    <s v="USD"/>
    <x v="7"/>
    <s v="BOND"/>
    <s v="FCrp~USD~GRANM2007_2_4A1"/>
    <n v="29023"/>
    <d v="2013-07-22T00:00:00"/>
    <d v="2013-07-25T00:00:00"/>
    <d v="2054-12-17T00:00:00"/>
    <s v="IPR"/>
    <s v="USD"/>
    <n v="0"/>
    <n v="0"/>
    <s v="N"/>
    <s v="BOFANY"/>
  </r>
  <r>
    <x v="22"/>
    <s v="P2"/>
    <s v="USD"/>
    <x v="7"/>
    <s v="BOND"/>
    <s v="FCrp~USD~GRANM2007_2_4A1"/>
    <n v="32358"/>
    <d v="2014-09-22T00:00:00"/>
    <d v="2014-09-25T00:00:00"/>
    <d v="2054-12-17T00:00:00"/>
    <s v="IPR"/>
    <s v="USD"/>
    <n v="0"/>
    <n v="0"/>
    <s v="N"/>
    <s v="BOFANY"/>
  </r>
  <r>
    <x v="2"/>
    <s v="P2"/>
    <s v="USD"/>
    <x v="7"/>
    <s v="BOND"/>
    <s v="FCrp~USD~GRANM2007_2_4A1"/>
    <n v="32358"/>
    <d v="2014-09-22T00:00:00"/>
    <d v="2014-09-25T00:00:00"/>
    <d v="2054-12-17T00:00:00"/>
    <s v="IPR"/>
    <s v="USD"/>
    <n v="0"/>
    <n v="0"/>
    <s v="N"/>
    <s v="BOFANY"/>
  </r>
  <r>
    <x v="0"/>
    <s v="P2"/>
    <s v="USD"/>
    <x v="7"/>
    <s v="BOND"/>
    <s v="FCrp~USD~HMI2012_1A_A2"/>
    <n v="28907"/>
    <d v="2013-07-03T00:00:00"/>
    <d v="2013-07-09T00:00:00"/>
    <d v="2052-10-15T00:00:00"/>
    <s v="IPR"/>
    <s v="USD"/>
    <n v="0"/>
    <n v="0"/>
    <s v="N"/>
    <s v="SBSIUS"/>
  </r>
  <r>
    <x v="0"/>
    <s v="P2"/>
    <s v="USD"/>
    <x v="7"/>
    <s v="BOND"/>
    <s v="FCrp~USD~HMI2012_1A_A2"/>
    <n v="31320"/>
    <d v="2014-05-27T00:00:00"/>
    <d v="2014-05-30T00:00:00"/>
    <d v="2052-10-15T00:00:00"/>
    <s v="IPR"/>
    <s v="USD"/>
    <n v="0"/>
    <n v="0"/>
    <s v="N"/>
    <s v="LOYDLO"/>
  </r>
  <r>
    <x v="2"/>
    <s v="P2"/>
    <s v="USD"/>
    <x v="12"/>
    <s v="BOND"/>
    <s v="FCrp~USD~PARGN_12A_A2C"/>
    <n v="33747"/>
    <d v="2015-02-25T00:00:00"/>
    <d v="2015-02-27T00:00:00"/>
    <d v="2038-11-15T00:00:00"/>
    <s v="IPR"/>
    <s v="USD"/>
    <n v="0"/>
    <n v="0"/>
    <s v="N"/>
    <s v="LOYDLO"/>
  </r>
  <r>
    <x v="2"/>
    <s v="P2"/>
    <s v="USD"/>
    <x v="12"/>
    <s v="BOND"/>
    <s v="FCrp~USD~PARGN_12A_A2C"/>
    <n v="33747"/>
    <d v="2015-02-25T00:00:00"/>
    <d v="2015-02-27T00:00:00"/>
    <d v="2038-11-15T00:00:00"/>
    <s v="XNL"/>
    <s v="USD"/>
    <n v="482312.4"/>
    <n v="482312.4"/>
    <s v="N"/>
    <s v="LOYDLO"/>
  </r>
  <r>
    <x v="2"/>
    <s v="P2"/>
    <s v="USD"/>
    <x v="12"/>
    <s v="BOND"/>
    <s v="FCrp~USD~PARGN_12A_A2C"/>
    <n v="35683"/>
    <d v="2015-10-05T00:00:00"/>
    <d v="2015-10-08T00:00:00"/>
    <d v="2038-11-15T00:00:00"/>
    <s v="IPR"/>
    <s v="USD"/>
    <n v="0"/>
    <n v="0"/>
    <s v="N"/>
    <s v="P1"/>
  </r>
  <r>
    <x v="2"/>
    <s v="P2"/>
    <s v="USD"/>
    <x v="12"/>
    <s v="BOND"/>
    <s v="FCrp~USD~PARGN_12A_A2C"/>
    <n v="35683"/>
    <d v="2015-10-05T00:00:00"/>
    <d v="2015-10-08T00:00:00"/>
    <d v="2038-11-15T00:00:00"/>
    <s v="XNL"/>
    <s v="USD"/>
    <n v="-482312.4"/>
    <n v="-482312.4"/>
    <s v="N"/>
    <s v="P1"/>
  </r>
  <r>
    <x v="0"/>
    <s v="P2"/>
    <s v="USD"/>
    <x v="4"/>
    <s v="BOND"/>
    <s v="FCrp~USD~PERM_2007_1_4A"/>
    <n v="22013"/>
    <d v="2011-03-24T00:00:00"/>
    <d v="2011-03-25T00:00:00"/>
    <d v="2033-10-15T00:00:00"/>
    <s v="IPR"/>
    <s v="USD"/>
    <n v="0"/>
    <n v="0"/>
    <s v="N"/>
    <s v="P1"/>
  </r>
  <r>
    <x v="16"/>
    <s v="P2"/>
    <s v="USD"/>
    <x v="7"/>
    <s v="BOND"/>
    <s v="FCrp~USD~SAEC_11_A1A_144A"/>
    <n v="25619"/>
    <d v="2012-04-26T00:00:00"/>
    <d v="2012-05-08T00:00:00"/>
    <d v="2042-07-30T00:00:00"/>
    <s v="IPR"/>
    <s v="USD"/>
    <n v="0"/>
    <n v="0"/>
    <s v="N"/>
    <s v="JPMSUS"/>
  </r>
  <r>
    <x v="16"/>
    <s v="P2"/>
    <s v="USD"/>
    <x v="5"/>
    <s v="BOND"/>
    <s v="FCrp~USD~SAEC_11_A1A_144A"/>
    <n v="25620"/>
    <d v="2012-04-26T00:00:00"/>
    <d v="2012-05-08T00:00:00"/>
    <d v="2042-07-30T00:00:00"/>
    <s v="IPR"/>
    <s v="USD"/>
    <n v="0"/>
    <n v="0"/>
    <s v="N"/>
    <s v="JPMSUS"/>
  </r>
  <r>
    <x v="16"/>
    <s v="P2"/>
    <s v="USD"/>
    <x v="5"/>
    <s v="BOND"/>
    <s v="FCrp~USD~SAEC_11_A1A_144A"/>
    <n v="26516"/>
    <d v="2012-08-20T00:00:00"/>
    <d v="2012-08-23T00:00:00"/>
    <d v="2042-07-30T00:00:00"/>
    <s v="IPR"/>
    <s v="USD"/>
    <n v="0"/>
    <n v="0"/>
    <s v="N"/>
    <s v="GRCMCO"/>
  </r>
  <r>
    <x v="16"/>
    <s v="P2"/>
    <s v="USD"/>
    <x v="7"/>
    <s v="BOND"/>
    <s v="FCrp~USD~SAEC_11_A1A_144A"/>
    <n v="26669"/>
    <d v="2012-08-31T00:00:00"/>
    <d v="2012-09-07T00:00:00"/>
    <d v="2042-07-30T00:00:00"/>
    <s v="IPR"/>
    <s v="USD"/>
    <n v="0"/>
    <n v="0"/>
    <s v="N"/>
    <s v="BARCGB"/>
  </r>
  <r>
    <x v="16"/>
    <s v="P2"/>
    <s v="USD"/>
    <x v="7"/>
    <s v="BOND"/>
    <s v="FCrp~USD~SAEC_11_A1A_144A"/>
    <n v="26748"/>
    <d v="2012-09-06T00:00:00"/>
    <d v="2012-09-11T00:00:00"/>
    <d v="2042-07-30T00:00:00"/>
    <s v="IPR"/>
    <s v="USD"/>
    <n v="0"/>
    <n v="0"/>
    <s v="N"/>
    <s v="BARCGB"/>
  </r>
  <r>
    <x v="16"/>
    <s v="P2"/>
    <s v="USD"/>
    <x v="7"/>
    <s v="BOND"/>
    <s v="FCrp~USD~SAEC_11_A1A_144A"/>
    <n v="26760"/>
    <d v="2012-09-07T00:00:00"/>
    <d v="2012-09-12T00:00:00"/>
    <d v="2042-07-30T00:00:00"/>
    <s v="IPR"/>
    <s v="USD"/>
    <n v="0"/>
    <n v="0"/>
    <s v="N"/>
    <s v="RWPHUS"/>
  </r>
  <r>
    <x v="16"/>
    <s v="P2"/>
    <s v="USD"/>
    <x v="7"/>
    <s v="BOND"/>
    <s v="FCrp~USD~SAEC_11_A1A_144A"/>
    <n v="32402"/>
    <d v="2014-09-25T00:00:00"/>
    <d v="2014-09-30T00:00:00"/>
    <d v="2042-07-30T00:00:00"/>
    <s v="IPR"/>
    <s v="USD"/>
    <n v="0"/>
    <n v="0"/>
    <s v="N"/>
    <s v="LOYDLO"/>
  </r>
  <r>
    <x v="16"/>
    <s v="P2"/>
    <s v="USD"/>
    <x v="4"/>
    <s v="BOND"/>
    <s v="FSOV~SGD~MASPSP102226_0"/>
    <n v="64690"/>
    <d v="2026-07-28T00:00:00"/>
    <d v="2026-07-30T00:00:00"/>
    <d v="2026-10-22T00:00:00"/>
    <s v="XNL"/>
    <s v="SGD"/>
    <n v="-17435182.18"/>
    <n v="-13606886.9231908"/>
    <s v="N"/>
    <s v="UOVBSG"/>
  </r>
  <r>
    <x v="19"/>
    <s v="P2"/>
    <s v="USD"/>
    <x v="4"/>
    <s v="FXFWD"/>
    <s v="FXFWD~0000072213~Bought"/>
    <n v="72213"/>
    <d v="2026-01-07T00:00:00"/>
    <d v="2026-01-07T00:00:00"/>
    <d v="2026-07-09T00:00:00"/>
    <s v="XNL"/>
    <s v="USD"/>
    <n v="93889535.790000007"/>
    <n v="93889535.790000007"/>
    <s v="N"/>
    <s v="SSBTUS"/>
  </r>
  <r>
    <x v="19"/>
    <s v="P2"/>
    <s v="USD"/>
    <x v="4"/>
    <s v="FXFWD"/>
    <s v="FXFWD~0000072213~Sold"/>
    <n v="72213"/>
    <d v="2026-01-07T00:00:00"/>
    <d v="2026-01-07T00:00:00"/>
    <d v="2026-07-09T00:00:00"/>
    <s v="XNL"/>
    <s v="JPY"/>
    <n v="-14471408219"/>
    <n v="-89115076.526684105"/>
    <s v="N"/>
    <s v="SSBTUS"/>
  </r>
  <r>
    <x v="18"/>
    <s v="P2"/>
    <s v="USD"/>
    <x v="4"/>
    <s v="FXFWD"/>
    <s v="FXFWD~0000072305~Bought"/>
    <n v="72305"/>
    <d v="2026-01-14T00:00:00"/>
    <d v="2026-01-14T00:00:00"/>
    <d v="2026-07-16T00:00:00"/>
    <s v="XNL"/>
    <s v="USD"/>
    <n v="34467769.25"/>
    <n v="34467769.25"/>
    <s v="N"/>
    <s v="CITIGB"/>
  </r>
  <r>
    <x v="18"/>
    <s v="P2"/>
    <s v="USD"/>
    <x v="4"/>
    <s v="FXFWD"/>
    <s v="FXFWD~0000072305~Sold"/>
    <n v="72305"/>
    <d v="2026-01-14T00:00:00"/>
    <d v="2026-01-14T00:00:00"/>
    <d v="2026-07-16T00:00:00"/>
    <s v="XNL"/>
    <s v="EUR"/>
    <n v="-29349933.329999998"/>
    <n v="-33577791.226186499"/>
    <s v="N"/>
    <s v="CITIGB"/>
  </r>
  <r>
    <x v="15"/>
    <s v="P2"/>
    <s v="USD"/>
    <x v="4"/>
    <s v="FXFWD"/>
    <s v="FXFWD~0000072396~Bought"/>
    <n v="72396"/>
    <d v="2026-01-22T00:00:00"/>
    <d v="2026-01-22T00:00:00"/>
    <d v="2026-07-27T00:00:00"/>
    <s v="XNL"/>
    <s v="USD"/>
    <n v="10931161.449999999"/>
    <n v="10931161.449999999"/>
    <s v="N"/>
    <s v="ROYCCA"/>
  </r>
  <r>
    <x v="15"/>
    <s v="P2"/>
    <s v="USD"/>
    <x v="4"/>
    <s v="FXFWD"/>
    <s v="FXFWD~0000072396~Sold"/>
    <n v="72396"/>
    <d v="2026-01-22T00:00:00"/>
    <d v="2026-01-22T00:00:00"/>
    <d v="2026-07-27T00:00:00"/>
    <s v="XNL"/>
    <s v="JPY"/>
    <n v="-1708815781"/>
    <n v="-10436148.0903544"/>
    <s v="N"/>
    <s v="ROYCCA"/>
  </r>
  <r>
    <x v="12"/>
    <s v="P2"/>
    <s v="USD"/>
    <x v="4"/>
    <s v="FXFWD"/>
    <s v="FXFWD~0000072810~Bought"/>
    <n v="72810"/>
    <d v="2026-03-03T00:00:00"/>
    <d v="2026-03-03T00:00:00"/>
    <d v="2026-08-05T00:00:00"/>
    <s v="XNL"/>
    <s v="USD"/>
    <n v="108065376.86"/>
    <n v="108065376.86"/>
    <s v="N"/>
    <s v="CITIGB"/>
  </r>
  <r>
    <x v="12"/>
    <s v="P2"/>
    <s v="USD"/>
    <x v="4"/>
    <s v="FXFWD"/>
    <s v="FXFWD~0000072810~Sold"/>
    <n v="72810"/>
    <d v="2026-03-03T00:00:00"/>
    <d v="2026-03-03T00:00:00"/>
    <d v="2026-08-05T00:00:00"/>
    <s v="XNL"/>
    <s v="AUD"/>
    <n v="-152805000"/>
    <n v="-107803927.5"/>
    <s v="N"/>
    <s v="CITIGB"/>
  </r>
  <r>
    <x v="4"/>
    <s v="P2"/>
    <s v="USD"/>
    <x v="4"/>
    <s v="FXFWD"/>
    <s v="FXFWD~0000073051~Bought"/>
    <n v="73051"/>
    <d v="2026-03-27T00:00:00"/>
    <d v="2026-03-27T00:00:00"/>
    <d v="2026-06-30T00:00:00"/>
    <s v="XNL"/>
    <s v="USD"/>
    <n v="57919870"/>
    <n v="57919870"/>
    <s v="N"/>
    <s v="SGIZFR"/>
  </r>
  <r>
    <x v="4"/>
    <s v="P2"/>
    <s v="USD"/>
    <x v="4"/>
    <s v="FXFWD"/>
    <s v="FXFWD~0000073051~Sold"/>
    <n v="73051"/>
    <d v="2026-03-27T00:00:00"/>
    <d v="2026-03-27T00:00:00"/>
    <d v="2026-06-30T00:00:00"/>
    <s v="XNL"/>
    <s v="EUR"/>
    <n v="-50000000"/>
    <n v="-57132500"/>
    <s v="N"/>
    <s v="SGIZFR"/>
  </r>
  <r>
    <x v="19"/>
    <s v="P2"/>
    <s v="USD"/>
    <x v="4"/>
    <s v="FXFWD"/>
    <s v="FXFWD~0000073113~Bought"/>
    <n v="73113"/>
    <d v="2026-04-07T00:00:00"/>
    <d v="2026-04-07T00:00:00"/>
    <d v="2026-07-09T00:00:00"/>
    <s v="XNL"/>
    <s v="USD"/>
    <n v="31431200.239999998"/>
    <n v="31431200.239999998"/>
    <s v="N"/>
    <s v="BSUIFR"/>
  </r>
  <r>
    <x v="19"/>
    <s v="P2"/>
    <s v="USD"/>
    <x v="4"/>
    <s v="FXFWD"/>
    <s v="FXFWD~0000073113~Sold"/>
    <n v="73113"/>
    <d v="2026-04-07T00:00:00"/>
    <d v="2026-04-07T00:00:00"/>
    <d v="2026-07-09T00:00:00"/>
    <s v="XNL"/>
    <s v="AUD"/>
    <n v="-45543725"/>
    <n v="-31605067.963750001"/>
    <s v="N"/>
    <s v="BSUIFR"/>
  </r>
  <r>
    <x v="30"/>
    <s v="P2"/>
    <s v="USD"/>
    <x v="4"/>
    <s v="FXFWD"/>
    <s v="FXFWD~0000073138~Bought"/>
    <n v="73138"/>
    <d v="2026-04-09T00:00:00"/>
    <d v="2026-04-09T00:00:00"/>
    <d v="2026-07-13T00:00:00"/>
    <s v="XNL"/>
    <s v="USD"/>
    <n v="44559660.810000002"/>
    <n v="44559660.810000002"/>
    <s v="N"/>
    <s v="SSBTUS"/>
  </r>
  <r>
    <x v="30"/>
    <s v="P2"/>
    <s v="USD"/>
    <x v="4"/>
    <s v="FXFWD"/>
    <s v="FXFWD~0000073138~Sold"/>
    <n v="73138"/>
    <d v="2026-04-09T00:00:00"/>
    <d v="2026-04-09T00:00:00"/>
    <d v="2026-07-13T00:00:00"/>
    <s v="XNL"/>
    <s v="JPY"/>
    <n v="-7018933056"/>
    <n v="-43206726.970141403"/>
    <s v="N"/>
    <s v="SSBTUS"/>
  </r>
  <r>
    <x v="18"/>
    <s v="P2"/>
    <s v="USD"/>
    <x v="4"/>
    <s v="FXFWD"/>
    <s v="FXFWD~0000073207~Bought"/>
    <n v="73207"/>
    <d v="2026-04-14T00:00:00"/>
    <d v="2026-04-14T00:00:00"/>
    <d v="2026-07-16T00:00:00"/>
    <s v="XNL"/>
    <s v="USD"/>
    <n v="95044140.480000004"/>
    <n v="95044140.480000004"/>
    <s v="N"/>
    <s v="CHASNY"/>
  </r>
  <r>
    <x v="18"/>
    <s v="P2"/>
    <s v="USD"/>
    <x v="4"/>
    <s v="FXFWD"/>
    <s v="FXFWD~0000073207~Sold"/>
    <n v="73207"/>
    <d v="2026-04-14T00:00:00"/>
    <d v="2026-04-14T00:00:00"/>
    <d v="2026-07-16T00:00:00"/>
    <s v="XNL"/>
    <s v="EUR"/>
    <n v="-80491400"/>
    <n v="-92086186.170000002"/>
    <s v="N"/>
    <s v="CHASNY"/>
  </r>
  <r>
    <x v="18"/>
    <s v="P2"/>
    <s v="USD"/>
    <x v="4"/>
    <s v="FXFWD"/>
    <s v="FXFWD~0000073209~Bought"/>
    <n v="73209"/>
    <d v="2026-04-14T00:00:00"/>
    <d v="2026-04-14T00:00:00"/>
    <d v="2026-07-16T00:00:00"/>
    <s v="XNL"/>
    <s v="USD"/>
    <n v="133324832.63"/>
    <n v="133324832.63"/>
    <s v="N"/>
    <s v="ROYCCA"/>
  </r>
  <r>
    <x v="18"/>
    <s v="P2"/>
    <s v="USD"/>
    <x v="4"/>
    <s v="FXFWD"/>
    <s v="FXFWD~0000073209~Sold"/>
    <n v="73209"/>
    <d v="2026-04-14T00:00:00"/>
    <d v="2026-04-14T00:00:00"/>
    <d v="2026-07-16T00:00:00"/>
    <s v="XNL"/>
    <s v="JPY"/>
    <n v="-21055737500"/>
    <n v="-129649650.86937501"/>
    <s v="N"/>
    <s v="ROYCCA"/>
  </r>
  <r>
    <x v="22"/>
    <s v="P2"/>
    <s v="USD"/>
    <x v="4"/>
    <s v="FXFWD"/>
    <s v="FXFWD~0000073236~Bought"/>
    <n v="73236"/>
    <d v="2026-04-15T00:00:00"/>
    <d v="2026-04-15T00:00:00"/>
    <d v="2026-07-17T00:00:00"/>
    <s v="XNL"/>
    <s v="USD"/>
    <n v="109623064.15000001"/>
    <n v="109623064.15000001"/>
    <s v="N"/>
    <s v="BSUIFR"/>
  </r>
  <r>
    <x v="22"/>
    <s v="P2"/>
    <s v="USD"/>
    <x v="4"/>
    <s v="FXFWD"/>
    <s v="FXFWD~0000073236~Sold"/>
    <n v="73236"/>
    <d v="2026-04-15T00:00:00"/>
    <d v="2026-04-15T00:00:00"/>
    <d v="2026-07-17T00:00:00"/>
    <s v="XNL"/>
    <s v="GBP"/>
    <n v="-80827726.030000001"/>
    <n v="-108781995.077475"/>
    <s v="N"/>
    <s v="BSUIFR"/>
  </r>
  <r>
    <x v="15"/>
    <s v="P2"/>
    <s v="USD"/>
    <x v="4"/>
    <s v="FXFWD"/>
    <s v="FXFWD~0000073254~Bought"/>
    <n v="73254"/>
    <d v="2026-04-16T00:00:00"/>
    <d v="2026-04-16T00:00:00"/>
    <d v="2026-07-27T00:00:00"/>
    <s v="XNL"/>
    <s v="USD"/>
    <n v="108988690.69"/>
    <n v="108988690.69"/>
    <s v="N"/>
    <s v="BARCGB"/>
  </r>
  <r>
    <x v="15"/>
    <s v="P2"/>
    <s v="USD"/>
    <x v="4"/>
    <s v="FXFWD"/>
    <s v="FXFWD~0000073254~Sold"/>
    <n v="73254"/>
    <d v="2026-04-16T00:00:00"/>
    <d v="2026-04-16T00:00:00"/>
    <d v="2026-07-27T00:00:00"/>
    <s v="XNL"/>
    <s v="AUD"/>
    <n v="-151943666.66999999"/>
    <n v="-106246608.918997"/>
    <s v="N"/>
    <s v="BARCGB"/>
  </r>
  <r>
    <x v="16"/>
    <s v="P2"/>
    <s v="USD"/>
    <x v="4"/>
    <s v="FXFWD"/>
    <s v="FXFWD~0000073371~Bought"/>
    <n v="73371"/>
    <d v="2026-04-28T00:00:00"/>
    <d v="2026-04-28T00:00:00"/>
    <d v="2026-07-30T00:00:00"/>
    <s v="XNL"/>
    <s v="USD"/>
    <n v="48219816.689999998"/>
    <n v="48219816.689999998"/>
    <s v="N"/>
    <s v="ESSESW"/>
  </r>
  <r>
    <x v="16"/>
    <s v="P2"/>
    <s v="USD"/>
    <x v="4"/>
    <s v="FXFWD"/>
    <s v="FXFWD~0000073371~Sold"/>
    <n v="73371"/>
    <d v="2026-04-28T00:00:00"/>
    <d v="2026-04-28T00:00:00"/>
    <d v="2026-07-30T00:00:00"/>
    <s v="XNL"/>
    <s v="JPY"/>
    <n v="-7619403222"/>
    <n v="-47815488.725628696"/>
    <s v="N"/>
    <s v="ESSESW"/>
  </r>
  <r>
    <x v="1"/>
    <s v="P2"/>
    <s v="USD"/>
    <x v="4"/>
    <s v="FXFWD"/>
    <s v="FXFWD~0000073377~Bought"/>
    <n v="73377"/>
    <d v="2026-04-28T00:00:00"/>
    <d v="2026-04-28T00:00:00"/>
    <d v="2026-07-31T00:00:00"/>
    <s v="XNL"/>
    <s v="USD"/>
    <n v="17608845"/>
    <n v="17608845"/>
    <s v="N"/>
    <s v="CITIGB"/>
  </r>
  <r>
    <x v="1"/>
    <s v="P2"/>
    <s v="USD"/>
    <x v="4"/>
    <s v="FXFWD"/>
    <s v="FXFWD~0000073377~Sold"/>
    <n v="73377"/>
    <d v="2026-04-28T00:00:00"/>
    <d v="2026-04-28T00:00:00"/>
    <d v="2026-07-31T00:00:00"/>
    <s v="XNL"/>
    <s v="EUR"/>
    <n v="-15000000"/>
    <n v="-17296500"/>
    <s v="N"/>
    <s v="CITIGB"/>
  </r>
  <r>
    <x v="32"/>
    <s v="P2"/>
    <s v="USD"/>
    <x v="4"/>
    <s v="FXFWD"/>
    <s v="FXFWD~0000073391~Bought"/>
    <n v="73391"/>
    <d v="2026-04-29T00:00:00"/>
    <d v="2026-04-29T00:00:00"/>
    <d v="2026-08-04T00:00:00"/>
    <s v="XNL"/>
    <s v="USD"/>
    <n v="23636433.52"/>
    <n v="23636433.52"/>
    <s v="N"/>
    <s v="MIDLGB"/>
  </r>
  <r>
    <x v="32"/>
    <s v="P2"/>
    <s v="USD"/>
    <x v="4"/>
    <s v="FXFWD"/>
    <s v="FXFWD~0000073391~Sold"/>
    <n v="73391"/>
    <d v="2026-04-29T00:00:00"/>
    <d v="2026-04-29T00:00:00"/>
    <d v="2026-08-04T00:00:00"/>
    <s v="XNL"/>
    <s v="EUR"/>
    <n v="-20125222.219999999"/>
    <n v="-23205387.480771001"/>
    <s v="N"/>
    <s v="MIDLGB"/>
  </r>
  <r>
    <x v="12"/>
    <s v="P2"/>
    <s v="USD"/>
    <x v="4"/>
    <s v="FXFWD"/>
    <s v="FXFWD~0000073393~Bought"/>
    <n v="73393"/>
    <d v="2026-04-29T00:00:00"/>
    <d v="2026-04-29T00:00:00"/>
    <d v="2026-08-05T00:00:00"/>
    <s v="XNL"/>
    <s v="USD"/>
    <n v="26995040"/>
    <n v="26995040"/>
    <s v="N"/>
    <s v="MIDLGB"/>
  </r>
  <r>
    <x v="12"/>
    <s v="P2"/>
    <s v="USD"/>
    <x v="4"/>
    <s v="FXFWD"/>
    <s v="FXFWD~0000073393~Sold"/>
    <n v="73393"/>
    <d v="2026-04-29T00:00:00"/>
    <d v="2026-04-29T00:00:00"/>
    <d v="2026-08-05T00:00:00"/>
    <s v="XNL"/>
    <s v="GBP"/>
    <n v="-20000000"/>
    <n v="-26928000"/>
    <s v="N"/>
    <s v="MIDLGB"/>
  </r>
  <r>
    <x v="32"/>
    <s v="P2"/>
    <s v="USD"/>
    <x v="4"/>
    <s v="FXFWD"/>
    <s v="FXFWD~0000073395~Bought"/>
    <n v="73395"/>
    <d v="2026-04-29T00:00:00"/>
    <d v="2026-04-29T00:00:00"/>
    <d v="2026-08-04T00:00:00"/>
    <s v="XNL"/>
    <s v="USD"/>
    <n v="102398726.81999999"/>
    <n v="102398726.81999999"/>
    <s v="N"/>
    <s v="SSBTUS"/>
  </r>
  <r>
    <x v="32"/>
    <s v="P2"/>
    <s v="USD"/>
    <x v="4"/>
    <s v="FXFWD"/>
    <s v="FXFWD~0000073395~Sold"/>
    <n v="73395"/>
    <d v="2026-04-29T00:00:00"/>
    <d v="2026-04-29T00:00:00"/>
    <d v="2026-08-04T00:00:00"/>
    <s v="XNL"/>
    <s v="CHF"/>
    <n v="-80024533.329999998"/>
    <n v="-98881514.363881201"/>
    <s v="N"/>
    <s v="SSBTUS"/>
  </r>
  <r>
    <x v="32"/>
    <s v="P2"/>
    <s v="USD"/>
    <x v="4"/>
    <s v="FXFWD"/>
    <s v="FXFWD~0000073403~Bought"/>
    <n v="73403"/>
    <d v="2026-04-30T00:00:00"/>
    <d v="2026-04-30T00:00:00"/>
    <d v="2026-08-04T00:00:00"/>
    <s v="XNL"/>
    <s v="USD"/>
    <n v="117863851.62"/>
    <n v="117863851.62"/>
    <s v="N"/>
    <s v="CITIGB"/>
  </r>
  <r>
    <x v="32"/>
    <s v="P2"/>
    <s v="USD"/>
    <x v="4"/>
    <s v="FXFWD"/>
    <s v="FXFWD~0000073403~Sold"/>
    <n v="73403"/>
    <d v="2026-04-30T00:00:00"/>
    <d v="2026-04-30T00:00:00"/>
    <d v="2026-08-04T00:00:00"/>
    <s v="XNL"/>
    <s v="EUR"/>
    <n v="-100628666.67"/>
    <n v="-116029884.103843"/>
    <s v="N"/>
    <s v="CITIGB"/>
  </r>
  <r>
    <x v="11"/>
    <s v="P2"/>
    <s v="USD"/>
    <x v="4"/>
    <s v="FXFWD"/>
    <s v="FXFWD~0000073480~Bought"/>
    <n v="73480"/>
    <d v="2026-05-06T00:00:00"/>
    <d v="2026-05-06T00:00:00"/>
    <d v="2026-08-06T00:00:00"/>
    <s v="XNL"/>
    <s v="USD"/>
    <n v="23550858"/>
    <n v="23550858"/>
    <s v="N"/>
    <s v="MIDLGB"/>
  </r>
  <r>
    <x v="11"/>
    <s v="P2"/>
    <s v="USD"/>
    <x v="4"/>
    <s v="FXFWD"/>
    <s v="FXFWD~0000073480~Sold"/>
    <n v="73480"/>
    <d v="2026-05-06T00:00:00"/>
    <d v="2026-05-06T00:00:00"/>
    <d v="2026-08-06T00:00:00"/>
    <s v="XNL"/>
    <s v="EUR"/>
    <n v="-20000000"/>
    <n v="-23046000"/>
    <s v="N"/>
    <s v="MIDLGB"/>
  </r>
  <r>
    <x v="8"/>
    <s v="P2"/>
    <s v="USD"/>
    <x v="4"/>
    <s v="FXFWD"/>
    <s v="FXFWD~0000073721~Bought"/>
    <n v="73721"/>
    <d v="2026-05-26T00:00:00"/>
    <d v="2026-05-26T00:00:00"/>
    <d v="2026-07-28T00:00:00"/>
    <s v="XNL"/>
    <s v="USD"/>
    <n v="63189863.490000002"/>
    <n v="63189863.490000002"/>
    <s v="N"/>
    <s v="CITIGB"/>
  </r>
  <r>
    <x v="8"/>
    <s v="P2"/>
    <s v="USD"/>
    <x v="4"/>
    <s v="FXFWD"/>
    <s v="FXFWD~0000073721~Sold"/>
    <n v="73721"/>
    <d v="2026-05-26T00:00:00"/>
    <d v="2026-05-26T00:00:00"/>
    <d v="2026-07-28T00:00:00"/>
    <s v="XNL"/>
    <s v="JPY"/>
    <n v="-10000000000"/>
    <n v="-61029600"/>
    <s v="N"/>
    <s v="CITIGB"/>
  </r>
  <r>
    <x v="3"/>
    <s v="P2"/>
    <s v="USD"/>
    <x v="4"/>
    <s v="FXFWD"/>
    <s v="FXFWD~0000073839~Bought"/>
    <n v="73839"/>
    <d v="2026-06-11T00:00:00"/>
    <d v="2026-06-11T00:00:00"/>
    <d v="2026-07-01T00:00:00"/>
    <s v="XNL"/>
    <s v="USD"/>
    <n v="7488063.7199999997"/>
    <n v="7488063.7199999997"/>
    <s v="N"/>
    <s v="ROYCCA"/>
  </r>
  <r>
    <x v="3"/>
    <s v="P2"/>
    <s v="USD"/>
    <x v="4"/>
    <s v="FXFWD"/>
    <s v="FXFWD~0000073839~Sold"/>
    <n v="73839"/>
    <d v="2026-06-11T00:00:00"/>
    <d v="2026-06-11T00:00:00"/>
    <d v="2026-07-01T00:00:00"/>
    <s v="XNL"/>
    <s v="JPY"/>
    <n v="-1200554667"/>
    <n v="-7384623.7622636696"/>
    <s v="N"/>
    <s v="ROYCCA"/>
  </r>
  <r>
    <x v="3"/>
    <s v="P2"/>
    <s v="USD"/>
    <x v="4"/>
    <s v="FXFWD"/>
    <s v="FXFWD~0000073851~Bought"/>
    <n v="73851"/>
    <d v="2026-06-11T00:00:00"/>
    <d v="2026-06-11T00:00:00"/>
    <d v="2026-07-01T00:00:00"/>
    <s v="XNL"/>
    <s v="USD"/>
    <n v="33062117.760000002"/>
    <n v="33062117.760000002"/>
    <s v="N"/>
    <s v="WFBIUS"/>
  </r>
  <r>
    <x v="3"/>
    <s v="P2"/>
    <s v="USD"/>
    <x v="4"/>
    <s v="FXFWD"/>
    <s v="FXFWD~0000073851~Sold"/>
    <n v="73851"/>
    <d v="2026-06-11T00:00:00"/>
    <d v="2026-06-11T00:00:00"/>
    <d v="2026-07-01T00:00:00"/>
    <s v="XNL"/>
    <s v="JPY"/>
    <n v="-5302096444"/>
    <n v="-32613248.2480084"/>
    <s v="N"/>
    <s v="WFBIUS"/>
  </r>
  <r>
    <x v="15"/>
    <s v="P2"/>
    <s v="USD"/>
    <x v="4"/>
    <s v="FXFWD"/>
    <s v="FXFWD~0000074044~Bought"/>
    <n v="74044"/>
    <d v="2026-06-24T00:00:00"/>
    <d v="2026-06-24T00:00:00"/>
    <d v="2026-07-27T00:00:00"/>
    <s v="XNL"/>
    <s v="USD"/>
    <n v="1235497.1200000001"/>
    <n v="1235497.1200000001"/>
    <s v="N"/>
    <s v="SSBTUS"/>
  </r>
  <r>
    <x v="15"/>
    <s v="P2"/>
    <s v="USD"/>
    <x v="4"/>
    <s v="FXFWD"/>
    <s v="FXFWD~0000074044~Sold"/>
    <n v="74044"/>
    <d v="2026-06-24T00:00:00"/>
    <d v="2026-06-24T00:00:00"/>
    <d v="2026-07-27T00:00:00"/>
    <s v="XNL"/>
    <s v="CHF"/>
    <n v="-1000000"/>
    <n v="-1220780"/>
    <s v="N"/>
    <s v="SSBTUS"/>
  </r>
  <r>
    <x v="28"/>
    <s v="P2"/>
    <s v="USD"/>
    <x v="4"/>
    <s v="FXFWD"/>
    <s v="FXFWD~0000074124~Bought"/>
    <n v="74124"/>
    <d v="2026-07-01T00:00:00"/>
    <d v="2026-07-01T00:00:00"/>
    <d v="2026-07-06T00:00:00"/>
    <s v="XNL"/>
    <s v="CHF"/>
    <n v="29900000"/>
    <n v="37131315"/>
    <s v="N"/>
    <s v="CHASNY"/>
  </r>
  <r>
    <x v="28"/>
    <s v="P2"/>
    <s v="USD"/>
    <x v="4"/>
    <s v="FXFWD"/>
    <s v="FXFWD~0000074124~Sold"/>
    <n v="74124"/>
    <d v="2026-07-01T00:00:00"/>
    <d v="2026-07-01T00:00:00"/>
    <d v="2026-07-06T00:00:00"/>
    <s v="XNL"/>
    <s v="USD"/>
    <n v="-36941135.600000001"/>
    <n v="-36941135.600000001"/>
    <s v="N"/>
    <s v="CHASNY"/>
  </r>
  <r>
    <x v="32"/>
    <s v="P2"/>
    <s v="USD"/>
    <x v="4"/>
    <s v="FXFWD"/>
    <s v="FXFWD~0000074527~Bought"/>
    <n v="74527"/>
    <d v="2026-07-30T00:00:00"/>
    <d v="2026-07-30T00:00:00"/>
    <d v="2026-08-04T00:00:00"/>
    <s v="XNL"/>
    <s v="EUR"/>
    <n v="20000000"/>
    <n v="23061000"/>
    <s v="N"/>
    <s v="BARCGB"/>
  </r>
  <r>
    <x v="32"/>
    <s v="P2"/>
    <s v="USD"/>
    <x v="4"/>
    <s v="FXFWD"/>
    <s v="FXFWD~0000074527~Sold"/>
    <n v="74527"/>
    <d v="2026-07-30T00:00:00"/>
    <d v="2026-07-30T00:00:00"/>
    <d v="2026-08-04T00:00:00"/>
    <s v="XNL"/>
    <s v="USD"/>
    <n v="-22890904"/>
    <n v="-22890904"/>
    <s v="N"/>
    <s v="BARCGB"/>
  </r>
  <r>
    <x v="2"/>
    <s v="P2"/>
    <s v="USD"/>
    <x v="4"/>
    <s v="FXFWD"/>
    <s v="FXFWD~0000074647~Bought"/>
    <n v="74647"/>
    <d v="2026-08-12T00:00:00"/>
    <d v="2026-08-12T00:00:00"/>
    <d v="2026-08-17T00:00:00"/>
    <s v="XNL"/>
    <s v="JPY"/>
    <n v="6452114556"/>
    <n v="40461016.817239299"/>
    <s v="N"/>
    <s v="SGIZFR"/>
  </r>
  <r>
    <x v="2"/>
    <s v="P2"/>
    <s v="USD"/>
    <x v="4"/>
    <s v="FXFWD"/>
    <s v="FXFWD~0000074647~Sold"/>
    <n v="74647"/>
    <d v="2026-08-12T00:00:00"/>
    <d v="2026-08-12T00:00:00"/>
    <d v="2026-08-17T00:00:00"/>
    <s v="XNL"/>
    <s v="USD"/>
    <n v="-40475226.399999999"/>
    <n v="-40475226.399999999"/>
    <s v="N"/>
    <s v="SGIZFR"/>
  </r>
  <r>
    <x v="2"/>
    <s v="P2"/>
    <s v="USD"/>
    <x v="4"/>
    <s v="FXFWD"/>
    <s v="FXFWD~0000074659~Bought"/>
    <n v="74659"/>
    <d v="2026-08-12T00:00:00"/>
    <d v="2026-08-12T00:00:00"/>
    <d v="2026-08-17T00:00:00"/>
    <s v="XNL"/>
    <s v="JPY"/>
    <n v="6300000000"/>
    <n v="39507111"/>
    <s v="N"/>
    <s v="CITIGB"/>
  </r>
  <r>
    <x v="2"/>
    <s v="P2"/>
    <s v="USD"/>
    <x v="4"/>
    <s v="FXFWD"/>
    <s v="FXFWD~0000074659~Sold"/>
    <n v="74659"/>
    <d v="2026-08-12T00:00:00"/>
    <d v="2026-08-12T00:00:00"/>
    <d v="2026-08-17T00:00:00"/>
    <s v="XNL"/>
    <s v="USD"/>
    <n v="-39540993.090000004"/>
    <n v="-39540993.090000004"/>
    <s v="N"/>
    <s v="CITIGB"/>
  </r>
  <r>
    <x v="26"/>
    <s v="P2"/>
    <s v="USD"/>
    <x v="4"/>
    <s v="FXSPOT"/>
    <s v="FXSPOT~0000074185~Bought"/>
    <n v="74185"/>
    <d v="2026-07-08T00:00:00"/>
    <d v="2026-07-08T00:00:00"/>
    <d v="2026-07-10T00:00:00"/>
    <s v="XNL"/>
    <s v="JPY"/>
    <n v="14700000000"/>
    <n v="90889365"/>
    <s v="N"/>
    <s v="ROYCCA"/>
  </r>
  <r>
    <x v="26"/>
    <s v="P2"/>
    <s v="USD"/>
    <x v="4"/>
    <s v="FXSPOT"/>
    <s v="FXSPOT~0000074185~Sold"/>
    <n v="74185"/>
    <d v="2026-07-08T00:00:00"/>
    <d v="2026-07-08T00:00:00"/>
    <d v="2026-07-10T00:00:00"/>
    <s v="XNL"/>
    <s v="USD"/>
    <n v="-90522258.010000005"/>
    <n v="-90522258.010000005"/>
    <s v="N"/>
    <s v="ROYCCA"/>
  </r>
  <r>
    <x v="26"/>
    <s v="P2"/>
    <s v="USD"/>
    <x v="4"/>
    <s v="FXSPOT"/>
    <s v="FXSPOT~0000074187~Bought"/>
    <n v="74187"/>
    <d v="2026-07-08T00:00:00"/>
    <d v="2026-07-08T00:00:00"/>
    <d v="2026-07-10T00:00:00"/>
    <s v="XNL"/>
    <s v="AUD"/>
    <n v="50000000"/>
    <n v="34760000"/>
    <s v="N"/>
    <s v="MIDLGB"/>
  </r>
  <r>
    <x v="26"/>
    <s v="P2"/>
    <s v="USD"/>
    <x v="4"/>
    <s v="FXSPOT"/>
    <s v="FXSPOT~0000074187~Sold"/>
    <n v="74187"/>
    <d v="2026-07-08T00:00:00"/>
    <d v="2026-07-08T00:00:00"/>
    <d v="2026-07-10T00:00:00"/>
    <s v="XNL"/>
    <s v="USD"/>
    <n v="-34661500"/>
    <n v="-34661500"/>
    <s v="N"/>
    <s v="MIDLGB"/>
  </r>
  <r>
    <x v="30"/>
    <s v="P2"/>
    <s v="USD"/>
    <x v="4"/>
    <s v="FXSPOT"/>
    <s v="FXSPOT~0000074205~Bought"/>
    <n v="74205"/>
    <d v="2026-07-09T00:00:00"/>
    <d v="2026-07-09T00:00:00"/>
    <d v="2026-07-13T00:00:00"/>
    <s v="XNL"/>
    <s v="JPY"/>
    <n v="7400000000"/>
    <n v="45552476"/>
    <s v="N"/>
    <s v="SCBLUS"/>
  </r>
  <r>
    <x v="30"/>
    <s v="P2"/>
    <s v="USD"/>
    <x v="4"/>
    <s v="FXSPOT"/>
    <s v="FXSPOT~0000074205~Sold"/>
    <n v="74205"/>
    <d v="2026-07-09T00:00:00"/>
    <d v="2026-07-09T00:00:00"/>
    <d v="2026-07-13T00:00:00"/>
    <s v="XNL"/>
    <s v="USD"/>
    <n v="-45548958.82"/>
    <n v="-45548958.82"/>
    <s v="N"/>
    <s v="SCBLUS"/>
  </r>
  <r>
    <x v="0"/>
    <s v="P2"/>
    <s v="USD"/>
    <x v="4"/>
    <s v="FXSPOT"/>
    <s v="FXSPOT~0000074254~Bought"/>
    <n v="74254"/>
    <d v="2026-07-13T00:00:00"/>
    <d v="2026-07-13T00:00:00"/>
    <d v="2026-07-15T00:00:00"/>
    <s v="XNL"/>
    <s v="AUD"/>
    <n v="100000000"/>
    <n v="70070000"/>
    <s v="N"/>
    <s v="SGIZFR"/>
  </r>
  <r>
    <x v="0"/>
    <s v="P2"/>
    <s v="USD"/>
    <x v="4"/>
    <s v="FXSPOT"/>
    <s v="FXSPOT~0000074254~Sold"/>
    <n v="74254"/>
    <d v="2026-07-13T00:00:00"/>
    <d v="2026-07-13T00:00:00"/>
    <d v="2026-07-15T00:00:00"/>
    <s v="XNL"/>
    <s v="USD"/>
    <n v="-69281000"/>
    <n v="-69281000"/>
    <s v="N"/>
    <s v="SGIZFR"/>
  </r>
  <r>
    <x v="0"/>
    <s v="P2"/>
    <s v="USD"/>
    <x v="4"/>
    <s v="FXSPOT"/>
    <s v="FXSPOT~0000074256~Bought"/>
    <n v="74256"/>
    <d v="2026-07-13T00:00:00"/>
    <d v="2026-07-13T00:00:00"/>
    <d v="2026-07-15T00:00:00"/>
    <s v="XNL"/>
    <s v="AUD"/>
    <n v="150000000"/>
    <n v="105105000"/>
    <s v="N"/>
    <s v="SGIZFR"/>
  </r>
  <r>
    <x v="0"/>
    <s v="P2"/>
    <s v="USD"/>
    <x v="4"/>
    <s v="FXSPOT"/>
    <s v="FXSPOT~0000074256~Sold"/>
    <n v="74256"/>
    <d v="2026-07-13T00:00:00"/>
    <d v="2026-07-13T00:00:00"/>
    <d v="2026-07-15T00:00:00"/>
    <s v="XNL"/>
    <s v="USD"/>
    <n v="-103926000"/>
    <n v="-103926000"/>
    <s v="N"/>
    <s v="SGIZFR"/>
  </r>
  <r>
    <x v="18"/>
    <s v="P2"/>
    <s v="USD"/>
    <x v="4"/>
    <s v="FXSPOT"/>
    <s v="FXSPOT~0000074289~Bought"/>
    <n v="74289"/>
    <d v="2026-07-14T00:00:00"/>
    <d v="2026-07-14T00:00:00"/>
    <d v="2026-07-16T00:00:00"/>
    <s v="XNL"/>
    <s v="JPY"/>
    <n v="21000000000"/>
    <n v="129306450"/>
    <s v="N"/>
    <s v="BNPAFR"/>
  </r>
  <r>
    <x v="18"/>
    <s v="P2"/>
    <s v="USD"/>
    <x v="4"/>
    <s v="FXSPOT"/>
    <s v="FXSPOT~0000074289~Sold"/>
    <n v="74289"/>
    <d v="2026-07-14T00:00:00"/>
    <d v="2026-07-14T00:00:00"/>
    <d v="2026-07-16T00:00:00"/>
    <s v="XNL"/>
    <s v="USD"/>
    <n v="-129431487.59999999"/>
    <n v="-129431487.59999999"/>
    <s v="N"/>
    <s v="BNPAFR"/>
  </r>
  <r>
    <x v="18"/>
    <s v="P2"/>
    <s v="USD"/>
    <x v="4"/>
    <s v="FXSPOT"/>
    <s v="FXSPOT~0000074299~Bought"/>
    <n v="74299"/>
    <d v="2026-07-14T00:00:00"/>
    <d v="2026-07-14T00:00:00"/>
    <d v="2026-07-16T00:00:00"/>
    <s v="XNL"/>
    <s v="EUR"/>
    <n v="29000000"/>
    <n v="33177450"/>
    <s v="N"/>
    <s v="SGIZFR"/>
  </r>
  <r>
    <x v="18"/>
    <s v="P2"/>
    <s v="USD"/>
    <x v="4"/>
    <s v="FXSPOT"/>
    <s v="FXSPOT~0000074299~Sold"/>
    <n v="74299"/>
    <d v="2026-07-14T00:00:00"/>
    <d v="2026-07-14T00:00:00"/>
    <d v="2026-07-16T00:00:00"/>
    <s v="XNL"/>
    <s v="USD"/>
    <n v="-33031290"/>
    <n v="-33031290"/>
    <s v="N"/>
    <s v="SGIZFR"/>
  </r>
  <r>
    <x v="20"/>
    <s v="P2"/>
    <s v="USD"/>
    <x v="4"/>
    <s v="FXSPOT"/>
    <s v="FXSPOT~0000074369~Bought"/>
    <n v="74369"/>
    <d v="2026-07-21T00:00:00"/>
    <d v="2026-07-21T00:00:00"/>
    <d v="2026-07-23T00:00:00"/>
    <s v="XNL"/>
    <s v="EUR"/>
    <n v="73000000"/>
    <n v="83059400"/>
    <s v="N"/>
    <s v="BSUIFR"/>
  </r>
  <r>
    <x v="20"/>
    <s v="P2"/>
    <s v="USD"/>
    <x v="4"/>
    <s v="FXSPOT"/>
    <s v="FXSPOT~0000074369~Sold"/>
    <n v="74369"/>
    <d v="2026-07-21T00:00:00"/>
    <d v="2026-07-21T00:00:00"/>
    <d v="2026-07-23T00:00:00"/>
    <s v="XNL"/>
    <s v="USD"/>
    <n v="-83295190"/>
    <n v="-83295190"/>
    <s v="N"/>
    <s v="BSUIFR"/>
  </r>
  <r>
    <x v="23"/>
    <s v="P2"/>
    <s v="USD"/>
    <x v="4"/>
    <s v="FXSPOT"/>
    <s v="FXSPOT~0000074401~Bought"/>
    <n v="74401"/>
    <d v="2026-07-22T00:00:00"/>
    <d v="2026-07-22T00:00:00"/>
    <d v="2026-07-24T00:00:00"/>
    <s v="XNL"/>
    <s v="EUR"/>
    <n v="43000000"/>
    <n v="48891000"/>
    <s v="N"/>
    <s v="WFBIUS"/>
  </r>
  <r>
    <x v="23"/>
    <s v="P2"/>
    <s v="USD"/>
    <x v="4"/>
    <s v="FXSPOT"/>
    <s v="FXSPOT~0000074401~Sold"/>
    <n v="74401"/>
    <d v="2026-07-22T00:00:00"/>
    <d v="2026-07-22T00:00:00"/>
    <d v="2026-07-24T00:00:00"/>
    <s v="XNL"/>
    <s v="USD"/>
    <n v="-49073750"/>
    <n v="-49073750"/>
    <s v="N"/>
    <s v="WFBIUS"/>
  </r>
  <r>
    <x v="15"/>
    <s v="P2"/>
    <s v="USD"/>
    <x v="4"/>
    <s v="FXSPOT"/>
    <s v="FXSPOT~0000074421~Bought"/>
    <n v="74421"/>
    <d v="2026-07-23T00:00:00"/>
    <d v="2026-07-23T00:00:00"/>
    <d v="2026-07-27T00:00:00"/>
    <s v="XNL"/>
    <s v="CHF"/>
    <n v="1000000"/>
    <n v="1220780"/>
    <s v="N"/>
    <s v="MLILLO"/>
  </r>
  <r>
    <x v="15"/>
    <s v="P2"/>
    <s v="USD"/>
    <x v="4"/>
    <s v="FXSPOT"/>
    <s v="FXSPOT~0000074421~Sold"/>
    <n v="74421"/>
    <d v="2026-07-23T00:00:00"/>
    <d v="2026-07-23T00:00:00"/>
    <d v="2026-07-27T00:00:00"/>
    <s v="XNL"/>
    <s v="USD"/>
    <n v="-1227445.69"/>
    <n v="-1227445.69"/>
    <s v="N"/>
    <s v="MLILLO"/>
  </r>
  <r>
    <x v="15"/>
    <s v="P2"/>
    <s v="USD"/>
    <x v="4"/>
    <s v="FXSPOT"/>
    <s v="FXSPOT~0000074428~Bought"/>
    <n v="74428"/>
    <d v="2026-07-23T00:00:00"/>
    <d v="2026-07-23T00:00:00"/>
    <d v="2026-07-27T00:00:00"/>
    <s v="XNL"/>
    <s v="AUD"/>
    <n v="148000000"/>
    <n v="103489000"/>
    <s v="N"/>
    <s v="SGIZFR"/>
  </r>
  <r>
    <x v="15"/>
    <s v="P2"/>
    <s v="USD"/>
    <x v="4"/>
    <s v="FXSPOT"/>
    <s v="FXSPOT~0000074428~Sold"/>
    <n v="74428"/>
    <d v="2026-07-23T00:00:00"/>
    <d v="2026-07-23T00:00:00"/>
    <d v="2026-07-27T00:00:00"/>
    <s v="XNL"/>
    <s v="USD"/>
    <n v="-103607400"/>
    <n v="-103607400"/>
    <s v="N"/>
    <s v="SGIZFR"/>
  </r>
  <r>
    <x v="8"/>
    <s v="P2"/>
    <s v="USD"/>
    <x v="4"/>
    <s v="FXSPOT"/>
    <s v="FXSPOT~0000074447~Bought"/>
    <n v="74447"/>
    <d v="2026-07-24T00:00:00"/>
    <d v="2026-07-24T00:00:00"/>
    <d v="2026-07-28T00:00:00"/>
    <s v="XNL"/>
    <s v="JPY"/>
    <n v="2900000000"/>
    <n v="17698584"/>
    <s v="N"/>
    <s v="SGIZFR"/>
  </r>
  <r>
    <x v="8"/>
    <s v="P2"/>
    <s v="USD"/>
    <x v="4"/>
    <s v="FXSPOT"/>
    <s v="FXSPOT~0000074447~Sold"/>
    <n v="74447"/>
    <d v="2026-07-24T00:00:00"/>
    <d v="2026-07-24T00:00:00"/>
    <d v="2026-07-28T00:00:00"/>
    <s v="XNL"/>
    <s v="USD"/>
    <n v="-17707220.27"/>
    <n v="-17707220.27"/>
    <s v="N"/>
    <s v="SGIZFR"/>
  </r>
  <r>
    <x v="16"/>
    <s v="P2"/>
    <s v="USD"/>
    <x v="4"/>
    <s v="FXSPOT"/>
    <s v="FXSPOT~0000074485~Bought"/>
    <n v="74485"/>
    <d v="2026-07-28T00:00:00"/>
    <d v="2026-07-28T00:00:00"/>
    <d v="2026-07-30T00:00:00"/>
    <s v="XNL"/>
    <s v="JPY"/>
    <n v="8400000000"/>
    <n v="52714116"/>
    <s v="N"/>
    <s v="TDOMTO"/>
  </r>
  <r>
    <x v="16"/>
    <s v="P2"/>
    <s v="USD"/>
    <x v="4"/>
    <s v="FXSPOT"/>
    <s v="FXSPOT~0000074485~Sold"/>
    <n v="74485"/>
    <d v="2026-07-28T00:00:00"/>
    <d v="2026-07-28T00:00:00"/>
    <d v="2026-07-30T00:00:00"/>
    <s v="XNL"/>
    <s v="USD"/>
    <n v="-51295517.140000001"/>
    <n v="-51295517.140000001"/>
    <s v="N"/>
    <s v="TDOMTO"/>
  </r>
  <r>
    <x v="16"/>
    <s v="P2"/>
    <s v="USD"/>
    <x v="4"/>
    <s v="FXSPOT"/>
    <s v="FXSPOT~0000074491~Bought"/>
    <n v="74491"/>
    <d v="2026-07-28T00:00:00"/>
    <d v="2026-07-28T00:00:00"/>
    <d v="2026-07-30T00:00:00"/>
    <s v="XNL"/>
    <s v="SGD"/>
    <n v="17435182.18"/>
    <n v="13606886.9231908"/>
    <s v="N"/>
    <s v="SGIZFR"/>
  </r>
  <r>
    <x v="16"/>
    <s v="P2"/>
    <s v="USD"/>
    <x v="4"/>
    <s v="FXSPOT"/>
    <s v="FXSPOT~0000074491~Sold"/>
    <n v="74491"/>
    <d v="2026-07-28T00:00:00"/>
    <d v="2026-07-28T00:00:00"/>
    <d v="2026-07-30T00:00:00"/>
    <s v="XNL"/>
    <s v="USD"/>
    <n v="-13486372.35"/>
    <n v="-13486372.35"/>
    <s v="N"/>
    <s v="SGIZFR"/>
  </r>
  <r>
    <x v="12"/>
    <s v="P2"/>
    <s v="USD"/>
    <x v="4"/>
    <s v="FXSPOT"/>
    <s v="FXSPOT~0000074542~Bought"/>
    <n v="74542"/>
    <d v="2026-08-03T00:00:00"/>
    <d v="2026-08-03T00:00:00"/>
    <d v="2026-08-05T00:00:00"/>
    <s v="XNL"/>
    <s v="CHF"/>
    <n v="50000000"/>
    <n v="61935000"/>
    <s v="N"/>
    <s v="SSBTUS"/>
  </r>
  <r>
    <x v="12"/>
    <s v="P2"/>
    <s v="USD"/>
    <x v="4"/>
    <s v="FXSPOT"/>
    <s v="FXSPOT~0000074542~Sold"/>
    <n v="74542"/>
    <d v="2026-08-03T00:00:00"/>
    <d v="2026-08-03T00:00:00"/>
    <d v="2026-08-05T00:00:00"/>
    <s v="XNL"/>
    <s v="USD"/>
    <n v="-61849038.869999997"/>
    <n v="-61849038.869999997"/>
    <s v="N"/>
    <s v="SSBTUS"/>
  </r>
  <r>
    <x v="21"/>
    <s v="P2"/>
    <s v="USD"/>
    <x v="4"/>
    <s v="FXSPOT"/>
    <s v="FXSPOT~0000074560~Bought"/>
    <n v="74560"/>
    <d v="2026-08-05T00:00:00"/>
    <d v="2026-08-05T00:00:00"/>
    <d v="2026-08-07T00:00:00"/>
    <s v="XNL"/>
    <s v="AUD"/>
    <n v="100000000"/>
    <n v="70700000"/>
    <s v="N"/>
    <s v="CITIGB"/>
  </r>
  <r>
    <x v="21"/>
    <s v="P2"/>
    <s v="USD"/>
    <x v="4"/>
    <s v="FXSPOT"/>
    <s v="FXSPOT~0000074560~Sold"/>
    <n v="74560"/>
    <d v="2026-08-05T00:00:00"/>
    <d v="2026-08-05T00:00:00"/>
    <d v="2026-08-07T00:00:00"/>
    <s v="XNL"/>
    <s v="USD"/>
    <n v="-70481000"/>
    <n v="-70481000"/>
    <s v="N"/>
    <s v="CITIGB"/>
  </r>
  <r>
    <x v="21"/>
    <s v="P2"/>
    <s v="USD"/>
    <x v="4"/>
    <s v="FXSPOT"/>
    <s v="FXSPOT~0000074569~Bought"/>
    <n v="74569"/>
    <d v="2026-08-05T00:00:00"/>
    <d v="2026-08-05T00:00:00"/>
    <d v="2026-08-07T00:00:00"/>
    <s v="XNL"/>
    <s v="EUR"/>
    <n v="4100"/>
    <n v="4740.2150000000001"/>
    <s v="N"/>
    <s v="BARCGB"/>
  </r>
  <r>
    <x v="21"/>
    <s v="P2"/>
    <s v="USD"/>
    <x v="4"/>
    <s v="FXSPOT"/>
    <s v="FXSPOT~0000074569~Sold"/>
    <n v="74569"/>
    <d v="2026-08-05T00:00:00"/>
    <d v="2026-08-05T00:00:00"/>
    <d v="2026-08-07T00:00:00"/>
    <s v="XNL"/>
    <s v="CHF"/>
    <n v="-3828.33"/>
    <n v="-4740.6593223"/>
    <s v="N"/>
    <s v="BARCGB"/>
  </r>
  <r>
    <x v="6"/>
    <s v="P2"/>
    <s v="USD"/>
    <x v="4"/>
    <s v="FXSPOT"/>
    <s v="FXSPOT~0000074585~Bought"/>
    <n v="74585"/>
    <d v="2026-08-06T00:00:00"/>
    <d v="2026-08-06T00:00:00"/>
    <d v="2026-08-10T00:00:00"/>
    <s v="XNL"/>
    <s v="AUD"/>
    <n v="48780805.079999998"/>
    <n v="34412418.943686001"/>
    <s v="N"/>
    <s v="MIDLGB"/>
  </r>
  <r>
    <x v="6"/>
    <s v="P2"/>
    <s v="USD"/>
    <x v="4"/>
    <s v="FXSPOT"/>
    <s v="FXSPOT~0000074585~Sold"/>
    <n v="74585"/>
    <d v="2026-08-06T00:00:00"/>
    <d v="2026-08-06T00:00:00"/>
    <d v="2026-08-10T00:00:00"/>
    <s v="XNL"/>
    <s v="USD"/>
    <n v="-34368516.219999999"/>
    <n v="-34368516.219999999"/>
    <s v="N"/>
    <s v="MIDLGB"/>
  </r>
  <r>
    <x v="6"/>
    <s v="P2"/>
    <s v="USD"/>
    <x v="4"/>
    <s v="FXSPOT"/>
    <s v="FXSPOT~0000074591~Bought"/>
    <n v="74591"/>
    <d v="2026-08-06T00:00:00"/>
    <d v="2026-08-06T00:00:00"/>
    <d v="2026-08-10T00:00:00"/>
    <s v="XNL"/>
    <s v="AUD"/>
    <n v="140000000"/>
    <n v="98763000"/>
    <s v="N"/>
    <s v="MIDLGB"/>
  </r>
  <r>
    <x v="6"/>
    <s v="P2"/>
    <s v="USD"/>
    <x v="4"/>
    <s v="FXSPOT"/>
    <s v="FXSPOT~0000074591~Sold"/>
    <n v="74591"/>
    <d v="2026-08-06T00:00:00"/>
    <d v="2026-08-06T00:00:00"/>
    <d v="2026-08-10T00:00:00"/>
    <s v="XNL"/>
    <s v="USD"/>
    <n v="-98600600"/>
    <n v="-98600600"/>
    <s v="N"/>
    <s v="MIDLGB"/>
  </r>
  <r>
    <x v="9"/>
    <s v="P2"/>
    <s v="USD"/>
    <x v="4"/>
    <s v="FXSPOT"/>
    <s v="FXSPOT~0000074628~Bought"/>
    <n v="74628"/>
    <d v="2026-08-11T00:00:00"/>
    <d v="2026-08-11T00:00:00"/>
    <d v="2026-08-12T00:00:00"/>
    <s v="XNL"/>
    <s v="JPY"/>
    <n v="19387118503"/>
    <n v="121557039.14262401"/>
    <s v="N"/>
    <s v="CITIGB"/>
  </r>
  <r>
    <x v="9"/>
    <s v="P2"/>
    <s v="USD"/>
    <x v="4"/>
    <s v="FXSPOT"/>
    <s v="FXSPOT~0000074628~Sold"/>
    <n v="74628"/>
    <d v="2026-08-11T00:00:00"/>
    <d v="2026-08-11T00:00:00"/>
    <d v="2026-08-12T00:00:00"/>
    <s v="XNL"/>
    <s v="USD"/>
    <n v="-121780218.44"/>
    <n v="-121780218.44"/>
    <s v="N"/>
    <s v="CITIGB"/>
  </r>
  <r>
    <x v="2"/>
    <s v="P2"/>
    <s v="USD"/>
    <x v="4"/>
    <s v="FXSPOT"/>
    <s v="FXSPOT~0000074673~Bought"/>
    <n v="74673"/>
    <d v="2026-08-13T00:00:00"/>
    <d v="2026-08-13T00:00:00"/>
    <d v="2026-08-17T00:00:00"/>
    <s v="XNL"/>
    <s v="AUD"/>
    <n v="142000000"/>
    <n v="100883900"/>
    <s v="N"/>
    <s v="ROYCCA"/>
  </r>
  <r>
    <x v="2"/>
    <s v="P2"/>
    <s v="USD"/>
    <x v="4"/>
    <s v="FXSPOT"/>
    <s v="FXSPOT~0000074673~Sold"/>
    <n v="74673"/>
    <d v="2026-08-13T00:00:00"/>
    <d v="2026-08-13T00:00:00"/>
    <d v="2026-08-17T00:00:00"/>
    <s v="XNL"/>
    <s v="USD"/>
    <n v="-100122780"/>
    <n v="-100122780"/>
    <s v="N"/>
    <s v="ROYCCA"/>
  </r>
  <r>
    <x v="7"/>
    <s v="P2"/>
    <s v="USD"/>
    <x v="4"/>
    <s v="FXSPOT"/>
    <s v="FXSPOT~0000074703~Bought"/>
    <n v="74703"/>
    <d v="2026-08-17T00:00:00"/>
    <d v="2026-08-17T00:00:00"/>
    <d v="2026-08-19T00:00:00"/>
    <s v="XNL"/>
    <s v="AUD"/>
    <n v="97576207.019999996"/>
    <n v="69513289.881047994"/>
    <s v="N"/>
    <s v="TDOMTO"/>
  </r>
  <r>
    <x v="7"/>
    <s v="P2"/>
    <s v="USD"/>
    <x v="4"/>
    <s v="FXSPOT"/>
    <s v="FXSPOT~0000074703~Sold"/>
    <n v="74703"/>
    <d v="2026-08-17T00:00:00"/>
    <d v="2026-08-17T00:00:00"/>
    <d v="2026-08-19T00:00:00"/>
    <s v="XNL"/>
    <s v="USD"/>
    <n v="-69506459.549999997"/>
    <n v="-69506459.549999997"/>
    <s v="N"/>
    <s v="TDOMTO"/>
  </r>
  <r>
    <x v="14"/>
    <s v="P2"/>
    <s v="USD"/>
    <x v="4"/>
    <s v="FXSPOT"/>
    <s v="FXSPOT~0000074715~Bought"/>
    <n v="74715"/>
    <d v="2026-08-18T00:00:00"/>
    <d v="2026-08-18T00:00:00"/>
    <d v="2026-08-20T00:00:00"/>
    <s v="XNL"/>
    <s v="AUD"/>
    <n v="60000000"/>
    <n v="42675000"/>
    <s v="N"/>
    <s v="MIDLGB"/>
  </r>
  <r>
    <x v="14"/>
    <s v="P2"/>
    <s v="USD"/>
    <x v="4"/>
    <s v="FXSPOT"/>
    <s v="FXSPOT~0000074715~Sold"/>
    <n v="74715"/>
    <d v="2026-08-18T00:00:00"/>
    <d v="2026-08-18T00:00:00"/>
    <d v="2026-08-20T00:00:00"/>
    <s v="XNL"/>
    <s v="USD"/>
    <n v="-42663000"/>
    <n v="-42663000"/>
    <s v="N"/>
    <s v="MIDLGB"/>
  </r>
  <r>
    <x v="3"/>
    <s v="P2"/>
    <s v="USD"/>
    <x v="4"/>
    <s v="MM"/>
    <s v="MM~273078I"/>
    <s v="273078I"/>
    <d v="2023-10-27T00:00:00"/>
    <d v="2023-10-27T00:00:00"/>
    <d v="2028-10-27T00:00:00"/>
    <s v="XNL"/>
    <s v="USD"/>
    <n v="6285943.7300000004"/>
    <n v="6285943.7300000004"/>
    <s v="N"/>
    <s v="CITINY"/>
  </r>
  <r>
    <x v="4"/>
    <s v="P2"/>
    <s v="USD"/>
    <x v="4"/>
    <s v="MM"/>
    <s v="MM~273078I"/>
    <s v="273078I"/>
    <d v="2023-10-27T00:00:00"/>
    <d v="2023-10-27T00:00:00"/>
    <d v="2028-10-27T00:00:00"/>
    <s v="XNL"/>
    <s v="USD"/>
    <n v="-262981"/>
    <n v="-262981"/>
    <s v="N"/>
    <s v="CITINY"/>
  </r>
  <r>
    <x v="3"/>
    <s v="P2"/>
    <s v="USD"/>
    <x v="4"/>
    <s v="MM"/>
    <s v="MM~273078I"/>
    <s v="273078I"/>
    <d v="2023-10-27T00:00:00"/>
    <d v="2023-10-27T00:00:00"/>
    <d v="2028-10-27T00:00:00"/>
    <s v="INT"/>
    <s v="USD"/>
    <n v="640.82000000000005"/>
    <n v="640.82000000000005"/>
    <s v="N"/>
    <s v="CITINY"/>
  </r>
  <r>
    <x v="3"/>
    <s v="P2"/>
    <s v="USD"/>
    <x v="4"/>
    <s v="MM"/>
    <s v="MM~292556I"/>
    <s v="292556I"/>
    <d v="2025-10-01T00:00:00"/>
    <d v="2025-10-01T00:00:00"/>
    <d v="2030-10-01T00:00:00"/>
    <s v="XNL"/>
    <s v="USD"/>
    <n v="4322398.3099999996"/>
    <n v="4322398.3099999996"/>
    <s v="N"/>
    <s v="FUNBUS"/>
  </r>
  <r>
    <x v="3"/>
    <s v="P2"/>
    <s v="USD"/>
    <x v="4"/>
    <s v="MM"/>
    <s v="MM~292556I"/>
    <s v="292556I"/>
    <d v="2025-10-01T00:00:00"/>
    <d v="2025-10-01T00:00:00"/>
    <d v="2030-10-01T00:00:00"/>
    <s v="INT"/>
    <s v="USD"/>
    <n v="639.16"/>
    <n v="639.16"/>
    <s v="N"/>
    <s v="FUNBUS"/>
  </r>
  <r>
    <x v="4"/>
    <s v="P2"/>
    <s v="USD"/>
    <x v="4"/>
    <s v="MM"/>
    <s v="MM~292556I"/>
    <s v="292556I"/>
    <d v="2025-10-01T00:00:00"/>
    <d v="2025-10-01T00:00:00"/>
    <d v="2030-10-01T00:00:00"/>
    <s v="XNL"/>
    <s v="USD"/>
    <n v="-4092500"/>
    <n v="-4092500"/>
    <s v="N"/>
    <s v="FUNBUS"/>
  </r>
  <r>
    <x v="19"/>
    <s v="P2"/>
    <s v="USD"/>
    <x v="4"/>
    <s v="MM"/>
    <s v="MM~294846I"/>
    <s v="294846I"/>
    <d v="2026-01-07T00:00:00"/>
    <d v="2026-01-09T00:00:00"/>
    <d v="2026-07-09T00:00:00"/>
    <s v="XNL"/>
    <s v="JPY"/>
    <n v="14400000000"/>
    <n v="88675344"/>
    <s v="N"/>
    <s v="SCHBTO"/>
  </r>
  <r>
    <x v="19"/>
    <s v="P2"/>
    <s v="USD"/>
    <x v="4"/>
    <s v="MM"/>
    <s v="MM~294846I"/>
    <s v="294846I"/>
    <d v="2026-01-07T00:00:00"/>
    <d v="2026-01-09T00:00:00"/>
    <d v="2026-07-09T00:00:00"/>
    <s v="INT"/>
    <s v="JPY"/>
    <n v="71408219"/>
    <n v="439732.52668418997"/>
    <s v="N"/>
    <s v="SCHBTO"/>
  </r>
  <r>
    <x v="18"/>
    <s v="P2"/>
    <s v="USD"/>
    <x v="4"/>
    <s v="MM"/>
    <s v="MM~295060I"/>
    <s v="295060I"/>
    <d v="2026-01-14T00:00:00"/>
    <d v="2026-01-16T00:00:00"/>
    <d v="2026-07-16T00:00:00"/>
    <s v="INT"/>
    <s v="EUR"/>
    <n v="349933.33"/>
    <n v="400341.22618649999"/>
    <s v="N"/>
    <s v="RINGDK"/>
  </r>
  <r>
    <x v="18"/>
    <s v="P2"/>
    <s v="USD"/>
    <x v="4"/>
    <s v="MM"/>
    <s v="MM~295060I"/>
    <s v="295060I"/>
    <d v="2026-01-14T00:00:00"/>
    <d v="2026-01-16T00:00:00"/>
    <d v="2026-07-16T00:00:00"/>
    <s v="XNL"/>
    <s v="EUR"/>
    <n v="29000000"/>
    <n v="33177450"/>
    <s v="N"/>
    <s v="RINGDK"/>
  </r>
  <r>
    <x v="15"/>
    <s v="P2"/>
    <s v="USD"/>
    <x v="4"/>
    <s v="MM"/>
    <s v="MM~295276I"/>
    <s v="295276I"/>
    <d v="2026-01-22T00:00:00"/>
    <d v="2026-01-26T00:00:00"/>
    <d v="2026-07-27T00:00:00"/>
    <s v="INT"/>
    <s v="JPY"/>
    <n v="8815781"/>
    <n v="53840.090354439999"/>
    <s v="N"/>
    <s v="SCHBTO"/>
  </r>
  <r>
    <x v="15"/>
    <s v="P2"/>
    <s v="USD"/>
    <x v="4"/>
    <s v="MM"/>
    <s v="MM~295276I"/>
    <s v="295276I"/>
    <d v="2026-01-22T00:00:00"/>
    <d v="2026-01-26T00:00:00"/>
    <d v="2026-07-27T00:00:00"/>
    <s v="XNL"/>
    <s v="JPY"/>
    <n v="1700000000"/>
    <n v="10382308"/>
    <s v="N"/>
    <s v="SCHBTO"/>
  </r>
  <r>
    <x v="12"/>
    <s v="P2"/>
    <s v="USD"/>
    <x v="4"/>
    <s v="MM"/>
    <s v="MM~296194I"/>
    <s v="296194I"/>
    <d v="2026-03-03T00:00:00"/>
    <d v="2026-03-05T00:00:00"/>
    <d v="2026-08-05T00:00:00"/>
    <s v="INT"/>
    <s v="AUD"/>
    <n v="2805000"/>
    <n v="1978927.5"/>
    <s v="N"/>
    <s v="NATASG"/>
  </r>
  <r>
    <x v="12"/>
    <s v="P2"/>
    <s v="USD"/>
    <x v="4"/>
    <s v="MM"/>
    <s v="MM~296194I"/>
    <s v="296194I"/>
    <d v="2026-03-03T00:00:00"/>
    <d v="2026-03-05T00:00:00"/>
    <d v="2026-08-05T00:00:00"/>
    <s v="XNL"/>
    <s v="AUD"/>
    <n v="150000000"/>
    <n v="105825000"/>
    <s v="N"/>
    <s v="NATASG"/>
  </r>
  <r>
    <x v="19"/>
    <s v="P2"/>
    <s v="USD"/>
    <x v="4"/>
    <s v="MM"/>
    <s v="MM~296888I"/>
    <s v="296888I"/>
    <d v="2026-04-07T00:00:00"/>
    <d v="2026-04-09T00:00:00"/>
    <d v="2026-07-09T00:00:00"/>
    <s v="XNL"/>
    <s v="AUD"/>
    <n v="45000000"/>
    <n v="31227750"/>
    <s v="N"/>
    <s v="NATASG"/>
  </r>
  <r>
    <x v="19"/>
    <s v="P2"/>
    <s v="USD"/>
    <x v="4"/>
    <s v="MM"/>
    <s v="MM~296888I"/>
    <s v="296888I"/>
    <d v="2026-04-07T00:00:00"/>
    <d v="2026-04-09T00:00:00"/>
    <d v="2026-07-09T00:00:00"/>
    <s v="INT"/>
    <s v="AUD"/>
    <n v="543725"/>
    <n v="377317.96375"/>
    <s v="N"/>
    <s v="NATASG"/>
  </r>
  <r>
    <x v="6"/>
    <s v="P2"/>
    <s v="USD"/>
    <x v="4"/>
    <s v="MM"/>
    <s v="MM~296910I"/>
    <s v="296910I"/>
    <d v="2026-04-08T00:00:00"/>
    <d v="2026-04-10T00:00:00"/>
    <d v="2026-08-10T00:00:00"/>
    <s v="INT"/>
    <s v="USD"/>
    <n v="1396222.22"/>
    <n v="1396222.22"/>
    <s v="N"/>
    <s v="SMITSG"/>
  </r>
  <r>
    <x v="6"/>
    <s v="P2"/>
    <s v="USD"/>
    <x v="4"/>
    <s v="MM"/>
    <s v="MM~296910I"/>
    <s v="296910I"/>
    <d v="2026-04-08T00:00:00"/>
    <d v="2026-04-10T00:00:00"/>
    <d v="2026-08-10T00:00:00"/>
    <s v="XNL"/>
    <s v="USD"/>
    <n v="100000000"/>
    <n v="100000000"/>
    <s v="N"/>
    <s v="SMITSG"/>
  </r>
  <r>
    <x v="26"/>
    <s v="P2"/>
    <s v="USD"/>
    <x v="4"/>
    <s v="MM"/>
    <s v="MM~296922I"/>
    <s v="296922I"/>
    <d v="2026-04-08T00:00:00"/>
    <d v="2026-04-10T00:00:00"/>
    <d v="2026-07-10T00:00:00"/>
    <s v="XNL"/>
    <s v="USD"/>
    <n v="50000000"/>
    <n v="50000000"/>
    <s v="N"/>
    <s v="CZNBKR"/>
  </r>
  <r>
    <x v="26"/>
    <s v="P2"/>
    <s v="USD"/>
    <x v="4"/>
    <s v="MM"/>
    <s v="MM~296922I"/>
    <s v="296922I"/>
    <d v="2026-04-08T00:00:00"/>
    <d v="2026-04-10T00:00:00"/>
    <d v="2026-07-10T00:00:00"/>
    <s v="INT"/>
    <s v="USD"/>
    <n v="515666.67"/>
    <n v="515666.67"/>
    <s v="N"/>
    <s v="CZNBKR"/>
  </r>
  <r>
    <x v="30"/>
    <s v="P2"/>
    <s v="USD"/>
    <x v="4"/>
    <s v="MM"/>
    <s v="MM~296940I"/>
    <s v="296940I"/>
    <d v="2026-04-09T00:00:00"/>
    <d v="2026-04-13T00:00:00"/>
    <d v="2026-07-13T00:00:00"/>
    <s v="XNL"/>
    <s v="JPY"/>
    <n v="7000000000"/>
    <n v="43090180"/>
    <s v="N"/>
    <s v="STBCSG"/>
  </r>
  <r>
    <x v="30"/>
    <s v="P2"/>
    <s v="USD"/>
    <x v="4"/>
    <s v="MM"/>
    <s v="MM~296940I"/>
    <s v="296940I"/>
    <d v="2026-04-09T00:00:00"/>
    <d v="2026-04-13T00:00:00"/>
    <d v="2026-07-13T00:00:00"/>
    <s v="INT"/>
    <s v="JPY"/>
    <n v="18933055"/>
    <n v="116546.9639857"/>
    <s v="N"/>
    <s v="STBCSG"/>
  </r>
  <r>
    <x v="18"/>
    <s v="P2"/>
    <s v="USD"/>
    <x v="4"/>
    <s v="MM"/>
    <s v="MM~297040I"/>
    <s v="297040I"/>
    <d v="2026-04-14T00:00:00"/>
    <d v="2026-04-16T00:00:00"/>
    <d v="2026-07-16T00:00:00"/>
    <s v="XNL"/>
    <s v="EUR"/>
    <n v="80000000"/>
    <n v="91524000"/>
    <s v="N"/>
    <s v="BFCESG"/>
  </r>
  <r>
    <x v="18"/>
    <s v="P2"/>
    <s v="USD"/>
    <x v="4"/>
    <s v="MM"/>
    <s v="MM~297040I"/>
    <s v="297040I"/>
    <d v="2026-04-14T00:00:00"/>
    <d v="2026-04-16T00:00:00"/>
    <d v="2026-07-16T00:00:00"/>
    <s v="INT"/>
    <s v="EUR"/>
    <n v="491400"/>
    <n v="562186.17000000004"/>
    <s v="N"/>
    <s v="BFCESG"/>
  </r>
  <r>
    <x v="18"/>
    <s v="P2"/>
    <s v="USD"/>
    <x v="4"/>
    <s v="MM"/>
    <s v="MM~297042I"/>
    <s v="297042I"/>
    <d v="2026-04-14T00:00:00"/>
    <d v="2026-04-16T00:00:00"/>
    <d v="2026-07-16T00:00:00"/>
    <s v="XNL"/>
    <s v="JPY"/>
    <n v="21000000000"/>
    <n v="129306450"/>
    <s v="N"/>
    <s v="STBCSG"/>
  </r>
  <r>
    <x v="18"/>
    <s v="P2"/>
    <s v="USD"/>
    <x v="4"/>
    <s v="MM"/>
    <s v="MM~297042I"/>
    <s v="297042I"/>
    <d v="2026-04-14T00:00:00"/>
    <d v="2026-04-16T00:00:00"/>
    <d v="2026-07-16T00:00:00"/>
    <s v="INT"/>
    <s v="JPY"/>
    <n v="55737500"/>
    <n v="343200.86937500001"/>
    <s v="N"/>
    <s v="STBCSG"/>
  </r>
  <r>
    <x v="2"/>
    <s v="P2"/>
    <s v="USD"/>
    <x v="4"/>
    <s v="MM"/>
    <s v="MM~297044I"/>
    <s v="297044I"/>
    <d v="2026-04-14T00:00:00"/>
    <d v="2026-04-16T00:00:00"/>
    <d v="2026-08-17T00:00:00"/>
    <s v="XNL"/>
    <s v="USD"/>
    <n v="100000000"/>
    <n v="100000000"/>
    <s v="N"/>
    <s v="SMITSG"/>
  </r>
  <r>
    <x v="2"/>
    <s v="P2"/>
    <s v="USD"/>
    <x v="4"/>
    <s v="MM"/>
    <s v="MM~297044I"/>
    <s v="297044I"/>
    <d v="2026-04-14T00:00:00"/>
    <d v="2026-04-16T00:00:00"/>
    <d v="2026-08-17T00:00:00"/>
    <s v="INT"/>
    <s v="USD"/>
    <n v="1414500"/>
    <n v="1414500"/>
    <s v="N"/>
    <s v="SMITSG"/>
  </r>
  <r>
    <x v="22"/>
    <s v="P2"/>
    <s v="USD"/>
    <x v="4"/>
    <s v="MM"/>
    <s v="MM~297086I"/>
    <s v="297086I"/>
    <d v="2026-04-15T00:00:00"/>
    <d v="2026-04-17T00:00:00"/>
    <d v="2026-07-17T00:00:00"/>
    <s v="XNL"/>
    <s v="GBP"/>
    <n v="80000000"/>
    <n v="107668000"/>
    <s v="N"/>
    <s v="BSCHHK"/>
  </r>
  <r>
    <x v="22"/>
    <s v="P2"/>
    <s v="USD"/>
    <x v="4"/>
    <s v="MM"/>
    <s v="MM~297086I"/>
    <s v="297086I"/>
    <d v="2026-04-15T00:00:00"/>
    <d v="2026-04-17T00:00:00"/>
    <d v="2026-07-17T00:00:00"/>
    <s v="INT"/>
    <s v="GBP"/>
    <n v="827726.03"/>
    <n v="1113995.0774755001"/>
    <s v="N"/>
    <s v="BSCHHK"/>
  </r>
  <r>
    <x v="14"/>
    <s v="P2"/>
    <s v="USD"/>
    <x v="4"/>
    <s v="MM"/>
    <s v="MM~297122I"/>
    <s v="297122I"/>
    <d v="2026-04-16T00:00:00"/>
    <d v="2026-04-20T00:00:00"/>
    <d v="2026-08-20T00:00:00"/>
    <s v="XNL"/>
    <s v="USD"/>
    <n v="50000000"/>
    <n v="50000000"/>
    <s v="N"/>
    <s v="RINGDK"/>
  </r>
  <r>
    <x v="14"/>
    <s v="P2"/>
    <s v="USD"/>
    <x v="4"/>
    <s v="MM"/>
    <s v="MM~297122I"/>
    <s v="297122I"/>
    <d v="2026-04-16T00:00:00"/>
    <d v="2026-04-20T00:00:00"/>
    <d v="2026-08-20T00:00:00"/>
    <s v="INT"/>
    <s v="USD"/>
    <n v="699805.56"/>
    <n v="699805.56"/>
    <s v="N"/>
    <s v="RINGDK"/>
  </r>
  <r>
    <x v="15"/>
    <s v="P2"/>
    <s v="USD"/>
    <x v="4"/>
    <s v="MM"/>
    <s v="MM~297124I"/>
    <s v="297124I"/>
    <d v="2026-04-16T00:00:00"/>
    <d v="2026-04-20T00:00:00"/>
    <d v="2026-07-27T00:00:00"/>
    <s v="INT"/>
    <s v="AUD"/>
    <n v="1943666.67"/>
    <n v="1359108.9189975001"/>
    <s v="N"/>
    <s v="SMITSG"/>
  </r>
  <r>
    <x v="15"/>
    <s v="P2"/>
    <s v="USD"/>
    <x v="4"/>
    <s v="MM"/>
    <s v="MM~297124I"/>
    <s v="297124I"/>
    <d v="2026-04-16T00:00:00"/>
    <d v="2026-04-20T00:00:00"/>
    <d v="2026-07-27T00:00:00"/>
    <s v="XNL"/>
    <s v="AUD"/>
    <n v="150000000"/>
    <n v="104887500"/>
    <s v="N"/>
    <s v="SMITSG"/>
  </r>
  <r>
    <x v="16"/>
    <s v="P2"/>
    <s v="USD"/>
    <x v="4"/>
    <s v="MM"/>
    <s v="MM~297326I"/>
    <s v="297326I"/>
    <d v="2026-04-28T00:00:00"/>
    <d v="2026-04-30T00:00:00"/>
    <d v="2026-07-30T00:00:00"/>
    <s v="INT"/>
    <s v="JPY"/>
    <n v="19403222"/>
    <n v="121764.72562878"/>
    <s v="N"/>
    <s v="STBCSG"/>
  </r>
  <r>
    <x v="16"/>
    <s v="P2"/>
    <s v="USD"/>
    <x v="4"/>
    <s v="MM"/>
    <s v="MM~297326I"/>
    <s v="297326I"/>
    <d v="2026-04-28T00:00:00"/>
    <d v="2026-04-30T00:00:00"/>
    <d v="2026-07-30T00:00:00"/>
    <s v="XNL"/>
    <s v="JPY"/>
    <n v="7600000000"/>
    <n v="47693724"/>
    <s v="N"/>
    <s v="STBCSG"/>
  </r>
  <r>
    <x v="32"/>
    <s v="P2"/>
    <s v="USD"/>
    <x v="4"/>
    <s v="MM"/>
    <s v="MM~297346I"/>
    <s v="297346I"/>
    <d v="2026-04-29T00:00:00"/>
    <d v="2026-05-04T00:00:00"/>
    <d v="2026-08-04T00:00:00"/>
    <s v="INT"/>
    <s v="EUR"/>
    <n v="125222.22"/>
    <n v="144387.480771"/>
    <s v="N"/>
    <s v="KOEXNL"/>
  </r>
  <r>
    <x v="32"/>
    <s v="P2"/>
    <s v="USD"/>
    <x v="4"/>
    <s v="MM"/>
    <s v="MM~297346I"/>
    <s v="297346I"/>
    <d v="2026-04-29T00:00:00"/>
    <d v="2026-05-04T00:00:00"/>
    <d v="2026-08-04T00:00:00"/>
    <s v="XNL"/>
    <s v="EUR"/>
    <n v="20000000"/>
    <n v="23061000"/>
    <s v="N"/>
    <s v="KOEXNL"/>
  </r>
  <r>
    <x v="32"/>
    <s v="P2"/>
    <s v="USD"/>
    <x v="4"/>
    <s v="MM"/>
    <s v="MM~297348I"/>
    <s v="297348I"/>
    <d v="2026-04-29T00:00:00"/>
    <d v="2026-05-04T00:00:00"/>
    <d v="2026-08-04T00:00:00"/>
    <s v="INT"/>
    <s v="CHF"/>
    <n v="24533.33"/>
    <n v="30314.363881199999"/>
    <s v="N"/>
    <s v="VABECH"/>
  </r>
  <r>
    <x v="32"/>
    <s v="P2"/>
    <s v="USD"/>
    <x v="4"/>
    <s v="MM"/>
    <s v="MM~297348I"/>
    <s v="297348I"/>
    <d v="2026-04-29T00:00:00"/>
    <d v="2026-05-04T00:00:00"/>
    <d v="2026-08-04T00:00:00"/>
    <s v="XNL"/>
    <s v="CHF"/>
    <n v="80000000"/>
    <n v="98851200"/>
    <s v="N"/>
    <s v="VABECH"/>
  </r>
  <r>
    <x v="5"/>
    <s v="P2"/>
    <s v="USD"/>
    <x v="4"/>
    <s v="MM"/>
    <s v="MM~297350I"/>
    <s v="297350I"/>
    <d v="2026-04-29T00:00:00"/>
    <d v="2026-05-01T00:00:00"/>
    <d v="2026-08-03T00:00:00"/>
    <s v="INT"/>
    <s v="USD"/>
    <n v="925900"/>
    <n v="925900"/>
    <s v="N"/>
    <s v="LLCMGB"/>
  </r>
  <r>
    <x v="5"/>
    <s v="P2"/>
    <s v="USD"/>
    <x v="4"/>
    <s v="MM"/>
    <s v="MM~297350I"/>
    <s v="297350I"/>
    <d v="2026-04-29T00:00:00"/>
    <d v="2026-05-01T00:00:00"/>
    <d v="2026-08-03T00:00:00"/>
    <s v="XNL"/>
    <s v="USD"/>
    <n v="90000000"/>
    <n v="90000000"/>
    <s v="N"/>
    <s v="LLCMGB"/>
  </r>
  <r>
    <x v="32"/>
    <s v="P2"/>
    <s v="USD"/>
    <x v="4"/>
    <s v="MM"/>
    <s v="MM~297374I"/>
    <s v="297374I"/>
    <d v="2026-04-30T00:00:00"/>
    <d v="2026-05-04T00:00:00"/>
    <d v="2026-08-04T00:00:00"/>
    <s v="INT"/>
    <s v="EUR"/>
    <n v="628666.67000000004"/>
    <n v="724884.10384350002"/>
    <s v="N"/>
    <s v="BFCESG"/>
  </r>
  <r>
    <x v="32"/>
    <s v="P2"/>
    <s v="USD"/>
    <x v="4"/>
    <s v="MM"/>
    <s v="MM~297374I"/>
    <s v="297374I"/>
    <d v="2026-04-30T00:00:00"/>
    <d v="2026-05-04T00:00:00"/>
    <d v="2026-08-04T00:00:00"/>
    <s v="XNL"/>
    <s v="EUR"/>
    <n v="100000000"/>
    <n v="115305000"/>
    <s v="N"/>
    <s v="BFCESG"/>
  </r>
  <r>
    <x v="21"/>
    <s v="P2"/>
    <s v="USD"/>
    <x v="4"/>
    <s v="MM"/>
    <s v="MM~297488I"/>
    <s v="297488I"/>
    <d v="2026-05-05T00:00:00"/>
    <d v="2026-05-07T00:00:00"/>
    <d v="2026-08-07T00:00:00"/>
    <s v="INT"/>
    <s v="USD"/>
    <n v="2008666.67"/>
    <n v="2008666.67"/>
    <s v="N"/>
    <s v="ANZBSI"/>
  </r>
  <r>
    <x v="21"/>
    <s v="P2"/>
    <s v="USD"/>
    <x v="4"/>
    <s v="MM"/>
    <s v="MM~297488I"/>
    <s v="297488I"/>
    <d v="2026-05-05T00:00:00"/>
    <d v="2026-05-07T00:00:00"/>
    <d v="2026-08-07T00:00:00"/>
    <s v="XNL"/>
    <s v="USD"/>
    <n v="200000000"/>
    <n v="200000000"/>
    <s v="N"/>
    <s v="ANZBSI"/>
  </r>
  <r>
    <x v="31"/>
    <s v="P2"/>
    <s v="USD"/>
    <x v="4"/>
    <s v="MM"/>
    <s v="MM~297566I"/>
    <s v="297566I"/>
    <d v="2026-05-07T00:00:00"/>
    <d v="2026-05-11T00:00:00"/>
    <d v="2026-08-11T00:00:00"/>
    <s v="INT"/>
    <s v="USD"/>
    <n v="1812400"/>
    <n v="1812400"/>
    <s v="N"/>
    <s v="LLCMGB"/>
  </r>
  <r>
    <x v="31"/>
    <s v="P2"/>
    <s v="USD"/>
    <x v="4"/>
    <s v="MM"/>
    <s v="MM~297566I"/>
    <s v="297566I"/>
    <d v="2026-05-07T00:00:00"/>
    <d v="2026-05-11T00:00:00"/>
    <d v="2026-08-11T00:00:00"/>
    <s v="XNL"/>
    <s v="USD"/>
    <n v="180000000"/>
    <n v="180000000"/>
    <s v="N"/>
    <s v="LLCMGB"/>
  </r>
  <r>
    <x v="2"/>
    <s v="P2"/>
    <s v="USD"/>
    <x v="4"/>
    <s v="MM"/>
    <s v="MM~297700I"/>
    <s v="297700I"/>
    <d v="2026-05-14T00:00:00"/>
    <d v="2026-05-15T00:00:00"/>
    <d v="2026-08-17T00:00:00"/>
    <s v="XNL"/>
    <s v="USD"/>
    <n v="60000000"/>
    <n v="60000000"/>
    <s v="N"/>
    <s v="UBPGSG"/>
  </r>
  <r>
    <x v="2"/>
    <s v="P2"/>
    <s v="USD"/>
    <x v="4"/>
    <s v="MM"/>
    <s v="MM~297700I"/>
    <s v="297700I"/>
    <d v="2026-05-14T00:00:00"/>
    <d v="2026-05-15T00:00:00"/>
    <d v="2026-08-17T00:00:00"/>
    <s v="INT"/>
    <s v="USD"/>
    <n v="626666.67000000004"/>
    <n v="626666.67000000004"/>
    <s v="N"/>
    <s v="UBPGSG"/>
  </r>
  <r>
    <x v="7"/>
    <s v="P2"/>
    <s v="USD"/>
    <x v="4"/>
    <s v="MM"/>
    <s v="MM~297736I"/>
    <s v="297736I"/>
    <d v="2026-05-15T00:00:00"/>
    <d v="2026-05-19T00:00:00"/>
    <d v="2026-08-19T00:00:00"/>
    <s v="XNL"/>
    <s v="USD"/>
    <n v="50000000"/>
    <n v="50000000"/>
    <s v="N"/>
    <s v="OCBCSG"/>
  </r>
  <r>
    <x v="7"/>
    <s v="P2"/>
    <s v="USD"/>
    <x v="4"/>
    <s v="MM"/>
    <s v="MM~297736I"/>
    <s v="297736I"/>
    <d v="2026-05-15T00:00:00"/>
    <d v="2026-05-19T00:00:00"/>
    <d v="2026-08-19T00:00:00"/>
    <s v="INT"/>
    <s v="USD"/>
    <n v="506000"/>
    <n v="506000"/>
    <s v="N"/>
    <s v="OCBCSG"/>
  </r>
  <r>
    <x v="3"/>
    <s v="P2"/>
    <s v="USD"/>
    <x v="4"/>
    <s v="MM"/>
    <s v="MM~298168I"/>
    <s v="298168I"/>
    <d v="2026-06-11T00:00:00"/>
    <d v="2026-06-15T00:00:00"/>
    <d v="2026-07-01T00:00:00"/>
    <s v="INT"/>
    <s v="JPY"/>
    <n v="554667"/>
    <n v="3411.7622636699998"/>
    <s v="N"/>
    <s v="STBCSG"/>
  </r>
  <r>
    <x v="3"/>
    <s v="P2"/>
    <s v="USD"/>
    <x v="4"/>
    <s v="MM"/>
    <s v="MM~298168I"/>
    <s v="298168I"/>
    <d v="2026-06-11T00:00:00"/>
    <d v="2026-06-15T00:00:00"/>
    <d v="2026-07-01T00:00:00"/>
    <s v="XNL"/>
    <s v="JPY"/>
    <n v="1200000000"/>
    <n v="7381212"/>
    <s v="N"/>
    <s v="STBCSG"/>
  </r>
  <r>
    <x v="3"/>
    <s v="P2"/>
    <s v="USD"/>
    <x v="4"/>
    <s v="MM"/>
    <s v="MM~298172I"/>
    <s v="298172I"/>
    <d v="2026-06-11T00:00:00"/>
    <d v="2026-06-15T00:00:00"/>
    <d v="2026-07-01T00:00:00"/>
    <s v="INT"/>
    <s v="JPY"/>
    <n v="2096444"/>
    <n v="12895.248008439999"/>
    <s v="N"/>
    <s v="SGIZFR"/>
  </r>
  <r>
    <x v="3"/>
    <s v="P2"/>
    <s v="USD"/>
    <x v="4"/>
    <s v="MM"/>
    <s v="MM~298172I"/>
    <s v="298172I"/>
    <d v="2026-06-11T00:00:00"/>
    <d v="2026-06-15T00:00:00"/>
    <d v="2026-07-01T00:00:00"/>
    <s v="XNL"/>
    <s v="JPY"/>
    <n v="5300000000"/>
    <n v="32600353"/>
    <s v="N"/>
    <s v="SGIZFR"/>
  </r>
  <r>
    <x v="3"/>
    <s v="P2"/>
    <s v="USD"/>
    <x v="0"/>
    <s v="MM"/>
    <s v="MM~298544I"/>
    <s v="298544I"/>
    <d v="2026-06-01T00:00:00"/>
    <d v="2026-06-01T00:00:00"/>
    <d v="2026-07-01T00:00:00"/>
    <s v="INT"/>
    <s v="USD"/>
    <n v="0"/>
    <n v="0"/>
    <s v="N"/>
    <s v="P2"/>
  </r>
  <r>
    <x v="3"/>
    <s v="P2"/>
    <s v="USD"/>
    <x v="0"/>
    <s v="MM"/>
    <s v="MM~298544I"/>
    <s v="298544I"/>
    <d v="2026-06-01T00:00:00"/>
    <d v="2026-06-01T00:00:00"/>
    <d v="2026-07-01T00:00:00"/>
    <s v="XNL"/>
    <s v="USD"/>
    <n v="-85160"/>
    <n v="-85160"/>
    <s v="N"/>
    <s v="P2"/>
  </r>
  <r>
    <x v="3"/>
    <s v="P2"/>
    <s v="USD"/>
    <x v="4"/>
    <s v="MM"/>
    <s v="MM~298546I"/>
    <s v="298546I"/>
    <d v="2026-06-01T00:00:00"/>
    <d v="2026-06-01T00:00:00"/>
    <d v="2026-07-01T00:00:00"/>
    <s v="INT"/>
    <s v="USD"/>
    <n v="0"/>
    <n v="0"/>
    <s v="N"/>
    <s v="P2"/>
  </r>
  <r>
    <x v="3"/>
    <s v="P2"/>
    <s v="USD"/>
    <x v="4"/>
    <s v="MM"/>
    <s v="MM~298546I"/>
    <s v="298546I"/>
    <d v="2026-06-01T00:00:00"/>
    <d v="2026-06-01T00:00:00"/>
    <d v="2026-07-01T00:00:00"/>
    <s v="XNL"/>
    <s v="USD"/>
    <n v="85160"/>
    <n v="85160"/>
    <s v="N"/>
    <s v="P2"/>
  </r>
  <r>
    <x v="3"/>
    <s v="P2"/>
    <s v="USD"/>
    <x v="0"/>
    <s v="MM"/>
    <s v="MM~298548I"/>
    <s v="298548I"/>
    <d v="2026-06-15T00:00:00"/>
    <d v="2026-06-15T00:00:00"/>
    <d v="2026-07-01T00:00:00"/>
    <s v="INT"/>
    <s v="USD"/>
    <n v="0"/>
    <n v="0"/>
    <s v="N"/>
    <s v="P2"/>
  </r>
  <r>
    <x v="3"/>
    <s v="P2"/>
    <s v="USD"/>
    <x v="0"/>
    <s v="MM"/>
    <s v="MM~298548I"/>
    <s v="298548I"/>
    <d v="2026-06-15T00:00:00"/>
    <d v="2026-06-15T00:00:00"/>
    <d v="2026-07-01T00:00:00"/>
    <s v="XNL"/>
    <s v="USD"/>
    <n v="44920000"/>
    <n v="44920000"/>
    <s v="N"/>
    <s v="P2"/>
  </r>
  <r>
    <x v="3"/>
    <s v="P2"/>
    <s v="USD"/>
    <x v="13"/>
    <s v="MM"/>
    <s v="MM~298550I"/>
    <s v="298550I"/>
    <d v="2026-06-15T00:00:00"/>
    <d v="2026-06-15T00:00:00"/>
    <d v="2026-07-01T00:00:00"/>
    <s v="INT"/>
    <s v="USD"/>
    <n v="0"/>
    <n v="0"/>
    <s v="N"/>
    <s v="P2"/>
  </r>
  <r>
    <x v="3"/>
    <s v="P2"/>
    <s v="USD"/>
    <x v="13"/>
    <s v="MM"/>
    <s v="MM~298550I"/>
    <s v="298550I"/>
    <d v="2026-06-15T00:00:00"/>
    <d v="2026-06-15T00:00:00"/>
    <d v="2026-07-01T00:00:00"/>
    <s v="XNL"/>
    <s v="USD"/>
    <n v="-44920000"/>
    <n v="-44920000"/>
    <s v="N"/>
    <s v="P2"/>
  </r>
  <r>
    <x v="28"/>
    <s v="P2"/>
    <s v="USD"/>
    <x v="4"/>
    <s v="MM"/>
    <s v="MM~298580I"/>
    <s v="298580I"/>
    <d v="2026-07-01T00:00:00"/>
    <d v="2026-07-06T00:00:00"/>
    <d v="2026-10-06T00:00:00"/>
    <s v="XNL"/>
    <s v="USD"/>
    <n v="-55000000"/>
    <n v="-55000000"/>
    <s v="N"/>
    <s v="UBPGSG"/>
  </r>
  <r>
    <x v="28"/>
    <s v="P2"/>
    <s v="USD"/>
    <x v="4"/>
    <s v="MM"/>
    <s v="MM~298586I"/>
    <s v="298586I"/>
    <d v="2026-07-01T00:00:00"/>
    <d v="2026-07-06T00:00:00"/>
    <d v="2026-10-06T00:00:00"/>
    <s v="XNL"/>
    <s v="CHF"/>
    <n v="-29900000"/>
    <n v="-37131315"/>
    <s v="N"/>
    <s v="VABECH"/>
  </r>
  <r>
    <x v="23"/>
    <s v="P2"/>
    <s v="USD"/>
    <x v="4"/>
    <s v="MM"/>
    <s v="MM~298618I"/>
    <s v="298618I"/>
    <d v="2026-07-01T00:00:00"/>
    <d v="2026-07-01T00:00:00"/>
    <d v="2031-07-01T00:00:00"/>
    <s v="XNL"/>
    <s v="USD"/>
    <n v="12499"/>
    <n v="12499"/>
    <s v="N"/>
    <s v="CITINY"/>
  </r>
  <r>
    <x v="21"/>
    <s v="P2"/>
    <s v="USD"/>
    <x v="4"/>
    <s v="MM"/>
    <s v="MM~298618I"/>
    <s v="298618I"/>
    <d v="2026-07-01T00:00:00"/>
    <d v="2026-07-01T00:00:00"/>
    <d v="2031-07-01T00:00:00"/>
    <s v="XNL"/>
    <s v="USD"/>
    <n v="-142000"/>
    <n v="-142000"/>
    <s v="N"/>
    <s v="CITINY"/>
  </r>
  <r>
    <x v="31"/>
    <s v="P2"/>
    <s v="USD"/>
    <x v="4"/>
    <s v="MM"/>
    <s v="MM~298618I"/>
    <s v="298618I"/>
    <d v="2026-07-01T00:00:00"/>
    <d v="2026-07-01T00:00:00"/>
    <d v="2031-07-01T00:00:00"/>
    <s v="XNL"/>
    <s v="USD"/>
    <n v="194689"/>
    <n v="194689"/>
    <s v="N"/>
    <s v="CITINY"/>
  </r>
  <r>
    <x v="17"/>
    <s v="P2"/>
    <s v="USD"/>
    <x v="4"/>
    <s v="MM"/>
    <s v="MM~298618I"/>
    <s v="298618I"/>
    <d v="2026-07-01T00:00:00"/>
    <d v="2026-07-01T00:00:00"/>
    <d v="2031-07-01T00:00:00"/>
    <s v="XNL"/>
    <s v="USD"/>
    <n v="106217"/>
    <n v="106217"/>
    <s v="N"/>
    <s v="CITINY"/>
  </r>
  <r>
    <x v="11"/>
    <s v="P2"/>
    <s v="USD"/>
    <x v="4"/>
    <s v="MM"/>
    <s v="MM~298618I"/>
    <s v="298618I"/>
    <d v="2026-07-01T00:00:00"/>
    <d v="2026-07-01T00:00:00"/>
    <d v="2031-07-01T00:00:00"/>
    <s v="XNL"/>
    <s v="USD"/>
    <n v="-277194"/>
    <n v="-277194"/>
    <s v="N"/>
    <s v="CITINY"/>
  </r>
  <r>
    <x v="15"/>
    <s v="P2"/>
    <s v="USD"/>
    <x v="4"/>
    <s v="MM"/>
    <s v="MM~298618I"/>
    <s v="298618I"/>
    <d v="2026-07-01T00:00:00"/>
    <d v="2026-07-01T00:00:00"/>
    <d v="2031-07-01T00:00:00"/>
    <s v="XNL"/>
    <s v="USD"/>
    <n v="-500492"/>
    <n v="-500492"/>
    <s v="N"/>
    <s v="CITINY"/>
  </r>
  <r>
    <x v="3"/>
    <s v="P2"/>
    <s v="USD"/>
    <x v="4"/>
    <s v="MM"/>
    <s v="MM~298618I"/>
    <s v="298618I"/>
    <d v="2026-07-01T00:00:00"/>
    <d v="2026-07-01T00:00:00"/>
    <d v="2031-07-01T00:00:00"/>
    <s v="XNL"/>
    <s v="USD"/>
    <n v="-200000"/>
    <n v="-200000"/>
    <s v="N"/>
    <s v="CITINY"/>
  </r>
  <r>
    <x v="26"/>
    <s v="P2"/>
    <s v="USD"/>
    <x v="4"/>
    <s v="MM"/>
    <s v="MM~298618I"/>
    <s v="298618I"/>
    <d v="2026-07-01T00:00:00"/>
    <d v="2026-07-01T00:00:00"/>
    <d v="2031-07-01T00:00:00"/>
    <s v="XNL"/>
    <s v="USD"/>
    <n v="-110320"/>
    <n v="-110320"/>
    <s v="N"/>
    <s v="CITINY"/>
  </r>
  <r>
    <x v="6"/>
    <s v="P2"/>
    <s v="USD"/>
    <x v="4"/>
    <s v="MM"/>
    <s v="MM~298618I"/>
    <s v="298618I"/>
    <d v="2026-07-01T00:00:00"/>
    <d v="2026-07-01T00:00:00"/>
    <d v="2031-07-01T00:00:00"/>
    <s v="XNL"/>
    <s v="USD"/>
    <n v="1230657"/>
    <n v="1230657"/>
    <s v="N"/>
    <s v="CITINY"/>
  </r>
  <r>
    <x v="19"/>
    <s v="P2"/>
    <s v="USD"/>
    <x v="4"/>
    <s v="MM"/>
    <s v="MM~298618I"/>
    <s v="298618I"/>
    <d v="2026-07-01T00:00:00"/>
    <d v="2026-07-01T00:00:00"/>
    <d v="2031-07-01T00:00:00"/>
    <s v="XNL"/>
    <s v="USD"/>
    <n v="-15739"/>
    <n v="-15739"/>
    <s v="N"/>
    <s v="CITINY"/>
  </r>
  <r>
    <x v="10"/>
    <s v="P2"/>
    <s v="USD"/>
    <x v="4"/>
    <s v="MM"/>
    <s v="MM~298618I"/>
    <s v="298618I"/>
    <d v="2026-07-01T00:00:00"/>
    <d v="2026-07-01T00:00:00"/>
    <d v="2031-07-01T00:00:00"/>
    <s v="XNL"/>
    <s v="USD"/>
    <n v="-434950"/>
    <n v="-434950"/>
    <s v="N"/>
    <s v="CITINY"/>
  </r>
  <r>
    <x v="13"/>
    <s v="P2"/>
    <s v="USD"/>
    <x v="4"/>
    <s v="MM"/>
    <s v="MM~298618I"/>
    <s v="298618I"/>
    <d v="2026-07-01T00:00:00"/>
    <d v="2026-07-01T00:00:00"/>
    <d v="2031-07-01T00:00:00"/>
    <s v="XNL"/>
    <s v="USD"/>
    <n v="117921"/>
    <n v="117921"/>
    <s v="N"/>
    <s v="CITINY"/>
  </r>
  <r>
    <x v="20"/>
    <s v="P2"/>
    <s v="USD"/>
    <x v="4"/>
    <s v="MM"/>
    <s v="MM~298618I"/>
    <s v="298618I"/>
    <d v="2026-07-01T00:00:00"/>
    <d v="2026-07-01T00:00:00"/>
    <d v="2031-07-01T00:00:00"/>
    <s v="XNL"/>
    <s v="USD"/>
    <n v="-327310"/>
    <n v="-327310"/>
    <s v="N"/>
    <s v="CITINY"/>
  </r>
  <r>
    <x v="12"/>
    <s v="P2"/>
    <s v="USD"/>
    <x v="4"/>
    <s v="MM"/>
    <s v="MM~298618I"/>
    <s v="298618I"/>
    <d v="2026-07-01T00:00:00"/>
    <d v="2026-07-01T00:00:00"/>
    <d v="2031-07-01T00:00:00"/>
    <s v="XNL"/>
    <s v="USD"/>
    <n v="-1046840"/>
    <n v="-1046840"/>
    <s v="N"/>
    <s v="CITINY"/>
  </r>
  <r>
    <x v="14"/>
    <s v="P2"/>
    <s v="USD"/>
    <x v="4"/>
    <s v="MM"/>
    <s v="MM~298618I"/>
    <s v="298618I"/>
    <d v="2026-07-01T00:00:00"/>
    <d v="2026-07-01T00:00:00"/>
    <d v="2031-07-01T00:00:00"/>
    <s v="XNL"/>
    <s v="USD"/>
    <n v="-300000"/>
    <n v="-300000"/>
    <s v="N"/>
    <s v="CITINY"/>
  </r>
  <r>
    <x v="35"/>
    <s v="P2"/>
    <s v="USD"/>
    <x v="4"/>
    <s v="MM"/>
    <s v="MM~298618I"/>
    <s v="298618I"/>
    <d v="2026-07-01T00:00:00"/>
    <d v="2026-07-01T00:00:00"/>
    <d v="2031-07-01T00:00:00"/>
    <s v="XNL"/>
    <s v="USD"/>
    <n v="-277500"/>
    <n v="-277500"/>
    <s v="N"/>
    <s v="CITINY"/>
  </r>
  <r>
    <x v="7"/>
    <s v="P2"/>
    <s v="USD"/>
    <x v="4"/>
    <s v="MM"/>
    <s v="MM~298618I"/>
    <s v="298618I"/>
    <d v="2026-07-01T00:00:00"/>
    <d v="2026-07-01T00:00:00"/>
    <d v="2031-07-01T00:00:00"/>
    <s v="XNL"/>
    <s v="USD"/>
    <n v="-620000"/>
    <n v="-620000"/>
    <s v="N"/>
    <s v="CITINY"/>
  </r>
  <r>
    <x v="5"/>
    <s v="P2"/>
    <s v="USD"/>
    <x v="4"/>
    <s v="MM"/>
    <s v="MM~298618I"/>
    <s v="298618I"/>
    <d v="2026-07-01T00:00:00"/>
    <d v="2026-07-01T00:00:00"/>
    <d v="2031-07-01T00:00:00"/>
    <s v="XNL"/>
    <s v="USD"/>
    <n v="2300000"/>
    <n v="2300000"/>
    <s v="N"/>
    <s v="CITINY"/>
  </r>
  <r>
    <x v="1"/>
    <s v="P2"/>
    <s v="USD"/>
    <x v="4"/>
    <s v="MM"/>
    <s v="MM~298618I"/>
    <s v="298618I"/>
    <d v="2026-07-01T00:00:00"/>
    <d v="2026-07-01T00:00:00"/>
    <d v="2031-07-01T00:00:00"/>
    <s v="XNL"/>
    <s v="USD"/>
    <n v="396630"/>
    <n v="396630"/>
    <s v="N"/>
    <s v="CITINY"/>
  </r>
  <r>
    <x v="16"/>
    <s v="P2"/>
    <s v="USD"/>
    <x v="4"/>
    <s v="MM"/>
    <s v="MM~298618I"/>
    <s v="298618I"/>
    <d v="2026-07-01T00:00:00"/>
    <d v="2026-07-01T00:00:00"/>
    <d v="2031-07-01T00:00:00"/>
    <s v="XNL"/>
    <s v="USD"/>
    <n v="-589350"/>
    <n v="-589350"/>
    <s v="N"/>
    <s v="CITINY"/>
  </r>
  <r>
    <x v="18"/>
    <s v="P2"/>
    <s v="USD"/>
    <x v="4"/>
    <s v="MM"/>
    <s v="MM~298618I"/>
    <s v="298618I"/>
    <d v="2026-07-01T00:00:00"/>
    <d v="2026-07-01T00:00:00"/>
    <d v="2031-07-01T00:00:00"/>
    <s v="XNL"/>
    <s v="USD"/>
    <n v="-1225591"/>
    <n v="-1225591"/>
    <s v="N"/>
    <s v="CITINY"/>
  </r>
  <r>
    <x v="9"/>
    <s v="P2"/>
    <s v="USD"/>
    <x v="4"/>
    <s v="MM"/>
    <s v="MM~298618I"/>
    <s v="298618I"/>
    <d v="2026-07-01T00:00:00"/>
    <d v="2026-07-01T00:00:00"/>
    <d v="2031-07-01T00:00:00"/>
    <s v="XNL"/>
    <s v="USD"/>
    <n v="300000"/>
    <n v="300000"/>
    <s v="N"/>
    <s v="CITINY"/>
  </r>
  <r>
    <x v="22"/>
    <s v="P2"/>
    <s v="USD"/>
    <x v="4"/>
    <s v="MM"/>
    <s v="MM~298618I"/>
    <s v="298618I"/>
    <d v="2026-07-01T00:00:00"/>
    <d v="2026-07-01T00:00:00"/>
    <d v="2031-07-01T00:00:00"/>
    <s v="XNL"/>
    <s v="USD"/>
    <n v="-603743"/>
    <n v="-603743"/>
    <s v="N"/>
    <s v="CITINY"/>
  </r>
  <r>
    <x v="8"/>
    <s v="P2"/>
    <s v="USD"/>
    <x v="4"/>
    <s v="MM"/>
    <s v="MM~298618I"/>
    <s v="298618I"/>
    <d v="2026-07-01T00:00:00"/>
    <d v="2026-07-01T00:00:00"/>
    <d v="2031-07-01T00:00:00"/>
    <s v="XNL"/>
    <s v="USD"/>
    <n v="237965"/>
    <n v="237965"/>
    <s v="N"/>
    <s v="CITINY"/>
  </r>
  <r>
    <x v="3"/>
    <s v="P2"/>
    <s v="USD"/>
    <x v="4"/>
    <s v="MM"/>
    <s v="MM~298630I"/>
    <s v="298630I"/>
    <d v="2026-07-01T00:00:00"/>
    <d v="2026-07-01T00:00:00"/>
    <d v="2031-07-01T00:00:00"/>
    <s v="XNL"/>
    <s v="USD"/>
    <n v="-100000"/>
    <n v="-100000"/>
    <s v="N"/>
    <s v="FUNBUS"/>
  </r>
  <r>
    <x v="7"/>
    <s v="P2"/>
    <s v="USD"/>
    <x v="4"/>
    <s v="MM"/>
    <s v="MM~298630I"/>
    <s v="298630I"/>
    <d v="2026-07-01T00:00:00"/>
    <d v="2026-07-01T00:00:00"/>
    <d v="2031-07-01T00:00:00"/>
    <s v="XNL"/>
    <s v="USD"/>
    <n v="-29000"/>
    <n v="-29000"/>
    <s v="N"/>
    <s v="FUNBUS"/>
  </r>
  <r>
    <x v="21"/>
    <s v="P2"/>
    <s v="USD"/>
    <x v="4"/>
    <s v="MM"/>
    <s v="MM~298630I"/>
    <s v="298630I"/>
    <d v="2026-07-01T00:00:00"/>
    <d v="2026-07-01T00:00:00"/>
    <d v="2031-07-01T00:00:00"/>
    <s v="XNL"/>
    <s v="USD"/>
    <n v="-21000"/>
    <n v="-21000"/>
    <s v="N"/>
    <s v="FUNBUS"/>
  </r>
  <r>
    <x v="0"/>
    <s v="P2"/>
    <s v="USD"/>
    <x v="4"/>
    <s v="MM"/>
    <s v="MM~298630I"/>
    <s v="298630I"/>
    <d v="2026-07-01T00:00:00"/>
    <d v="2026-07-01T00:00:00"/>
    <d v="2031-07-01T00:00:00"/>
    <s v="XNL"/>
    <s v="USD"/>
    <n v="-41120585"/>
    <n v="-41120585"/>
    <s v="N"/>
    <s v="FUNBUS"/>
  </r>
  <r>
    <x v="2"/>
    <s v="P2"/>
    <s v="USD"/>
    <x v="4"/>
    <s v="MM"/>
    <s v="MM~298630I"/>
    <s v="298630I"/>
    <d v="2026-07-01T00:00:00"/>
    <d v="2026-07-01T00:00:00"/>
    <d v="2031-07-01T00:00:00"/>
    <s v="XNL"/>
    <s v="USD"/>
    <n v="-6875834"/>
    <n v="-6875834"/>
    <s v="N"/>
    <s v="FUNBUS"/>
  </r>
  <r>
    <x v="17"/>
    <s v="P2"/>
    <s v="USD"/>
    <x v="4"/>
    <s v="MM"/>
    <s v="MM~298630I"/>
    <s v="298630I"/>
    <d v="2026-07-01T00:00:00"/>
    <d v="2026-07-01T00:00:00"/>
    <d v="2031-07-01T00:00:00"/>
    <s v="XNL"/>
    <s v="USD"/>
    <n v="100000"/>
    <n v="100000"/>
    <s v="N"/>
    <s v="FUNBUS"/>
  </r>
  <r>
    <x v="5"/>
    <s v="P2"/>
    <s v="USD"/>
    <x v="4"/>
    <s v="MM"/>
    <s v="MM~298630I"/>
    <s v="298630I"/>
    <d v="2026-07-01T00:00:00"/>
    <d v="2026-07-01T00:00:00"/>
    <d v="2031-07-01T00:00:00"/>
    <s v="XNL"/>
    <s v="USD"/>
    <n v="40700000"/>
    <n v="40700000"/>
    <s v="N"/>
    <s v="FUNBUS"/>
  </r>
  <r>
    <x v="35"/>
    <s v="P2"/>
    <s v="USD"/>
    <x v="4"/>
    <s v="MM"/>
    <s v="MM~298630I"/>
    <s v="298630I"/>
    <d v="2026-07-01T00:00:00"/>
    <d v="2026-07-01T00:00:00"/>
    <d v="2031-07-01T00:00:00"/>
    <s v="XNL"/>
    <s v="USD"/>
    <n v="-300000"/>
    <n v="-300000"/>
    <s v="N"/>
    <s v="FUNBUS"/>
  </r>
  <r>
    <x v="17"/>
    <s v="P2"/>
    <s v="USD"/>
    <x v="4"/>
    <s v="MM"/>
    <s v="MM~298642I"/>
    <s v="298642I"/>
    <d v="2026-07-01T00:00:00"/>
    <d v="2026-07-01T00:00:00"/>
    <d v="2026-07-02T00:00:00"/>
    <s v="XNL"/>
    <s v="USD"/>
    <n v="-250000"/>
    <n v="-250000"/>
    <s v="N"/>
    <s v="P0"/>
  </r>
  <r>
    <x v="3"/>
    <s v="P2"/>
    <s v="USD"/>
    <x v="4"/>
    <s v="MM"/>
    <s v="MM~298642I"/>
    <s v="298642I"/>
    <d v="2026-07-01T00:00:00"/>
    <d v="2026-07-01T00:00:00"/>
    <d v="2026-07-02T00:00:00"/>
    <s v="XNL"/>
    <s v="USD"/>
    <n v="250000"/>
    <n v="250000"/>
    <s v="N"/>
    <s v="P0"/>
  </r>
  <r>
    <x v="17"/>
    <s v="P2"/>
    <s v="USD"/>
    <x v="4"/>
    <s v="MM"/>
    <s v="MM~298642I"/>
    <s v="298642I"/>
    <d v="2026-07-01T00:00:00"/>
    <d v="2026-07-01T00:00:00"/>
    <d v="2026-07-02T00:00:00"/>
    <s v="INT"/>
    <s v="USD"/>
    <n v="-25.49"/>
    <n v="-25.49"/>
    <s v="N"/>
    <s v="P0"/>
  </r>
  <r>
    <x v="19"/>
    <s v="P2"/>
    <s v="USD"/>
    <x v="4"/>
    <s v="MM"/>
    <s v="MM~298700I"/>
    <s v="298700I"/>
    <d v="2026-07-06T00:00:00"/>
    <d v="2026-07-06T00:00:00"/>
    <d v="2026-07-09T00:00:00"/>
    <s v="INT"/>
    <s v="USD"/>
    <n v="-99.93"/>
    <n v="-99.93"/>
    <s v="N"/>
    <s v="P0"/>
  </r>
  <r>
    <x v="19"/>
    <s v="P2"/>
    <s v="USD"/>
    <x v="4"/>
    <s v="MM"/>
    <s v="MM~298700I"/>
    <s v="298700I"/>
    <d v="2026-07-06T00:00:00"/>
    <d v="2026-07-06T00:00:00"/>
    <d v="2026-07-09T00:00:00"/>
    <s v="XNL"/>
    <s v="USD"/>
    <n v="-326761"/>
    <n v="-326761"/>
    <s v="N"/>
    <s v="P0"/>
  </r>
  <r>
    <x v="28"/>
    <s v="P2"/>
    <s v="USD"/>
    <x v="4"/>
    <s v="MM"/>
    <s v="MM~298700I"/>
    <s v="298700I"/>
    <d v="2026-07-06T00:00:00"/>
    <d v="2026-07-06T00:00:00"/>
    <d v="2026-07-09T00:00:00"/>
    <s v="XNL"/>
    <s v="USD"/>
    <n v="326761"/>
    <n v="326761"/>
    <s v="N"/>
    <s v="P0"/>
  </r>
  <r>
    <x v="26"/>
    <s v="P2"/>
    <s v="USD"/>
    <x v="4"/>
    <s v="MM"/>
    <s v="MM~298764I"/>
    <s v="298764I"/>
    <d v="2026-07-08T00:00:00"/>
    <d v="2026-07-10T00:00:00"/>
    <d v="2026-10-13T00:00:00"/>
    <s v="XNL"/>
    <s v="JPY"/>
    <n v="-14700000000"/>
    <n v="-90889365"/>
    <s v="N"/>
    <s v="SCHBTO"/>
  </r>
  <r>
    <x v="26"/>
    <s v="P2"/>
    <s v="USD"/>
    <x v="4"/>
    <s v="MM"/>
    <s v="MM~298768I"/>
    <s v="298768I"/>
    <d v="2026-07-08T00:00:00"/>
    <d v="2026-07-10T00:00:00"/>
    <d v="2026-12-15T00:00:00"/>
    <s v="XNL"/>
    <s v="AUD"/>
    <n v="-50000000"/>
    <n v="-34760000"/>
    <s v="N"/>
    <s v="NATASG"/>
  </r>
  <r>
    <x v="30"/>
    <s v="P2"/>
    <s v="USD"/>
    <x v="4"/>
    <s v="MM"/>
    <s v="MM~298800I"/>
    <s v="298800I"/>
    <d v="2026-07-09T00:00:00"/>
    <d v="2026-07-13T00:00:00"/>
    <d v="2026-10-13T00:00:00"/>
    <s v="XNL"/>
    <s v="USD"/>
    <n v="-86000000"/>
    <n v="-86000000"/>
    <s v="N"/>
    <s v="BSCHHK"/>
  </r>
  <r>
    <x v="30"/>
    <s v="P2"/>
    <s v="USD"/>
    <x v="4"/>
    <s v="MM"/>
    <s v="MM~298802I"/>
    <s v="298802I"/>
    <d v="2026-07-09T00:00:00"/>
    <d v="2026-07-13T00:00:00"/>
    <d v="2026-10-13T00:00:00"/>
    <s v="XNL"/>
    <s v="JPY"/>
    <n v="-7400000000"/>
    <n v="-45552476"/>
    <s v="N"/>
    <s v="STBCSG"/>
  </r>
  <r>
    <x v="30"/>
    <s v="P2"/>
    <s v="USD"/>
    <x v="4"/>
    <s v="MM"/>
    <s v="MM~298806I"/>
    <s v="298806I"/>
    <d v="2026-07-09T00:00:00"/>
    <d v="2026-07-13T00:00:00"/>
    <d v="2026-10-13T00:00:00"/>
    <s v="XNL"/>
    <s v="USD"/>
    <n v="-40000000"/>
    <n v="-40000000"/>
    <s v="N"/>
    <s v="MIDLGB"/>
  </r>
  <r>
    <x v="0"/>
    <s v="P2"/>
    <s v="USD"/>
    <x v="4"/>
    <s v="MM"/>
    <s v="MM~298864I"/>
    <s v="298864I"/>
    <d v="2026-07-13T00:00:00"/>
    <d v="2026-07-15T00:00:00"/>
    <d v="2026-12-09T00:00:00"/>
    <s v="XNL"/>
    <s v="AUD"/>
    <n v="-100000000"/>
    <n v="-70070000"/>
    <s v="N"/>
    <s v="DBSSAU"/>
  </r>
  <r>
    <x v="0"/>
    <s v="P2"/>
    <s v="USD"/>
    <x v="4"/>
    <s v="MM"/>
    <s v="MM~298866I"/>
    <s v="298866I"/>
    <d v="2026-07-13T00:00:00"/>
    <d v="2026-07-15T00:00:00"/>
    <d v="2026-12-15T00:00:00"/>
    <s v="XNL"/>
    <s v="AUD"/>
    <n v="-150000000"/>
    <n v="-105105000"/>
    <s v="N"/>
    <s v="DBSSAU"/>
  </r>
  <r>
    <x v="0"/>
    <s v="P2"/>
    <s v="USD"/>
    <x v="4"/>
    <s v="MM"/>
    <s v="MM~298868I"/>
    <s v="298868I"/>
    <d v="2026-07-13T00:00:00"/>
    <d v="2026-07-13T00:00:00"/>
    <d v="2026-07-15T00:00:00"/>
    <s v="XNL"/>
    <s v="USD"/>
    <n v="-685332"/>
    <n v="-685332"/>
    <s v="N"/>
    <s v="P0"/>
  </r>
  <r>
    <x v="30"/>
    <s v="P2"/>
    <s v="USD"/>
    <x v="4"/>
    <s v="MM"/>
    <s v="MM~298868I"/>
    <s v="298868I"/>
    <d v="2026-07-13T00:00:00"/>
    <d v="2026-07-13T00:00:00"/>
    <d v="2026-07-15T00:00:00"/>
    <s v="XNL"/>
    <s v="USD"/>
    <n v="685332"/>
    <n v="685332"/>
    <s v="N"/>
    <s v="P0"/>
  </r>
  <r>
    <x v="0"/>
    <s v="P2"/>
    <s v="USD"/>
    <x v="4"/>
    <s v="MM"/>
    <s v="MM~298868I"/>
    <s v="298868I"/>
    <d v="2026-07-13T00:00:00"/>
    <d v="2026-07-13T00:00:00"/>
    <d v="2026-07-15T00:00:00"/>
    <s v="INT"/>
    <s v="USD"/>
    <n v="-139.72999999999999"/>
    <n v="-139.72999999999999"/>
    <s v="N"/>
    <s v="P0"/>
  </r>
  <r>
    <x v="18"/>
    <s v="P2"/>
    <s v="USD"/>
    <x v="4"/>
    <s v="MM"/>
    <s v="MM~298948I"/>
    <s v="298948I"/>
    <d v="2026-07-14T00:00:00"/>
    <d v="2026-07-16T00:00:00"/>
    <d v="2026-10-16T00:00:00"/>
    <s v="XNL"/>
    <s v="USD"/>
    <n v="-90000000"/>
    <n v="-90000000"/>
    <s v="N"/>
    <s v="BFCESG"/>
  </r>
  <r>
    <x v="18"/>
    <s v="P2"/>
    <s v="USD"/>
    <x v="4"/>
    <s v="MM"/>
    <s v="MM~298954I"/>
    <s v="298954I"/>
    <d v="2026-07-14T00:00:00"/>
    <d v="2026-07-16T00:00:00"/>
    <d v="2026-10-16T00:00:00"/>
    <s v="XNL"/>
    <s v="JPY"/>
    <n v="-21000000000"/>
    <n v="-129306450"/>
    <s v="N"/>
    <s v="STBCSG"/>
  </r>
  <r>
    <x v="18"/>
    <s v="P2"/>
    <s v="USD"/>
    <x v="4"/>
    <s v="MM"/>
    <s v="MM~298960I"/>
    <s v="298960I"/>
    <d v="2026-07-14T00:00:00"/>
    <d v="2026-07-16T00:00:00"/>
    <d v="2027-01-15T00:00:00"/>
    <s v="XNL"/>
    <s v="EUR"/>
    <n v="-29000000"/>
    <n v="-33177450"/>
    <s v="N"/>
    <s v="RINGDK"/>
  </r>
  <r>
    <x v="20"/>
    <s v="P2"/>
    <s v="USD"/>
    <x v="4"/>
    <s v="MM"/>
    <s v="MM~299096I"/>
    <s v="299096I"/>
    <d v="2026-07-21T00:00:00"/>
    <d v="2026-07-23T00:00:00"/>
    <d v="2026-10-23T00:00:00"/>
    <s v="XNL"/>
    <s v="EUR"/>
    <n v="-73000000"/>
    <n v="-83059400"/>
    <s v="N"/>
    <s v="BSCHHK"/>
  </r>
  <r>
    <x v="23"/>
    <s v="P2"/>
    <s v="USD"/>
    <x v="4"/>
    <s v="MM"/>
    <s v="MM~299162I"/>
    <s v="299162I"/>
    <d v="2026-07-22T00:00:00"/>
    <d v="2026-07-24T00:00:00"/>
    <d v="2027-01-25T00:00:00"/>
    <s v="XNL"/>
    <s v="EUR"/>
    <n v="-43000000"/>
    <n v="-48891000"/>
    <s v="N"/>
    <s v="RINGDK"/>
  </r>
  <r>
    <x v="15"/>
    <s v="P2"/>
    <s v="USD"/>
    <x v="4"/>
    <s v="MM"/>
    <s v="MM~299190I"/>
    <s v="299190I"/>
    <d v="2026-07-23T00:00:00"/>
    <d v="2026-07-27T00:00:00"/>
    <d v="2026-10-27T00:00:00"/>
    <s v="XNL"/>
    <s v="AUD"/>
    <n v="-148000000"/>
    <n v="-103489000"/>
    <s v="N"/>
    <s v="SMITSG"/>
  </r>
  <r>
    <x v="8"/>
    <s v="P2"/>
    <s v="USD"/>
    <x v="4"/>
    <s v="MM"/>
    <s v="MM~299204I"/>
    <s v="299204I"/>
    <d v="2026-07-24T00:00:00"/>
    <d v="2026-07-28T00:00:00"/>
    <d v="2026-10-28T00:00:00"/>
    <s v="XNL"/>
    <s v="JPY"/>
    <n v="-2900000000"/>
    <n v="-17698584"/>
    <s v="N"/>
    <s v="SCHBTO"/>
  </r>
  <r>
    <x v="8"/>
    <s v="P2"/>
    <s v="USD"/>
    <x v="4"/>
    <s v="MM"/>
    <s v="MM~299254I"/>
    <s v="299254I"/>
    <d v="2026-07-27T00:00:00"/>
    <d v="2026-07-27T00:00:00"/>
    <d v="2026-07-28T00:00:00"/>
    <s v="INT"/>
    <s v="USD"/>
    <n v="-10520.67"/>
    <n v="-10520.67"/>
    <s v="N"/>
    <s v="P0"/>
  </r>
  <r>
    <x v="8"/>
    <s v="P2"/>
    <s v="USD"/>
    <x v="4"/>
    <s v="MM"/>
    <s v="MM~299254I"/>
    <s v="299254I"/>
    <d v="2026-07-27T00:00:00"/>
    <d v="2026-07-27T00:00:00"/>
    <d v="2026-07-28T00:00:00"/>
    <s v="XNL"/>
    <s v="USD"/>
    <n v="-103200000"/>
    <n v="-103200000"/>
    <s v="N"/>
    <s v="P0"/>
  </r>
  <r>
    <x v="15"/>
    <s v="P2"/>
    <s v="USD"/>
    <x v="4"/>
    <s v="MM"/>
    <s v="MM~299254I"/>
    <s v="299254I"/>
    <d v="2026-07-27T00:00:00"/>
    <d v="2026-07-27T00:00:00"/>
    <d v="2026-07-28T00:00:00"/>
    <s v="XNL"/>
    <s v="USD"/>
    <n v="103200000"/>
    <n v="103200000"/>
    <s v="N"/>
    <s v="P0"/>
  </r>
  <r>
    <x v="16"/>
    <s v="P2"/>
    <s v="USD"/>
    <x v="4"/>
    <s v="MM"/>
    <s v="MM~299260I"/>
    <s v="299260I"/>
    <d v="2026-07-28T00:00:00"/>
    <d v="2026-07-30T00:00:00"/>
    <d v="2026-10-30T00:00:00"/>
    <s v="XNL"/>
    <s v="JPY"/>
    <n v="-8400000000"/>
    <n v="-52714116"/>
    <s v="N"/>
    <s v="STBCSG"/>
  </r>
  <r>
    <x v="16"/>
    <s v="P2"/>
    <s v="USD"/>
    <x v="4"/>
    <s v="MM"/>
    <s v="MM~299266I"/>
    <s v="299266I"/>
    <d v="2026-07-28T00:00:00"/>
    <d v="2026-07-30T00:00:00"/>
    <d v="2026-10-30T00:00:00"/>
    <s v="XNL"/>
    <s v="USD"/>
    <n v="-41000000"/>
    <n v="-41000000"/>
    <s v="N"/>
    <s v="MIDLGB"/>
  </r>
  <r>
    <x v="5"/>
    <s v="P2"/>
    <s v="USD"/>
    <x v="4"/>
    <s v="MM"/>
    <s v="MM~299318I"/>
    <s v="299318I"/>
    <d v="2026-07-30T00:00:00"/>
    <d v="2026-08-03T00:00:00"/>
    <d v="2026-11-03T00:00:00"/>
    <s v="XNL"/>
    <s v="USD"/>
    <n v="-100000000"/>
    <n v="-100000000"/>
    <s v="N"/>
    <s v="LOYDGA"/>
  </r>
  <r>
    <x v="32"/>
    <s v="P2"/>
    <s v="USD"/>
    <x v="4"/>
    <s v="MM"/>
    <s v="MM~299320I"/>
    <s v="299320I"/>
    <d v="2026-07-30T00:00:00"/>
    <d v="2026-08-04T00:00:00"/>
    <d v="2026-11-04T00:00:00"/>
    <s v="XNL"/>
    <s v="EUR"/>
    <n v="-20000000"/>
    <n v="-23061000"/>
    <s v="N"/>
    <s v="KOEXNL"/>
  </r>
  <r>
    <x v="32"/>
    <s v="P2"/>
    <s v="USD"/>
    <x v="4"/>
    <s v="MM"/>
    <s v="MM~299354I"/>
    <s v="299354I"/>
    <d v="2026-07-31T00:00:00"/>
    <d v="2026-08-04T00:00:00"/>
    <d v="2026-11-04T00:00:00"/>
    <s v="XNL"/>
    <s v="USD"/>
    <n v="-112000000"/>
    <n v="-112000000"/>
    <s v="N"/>
    <s v="BFCESG"/>
  </r>
  <r>
    <x v="3"/>
    <s v="P2"/>
    <s v="USD"/>
    <x v="0"/>
    <s v="MM"/>
    <s v="MM~299382I"/>
    <s v="299382I"/>
    <d v="2026-07-01T00:00:00"/>
    <d v="2026-07-01T00:00:00"/>
    <d v="2026-08-01T00:00:00"/>
    <s v="XNL"/>
    <s v="USD"/>
    <n v="-197449"/>
    <n v="-197449"/>
    <s v="N"/>
    <s v="P2"/>
  </r>
  <r>
    <x v="5"/>
    <s v="P2"/>
    <s v="USD"/>
    <x v="0"/>
    <s v="MM"/>
    <s v="MM~299382I"/>
    <s v="299382I"/>
    <d v="2026-07-01T00:00:00"/>
    <d v="2026-07-01T00:00:00"/>
    <d v="2026-08-01T00:00:00"/>
    <s v="INT"/>
    <s v="USD"/>
    <n v="0"/>
    <n v="0"/>
    <s v="N"/>
    <s v="P2"/>
  </r>
  <r>
    <x v="5"/>
    <s v="P2"/>
    <s v="USD"/>
    <x v="0"/>
    <s v="MM"/>
    <s v="MM~299382I"/>
    <s v="299382I"/>
    <d v="2026-07-01T00:00:00"/>
    <d v="2026-07-01T00:00:00"/>
    <d v="2026-08-01T00:00:00"/>
    <s v="XNL"/>
    <s v="USD"/>
    <n v="197449"/>
    <n v="197449"/>
    <s v="N"/>
    <s v="P2"/>
  </r>
  <r>
    <x v="3"/>
    <s v="P2"/>
    <s v="USD"/>
    <x v="13"/>
    <s v="MM"/>
    <s v="MM~299384I"/>
    <s v="299384I"/>
    <d v="2026-07-01T00:00:00"/>
    <d v="2026-07-01T00:00:00"/>
    <d v="2026-08-01T00:00:00"/>
    <s v="XNL"/>
    <s v="USD"/>
    <n v="197449"/>
    <n v="197449"/>
    <s v="N"/>
    <s v="P2"/>
  </r>
  <r>
    <x v="5"/>
    <s v="P2"/>
    <s v="USD"/>
    <x v="13"/>
    <s v="MM"/>
    <s v="MM~299384I"/>
    <s v="299384I"/>
    <d v="2026-07-01T00:00:00"/>
    <d v="2026-07-01T00:00:00"/>
    <d v="2026-08-01T00:00:00"/>
    <s v="XNL"/>
    <s v="USD"/>
    <n v="-197449"/>
    <n v="-197449"/>
    <s v="N"/>
    <s v="P2"/>
  </r>
  <r>
    <x v="5"/>
    <s v="P2"/>
    <s v="USD"/>
    <x v="13"/>
    <s v="MM"/>
    <s v="MM~299384I"/>
    <s v="299384I"/>
    <d v="2026-07-01T00:00:00"/>
    <d v="2026-07-01T00:00:00"/>
    <d v="2026-08-01T00:00:00"/>
    <s v="INT"/>
    <s v="USD"/>
    <n v="0"/>
    <n v="0"/>
    <s v="N"/>
    <s v="P2"/>
  </r>
  <r>
    <x v="5"/>
    <s v="P2"/>
    <s v="USD"/>
    <x v="0"/>
    <s v="MM"/>
    <s v="MM~299386I"/>
    <s v="299386I"/>
    <d v="2026-07-15T00:00:00"/>
    <d v="2026-07-15T00:00:00"/>
    <d v="2026-08-01T00:00:00"/>
    <s v="XNL"/>
    <s v="USD"/>
    <n v="52328125"/>
    <n v="52328125"/>
    <s v="N"/>
    <s v="P2"/>
  </r>
  <r>
    <x v="5"/>
    <s v="P2"/>
    <s v="USD"/>
    <x v="0"/>
    <s v="MM"/>
    <s v="MM~299386I"/>
    <s v="299386I"/>
    <d v="2026-07-15T00:00:00"/>
    <d v="2026-07-15T00:00:00"/>
    <d v="2026-08-01T00:00:00"/>
    <s v="INT"/>
    <s v="USD"/>
    <n v="0"/>
    <n v="0"/>
    <s v="N"/>
    <s v="P2"/>
  </r>
  <r>
    <x v="0"/>
    <s v="P2"/>
    <s v="USD"/>
    <x v="0"/>
    <s v="MM"/>
    <s v="MM~299386I"/>
    <s v="299386I"/>
    <d v="2026-07-15T00:00:00"/>
    <d v="2026-07-15T00:00:00"/>
    <d v="2026-08-01T00:00:00"/>
    <s v="XNL"/>
    <s v="USD"/>
    <n v="-52328125"/>
    <n v="-52328125"/>
    <s v="N"/>
    <s v="P2"/>
  </r>
  <r>
    <x v="0"/>
    <s v="P2"/>
    <s v="USD"/>
    <x v="13"/>
    <s v="MM"/>
    <s v="MM~299388I"/>
    <s v="299388I"/>
    <d v="2026-07-15T00:00:00"/>
    <d v="2026-07-15T00:00:00"/>
    <d v="2026-08-01T00:00:00"/>
    <s v="XNL"/>
    <s v="USD"/>
    <n v="52328125"/>
    <n v="52328125"/>
    <s v="N"/>
    <s v="P2"/>
  </r>
  <r>
    <x v="5"/>
    <s v="P2"/>
    <s v="USD"/>
    <x v="13"/>
    <s v="MM"/>
    <s v="MM~299388I"/>
    <s v="299388I"/>
    <d v="2026-07-15T00:00:00"/>
    <d v="2026-07-15T00:00:00"/>
    <d v="2026-08-01T00:00:00"/>
    <s v="XNL"/>
    <s v="USD"/>
    <n v="-52328125"/>
    <n v="-52328125"/>
    <s v="N"/>
    <s v="P2"/>
  </r>
  <r>
    <x v="5"/>
    <s v="P2"/>
    <s v="USD"/>
    <x v="13"/>
    <s v="MM"/>
    <s v="MM~299388I"/>
    <s v="299388I"/>
    <d v="2026-07-15T00:00:00"/>
    <d v="2026-07-15T00:00:00"/>
    <d v="2026-08-01T00:00:00"/>
    <s v="INT"/>
    <s v="USD"/>
    <n v="0"/>
    <n v="0"/>
    <s v="N"/>
    <s v="P2"/>
  </r>
  <r>
    <x v="12"/>
    <s v="P2"/>
    <s v="USD"/>
    <x v="4"/>
    <s v="MM"/>
    <s v="MM~299400I"/>
    <s v="299400I"/>
    <d v="2026-08-03T00:00:00"/>
    <d v="2026-08-05T00:00:00"/>
    <d v="2026-11-05T00:00:00"/>
    <s v="XNL"/>
    <s v="CHF"/>
    <n v="-50000000"/>
    <n v="-61935000"/>
    <s v="N"/>
    <s v="VABECH"/>
  </r>
  <r>
    <x v="5"/>
    <s v="P2"/>
    <s v="USD"/>
    <x v="4"/>
    <s v="MM"/>
    <s v="MM~299428I"/>
    <s v="299428I"/>
    <d v="2026-08-03T00:00:00"/>
    <d v="2026-08-03T00:00:00"/>
    <d v="2026-08-04T00:00:00"/>
    <s v="XNL"/>
    <s v="USD"/>
    <n v="50000000"/>
    <n v="50000000"/>
    <s v="N"/>
    <s v="P0"/>
  </r>
  <r>
    <x v="32"/>
    <s v="P2"/>
    <s v="USD"/>
    <x v="4"/>
    <s v="MM"/>
    <s v="MM~299428I"/>
    <s v="299428I"/>
    <d v="2026-08-03T00:00:00"/>
    <d v="2026-08-03T00:00:00"/>
    <d v="2026-08-04T00:00:00"/>
    <s v="XNL"/>
    <s v="USD"/>
    <n v="-50000000"/>
    <n v="-50000000"/>
    <s v="N"/>
    <s v="P0"/>
  </r>
  <r>
    <x v="32"/>
    <s v="P2"/>
    <s v="USD"/>
    <x v="4"/>
    <s v="MM"/>
    <s v="MM~299428I"/>
    <s v="299428I"/>
    <d v="2026-08-03T00:00:00"/>
    <d v="2026-08-03T00:00:00"/>
    <d v="2026-08-04T00:00:00"/>
    <s v="INT"/>
    <s v="USD"/>
    <n v="-5097.22"/>
    <n v="-5097.22"/>
    <s v="N"/>
    <s v="P0"/>
  </r>
  <r>
    <x v="21"/>
    <s v="P2"/>
    <s v="USD"/>
    <x v="4"/>
    <s v="MM"/>
    <s v="MM~299466I"/>
    <s v="299466I"/>
    <d v="2026-08-05T00:00:00"/>
    <d v="2026-08-07T00:00:00"/>
    <d v="2027-01-07T00:00:00"/>
    <s v="XNL"/>
    <s v="AUD"/>
    <n v="-100000000"/>
    <n v="-70700000"/>
    <s v="N"/>
    <s v="NATASG"/>
  </r>
  <r>
    <x v="21"/>
    <s v="P2"/>
    <s v="USD"/>
    <x v="4"/>
    <s v="MM"/>
    <s v="MM~299478I"/>
    <s v="299478I"/>
    <d v="2026-08-05T00:00:00"/>
    <d v="2026-08-07T00:00:00"/>
    <d v="2026-11-09T00:00:00"/>
    <s v="XNL"/>
    <s v="USD"/>
    <n v="-200000000"/>
    <n v="-200000000"/>
    <s v="N"/>
    <s v="ANZBSI"/>
  </r>
  <r>
    <x v="6"/>
    <s v="P2"/>
    <s v="USD"/>
    <x v="4"/>
    <s v="MM"/>
    <s v="MM~299520I"/>
    <s v="299520I"/>
    <d v="2026-08-06T00:00:00"/>
    <d v="2026-08-10T00:00:00"/>
    <d v="2026-11-13T00:00:00"/>
    <s v="XNL"/>
    <s v="AUD"/>
    <n v="-140000000"/>
    <n v="-98763000"/>
    <s v="N"/>
    <s v="SMITSG"/>
  </r>
  <r>
    <x v="9"/>
    <s v="P2"/>
    <s v="USD"/>
    <x v="4"/>
    <s v="MM"/>
    <s v="MM~299522I"/>
    <s v="299522I"/>
    <d v="2026-08-06T00:00:00"/>
    <d v="2026-08-10T00:00:00"/>
    <d v="2026-08-12T00:00:00"/>
    <s v="XNL"/>
    <s v="USD"/>
    <n v="-132000000"/>
    <n v="-132000000"/>
    <s v="N"/>
    <s v="P0"/>
  </r>
  <r>
    <x v="9"/>
    <s v="P2"/>
    <s v="USD"/>
    <x v="4"/>
    <s v="MM"/>
    <s v="MM~299522I"/>
    <s v="299522I"/>
    <d v="2026-08-06T00:00:00"/>
    <d v="2026-08-10T00:00:00"/>
    <d v="2026-08-12T00:00:00"/>
    <s v="INT"/>
    <s v="USD"/>
    <n v="-26913.33"/>
    <n v="-26913.33"/>
    <s v="N"/>
    <s v="P0"/>
  </r>
  <r>
    <x v="6"/>
    <s v="P2"/>
    <s v="USD"/>
    <x v="4"/>
    <s v="MM"/>
    <s v="MM~299522I"/>
    <s v="299522I"/>
    <d v="2026-08-06T00:00:00"/>
    <d v="2026-08-10T00:00:00"/>
    <d v="2026-08-12T00:00:00"/>
    <s v="XNL"/>
    <s v="USD"/>
    <n v="132000000"/>
    <n v="132000000"/>
    <s v="N"/>
    <s v="P0"/>
  </r>
  <r>
    <x v="9"/>
    <s v="P2"/>
    <s v="USD"/>
    <x v="4"/>
    <s v="MM"/>
    <s v="MM~299608I"/>
    <s v="299608I"/>
    <d v="2026-08-11T00:00:00"/>
    <d v="2026-08-12T00:00:00"/>
    <d v="2026-11-12T00:00:00"/>
    <s v="XNL"/>
    <s v="USD"/>
    <n v="-100000000"/>
    <n v="-100000000"/>
    <s v="N"/>
    <s v="BOFMGB"/>
  </r>
  <r>
    <x v="10"/>
    <s v="P2"/>
    <s v="USD"/>
    <x v="4"/>
    <s v="MM"/>
    <s v="MM~299646I"/>
    <s v="299646I"/>
    <d v="2026-08-12T00:00:00"/>
    <d v="2026-08-12T00:00:00"/>
    <d v="2026-08-13T00:00:00"/>
    <s v="XNL"/>
    <s v="USD"/>
    <n v="-187132"/>
    <n v="-187132"/>
    <s v="N"/>
    <s v="P0"/>
  </r>
  <r>
    <x v="10"/>
    <s v="P2"/>
    <s v="USD"/>
    <x v="4"/>
    <s v="MM"/>
    <s v="MM~299646I"/>
    <s v="299646I"/>
    <d v="2026-08-12T00:00:00"/>
    <d v="2026-08-12T00:00:00"/>
    <d v="2026-08-13T00:00:00"/>
    <s v="INT"/>
    <s v="USD"/>
    <n v="-19.079999999999998"/>
    <n v="-19.079999999999998"/>
    <s v="N"/>
    <s v="P0"/>
  </r>
  <r>
    <x v="9"/>
    <s v="P2"/>
    <s v="USD"/>
    <x v="4"/>
    <s v="MM"/>
    <s v="MM~299646I"/>
    <s v="299646I"/>
    <d v="2026-08-12T00:00:00"/>
    <d v="2026-08-12T00:00:00"/>
    <d v="2026-08-13T00:00:00"/>
    <s v="XNL"/>
    <s v="USD"/>
    <n v="187132"/>
    <n v="187132"/>
    <s v="N"/>
    <s v="P0"/>
  </r>
  <r>
    <x v="2"/>
    <s v="P2"/>
    <s v="USD"/>
    <x v="4"/>
    <s v="MM"/>
    <s v="MM~299650I"/>
    <s v="299650I"/>
    <d v="2026-08-12T00:00:00"/>
    <d v="2026-08-17T00:00:00"/>
    <d v="2026-09-01T00:00:00"/>
    <s v="XNL"/>
    <s v="JPY"/>
    <n v="-6300000000"/>
    <n v="-39507111"/>
    <s v="N"/>
    <s v="SGIZFR"/>
  </r>
  <r>
    <x v="2"/>
    <s v="P2"/>
    <s v="USD"/>
    <x v="4"/>
    <s v="MM"/>
    <s v="MM~299670I"/>
    <s v="299670I"/>
    <d v="2026-08-13T00:00:00"/>
    <d v="2026-08-17T00:00:00"/>
    <d v="2027-02-16T00:00:00"/>
    <s v="XNL"/>
    <s v="USD"/>
    <n v="-60000000"/>
    <n v="-60000000"/>
    <s v="N"/>
    <s v="UBPGSG"/>
  </r>
  <r>
    <x v="2"/>
    <s v="P2"/>
    <s v="USD"/>
    <x v="4"/>
    <s v="MM"/>
    <s v="MM~299674I"/>
    <s v="299674I"/>
    <d v="2026-08-13T00:00:00"/>
    <d v="2026-08-17T00:00:00"/>
    <d v="2026-11-27T00:00:00"/>
    <s v="XNL"/>
    <s v="AUD"/>
    <n v="-142000000"/>
    <n v="-100883900"/>
    <s v="N"/>
    <s v="SMITSG"/>
  </r>
  <r>
    <x v="2"/>
    <s v="P2"/>
    <s v="USD"/>
    <x v="4"/>
    <s v="MM"/>
    <s v="MM~299680I"/>
    <s v="299680I"/>
    <d v="2026-08-13T00:00:00"/>
    <d v="2026-08-17T00:00:00"/>
    <d v="2026-10-26T00:00:00"/>
    <s v="XNL"/>
    <s v="USD"/>
    <n v="-150000000"/>
    <n v="-150000000"/>
    <s v="N"/>
    <s v="BOFMGB"/>
  </r>
  <r>
    <x v="14"/>
    <s v="P2"/>
    <s v="USD"/>
    <x v="4"/>
    <s v="MM"/>
    <s v="MM~299742I"/>
    <s v="299742I"/>
    <d v="2026-08-18T00:00:00"/>
    <d v="2026-08-20T00:00:00"/>
    <d v="2027-01-11T00:00:00"/>
    <s v="XNL"/>
    <s v="AUD"/>
    <n v="-60000000"/>
    <n v="-42675000"/>
    <s v="N"/>
    <s v="NATASG"/>
  </r>
  <r>
    <x v="14"/>
    <s v="P2"/>
    <s v="USD"/>
    <x v="4"/>
    <s v="MM"/>
    <s v="MM~299752I"/>
    <s v="299752I"/>
    <d v="2026-08-18T00:00:00"/>
    <d v="2026-08-20T00:00:00"/>
    <d v="2026-10-26T00:00:00"/>
    <s v="XNL"/>
    <s v="USD"/>
    <n v="-110000000"/>
    <n v="-110000000"/>
    <s v="N"/>
    <s v="BOFMGB"/>
  </r>
  <r>
    <x v="14"/>
    <s v="P2"/>
    <s v="USD"/>
    <x v="4"/>
    <s v="MM"/>
    <s v="MM~299768I"/>
    <s v="299768I"/>
    <d v="2026-08-18T00:00:00"/>
    <d v="2026-08-20T00:00:00"/>
    <d v="2027-02-19T00:00:00"/>
    <s v="XNL"/>
    <s v="USD"/>
    <n v="-50000000"/>
    <n v="-50000000"/>
    <s v="N"/>
    <s v="RINGDK"/>
  </r>
  <r>
    <x v="14"/>
    <s v="P2"/>
    <s v="USD"/>
    <x v="4"/>
    <s v="MM"/>
    <s v="MM~299792I"/>
    <s v="299792I"/>
    <d v="2026-08-19T00:00:00"/>
    <d v="2026-08-20T00:00:00"/>
    <d v="2026-11-20T00:00:00"/>
    <s v="XNL"/>
    <s v="USD"/>
    <n v="-20000000"/>
    <n v="-20000000"/>
    <s v="N"/>
    <s v="CZNBKR"/>
  </r>
  <r>
    <x v="19"/>
    <s v="P2"/>
    <s v="USD"/>
    <x v="13"/>
    <s v="REPO"/>
    <s v="REPO~294852I~REPO~CLASSIC"/>
    <s v="294852I"/>
    <d v="2026-01-07T00:00:00"/>
    <d v="2026-01-09T00:00:00"/>
    <d v="2026-07-09T00:00:00"/>
    <s v="INT"/>
    <s v="USD"/>
    <n v="-1727326.99"/>
    <n v="-1727326.99"/>
    <s v="N"/>
    <s v="DBSZSG"/>
  </r>
  <r>
    <x v="19"/>
    <s v="P2"/>
    <s v="USD"/>
    <x v="13"/>
    <s v="REPO"/>
    <s v="REPO~294852I~REPO~CLASSIC"/>
    <s v="294852I"/>
    <d v="2026-01-07T00:00:00"/>
    <d v="2026-01-09T00:00:00"/>
    <d v="2026-07-09T00:00:00"/>
    <s v="XNL"/>
    <s v="USD"/>
    <n v="-92230000"/>
    <n v="-92230000"/>
    <s v="N"/>
    <s v="DBSZSG"/>
  </r>
  <r>
    <x v="18"/>
    <s v="P2"/>
    <s v="USD"/>
    <x v="13"/>
    <s v="REPO"/>
    <s v="REPO~295072I~REPO~CLASSIC"/>
    <s v="295072I"/>
    <d v="2026-01-14T00:00:00"/>
    <d v="2026-01-16T00:00:00"/>
    <d v="2026-07-16T00:00:00"/>
    <s v="INT"/>
    <s v="USD"/>
    <n v="-622965.23"/>
    <n v="-622965.23"/>
    <s v="N"/>
    <s v="NATAGB"/>
  </r>
  <r>
    <x v="18"/>
    <s v="P2"/>
    <s v="USD"/>
    <x v="13"/>
    <s v="REPO"/>
    <s v="REPO~295072I~REPO~CLASSIC"/>
    <s v="295072I"/>
    <d v="2026-01-14T00:00:00"/>
    <d v="2026-01-16T00:00:00"/>
    <d v="2026-07-16T00:00:00"/>
    <s v="XNL"/>
    <s v="USD"/>
    <n v="-33041250"/>
    <n v="-33041250"/>
    <s v="N"/>
    <s v="NATAGB"/>
  </r>
  <r>
    <x v="15"/>
    <s v="P2"/>
    <s v="USD"/>
    <x v="13"/>
    <s v="REPO"/>
    <s v="REPO~295284I~REPO~CLASSIC"/>
    <s v="295284I"/>
    <d v="2026-01-22T00:00:00"/>
    <d v="2026-01-26T00:00:00"/>
    <d v="2026-07-27T00:00:00"/>
    <s v="INT"/>
    <s v="USD"/>
    <n v="-189836.11"/>
    <n v="-189836.11"/>
    <s v="N"/>
    <s v="DBSZSG"/>
  </r>
  <r>
    <x v="15"/>
    <s v="P2"/>
    <s v="USD"/>
    <x v="13"/>
    <s v="REPO"/>
    <s v="REPO~295284I~REPO~CLASSIC"/>
    <s v="295284I"/>
    <d v="2026-01-22T00:00:00"/>
    <d v="2026-01-26T00:00:00"/>
    <d v="2026-07-27T00:00:00"/>
    <s v="XNL"/>
    <s v="USD"/>
    <n v="-10000000"/>
    <n v="-10000000"/>
    <s v="N"/>
    <s v="DBSZSG"/>
  </r>
  <r>
    <x v="12"/>
    <s v="P2"/>
    <s v="USD"/>
    <x v="13"/>
    <s v="REPO"/>
    <s v="REPO~296204I~REPO~CLASSIC"/>
    <s v="296204I"/>
    <d v="2026-03-03T00:00:00"/>
    <d v="2026-03-05T00:00:00"/>
    <d v="2026-08-05T00:00:00"/>
    <s v="XNL"/>
    <s v="USD"/>
    <n v="-106000000"/>
    <n v="-106000000"/>
    <s v="N"/>
    <s v="DBSZSG"/>
  </r>
  <r>
    <x v="12"/>
    <s v="P2"/>
    <s v="USD"/>
    <x v="13"/>
    <s v="REPO"/>
    <s v="REPO~296204I~REPO~CLASSIC"/>
    <s v="296204I"/>
    <d v="2026-03-03T00:00:00"/>
    <d v="2026-03-05T00:00:00"/>
    <d v="2026-08-05T00:00:00"/>
    <s v="INT"/>
    <s v="USD"/>
    <n v="-1684870"/>
    <n v="-1684870"/>
    <s v="N"/>
    <s v="DBSZSG"/>
  </r>
  <r>
    <x v="4"/>
    <s v="P2"/>
    <s v="USD"/>
    <x v="13"/>
    <s v="REPO"/>
    <s v="REPO~296710I~REPO~CLASSIC"/>
    <s v="296710I"/>
    <d v="2026-03-27T00:00:00"/>
    <d v="2026-03-31T00:00:00"/>
    <d v="2026-06-30T00:00:00"/>
    <s v="XNL"/>
    <s v="USD"/>
    <n v="-57356250"/>
    <n v="-57356250"/>
    <s v="N"/>
    <s v="DBSZSG"/>
  </r>
  <r>
    <x v="4"/>
    <s v="P2"/>
    <s v="USD"/>
    <x v="13"/>
    <s v="REPO"/>
    <s v="REPO~296710I~REPO~CLASSIC"/>
    <s v="296710I"/>
    <d v="2026-03-27T00:00:00"/>
    <d v="2026-03-31T00:00:00"/>
    <d v="2026-06-30T00:00:00"/>
    <s v="INT"/>
    <s v="USD"/>
    <n v="-548763.89"/>
    <n v="-548763.89"/>
    <s v="N"/>
    <s v="DBSZSG"/>
  </r>
  <r>
    <x v="19"/>
    <s v="P2"/>
    <s v="USD"/>
    <x v="13"/>
    <s v="REPO"/>
    <s v="REPO~296894I~REPO~CLASSIC"/>
    <s v="296894I"/>
    <d v="2026-04-07T00:00:00"/>
    <d v="2026-04-09T00:00:00"/>
    <d v="2026-07-09T00:00:00"/>
    <s v="INT"/>
    <s v="USD"/>
    <n v="-292059.7"/>
    <n v="-292059.7"/>
    <s v="N"/>
    <s v="NATAGB"/>
  </r>
  <r>
    <x v="19"/>
    <s v="P2"/>
    <s v="USD"/>
    <x v="13"/>
    <s v="REPO"/>
    <s v="REPO~296894I~REPO~CLASSIC"/>
    <s v="296894I"/>
    <d v="2026-04-07T00:00:00"/>
    <d v="2026-04-09T00:00:00"/>
    <d v="2026-07-09T00:00:00"/>
    <s v="XNL"/>
    <s v="USD"/>
    <n v="-30728750"/>
    <n v="-30728750"/>
    <s v="N"/>
    <s v="NATAGB"/>
  </r>
  <r>
    <x v="26"/>
    <s v="P2"/>
    <s v="USD"/>
    <x v="13"/>
    <s v="REPO"/>
    <s v="REPO~296924I~REPO~CLASSIC"/>
    <s v="296924I"/>
    <d v="2026-04-08T00:00:00"/>
    <d v="2026-04-10T00:00:00"/>
    <d v="2026-07-10T00:00:00"/>
    <s v="XNL"/>
    <s v="USD"/>
    <n v="-49750000"/>
    <n v="-49750000"/>
    <s v="N"/>
    <s v="JPMSUS"/>
  </r>
  <r>
    <x v="26"/>
    <s v="P2"/>
    <s v="USD"/>
    <x v="13"/>
    <s v="REPO"/>
    <s v="REPO~296924I~REPO~CLASSIC"/>
    <s v="296924I"/>
    <d v="2026-04-08T00:00:00"/>
    <d v="2026-04-10T00:00:00"/>
    <d v="2026-07-10T00:00:00"/>
    <s v="INT"/>
    <s v="USD"/>
    <n v="-471588.54"/>
    <n v="-471588.54"/>
    <s v="N"/>
    <s v="JPMSUS"/>
  </r>
  <r>
    <x v="6"/>
    <s v="P2"/>
    <s v="USD"/>
    <x v="13"/>
    <s v="REPO"/>
    <s v="REPO~296926I~REPO~CLASSIC"/>
    <s v="296926I"/>
    <d v="2026-04-08T00:00:00"/>
    <d v="2026-04-10T00:00:00"/>
    <d v="2026-08-10T00:00:00"/>
    <s v="XNL"/>
    <s v="USD"/>
    <n v="-100495000"/>
    <n v="-100495000"/>
    <s v="N"/>
    <s v="NATAGB"/>
  </r>
  <r>
    <x v="6"/>
    <s v="P2"/>
    <s v="USD"/>
    <x v="13"/>
    <s v="REPO"/>
    <s v="REPO~296926I~REPO~CLASSIC"/>
    <s v="296926I"/>
    <d v="2026-04-08T00:00:00"/>
    <d v="2026-04-10T00:00:00"/>
    <d v="2026-08-10T00:00:00"/>
    <s v="INT"/>
    <s v="USD"/>
    <n v="-1277123.96"/>
    <n v="-1277123.96"/>
    <s v="N"/>
    <s v="NATAGB"/>
  </r>
  <r>
    <x v="30"/>
    <s v="P2"/>
    <s v="USD"/>
    <x v="13"/>
    <s v="REPO"/>
    <s v="REPO~296954I~REPO~CLASSIC"/>
    <s v="296954I"/>
    <d v="2026-04-09T00:00:00"/>
    <d v="2026-04-13T00:00:00"/>
    <d v="2026-07-13T00:00:00"/>
    <s v="INT"/>
    <s v="USD"/>
    <n v="-421034.25"/>
    <n v="-421034.25"/>
    <s v="N"/>
    <s v="BSUIUS"/>
  </r>
  <r>
    <x v="30"/>
    <s v="P2"/>
    <s v="USD"/>
    <x v="13"/>
    <s v="REPO"/>
    <s v="REPO~296954I~REPO~CLASSIC"/>
    <s v="296954I"/>
    <d v="2026-04-09T00:00:00"/>
    <d v="2026-04-13T00:00:00"/>
    <d v="2026-07-13T00:00:00"/>
    <s v="XNL"/>
    <s v="USD"/>
    <n v="-44775000"/>
    <n v="-44775000"/>
    <s v="N"/>
    <s v="BSUIUS"/>
  </r>
  <r>
    <x v="13"/>
    <s v="P2"/>
    <s v="USD"/>
    <x v="13"/>
    <s v="REPO"/>
    <s v="REPO~296990I~REPO~CLASSIC"/>
    <s v="296990I"/>
    <d v="2026-04-10T00:00:00"/>
    <d v="2026-04-13T00:00:00"/>
    <d v="2026-07-14T00:00:00"/>
    <s v="INT"/>
    <s v="USD"/>
    <n v="-247920.83"/>
    <n v="-247920.83"/>
    <s v="N"/>
    <s v="DBSZSG"/>
  </r>
  <r>
    <x v="13"/>
    <s v="P2"/>
    <s v="USD"/>
    <x v="13"/>
    <s v="REPO"/>
    <s v="REPO~296990I~REPO~CLASSIC"/>
    <s v="296990I"/>
    <d v="2026-04-10T00:00:00"/>
    <d v="2026-04-13T00:00:00"/>
    <d v="2026-07-14T00:00:00"/>
    <s v="XNL"/>
    <s v="USD"/>
    <n v="-25870000"/>
    <n v="-25870000"/>
    <s v="N"/>
    <s v="DBSZSG"/>
  </r>
  <r>
    <x v="10"/>
    <s v="P2"/>
    <s v="USD"/>
    <x v="13"/>
    <s v="REPO"/>
    <s v="REPO~296992I~REPO~CLASSIC"/>
    <s v="296992I"/>
    <d v="2026-04-10T00:00:00"/>
    <d v="2026-04-13T00:00:00"/>
    <d v="2026-08-13T00:00:00"/>
    <s v="INT"/>
    <s v="USD"/>
    <n v="-622899.30000000005"/>
    <n v="-622899.30000000005"/>
    <s v="N"/>
    <s v="DBSZSG"/>
  </r>
  <r>
    <x v="10"/>
    <s v="P2"/>
    <s v="USD"/>
    <x v="13"/>
    <s v="REPO"/>
    <s v="REPO~296992I~REPO~CLASSIC"/>
    <s v="296992I"/>
    <d v="2026-04-10T00:00:00"/>
    <d v="2026-04-13T00:00:00"/>
    <d v="2026-08-13T00:00:00"/>
    <s v="XNL"/>
    <s v="USD"/>
    <n v="-48755000"/>
    <n v="-48755000"/>
    <s v="N"/>
    <s v="DBSZSG"/>
  </r>
  <r>
    <x v="18"/>
    <s v="P2"/>
    <s v="USD"/>
    <x v="13"/>
    <s v="REPO"/>
    <s v="REPO~297050I~REPO~CLASSIC"/>
    <s v="297050I"/>
    <d v="2026-04-14T00:00:00"/>
    <d v="2026-04-16T00:00:00"/>
    <d v="2026-07-16T00:00:00"/>
    <s v="INT"/>
    <s v="USD"/>
    <n v="-917321.46"/>
    <n v="-917321.46"/>
    <s v="N"/>
    <s v="NATAGB"/>
  </r>
  <r>
    <x v="18"/>
    <s v="P2"/>
    <s v="USD"/>
    <x v="13"/>
    <s v="REPO"/>
    <s v="REPO~297050I~REPO~CLASSIC"/>
    <s v="297050I"/>
    <d v="2026-04-14T00:00:00"/>
    <d v="2026-04-16T00:00:00"/>
    <d v="2026-07-16T00:00:00"/>
    <s v="XNL"/>
    <s v="USD"/>
    <n v="-96515000"/>
    <n v="-96515000"/>
    <s v="N"/>
    <s v="NATAGB"/>
  </r>
  <r>
    <x v="2"/>
    <s v="P2"/>
    <s v="USD"/>
    <x v="13"/>
    <s v="REPO"/>
    <s v="REPO~297052I~REPO~CLASSIC"/>
    <s v="297052I"/>
    <d v="2026-04-14T00:00:00"/>
    <d v="2026-04-16T00:00:00"/>
    <d v="2026-08-17T00:00:00"/>
    <s v="XNL"/>
    <s v="USD"/>
    <n v="-100625000"/>
    <n v="-100625000"/>
    <s v="N"/>
    <s v="NATAGB"/>
  </r>
  <r>
    <x v="2"/>
    <s v="P2"/>
    <s v="USD"/>
    <x v="13"/>
    <s v="REPO"/>
    <s v="REPO~297052I~REPO~CLASSIC"/>
    <s v="297052I"/>
    <d v="2026-04-14T00:00:00"/>
    <d v="2026-04-16T00:00:00"/>
    <d v="2026-08-17T00:00:00"/>
    <s v="INT"/>
    <s v="USD"/>
    <n v="-1299571.8799999999"/>
    <n v="-1299571.8799999999"/>
    <s v="N"/>
    <s v="NATAGB"/>
  </r>
  <r>
    <x v="18"/>
    <s v="P2"/>
    <s v="USD"/>
    <x v="13"/>
    <s v="REPO"/>
    <s v="REPO~297054I~REPO~CLASSIC"/>
    <s v="297054I"/>
    <d v="2026-04-14T00:00:00"/>
    <d v="2026-04-16T00:00:00"/>
    <d v="2026-07-16T00:00:00"/>
    <s v="XNL"/>
    <s v="USD"/>
    <n v="-129222500"/>
    <n v="-129222500"/>
    <s v="N"/>
    <s v="DBSZSG"/>
  </r>
  <r>
    <x v="18"/>
    <s v="P2"/>
    <s v="USD"/>
    <x v="13"/>
    <s v="REPO"/>
    <s v="REPO~297054I~REPO~CLASSIC"/>
    <s v="297054I"/>
    <d v="2026-04-14T00:00:00"/>
    <d v="2026-04-16T00:00:00"/>
    <d v="2026-07-16T00:00:00"/>
    <s v="INT"/>
    <s v="USD"/>
    <n v="-1233087.76"/>
    <n v="-1233087.76"/>
    <s v="N"/>
    <s v="DBSZSG"/>
  </r>
  <r>
    <x v="22"/>
    <s v="P2"/>
    <s v="USD"/>
    <x v="13"/>
    <s v="REPO"/>
    <s v="REPO~297090I~REPO~CLASSIC"/>
    <s v="297090I"/>
    <d v="2026-04-15T00:00:00"/>
    <d v="2026-04-17T00:00:00"/>
    <d v="2026-07-17T00:00:00"/>
    <s v="XNL"/>
    <s v="USD"/>
    <n v="-107987500"/>
    <n v="-107987500"/>
    <s v="N"/>
    <s v="INGBUS"/>
  </r>
  <r>
    <x v="22"/>
    <s v="P2"/>
    <s v="USD"/>
    <x v="13"/>
    <s v="REPO"/>
    <s v="REPO~297090I~REPO~CLASSIC"/>
    <s v="297090I"/>
    <d v="2026-04-15T00:00:00"/>
    <d v="2026-04-17T00:00:00"/>
    <d v="2026-07-17T00:00:00"/>
    <s v="INT"/>
    <s v="USD"/>
    <n v="-1031820.56"/>
    <n v="-1031820.56"/>
    <s v="N"/>
    <s v="INGBUS"/>
  </r>
  <r>
    <x v="15"/>
    <s v="P2"/>
    <s v="USD"/>
    <x v="13"/>
    <s v="REPO"/>
    <s v="REPO~297138I~REPO~CLASSIC"/>
    <s v="297138I"/>
    <d v="2026-04-16T00:00:00"/>
    <d v="2026-04-20T00:00:00"/>
    <d v="2026-07-27T00:00:00"/>
    <s v="XNL"/>
    <s v="USD"/>
    <n v="-107668750"/>
    <n v="-107668750"/>
    <s v="N"/>
    <s v="NATAGB"/>
  </r>
  <r>
    <x v="15"/>
    <s v="P2"/>
    <s v="USD"/>
    <x v="13"/>
    <s v="REPO"/>
    <s v="REPO~297138I~REPO~CLASSIC"/>
    <s v="297138I"/>
    <d v="2026-04-16T00:00:00"/>
    <d v="2026-04-20T00:00:00"/>
    <d v="2026-07-27T00:00:00"/>
    <s v="INT"/>
    <s v="USD"/>
    <n v="-1102049.47"/>
    <n v="-1102049.47"/>
    <s v="N"/>
    <s v="NATAGB"/>
  </r>
  <r>
    <x v="14"/>
    <s v="P2"/>
    <s v="USD"/>
    <x v="13"/>
    <s v="REPO"/>
    <s v="REPO~297140I~REPO~CLASSIC"/>
    <s v="297140I"/>
    <d v="2026-04-16T00:00:00"/>
    <d v="2026-04-20T00:00:00"/>
    <d v="2026-08-20T00:00:00"/>
    <s v="INT"/>
    <s v="USD"/>
    <n v="-641093.06000000006"/>
    <n v="-641093.06000000006"/>
    <s v="N"/>
    <s v="NATAGB"/>
  </r>
  <r>
    <x v="14"/>
    <s v="P2"/>
    <s v="USD"/>
    <x v="13"/>
    <s v="REPO"/>
    <s v="REPO~297140I~REPO~CLASSIC"/>
    <s v="297140I"/>
    <d v="2026-04-16T00:00:00"/>
    <d v="2026-04-20T00:00:00"/>
    <d v="2026-08-20T00:00:00"/>
    <s v="XNL"/>
    <s v="USD"/>
    <n v="-50312500"/>
    <n v="-50312500"/>
    <s v="N"/>
    <s v="NATAGB"/>
  </r>
  <r>
    <x v="16"/>
    <s v="P2"/>
    <s v="USD"/>
    <x v="13"/>
    <s v="REPO"/>
    <s v="REPO~297334I~REPO~CLASSIC"/>
    <s v="297334I"/>
    <d v="2026-04-28T00:00:00"/>
    <d v="2026-04-30T00:00:00"/>
    <d v="2026-07-30T00:00:00"/>
    <s v="XNL"/>
    <s v="USD"/>
    <n v="-47058750"/>
    <n v="-47058750"/>
    <s v="N"/>
    <s v="DBSZSG"/>
  </r>
  <r>
    <x v="16"/>
    <s v="P2"/>
    <s v="USD"/>
    <x v="13"/>
    <s v="REPO"/>
    <s v="REPO~297334I~REPO~CLASSIC"/>
    <s v="297334I"/>
    <d v="2026-04-28T00:00:00"/>
    <d v="2026-04-30T00:00:00"/>
    <d v="2026-07-30T00:00:00"/>
    <s v="INT"/>
    <s v="USD"/>
    <n v="-446077.73"/>
    <n v="-446077.73"/>
    <s v="N"/>
    <s v="DBSZSG"/>
  </r>
  <r>
    <x v="1"/>
    <s v="P2"/>
    <s v="USD"/>
    <x v="13"/>
    <s v="REPO"/>
    <s v="REPO~297336I~REPO~CLASSIC"/>
    <s v="297336I"/>
    <d v="2026-04-28T00:00:00"/>
    <d v="2026-04-30T00:00:00"/>
    <d v="2026-07-31T00:00:00"/>
    <s v="INT"/>
    <s v="USD"/>
    <n v="-174225"/>
    <n v="-174225"/>
    <s v="N"/>
    <s v="DBSZSG"/>
  </r>
  <r>
    <x v="1"/>
    <s v="P2"/>
    <s v="USD"/>
    <x v="13"/>
    <s v="REPO"/>
    <s v="REPO~297336I~REPO~CLASSIC"/>
    <s v="297336I"/>
    <d v="2026-04-28T00:00:00"/>
    <d v="2026-04-30T00:00:00"/>
    <d v="2026-07-31T00:00:00"/>
    <s v="XNL"/>
    <s v="USD"/>
    <n v="-18180000"/>
    <n v="-18180000"/>
    <s v="N"/>
    <s v="DBSZSG"/>
  </r>
  <r>
    <x v="5"/>
    <s v="P2"/>
    <s v="USD"/>
    <x v="13"/>
    <s v="REPO"/>
    <s v="REPO~297356I~REPO~CLASSIC"/>
    <s v="297356I"/>
    <d v="2026-04-29T00:00:00"/>
    <d v="2026-05-01T00:00:00"/>
    <d v="2026-08-03T00:00:00"/>
    <s v="XNL"/>
    <s v="USD"/>
    <n v="-90000000"/>
    <n v="-90000000"/>
    <s v="N"/>
    <s v="BSUIUS"/>
  </r>
  <r>
    <x v="5"/>
    <s v="P2"/>
    <s v="USD"/>
    <x v="13"/>
    <s v="REPO"/>
    <s v="REPO~297356I~REPO~CLASSIC"/>
    <s v="297356I"/>
    <d v="2026-04-29T00:00:00"/>
    <d v="2026-05-01T00:00:00"/>
    <d v="2026-08-03T00:00:00"/>
    <s v="INT"/>
    <s v="USD"/>
    <n v="-883600"/>
    <n v="-883600"/>
    <s v="N"/>
    <s v="BSUIUS"/>
  </r>
  <r>
    <x v="32"/>
    <s v="P2"/>
    <s v="USD"/>
    <x v="13"/>
    <s v="REPO"/>
    <s v="REPO~297358I~REPO~CLASSIC"/>
    <s v="297358I"/>
    <d v="2026-04-29T00:00:00"/>
    <d v="2026-05-04T00:00:00"/>
    <d v="2026-08-04T00:00:00"/>
    <s v="XNL"/>
    <s v="USD"/>
    <n v="-124465000"/>
    <n v="-124465000"/>
    <s v="N"/>
    <s v="JPMSUS"/>
  </r>
  <r>
    <x v="32"/>
    <s v="P2"/>
    <s v="USD"/>
    <x v="13"/>
    <s v="REPO"/>
    <s v="REPO~297358I~REPO~CLASSIC"/>
    <s v="297358I"/>
    <d v="2026-04-29T00:00:00"/>
    <d v="2026-05-04T00:00:00"/>
    <d v="2026-08-04T00:00:00"/>
    <s v="INT"/>
    <s v="USD"/>
    <n v="-1195970.3600000001"/>
    <n v="-1195970.3600000001"/>
    <s v="N"/>
    <s v="JPMSUS"/>
  </r>
  <r>
    <x v="12"/>
    <s v="P2"/>
    <s v="USD"/>
    <x v="13"/>
    <s v="REPO"/>
    <s v="REPO~297360I~REPO~CLASSIC"/>
    <s v="297360I"/>
    <d v="2026-04-29T00:00:00"/>
    <d v="2026-05-05T00:00:00"/>
    <d v="2026-08-05T00:00:00"/>
    <s v="INT"/>
    <s v="USD"/>
    <n v="-250143.4"/>
    <n v="-250143.4"/>
    <s v="N"/>
    <s v="JPMSUS"/>
  </r>
  <r>
    <x v="12"/>
    <s v="P2"/>
    <s v="USD"/>
    <x v="13"/>
    <s v="REPO"/>
    <s v="REPO~297360I~REPO~CLASSIC"/>
    <s v="297360I"/>
    <d v="2026-04-29T00:00:00"/>
    <d v="2026-05-05T00:00:00"/>
    <d v="2026-08-05T00:00:00"/>
    <s v="XNL"/>
    <s v="USD"/>
    <n v="-26032500"/>
    <n v="-26032500"/>
    <s v="N"/>
    <s v="JPMSUS"/>
  </r>
  <r>
    <x v="32"/>
    <s v="P2"/>
    <s v="USD"/>
    <x v="13"/>
    <s v="REPO"/>
    <s v="REPO~297400I~REPO~CLASSIC"/>
    <s v="297400I"/>
    <d v="2026-04-30T00:00:00"/>
    <d v="2026-05-04T00:00:00"/>
    <d v="2026-08-04T00:00:00"/>
    <s v="INT"/>
    <s v="USD"/>
    <n v="-1124053.1299999999"/>
    <n v="-1124053.1299999999"/>
    <s v="N"/>
    <s v="NATAGB"/>
  </r>
  <r>
    <x v="32"/>
    <s v="P2"/>
    <s v="USD"/>
    <x v="13"/>
    <s v="REPO"/>
    <s v="REPO~297400I~REPO~CLASSIC"/>
    <s v="297400I"/>
    <d v="2026-04-30T00:00:00"/>
    <d v="2026-05-04T00:00:00"/>
    <d v="2026-08-04T00:00:00"/>
    <s v="XNL"/>
    <s v="USD"/>
    <n v="-117292500"/>
    <n v="-117292500"/>
    <s v="N"/>
    <s v="NATAGB"/>
  </r>
  <r>
    <x v="21"/>
    <s v="P2"/>
    <s v="USD"/>
    <x v="13"/>
    <s v="REPO"/>
    <s v="REPO~297502I~REPO~CLASSIC"/>
    <s v="297502I"/>
    <d v="2026-05-05T00:00:00"/>
    <d v="2026-05-07T00:00:00"/>
    <d v="2026-08-07T00:00:00"/>
    <s v="XNL"/>
    <s v="USD"/>
    <n v="-200000000"/>
    <n v="-200000000"/>
    <s v="N"/>
    <s v="JPMSUS"/>
  </r>
  <r>
    <x v="21"/>
    <s v="P2"/>
    <s v="USD"/>
    <x v="13"/>
    <s v="REPO"/>
    <s v="REPO~297502I~REPO~CLASSIC"/>
    <s v="297502I"/>
    <d v="2026-05-05T00:00:00"/>
    <d v="2026-05-07T00:00:00"/>
    <d v="2026-08-07T00:00:00"/>
    <s v="INT"/>
    <s v="USD"/>
    <n v="-1911555.56"/>
    <n v="-1911555.56"/>
    <s v="N"/>
    <s v="JPMSUS"/>
  </r>
  <r>
    <x v="11"/>
    <s v="P2"/>
    <s v="USD"/>
    <x v="13"/>
    <s v="REPO"/>
    <s v="REPO~297538I~REPO~CLASSIC"/>
    <s v="297538I"/>
    <d v="2026-05-06T00:00:00"/>
    <d v="2026-05-08T00:00:00"/>
    <d v="2026-08-06T00:00:00"/>
    <s v="XNL"/>
    <s v="USD"/>
    <n v="-23057500"/>
    <n v="-23057500"/>
    <s v="N"/>
    <s v="DBSZSG"/>
  </r>
  <r>
    <x v="11"/>
    <s v="P2"/>
    <s v="USD"/>
    <x v="13"/>
    <s v="REPO"/>
    <s v="REPO~297538I~REPO~CLASSIC"/>
    <s v="297538I"/>
    <d v="2026-05-06T00:00:00"/>
    <d v="2026-05-08T00:00:00"/>
    <d v="2026-08-06T00:00:00"/>
    <s v="INT"/>
    <s v="USD"/>
    <n v="-216164.06"/>
    <n v="-216164.06"/>
    <s v="N"/>
    <s v="DBSZSG"/>
  </r>
  <r>
    <x v="31"/>
    <s v="P2"/>
    <s v="USD"/>
    <x v="13"/>
    <s v="REPO"/>
    <s v="REPO~297572I~REPO~CLASSIC"/>
    <s v="297572I"/>
    <d v="2026-05-07T00:00:00"/>
    <d v="2026-05-11T00:00:00"/>
    <d v="2026-08-11T00:00:00"/>
    <s v="INT"/>
    <s v="USD"/>
    <n v="-1720089.5"/>
    <n v="-1720089.5"/>
    <s v="N"/>
    <s v="JPMSUS"/>
  </r>
  <r>
    <x v="31"/>
    <s v="P2"/>
    <s v="USD"/>
    <x v="13"/>
    <s v="REPO"/>
    <s v="REPO~297572I~REPO~CLASSIC"/>
    <s v="297572I"/>
    <d v="2026-05-07T00:00:00"/>
    <d v="2026-05-11T00:00:00"/>
    <d v="2026-08-11T00:00:00"/>
    <s v="XNL"/>
    <s v="USD"/>
    <n v="-180450000"/>
    <n v="-180450000"/>
    <s v="N"/>
    <s v="JPMSUS"/>
  </r>
  <r>
    <x v="12"/>
    <s v="P2"/>
    <s v="USD"/>
    <x v="13"/>
    <s v="REPO"/>
    <s v="REPO~297636I~REPO~CLASSIC"/>
    <s v="297636I"/>
    <d v="2026-05-12T00:00:00"/>
    <d v="2026-05-14T00:00:00"/>
    <d v="2026-08-05T00:00:00"/>
    <s v="INT"/>
    <s v="USD"/>
    <n v="-293174.44"/>
    <n v="-293174.44"/>
    <s v="N"/>
    <s v="DBSZSG"/>
  </r>
  <r>
    <x v="12"/>
    <s v="P2"/>
    <s v="USD"/>
    <x v="13"/>
    <s v="REPO"/>
    <s v="REPO~297636I~REPO~CLASSIC"/>
    <s v="297636I"/>
    <d v="2026-05-12T00:00:00"/>
    <d v="2026-05-14T00:00:00"/>
    <d v="2026-08-05T00:00:00"/>
    <s v="XNL"/>
    <s v="USD"/>
    <n v="-34000000"/>
    <n v="-34000000"/>
    <s v="N"/>
    <s v="DBSZSG"/>
  </r>
  <r>
    <x v="2"/>
    <s v="P2"/>
    <s v="USD"/>
    <x v="13"/>
    <s v="REPO"/>
    <s v="REPO~297710I~REPO~CLASSIC"/>
    <s v="297710I"/>
    <d v="2026-05-14T00:00:00"/>
    <d v="2026-05-15T00:00:00"/>
    <d v="2026-08-17T00:00:00"/>
    <s v="INT"/>
    <s v="USD"/>
    <n v="-582800"/>
    <n v="-582800"/>
    <s v="N"/>
    <s v="MSCDCA"/>
  </r>
  <r>
    <x v="2"/>
    <s v="P2"/>
    <s v="USD"/>
    <x v="13"/>
    <s v="REPO"/>
    <s v="REPO~297710I~REPO~CLASSIC"/>
    <s v="297710I"/>
    <d v="2026-05-14T00:00:00"/>
    <d v="2026-05-15T00:00:00"/>
    <d v="2026-08-17T00:00:00"/>
    <s v="XNL"/>
    <s v="USD"/>
    <n v="-60000000"/>
    <n v="-60000000"/>
    <s v="N"/>
    <s v="MSCDCA"/>
  </r>
  <r>
    <x v="7"/>
    <s v="P2"/>
    <s v="USD"/>
    <x v="13"/>
    <s v="REPO"/>
    <s v="REPO~297750I~REPO~CLASSIC"/>
    <s v="297750I"/>
    <d v="2026-05-15T00:00:00"/>
    <d v="2026-05-19T00:00:00"/>
    <d v="2026-08-19T00:00:00"/>
    <s v="XNL"/>
    <s v="USD"/>
    <n v="-49875000"/>
    <n v="-49875000"/>
    <s v="N"/>
    <s v="MSCDCA"/>
  </r>
  <r>
    <x v="7"/>
    <s v="P2"/>
    <s v="USD"/>
    <x v="13"/>
    <s v="REPO"/>
    <s v="REPO~297750I~REPO~CLASSIC"/>
    <s v="297750I"/>
    <d v="2026-05-15T00:00:00"/>
    <d v="2026-05-19T00:00:00"/>
    <d v="2026-08-19T00:00:00"/>
    <s v="INT"/>
    <s v="USD"/>
    <n v="-474145"/>
    <n v="-474145"/>
    <s v="N"/>
    <s v="MSCDCA"/>
  </r>
  <r>
    <x v="14"/>
    <s v="P2"/>
    <s v="USD"/>
    <x v="13"/>
    <s v="REPO"/>
    <s v="REPO~297786I~REPO~CLASSIC"/>
    <s v="297786I"/>
    <d v="2026-05-18T00:00:00"/>
    <d v="2026-05-20T00:00:00"/>
    <d v="2026-08-20T00:00:00"/>
    <s v="XNL"/>
    <s v="USD"/>
    <n v="-12075000"/>
    <n v="-12075000"/>
    <s v="N"/>
    <s v="JPMSUS"/>
  </r>
  <r>
    <x v="14"/>
    <s v="P2"/>
    <s v="USD"/>
    <x v="13"/>
    <s v="REPO"/>
    <s v="REPO~297786I~REPO~CLASSIC"/>
    <s v="297786I"/>
    <d v="2026-05-18T00:00:00"/>
    <d v="2026-05-20T00:00:00"/>
    <d v="2026-08-20T00:00:00"/>
    <s v="INT"/>
    <s v="USD"/>
    <n v="-115410.17"/>
    <n v="-115410.17"/>
    <s v="N"/>
    <s v="JPMSUS"/>
  </r>
  <r>
    <x v="8"/>
    <s v="P2"/>
    <s v="USD"/>
    <x v="13"/>
    <s v="REPO"/>
    <s v="REPO~297908I~REPO~CLASSIC"/>
    <s v="297908I"/>
    <d v="2026-05-26T00:00:00"/>
    <d v="2026-05-28T00:00:00"/>
    <d v="2026-07-28T00:00:00"/>
    <s v="INT"/>
    <s v="USD"/>
    <n v="-398212.86"/>
    <n v="-398212.86"/>
    <s v="N"/>
    <s v="DBSZSG"/>
  </r>
  <r>
    <x v="8"/>
    <s v="P2"/>
    <s v="USD"/>
    <x v="13"/>
    <s v="REPO"/>
    <s v="REPO~297908I~REPO~CLASSIC"/>
    <s v="297908I"/>
    <d v="2026-05-26T00:00:00"/>
    <d v="2026-05-28T00:00:00"/>
    <d v="2026-07-28T00:00:00"/>
    <s v="XNL"/>
    <s v="USD"/>
    <n v="-62921250"/>
    <n v="-62921250"/>
    <s v="N"/>
    <s v="DBSZSG"/>
  </r>
  <r>
    <x v="3"/>
    <s v="P2"/>
    <s v="USD"/>
    <x v="13"/>
    <s v="REPO"/>
    <s v="REPO~298588I~REPO~CLASSIC"/>
    <s v="298588I"/>
    <d v="2026-07-01T00:00:00"/>
    <d v="2026-07-01T00:00:00"/>
    <d v="2026-07-15T00:00:00"/>
    <s v="XNL"/>
    <s v="USD"/>
    <n v="10500000"/>
    <n v="10500000"/>
    <s v="N"/>
    <s v="BNPAFR"/>
  </r>
  <r>
    <x v="0"/>
    <s v="P2"/>
    <s v="USD"/>
    <x v="13"/>
    <s v="REPO"/>
    <s v="REPO~298588I~REPO~CLASSIC"/>
    <s v="298588I"/>
    <d v="2026-07-01T00:00:00"/>
    <d v="2026-07-01T00:00:00"/>
    <d v="2026-07-15T00:00:00"/>
    <s v="XNL"/>
    <s v="USD"/>
    <n v="-10500000"/>
    <n v="-10500000"/>
    <s v="N"/>
    <s v="BNPAFR"/>
  </r>
  <r>
    <x v="0"/>
    <s v="P2"/>
    <s v="USD"/>
    <x v="13"/>
    <s v="REPO"/>
    <s v="REPO~298588I~REPO~CLASSIC"/>
    <s v="298588I"/>
    <d v="2026-07-01T00:00:00"/>
    <d v="2026-07-01T00:00:00"/>
    <d v="2026-07-15T00:00:00"/>
    <s v="INT"/>
    <s v="USD"/>
    <n v="-15067.5"/>
    <n v="-15067.5"/>
    <s v="N"/>
    <s v="BNPAFR"/>
  </r>
  <r>
    <x v="28"/>
    <s v="P2"/>
    <s v="USD"/>
    <x v="13"/>
    <s v="REPO"/>
    <s v="REPO~298590I~REPO~CLASSIC"/>
    <s v="298590I"/>
    <d v="2026-07-01T00:00:00"/>
    <d v="2026-07-06T00:00:00"/>
    <d v="2026-10-06T00:00:00"/>
    <s v="XNL"/>
    <s v="USD"/>
    <n v="91614375"/>
    <n v="91614375"/>
    <s v="N"/>
    <s v="DBSZSG"/>
  </r>
  <r>
    <x v="26"/>
    <s v="P2"/>
    <s v="USD"/>
    <x v="13"/>
    <s v="REPO"/>
    <s v="REPO~298788I~REPO~CLASSIC"/>
    <s v="298788I"/>
    <d v="2026-07-08T00:00:00"/>
    <d v="2026-07-10T00:00:00"/>
    <d v="2026-10-13T00:00:00"/>
    <s v="XNL"/>
    <s v="USD"/>
    <n v="90500000"/>
    <n v="90500000"/>
    <s v="N"/>
    <s v="DBSZSG"/>
  </r>
  <r>
    <x v="26"/>
    <s v="P2"/>
    <s v="USD"/>
    <x v="13"/>
    <s v="REPO"/>
    <s v="REPO~298790I~REPO~CLASSIC"/>
    <s v="298790I"/>
    <d v="2026-07-08T00:00:00"/>
    <d v="2026-07-10T00:00:00"/>
    <d v="2026-12-15T00:00:00"/>
    <s v="XNL"/>
    <s v="USD"/>
    <n v="34500000"/>
    <n v="34500000"/>
    <s v="N"/>
    <s v="ANZBAU"/>
  </r>
  <r>
    <x v="30"/>
    <s v="P2"/>
    <s v="USD"/>
    <x v="13"/>
    <s v="REPO"/>
    <s v="REPO~298808I~REPO~CLASSIC"/>
    <s v="298808I"/>
    <d v="2026-07-09T00:00:00"/>
    <d v="2026-07-13T00:00:00"/>
    <d v="2026-10-13T00:00:00"/>
    <s v="XNL"/>
    <s v="USD"/>
    <n v="171500000"/>
    <n v="171500000"/>
    <s v="N"/>
    <s v="DBSZSG"/>
  </r>
  <r>
    <x v="0"/>
    <s v="P2"/>
    <s v="USD"/>
    <x v="13"/>
    <s v="REPO"/>
    <s v="REPO~298884I~REPO~CLASSIC"/>
    <s v="298884I"/>
    <d v="2026-07-13T00:00:00"/>
    <d v="2026-07-15T00:00:00"/>
    <d v="2026-12-09T00:00:00"/>
    <s v="XNL"/>
    <s v="USD"/>
    <n v="69200000"/>
    <n v="69200000"/>
    <s v="N"/>
    <s v="JPMSUS"/>
  </r>
  <r>
    <x v="0"/>
    <s v="P2"/>
    <s v="USD"/>
    <x v="13"/>
    <s v="REPO"/>
    <s v="REPO~298886I~REPO~CLASSIC"/>
    <s v="298886I"/>
    <d v="2026-07-13T00:00:00"/>
    <d v="2026-07-15T00:00:00"/>
    <d v="2026-12-15T00:00:00"/>
    <s v="XNL"/>
    <s v="USD"/>
    <n v="104000000"/>
    <n v="104000000"/>
    <s v="N"/>
    <s v="JPMSUS"/>
  </r>
  <r>
    <x v="18"/>
    <s v="P2"/>
    <s v="USD"/>
    <x v="13"/>
    <s v="REPO"/>
    <s v="REPO~298978I~REPO~CLASSIC"/>
    <s v="298978I"/>
    <d v="2026-07-14T00:00:00"/>
    <d v="2026-07-16T00:00:00"/>
    <d v="2027-01-15T00:00:00"/>
    <s v="XNL"/>
    <s v="USD"/>
    <n v="33041250"/>
    <n v="33041250"/>
    <s v="N"/>
    <s v="ANZBAU"/>
  </r>
  <r>
    <x v="18"/>
    <s v="P2"/>
    <s v="USD"/>
    <x v="13"/>
    <s v="REPO"/>
    <s v="REPO~298980I~REPO~CLASSIC"/>
    <s v="298980I"/>
    <d v="2026-07-14T00:00:00"/>
    <d v="2026-07-16T00:00:00"/>
    <d v="2026-10-16T00:00:00"/>
    <s v="XNL"/>
    <s v="USD"/>
    <n v="219362500"/>
    <n v="219362500"/>
    <s v="N"/>
    <s v="ANZBAU"/>
  </r>
  <r>
    <x v="20"/>
    <s v="P2"/>
    <s v="USD"/>
    <x v="13"/>
    <s v="REPO"/>
    <s v="REPO~299106I~REPO~CLASSIC"/>
    <s v="299106I"/>
    <d v="2026-07-21T00:00:00"/>
    <d v="2026-07-23T00:00:00"/>
    <d v="2026-10-23T00:00:00"/>
    <s v="XNL"/>
    <s v="USD"/>
    <n v="83622500"/>
    <n v="83622500"/>
    <s v="N"/>
    <s v="DBSZSG"/>
  </r>
  <r>
    <x v="23"/>
    <s v="P2"/>
    <s v="USD"/>
    <x v="13"/>
    <s v="REPO"/>
    <s v="REPO~299164I~REPO~CLASSIC"/>
    <s v="299164I"/>
    <d v="2026-07-22T00:00:00"/>
    <d v="2026-07-24T00:00:00"/>
    <d v="2027-01-25T00:00:00"/>
    <s v="XNL"/>
    <s v="USD"/>
    <n v="49061250"/>
    <n v="49061250"/>
    <s v="N"/>
    <s v="ANZBAU"/>
  </r>
  <r>
    <x v="15"/>
    <s v="P2"/>
    <s v="USD"/>
    <x v="13"/>
    <s v="REPO"/>
    <s v="REPO~299192I~REPO~CLASSIC"/>
    <s v="299192I"/>
    <d v="2026-07-23T00:00:00"/>
    <d v="2026-07-27T00:00:00"/>
    <d v="2026-10-27T00:00:00"/>
    <s v="XNL"/>
    <s v="USD"/>
    <n v="103140625"/>
    <n v="103140625"/>
    <s v="N"/>
    <s v="BNPAFR"/>
  </r>
  <r>
    <x v="8"/>
    <s v="P2"/>
    <s v="USD"/>
    <x v="13"/>
    <s v="REPO"/>
    <s v="REPO~299216I~REPO~CLASSIC"/>
    <s v="299216I"/>
    <d v="2026-07-24T00:00:00"/>
    <d v="2026-07-28T00:00:00"/>
    <d v="2026-10-28T00:00:00"/>
    <s v="XNL"/>
    <s v="USD"/>
    <n v="17609375"/>
    <n v="17609375"/>
    <s v="N"/>
    <s v="JPMSUS"/>
  </r>
  <r>
    <x v="16"/>
    <s v="P2"/>
    <s v="USD"/>
    <x v="13"/>
    <s v="REPO"/>
    <s v="REPO~299268I~REPO~CLASSIC"/>
    <s v="299268I"/>
    <d v="2026-07-28T00:00:00"/>
    <d v="2026-07-30T00:00:00"/>
    <d v="2026-10-30T00:00:00"/>
    <s v="XNL"/>
    <s v="USD"/>
    <n v="92575000"/>
    <n v="92575000"/>
    <s v="N"/>
    <s v="DBSZSG"/>
  </r>
  <r>
    <x v="16"/>
    <s v="P2"/>
    <s v="USD"/>
    <x v="13"/>
    <s v="REPO"/>
    <s v="REPO~299270I~REPO~CLASSIC"/>
    <s v="299270I"/>
    <d v="2026-07-28T00:00:00"/>
    <d v="2026-07-30T00:00:00"/>
    <d v="2026-10-22T00:00:00"/>
    <s v="XNL"/>
    <s v="USD"/>
    <n v="13081250"/>
    <n v="13081250"/>
    <s v="N"/>
    <s v="JPMSUS"/>
  </r>
  <r>
    <x v="5"/>
    <s v="P2"/>
    <s v="USD"/>
    <x v="13"/>
    <s v="REPO"/>
    <s v="REPO~299330I~REPO~CLASSIC"/>
    <s v="299330I"/>
    <d v="2026-07-30T00:00:00"/>
    <d v="2026-08-03T00:00:00"/>
    <d v="2026-11-03T00:00:00"/>
    <s v="XNL"/>
    <s v="USD"/>
    <n v="100246250"/>
    <n v="100246250"/>
    <s v="N"/>
    <s v="JPMSUS"/>
  </r>
  <r>
    <x v="32"/>
    <s v="P2"/>
    <s v="USD"/>
    <x v="13"/>
    <s v="REPO"/>
    <s v="REPO~299332I~REPO~CLASSIC"/>
    <s v="299332I"/>
    <d v="2026-07-30T00:00:00"/>
    <d v="2026-08-04T00:00:00"/>
    <d v="2026-11-04T00:00:00"/>
    <s v="XNL"/>
    <s v="USD"/>
    <n v="22668750"/>
    <n v="22668750"/>
    <s v="N"/>
    <s v="JPMSUS"/>
  </r>
  <r>
    <x v="32"/>
    <s v="P2"/>
    <s v="USD"/>
    <x v="13"/>
    <s v="REPO"/>
    <s v="REPO~299362I~REPO~CLASSIC"/>
    <s v="299362I"/>
    <d v="2026-07-31T00:00:00"/>
    <d v="2026-08-04T00:00:00"/>
    <d v="2026-11-04T00:00:00"/>
    <s v="XNL"/>
    <s v="USD"/>
    <n v="112336250"/>
    <n v="112336250"/>
    <s v="N"/>
    <s v="LLCMGB"/>
  </r>
  <r>
    <x v="5"/>
    <s v="P2"/>
    <s v="USD"/>
    <x v="13"/>
    <s v="REPO"/>
    <s v="REPO~299406I~REPO~CLASSIC"/>
    <s v="299406I"/>
    <d v="2026-08-03T00:00:00"/>
    <d v="2026-08-03T00:00:00"/>
    <d v="2026-08-17T00:00:00"/>
    <s v="XNL"/>
    <s v="USD"/>
    <n v="11471250"/>
    <n v="11471250"/>
    <s v="N"/>
    <s v="JPMSUS"/>
  </r>
  <r>
    <x v="2"/>
    <s v="P2"/>
    <s v="USD"/>
    <x v="13"/>
    <s v="REPO"/>
    <s v="REPO~299406I~REPO~CLASSIC"/>
    <s v="299406I"/>
    <d v="2026-08-03T00:00:00"/>
    <d v="2026-08-03T00:00:00"/>
    <d v="2026-08-17T00:00:00"/>
    <s v="XNL"/>
    <s v="USD"/>
    <n v="-11471250"/>
    <n v="-11471250"/>
    <s v="N"/>
    <s v="JPMSUS"/>
  </r>
  <r>
    <x v="2"/>
    <s v="P2"/>
    <s v="USD"/>
    <x v="13"/>
    <s v="REPO"/>
    <s v="REPO~299406I~REPO~CLASSIC"/>
    <s v="299406I"/>
    <d v="2026-08-03T00:00:00"/>
    <d v="2026-08-03T00:00:00"/>
    <d v="2026-08-17T00:00:00"/>
    <s v="INT"/>
    <s v="USD"/>
    <n v="-16461.240000000002"/>
    <n v="-16461.240000000002"/>
    <s v="N"/>
    <s v="JPMSUS"/>
  </r>
  <r>
    <x v="12"/>
    <s v="P2"/>
    <s v="USD"/>
    <x v="13"/>
    <s v="REPO"/>
    <s v="REPO~299408I~REPO~CLASSIC"/>
    <s v="299408I"/>
    <d v="2026-08-03T00:00:00"/>
    <d v="2026-08-05T00:00:00"/>
    <d v="2026-11-05T00:00:00"/>
    <s v="XNL"/>
    <s v="USD"/>
    <n v="61845000"/>
    <n v="61845000"/>
    <s v="N"/>
    <s v="MLSCUS"/>
  </r>
  <r>
    <x v="21"/>
    <s v="P2"/>
    <s v="USD"/>
    <x v="13"/>
    <s v="REPO"/>
    <s v="REPO~299492I~REPO~CLASSIC"/>
    <s v="299492I"/>
    <d v="2026-08-05T00:00:00"/>
    <d v="2026-08-07T00:00:00"/>
    <d v="2027-01-07T00:00:00"/>
    <s v="XNL"/>
    <s v="USD"/>
    <n v="69912500"/>
    <n v="69912500"/>
    <s v="N"/>
    <s v="DBSZSG"/>
  </r>
  <r>
    <x v="21"/>
    <s v="P2"/>
    <s v="USD"/>
    <x v="13"/>
    <s v="REPO"/>
    <s v="REPO~299494I~REPO~CLASSIC"/>
    <s v="299494I"/>
    <d v="2026-08-05T00:00:00"/>
    <d v="2026-08-07T00:00:00"/>
    <d v="2026-11-09T00:00:00"/>
    <s v="XNL"/>
    <s v="USD"/>
    <n v="200748750"/>
    <n v="200748750"/>
    <s v="N"/>
    <s v="JPMSUS"/>
  </r>
  <r>
    <x v="9"/>
    <s v="P2"/>
    <s v="USD"/>
    <x v="13"/>
    <s v="REPO"/>
    <s v="REPO~299532I~REPO~CLASSIC"/>
    <s v="299532I"/>
    <d v="2026-08-06T00:00:00"/>
    <d v="2026-08-12T00:00:00"/>
    <d v="2027-02-10T00:00:00"/>
    <s v="XNL"/>
    <s v="USD"/>
    <n v="34000000"/>
    <n v="34000000"/>
    <s v="N"/>
    <s v="DBSZSG"/>
  </r>
  <r>
    <x v="9"/>
    <s v="P2"/>
    <s v="USD"/>
    <x v="13"/>
    <s v="REPO"/>
    <s v="REPO~299534I~REPO~CLASSIC"/>
    <s v="299534I"/>
    <d v="2026-08-06T00:00:00"/>
    <d v="2026-08-12T00:00:00"/>
    <d v="2026-11-13T00:00:00"/>
    <s v="XNL"/>
    <s v="USD"/>
    <n v="98000000"/>
    <n v="98000000"/>
    <s v="N"/>
    <s v="DBSZSG"/>
  </r>
  <r>
    <x v="9"/>
    <s v="P2"/>
    <s v="USD"/>
    <x v="13"/>
    <s v="REPO"/>
    <s v="REPO~299612I~REPO~CLASSIC"/>
    <s v="299612I"/>
    <d v="2026-08-11T00:00:00"/>
    <d v="2026-08-12T00:00:00"/>
    <d v="2026-11-12T00:00:00"/>
    <s v="XNL"/>
    <s v="USD"/>
    <n v="99866250"/>
    <n v="99866250"/>
    <s v="N"/>
    <s v="JPMSUS"/>
  </r>
  <r>
    <x v="9"/>
    <s v="P2"/>
    <s v="USD"/>
    <x v="13"/>
    <s v="REPO"/>
    <s v="REPO~299614I~REPO~CLASSIC"/>
    <s v="299614I"/>
    <d v="2026-08-11T00:00:00"/>
    <d v="2026-08-12T00:00:00"/>
    <d v="2027-01-12T00:00:00"/>
    <s v="XNL"/>
    <s v="USD"/>
    <n v="121453750"/>
    <n v="121453750"/>
    <s v="N"/>
    <s v="LLCMGB"/>
  </r>
  <r>
    <x v="2"/>
    <s v="P2"/>
    <s v="USD"/>
    <x v="13"/>
    <s v="REPO"/>
    <s v="REPO~299652I~REPO~CLASSIC"/>
    <s v="299652I"/>
    <d v="2026-08-12T00:00:00"/>
    <d v="2026-08-17T00:00:00"/>
    <d v="2027-02-16T00:00:00"/>
    <s v="XNL"/>
    <s v="USD"/>
    <n v="40050000"/>
    <n v="40050000"/>
    <s v="N"/>
    <s v="DBSZSG"/>
  </r>
  <r>
    <x v="2"/>
    <s v="P2"/>
    <s v="USD"/>
    <x v="13"/>
    <s v="REPO"/>
    <s v="REPO~299682I~REPO~CLASSIC"/>
    <s v="299682I"/>
    <d v="2026-08-13T00:00:00"/>
    <d v="2026-08-17T00:00:00"/>
    <d v="2027-02-16T00:00:00"/>
    <s v="XNL"/>
    <s v="USD"/>
    <n v="60075000"/>
    <n v="60075000"/>
    <s v="N"/>
    <s v="LLCMGB"/>
  </r>
  <r>
    <x v="2"/>
    <s v="P2"/>
    <s v="USD"/>
    <x v="13"/>
    <s v="REPO"/>
    <s v="REPO~299684I~REPO~CLASSIC"/>
    <s v="299684I"/>
    <d v="2026-08-13T00:00:00"/>
    <d v="2026-08-17T00:00:00"/>
    <d v="2026-11-27T00:00:00"/>
    <s v="XNL"/>
    <s v="USD"/>
    <n v="99990000"/>
    <n v="99990000"/>
    <s v="N"/>
    <s v="MSCDCA"/>
  </r>
  <r>
    <x v="7"/>
    <s v="P2"/>
    <s v="USD"/>
    <x v="13"/>
    <s v="REPO"/>
    <s v="REPO~299720I~REPO~CLASSIC"/>
    <s v="299720I"/>
    <d v="2026-08-17T00:00:00"/>
    <d v="2026-08-19T00:00:00"/>
    <d v="2027-02-19T00:00:00"/>
    <s v="XNL"/>
    <s v="USD"/>
    <n v="70087500"/>
    <n v="70087500"/>
    <s v="N"/>
    <s v="DBSZSG"/>
  </r>
  <r>
    <x v="2"/>
    <s v="P2"/>
    <s v="USD"/>
    <x v="13"/>
    <s v="REPO"/>
    <s v="REPO~299726I~REPO~CLASSIC"/>
    <s v="299726I"/>
    <d v="2026-08-17T00:00:00"/>
    <d v="2026-08-17T00:00:00"/>
    <d v="2026-10-26T00:00:00"/>
    <s v="XNL"/>
    <s v="USD"/>
    <n v="150562500"/>
    <n v="150562500"/>
    <s v="N"/>
    <s v="MSCDCA"/>
  </r>
  <r>
    <x v="14"/>
    <s v="P2"/>
    <s v="USD"/>
    <x v="13"/>
    <s v="REPO"/>
    <s v="REPO~299754I~REPO~CLASSIC"/>
    <s v="299754I"/>
    <d v="2026-08-18T00:00:00"/>
    <d v="2026-08-20T00:00:00"/>
    <d v="2026-10-26T00:00:00"/>
    <s v="XNL"/>
    <s v="USD"/>
    <n v="110412500"/>
    <n v="110412500"/>
    <s v="N"/>
    <s v="JPMSUS"/>
  </r>
  <r>
    <x v="14"/>
    <s v="P2"/>
    <s v="USD"/>
    <x v="13"/>
    <s v="REPO"/>
    <s v="REPO~299756I~REPO~CLASSIC"/>
    <s v="299756I"/>
    <d v="2026-08-18T00:00:00"/>
    <d v="2026-08-20T00:00:00"/>
    <d v="2027-01-11T00:00:00"/>
    <s v="XNL"/>
    <s v="USD"/>
    <n v="42210000"/>
    <n v="42210000"/>
    <s v="N"/>
    <s v="LLCMGB"/>
  </r>
  <r>
    <x v="14"/>
    <s v="P2"/>
    <s v="USD"/>
    <x v="13"/>
    <s v="REPO"/>
    <s v="REPO~299770I~REPO~CLASSIC"/>
    <s v="299770I"/>
    <d v="2026-08-18T00:00:00"/>
    <d v="2026-08-20T00:00:00"/>
    <d v="2027-02-19T00:00:00"/>
    <s v="XNL"/>
    <s v="USD"/>
    <n v="50062500"/>
    <n v="50062500"/>
    <s v="N"/>
    <s v="ANZBAU"/>
  </r>
  <r>
    <x v="14"/>
    <s v="P2"/>
    <s v="USD"/>
    <x v="13"/>
    <s v="REPO"/>
    <s v="REPO~299794I~REPO~CLASSIC"/>
    <s v="299794I"/>
    <d v="2026-08-19T00:00:00"/>
    <d v="2026-08-20T00:00:00"/>
    <d v="2026-11-20T00:00:00"/>
    <s v="XNL"/>
    <s v="USD"/>
    <n v="20225000"/>
    <n v="20225000"/>
    <s v="N"/>
    <s v="JPMS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B8CD3-8241-4A56-AB55-C733C9A7CAC4}" name="PivotTable6" cacheId="5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4" firstHeaderRow="1" firstDataRow="1" firstDataCol="1" rowPageCount="2" colPageCount="1"/>
  <pivotFields count="18">
    <pivotField axis="axisRow" numFmtId="14" showAll="0">
      <items count="30">
        <item x="19"/>
        <item x="28"/>
        <item x="20"/>
        <item x="15"/>
        <item x="21"/>
        <item x="13"/>
        <item x="9"/>
        <item x="11"/>
        <item x="16"/>
        <item x="17"/>
        <item x="22"/>
        <item x="23"/>
        <item x="12"/>
        <item x="3"/>
        <item x="14"/>
        <item x="6"/>
        <item x="25"/>
        <item x="18"/>
        <item x="8"/>
        <item x="7"/>
        <item x="24"/>
        <item x="0"/>
        <item x="26"/>
        <item x="4"/>
        <item x="5"/>
        <item x="2"/>
        <item x="27"/>
        <item x="1"/>
        <item x="10"/>
        <item t="default"/>
      </items>
    </pivotField>
    <pivotField showAll="0">
      <items count="2"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axis="axisPage" showAll="0">
      <items count="8">
        <item x="0"/>
        <item x="6"/>
        <item x="3"/>
        <item x="4"/>
        <item x="1"/>
        <item x="5"/>
        <item x="2"/>
        <item t="default"/>
      </items>
    </pivotField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pageFields count="2">
    <pageField fld="11" item="6" hier="-1"/>
    <pageField fld="3" hier="-1"/>
  </pageFields>
  <dataFields count="1">
    <dataField name="Sum of CASH_FLOW_AMT" fld="12" baseField="0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1AA3-9C41-441A-B052-E4DA0AC2AA6A}" name="PivotTable7" cacheId="5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U11" firstHeaderRow="1" firstDataRow="1" firstDataCol="1" rowPageCount="1" colPageCount="1"/>
  <pivotFields count="18">
    <pivotField axis="axisRow" numFmtId="14" showAll="0">
      <items count="37">
        <item x="4"/>
        <item x="3"/>
        <item x="17"/>
        <item x="24"/>
        <item x="28"/>
        <item x="19"/>
        <item x="26"/>
        <item x="30"/>
        <item x="13"/>
        <item x="0"/>
        <item x="18"/>
        <item x="22"/>
        <item x="27"/>
        <item x="33"/>
        <item x="29"/>
        <item x="20"/>
        <item x="23"/>
        <item x="15"/>
        <item x="8"/>
        <item x="34"/>
        <item x="16"/>
        <item x="1"/>
        <item x="5"/>
        <item x="32"/>
        <item x="12"/>
        <item x="11"/>
        <item x="21"/>
        <item x="6"/>
        <item x="31"/>
        <item x="9"/>
        <item x="10"/>
        <item x="25"/>
        <item x="2"/>
        <item x="35"/>
        <item x="7"/>
        <item x="14"/>
        <item t="default"/>
      </items>
    </pivotField>
    <pivotField showAll="0"/>
    <pivotField showAll="0"/>
    <pivotField axis="axisPage" showAll="0">
      <items count="15">
        <item x="9"/>
        <item x="10"/>
        <item x="1"/>
        <item x="8"/>
        <item x="11"/>
        <item x="13"/>
        <item x="4"/>
        <item x="7"/>
        <item x="12"/>
        <item x="3"/>
        <item x="5"/>
        <item x="2"/>
        <item x="6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">
    <i>
      <x/>
    </i>
    <i>
      <x v="1"/>
    </i>
    <i>
      <x v="9"/>
    </i>
    <i>
      <x v="17"/>
    </i>
    <i>
      <x v="21"/>
    </i>
    <i>
      <x v="22"/>
    </i>
    <i>
      <x v="32"/>
    </i>
    <i t="grand">
      <x/>
    </i>
  </rowItems>
  <colItems count="1">
    <i/>
  </colItems>
  <pageFields count="1">
    <pageField fld="3" item="13" hier="-1"/>
  </pageFields>
  <dataFields count="1">
    <dataField name="Sum of CASH_FLOW_AMT" fld="12" baseField="0" baseItem="0"/>
  </dataFields>
  <formats count="1">
    <format dxfId="0">
      <pivotArea collapsedLevelsAreSubtotals="1" fieldPosition="0">
        <references count="1">
          <reference field="0" count="7">
            <x v="0"/>
            <x v="1"/>
            <x v="9"/>
            <x v="17"/>
            <x v="21"/>
            <x v="22"/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3BC14-CCE6-44B7-BA85-BF4EE306BA06}" name="PivotTable1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" firstHeaderRow="1" firstDataRow="1" firstDataCol="1"/>
  <pivotFields count="92">
    <pivotField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/>
    <pivotField showAll="0"/>
    <pivotField showAll="0"/>
    <pivotField axis="axisRow" multipleItemSelectionAllowed="1" showAll="0">
      <items count="40">
        <item h="1" x="27"/>
        <item h="1" x="35"/>
        <item h="1" x="15"/>
        <item h="1" x="38"/>
        <item h="1" x="33"/>
        <item h="1" x="30"/>
        <item h="1" x="10"/>
        <item h="1" x="20"/>
        <item h="1" x="24"/>
        <item h="1" x="26"/>
        <item h="1" x="25"/>
        <item h="1" x="8"/>
        <item x="1"/>
        <item x="3"/>
        <item x="9"/>
        <item x="4"/>
        <item x="7"/>
        <item x="23"/>
        <item x="32"/>
        <item x="5"/>
        <item x="37"/>
        <item h="1" x="34"/>
        <item h="1" x="31"/>
        <item h="1" x="6"/>
        <item h="1" x="0"/>
        <item h="1" x="21"/>
        <item h="1" x="19"/>
        <item h="1" x="17"/>
        <item h="1" x="12"/>
        <item h="1" x="36"/>
        <item h="1" x="16"/>
        <item h="1" x="22"/>
        <item h="1" x="18"/>
        <item h="1" x="13"/>
        <item h="1" x="11"/>
        <item h="1" x="2"/>
        <item h="1" x="14"/>
        <item h="1" x="28"/>
        <item h="1" x="29"/>
        <item t="default"/>
      </items>
    </pivotField>
    <pivotField numFmtId="11" showAll="0"/>
    <pivotField showAll="0"/>
    <pivotField showAll="0"/>
    <pivotField showAll="0"/>
    <pivotField showAll="0"/>
    <pivotField axis="axisRow" showAll="0">
      <items count="14">
        <item x="9"/>
        <item x="0"/>
        <item x="11"/>
        <item x="6"/>
        <item x="4"/>
        <item x="12"/>
        <item x="3"/>
        <item x="8"/>
        <item x="1"/>
        <item x="2"/>
        <item x="5"/>
        <item x="7"/>
        <item x="10"/>
        <item t="default"/>
      </items>
    </pivotField>
    <pivotField showAll="0"/>
    <pivotField showAll="0"/>
    <pivotField showAll="0"/>
    <pivotField showAll="0"/>
    <pivotField showAll="0"/>
    <pivotField numFmtId="43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19"/>
  </rowFields>
  <rowItems count="38">
    <i>
      <x v="12"/>
    </i>
    <i r="1">
      <x v="1"/>
    </i>
    <i r="1">
      <x v="3"/>
    </i>
    <i r="1">
      <x v="4"/>
    </i>
    <i r="1">
      <x v="6"/>
    </i>
    <i r="1">
      <x v="8"/>
    </i>
    <i r="1">
      <x v="9"/>
    </i>
    <i>
      <x v="13"/>
    </i>
    <i r="1">
      <x v="3"/>
    </i>
    <i r="1">
      <x v="9"/>
    </i>
    <i r="1">
      <x v="12"/>
    </i>
    <i>
      <x v="14"/>
    </i>
    <i r="1">
      <x v="3"/>
    </i>
    <i r="1">
      <x v="9"/>
    </i>
    <i>
      <x v="15"/>
    </i>
    <i r="1">
      <x v="3"/>
    </i>
    <i r="1">
      <x v="4"/>
    </i>
    <i r="1">
      <x v="5"/>
    </i>
    <i r="1">
      <x v="8"/>
    </i>
    <i r="1">
      <x v="9"/>
    </i>
    <i>
      <x v="16"/>
    </i>
    <i r="1">
      <x v="3"/>
    </i>
    <i r="1">
      <x v="4"/>
    </i>
    <i r="1">
      <x v="9"/>
    </i>
    <i>
      <x v="17"/>
    </i>
    <i r="1">
      <x v="3"/>
    </i>
    <i r="1">
      <x v="4"/>
    </i>
    <i r="1">
      <x v="9"/>
    </i>
    <i>
      <x v="18"/>
    </i>
    <i r="1">
      <x v="1"/>
    </i>
    <i r="1">
      <x v="3"/>
    </i>
    <i r="1">
      <x v="9"/>
    </i>
    <i>
      <x v="19"/>
    </i>
    <i r="1">
      <x v="1"/>
    </i>
    <i r="1">
      <x v="9"/>
    </i>
    <i>
      <x v="20"/>
    </i>
    <i r="1">
      <x v="9"/>
    </i>
    <i t="grand">
      <x/>
    </i>
  </rowItems>
  <colItems count="1">
    <i/>
  </colItems>
  <dataFields count="1">
    <dataField name="Sum of Amount_USD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5" dT="2026-10-02T20:25:21.33" personId="{84CE6C7B-4277-446C-9B99-8261D561D01F}" id="{F29D7A39-A70B-4D10-847D-C3EDFAF1FA11}">
    <text>WTI transfer is the trade’s (1734672)</text>
  </threadedComment>
  <threadedComment ref="G55" dT="2026-10-02T20:31:32.06" personId="{84CE6C7B-4277-446C-9B99-8261D561D01F}" id="{79E5BEF9-ED1F-4FC3-A0A0-EC8342675CD6}" parentId="{F29D7A39-A70B-4D10-847D-C3EDFAF1FA11}">
    <text>Need to download the trade’s notional from trade market value details table and do the difference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3" dT="2026-10-02T17:51:54.83" personId="{84CE6C7B-4277-446C-9B99-8261D561D01F}" id="{B3C2EF4A-6619-4078-8EB6-5C32CECA5318}">
    <text xml:space="preserve">Adjusted 
1,814,640
1,814,639
</text>
  </threadedComment>
  <threadedComment ref="D74" dT="2026-10-02T17:56:09.75" personId="{84CE6C7B-4277-446C-9B99-8261D561D01F}" id="{C3486AB4-8FF5-417B-9B07-824E4B7F3F78}">
    <text xml:space="preserve">Adjusted 
1,814,640
1,814,639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5" dT="2026-10-07T22:16:23.32" personId="{131480BE-754A-45EF-B4AB-BE634D7B3B41}" id="{B55F22DF-5E47-4E4B-9817-54799C20D868}">
    <text>Adjust for 1,857,412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61" dT="2026-10-02T19:56:19.82" personId="{84CE6C7B-4277-446C-9B99-8261D561D01F}" id="{310F6C8F-D8B0-4A9E-B5FD-1FB644BCB571}">
    <text>Adjusted 1,768,261</text>
  </threadedComment>
  <threadedComment ref="D82" dT="2026-10-06T20:31:45.80" personId="{131480BE-754A-45EF-B4AB-BE634D7B3B41}" id="{DACC5D23-FD89-4ACB-B289-16C6F3ACF540}">
    <text>Adjusted for 1,850,176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" dT="2026-10-02T13:55:28.69" personId="{84CE6C7B-4277-446C-9B99-8261D561D01F}" id="{388B256B-5360-4CBE-A61D-66F6BD158B4E}">
    <text>Counterpart as fundxfer and typology as scf</text>
  </threadedComment>
  <threadedComment ref="G1" dT="2026-10-02T21:10:05.61" personId="{84CE6C7B-4277-446C-9B99-8261D561D01F}" id="{FB067773-259B-4FBE-908C-3A724A3D692A}" parentId="{388B256B-5360-4CBE-A61D-66F6BD158B4E}">
    <text>We took P0 and Pm11 transfer from xfr table and add up</text>
  </threadedComment>
  <threadedComment ref="D60" dT="2026-10-02T20:00:33.67" personId="{84CE6C7B-4277-446C-9B99-8261D561D01F}" id="{19936483-1149-4E26-94B3-0026735A4BC1}">
    <text>Adjust 1,768,261</text>
  </threadedComment>
  <threadedComment ref="D76" dT="2026-10-02T21:53:39.14" personId="{84CE6C7B-4277-446C-9B99-8261D561D01F}" id="{C01FA394-9D61-4A0C-A27C-C2766B67947E}">
    <text xml:space="preserve">Contract 1829910 adjusted; having 2.5M discrepancy
</text>
  </threadedComment>
  <threadedComment ref="D81" dT="2026-10-02T20:52:45.39" personId="{84CE6C7B-4277-446C-9B99-8261D561D01F}" id="{763DF7D8-D741-47B9-A3FA-60BAC55AEBA5}">
    <text>Below trades generating -899,999,999 income due to missing CD_INC
1,845,657
1,845,658
1,845,660
1,845,661
1,845,640
1,840,888
1,845,659</text>
  </threadedComment>
  <threadedComment ref="D81" dT="2026-10-02T21:26:28.69" personId="{84CE6C7B-4277-446C-9B99-8261D561D01F}" id="{299B034B-4A63-4BCE-922C-3C7D23812F97}" parentId="{763DF7D8-D741-47B9-A3FA-60BAC55AEBA5}">
    <text xml:space="preserve">Take accounting PL+notional and add back the PL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2E943E-B142-48B3-B4DF-BAF492E9CE99}">
  <we:reference id="b38338c7-0055-4a9d-8a53-de54687838ed" version="1.0.0.6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_xldudf_IFC_DP</we:customFunctionIds>
        <we:customFunctionIds>_xldudf_IFC_DH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42AE-3C23-409C-89A0-6D1BE5019403}">
  <sheetPr>
    <tabColor theme="5" tint="0.79998168889431442"/>
  </sheetPr>
  <dimension ref="A1:AL92"/>
  <sheetViews>
    <sheetView tabSelected="1" zoomScale="90" zoomScaleNormal="90" workbookViewId="0">
      <pane ySplit="1" topLeftCell="A71" activePane="bottomLeft" state="frozen"/>
      <selection activeCell="F1" sqref="F1"/>
      <selection pane="bottomLeft" activeCell="H79" sqref="H79"/>
    </sheetView>
  </sheetViews>
  <sheetFormatPr defaultRowHeight="15"/>
  <cols>
    <col min="1" max="1" width="21.7109375" bestFit="1" customWidth="1"/>
    <col min="2" max="2" width="13.140625" bestFit="1" customWidth="1"/>
    <col min="3" max="3" width="11.28515625" bestFit="1" customWidth="1"/>
    <col min="4" max="4" width="14.5703125" style="76" bestFit="1" customWidth="1"/>
    <col min="5" max="5" width="27.7109375" style="7" bestFit="1" customWidth="1"/>
    <col min="6" max="6" width="27.140625" style="7" customWidth="1"/>
    <col min="7" max="7" width="19.85546875" style="7" bestFit="1" customWidth="1"/>
    <col min="8" max="8" width="23.7109375" style="3" customWidth="1"/>
    <col min="9" max="9" width="12.7109375" style="3" bestFit="1" customWidth="1"/>
    <col min="10" max="10" width="12" style="3" customWidth="1"/>
    <col min="11" max="11" width="17" bestFit="1" customWidth="1"/>
    <col min="12" max="12" width="18.42578125" bestFit="1" customWidth="1"/>
    <col min="13" max="14" width="16" customWidth="1"/>
    <col min="15" max="15" width="18" bestFit="1" customWidth="1"/>
    <col min="16" max="16" width="20" bestFit="1" customWidth="1"/>
    <col min="17" max="17" width="17.42578125" bestFit="1" customWidth="1"/>
    <col min="18" max="18" width="28.42578125" bestFit="1" customWidth="1"/>
    <col min="19" max="19" width="12" bestFit="1" customWidth="1"/>
    <col min="20" max="20" width="16" bestFit="1" customWidth="1"/>
    <col min="22" max="22" width="14.5703125" bestFit="1" customWidth="1"/>
  </cols>
  <sheetData>
    <row r="1" spans="1:22">
      <c r="A1" t="s">
        <v>1</v>
      </c>
      <c r="B1" t="s">
        <v>9</v>
      </c>
      <c r="C1" t="s">
        <v>2</v>
      </c>
      <c r="D1" s="76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M1" t="s">
        <v>1568</v>
      </c>
      <c r="N1" t="s">
        <v>1569</v>
      </c>
      <c r="O1" t="s">
        <v>1558</v>
      </c>
      <c r="P1" s="8" t="s">
        <v>1567</v>
      </c>
      <c r="Q1" t="s">
        <v>1566</v>
      </c>
      <c r="R1" s="8" t="s">
        <v>1571</v>
      </c>
      <c r="S1" t="s">
        <v>1559</v>
      </c>
    </row>
    <row r="2" spans="1:22">
      <c r="C2" s="1">
        <v>46203</v>
      </c>
      <c r="E2" s="6">
        <v>4392225994.1700001</v>
      </c>
      <c r="F2" s="7">
        <v>-3713455.1072902754</v>
      </c>
      <c r="G2" s="6"/>
      <c r="H2" s="5">
        <f>E2+F2</f>
        <v>4388512539.0627098</v>
      </c>
      <c r="I2" s="2"/>
      <c r="J2" s="3">
        <v>100</v>
      </c>
      <c r="K2" s="14"/>
      <c r="L2" s="14"/>
      <c r="M2" s="58"/>
      <c r="N2" s="58"/>
      <c r="V2" s="19"/>
    </row>
    <row r="3" spans="1:22">
      <c r="A3" t="s">
        <v>7</v>
      </c>
      <c r="B3" t="s">
        <v>11</v>
      </c>
      <c r="C3" s="1">
        <v>46204</v>
      </c>
      <c r="D3" s="76">
        <v>-435400.96000000002</v>
      </c>
      <c r="E3" s="7">
        <v>4391840322.7799997</v>
      </c>
      <c r="F3" s="7">
        <v>-3713455.1072902754</v>
      </c>
      <c r="G3" s="7">
        <f>-(E2+D3-E3)</f>
        <v>49729.569999694824</v>
      </c>
      <c r="H3" s="5">
        <f>E3+F3</f>
        <v>4388126867.6727095</v>
      </c>
      <c r="I3" s="3">
        <f>(H3-H2-G3)/(H2+G3)</f>
        <v>-9.9212665412559063E-5</v>
      </c>
      <c r="J3" s="3">
        <f>J2*(1+I3)</f>
        <v>99.990078733458745</v>
      </c>
      <c r="K3" s="14">
        <f>H3-H2-G3</f>
        <v>-435400.96000003815</v>
      </c>
      <c r="L3" s="14">
        <f>K3-D3</f>
        <v>-3.8126017898321152E-8</v>
      </c>
      <c r="M3" s="57"/>
      <c r="N3" s="57"/>
      <c r="O3" s="14">
        <f>-(H2+G3)*S3</f>
        <v>-839055.53089242999</v>
      </c>
      <c r="P3" s="14">
        <f>D3+O3</f>
        <v>-1274456.4908924301</v>
      </c>
      <c r="Q3" s="14">
        <f>O3</f>
        <v>-839055.53089242999</v>
      </c>
      <c r="R3" s="14">
        <f>D3+Q3</f>
        <v>-1274456.4908924301</v>
      </c>
      <c r="S3">
        <v>1.9119143799999999E-4</v>
      </c>
      <c r="U3" s="1"/>
      <c r="V3" s="19"/>
    </row>
    <row r="4" spans="1:22">
      <c r="A4" t="s">
        <v>7</v>
      </c>
      <c r="B4" t="s">
        <v>11</v>
      </c>
      <c r="C4" s="1">
        <v>46205</v>
      </c>
      <c r="D4" s="76">
        <v>31446.7</v>
      </c>
      <c r="E4" s="7">
        <v>4391520599.7600002</v>
      </c>
      <c r="F4" s="7">
        <v>-3713455.1072902754</v>
      </c>
      <c r="G4" s="7">
        <f>-(E3+D4-E4)</f>
        <v>-351169.71999931335</v>
      </c>
      <c r="H4" s="5">
        <f t="shared" ref="H4:H67" si="0">E4+F4</f>
        <v>4387807144.65271</v>
      </c>
      <c r="I4" s="3">
        <f>(H4-H3-G4)/(H3+G4)</f>
        <v>7.166888684506358E-6</v>
      </c>
      <c r="J4" s="3">
        <f>J3*(1+I4)</f>
        <v>99.990795351222587</v>
      </c>
      <c r="K4" s="14">
        <f>H4-H3-G4</f>
        <v>31446.699999809265</v>
      </c>
      <c r="L4" s="14">
        <f t="shared" ref="L4:L53" si="1">K4-D4</f>
        <v>-1.9073559087701142E-7</v>
      </c>
      <c r="M4" s="57"/>
      <c r="N4" s="57"/>
      <c r="O4" s="14">
        <f>-(H3+G4)*S4</f>
        <v>-480611.3999358507</v>
      </c>
      <c r="P4" s="14">
        <f t="shared" ref="P4:P67" si="2">D4+O4</f>
        <v>-449164.69993585069</v>
      </c>
      <c r="Q4" s="14">
        <f t="shared" ref="Q4:Q54" si="3">O4</f>
        <v>-480611.3999358507</v>
      </c>
      <c r="R4" s="14">
        <f t="shared" ref="R4:R67" si="4">D4+Q4</f>
        <v>-449164.69993585069</v>
      </c>
      <c r="S4">
        <v>1.09534177E-4</v>
      </c>
      <c r="U4" s="1"/>
      <c r="V4" s="19"/>
    </row>
    <row r="5" spans="1:22">
      <c r="A5" t="s">
        <v>7</v>
      </c>
      <c r="B5" t="s">
        <v>11</v>
      </c>
      <c r="C5" s="1">
        <v>46206</v>
      </c>
      <c r="D5" s="76">
        <v>424584.26</v>
      </c>
      <c r="E5" s="7">
        <v>4391875346.8599997</v>
      </c>
      <c r="F5" s="7">
        <v>-3713455.1072902754</v>
      </c>
      <c r="G5" s="7">
        <f t="shared" ref="G5:G52" si="5">-(E4+D5-E5)</f>
        <v>-69837.160000801086</v>
      </c>
      <c r="H5" s="5">
        <f t="shared" si="0"/>
        <v>4388161891.7527094</v>
      </c>
      <c r="I5" s="3">
        <f t="shared" ref="I5:I54" si="6">(H5-H4-G5)/(H4+G5)</f>
        <v>9.6766107504929385E-5</v>
      </c>
      <c r="J5" s="3">
        <f>J4*(1+I5)</f>
        <v>100.00047107127504</v>
      </c>
      <c r="K5" s="14">
        <f t="shared" ref="K5:K53" si="7">H5-H4-G5</f>
        <v>424584.26000022888</v>
      </c>
      <c r="L5" s="14">
        <f t="shared" si="1"/>
        <v>2.2887252271175385E-7</v>
      </c>
      <c r="M5" s="57"/>
      <c r="N5" s="57"/>
      <c r="O5" s="14">
        <f t="shared" ref="O5:O54" si="8">-(H4+G5)*S5</f>
        <v>-478130.22940358403</v>
      </c>
      <c r="P5" s="14">
        <f t="shared" si="2"/>
        <v>-53545.969403584022</v>
      </c>
      <c r="Q5" s="14">
        <f t="shared" si="3"/>
        <v>-478130.22940358403</v>
      </c>
      <c r="R5" s="14">
        <f t="shared" si="4"/>
        <v>-53545.969403584022</v>
      </c>
      <c r="S5">
        <v>1.08969657E-4</v>
      </c>
      <c r="U5" s="1"/>
      <c r="V5" s="19"/>
    </row>
    <row r="6" spans="1:22">
      <c r="A6" t="s">
        <v>7</v>
      </c>
      <c r="B6" t="s">
        <v>11</v>
      </c>
      <c r="C6" s="1">
        <v>46207</v>
      </c>
      <c r="D6" s="76">
        <v>-118395.04</v>
      </c>
      <c r="E6" s="7">
        <v>4391756951.8199997</v>
      </c>
      <c r="F6" s="7">
        <v>-3713455.1072902754</v>
      </c>
      <c r="G6" s="7">
        <f t="shared" si="5"/>
        <v>0</v>
      </c>
      <c r="H6" s="5">
        <f t="shared" si="0"/>
        <v>4388043496.7127094</v>
      </c>
      <c r="I6" s="3">
        <f t="shared" si="6"/>
        <v>-2.6980554254955434E-5</v>
      </c>
      <c r="J6" s="3">
        <f t="shared" ref="J6:J40" si="9">J5*(1+I6)</f>
        <v>99.997773003139784</v>
      </c>
      <c r="K6" s="14">
        <f t="shared" si="7"/>
        <v>-118395.03999996185</v>
      </c>
      <c r="L6" s="14">
        <f t="shared" si="1"/>
        <v>3.8140569813549519E-8</v>
      </c>
      <c r="M6" s="57"/>
      <c r="N6" s="57"/>
      <c r="O6" s="14">
        <f t="shared" si="8"/>
        <v>-480549.90377450857</v>
      </c>
      <c r="P6" s="14">
        <f t="shared" si="2"/>
        <v>-598944.94377450855</v>
      </c>
      <c r="Q6" s="14">
        <f t="shared" si="3"/>
        <v>-480549.90377450857</v>
      </c>
      <c r="R6" s="14">
        <f t="shared" si="4"/>
        <v>-598944.94377450855</v>
      </c>
      <c r="S6">
        <v>1.09510523E-4</v>
      </c>
      <c r="U6" s="1"/>
      <c r="V6" s="19"/>
    </row>
    <row r="7" spans="1:22">
      <c r="A7" t="s">
        <v>7</v>
      </c>
      <c r="B7" t="s">
        <v>11</v>
      </c>
      <c r="C7" s="1">
        <v>46208</v>
      </c>
      <c r="D7" s="76">
        <v>526493.77</v>
      </c>
      <c r="E7" s="7">
        <v>4392283445.5900002</v>
      </c>
      <c r="F7" s="7">
        <v>-3713455.1072902754</v>
      </c>
      <c r="G7" s="7">
        <f t="shared" si="5"/>
        <v>0</v>
      </c>
      <c r="H7" s="5">
        <f t="shared" si="0"/>
        <v>4388569990.4827099</v>
      </c>
      <c r="I7" s="3">
        <f t="shared" si="6"/>
        <v>1.1998371720674125E-4</v>
      </c>
      <c r="J7" s="3">
        <f t="shared" si="9"/>
        <v>100.0097711076571</v>
      </c>
      <c r="K7" s="14">
        <f t="shared" si="7"/>
        <v>526493.77000045776</v>
      </c>
      <c r="L7" s="14">
        <f t="shared" si="1"/>
        <v>4.5774504542350769E-7</v>
      </c>
      <c r="M7" s="57"/>
      <c r="N7" s="57"/>
      <c r="O7" s="14">
        <f t="shared" si="8"/>
        <v>-480483.11014218337</v>
      </c>
      <c r="P7" s="14">
        <f t="shared" si="2"/>
        <v>46010.659857816645</v>
      </c>
      <c r="Q7" s="14">
        <f t="shared" si="3"/>
        <v>-480483.11014218337</v>
      </c>
      <c r="R7" s="14">
        <f t="shared" si="4"/>
        <v>46010.659857816645</v>
      </c>
      <c r="S7">
        <v>1.0949825599999999E-4</v>
      </c>
      <c r="U7" s="1"/>
      <c r="V7" s="19"/>
    </row>
    <row r="8" spans="1:22">
      <c r="A8" t="s">
        <v>7</v>
      </c>
      <c r="B8" t="s">
        <v>11</v>
      </c>
      <c r="C8" s="1">
        <v>46209</v>
      </c>
      <c r="D8" s="76">
        <v>485982.39</v>
      </c>
      <c r="E8" s="7">
        <v>4444796440.3100004</v>
      </c>
      <c r="F8" s="7">
        <v>-3713455.1072902754</v>
      </c>
      <c r="G8" s="7">
        <f t="shared" si="5"/>
        <v>52027012.329999924</v>
      </c>
      <c r="H8" s="5">
        <f t="shared" si="0"/>
        <v>4441082985.2027102</v>
      </c>
      <c r="I8" s="3">
        <f t="shared" si="6"/>
        <v>1.0944077782616125E-4</v>
      </c>
      <c r="J8" s="3">
        <f t="shared" si="9"/>
        <v>100.02071625479734</v>
      </c>
      <c r="K8" s="14">
        <f t="shared" si="7"/>
        <v>485982.39000034332</v>
      </c>
      <c r="L8" s="14">
        <f t="shared" si="1"/>
        <v>3.4330878406763077E-7</v>
      </c>
      <c r="M8" s="57"/>
      <c r="N8" s="57"/>
      <c r="O8" s="14">
        <f t="shared" si="8"/>
        <v>-492140.57517101581</v>
      </c>
      <c r="P8" s="14">
        <f t="shared" si="2"/>
        <v>-6158.1851710157935</v>
      </c>
      <c r="Q8" s="14">
        <f t="shared" si="3"/>
        <v>-492140.57517101581</v>
      </c>
      <c r="R8" s="14">
        <f t="shared" si="4"/>
        <v>-6158.1851710157935</v>
      </c>
      <c r="S8">
        <v>1.1082757E-4</v>
      </c>
      <c r="U8" s="1"/>
      <c r="V8" s="19"/>
    </row>
    <row r="9" spans="1:22">
      <c r="A9" t="s">
        <v>7</v>
      </c>
      <c r="B9" t="s">
        <v>11</v>
      </c>
      <c r="C9" s="1">
        <v>46210</v>
      </c>
      <c r="D9" s="76">
        <v>2481615.6</v>
      </c>
      <c r="E9" s="7">
        <v>4447278055.9099998</v>
      </c>
      <c r="F9" s="7">
        <v>-3713455.1072902754</v>
      </c>
      <c r="G9" s="7">
        <f t="shared" si="5"/>
        <v>-9.5367431640625E-7</v>
      </c>
      <c r="H9" s="5">
        <f t="shared" si="0"/>
        <v>4443564600.8027096</v>
      </c>
      <c r="I9" s="3">
        <f t="shared" si="6"/>
        <v>5.5878613578465037E-4</v>
      </c>
      <c r="J9" s="3">
        <f t="shared" si="9"/>
        <v>100.07660644433177</v>
      </c>
      <c r="K9" s="14">
        <f t="shared" si="7"/>
        <v>2481615.6000003815</v>
      </c>
      <c r="L9" s="14">
        <f t="shared" si="1"/>
        <v>3.8137659430503845E-7</v>
      </c>
      <c r="M9" s="57"/>
      <c r="N9" s="57"/>
      <c r="O9" s="14">
        <f t="shared" si="8"/>
        <v>-494083.60994510568</v>
      </c>
      <c r="P9" s="14">
        <f t="shared" si="2"/>
        <v>1987531.9900548945</v>
      </c>
      <c r="Q9" s="14">
        <f t="shared" si="3"/>
        <v>-494083.60994510568</v>
      </c>
      <c r="R9" s="14">
        <f t="shared" si="4"/>
        <v>1987531.9900548945</v>
      </c>
      <c r="S9">
        <v>1.11252956E-4</v>
      </c>
      <c r="U9" s="1"/>
      <c r="V9" s="19"/>
    </row>
    <row r="10" spans="1:22">
      <c r="A10" t="s">
        <v>7</v>
      </c>
      <c r="B10" t="s">
        <v>11</v>
      </c>
      <c r="C10" s="1">
        <v>46211</v>
      </c>
      <c r="D10" s="76">
        <v>200356.01</v>
      </c>
      <c r="E10" s="7">
        <v>4439839100.6499996</v>
      </c>
      <c r="F10" s="7">
        <v>-3713455.1072902754</v>
      </c>
      <c r="G10" s="7">
        <f t="shared" si="5"/>
        <v>-7639311.2700004578</v>
      </c>
      <c r="H10" s="5">
        <f t="shared" si="0"/>
        <v>4436125645.5427094</v>
      </c>
      <c r="I10" s="3">
        <f t="shared" si="6"/>
        <v>4.5166678183918387E-5</v>
      </c>
      <c r="J10" s="3">
        <f t="shared" si="9"/>
        <v>100.08112657220879</v>
      </c>
      <c r="K10" s="14">
        <f t="shared" si="7"/>
        <v>200356.01000022888</v>
      </c>
      <c r="L10" s="14">
        <f t="shared" si="1"/>
        <v>2.2887252271175385E-7</v>
      </c>
      <c r="M10" s="57"/>
      <c r="N10" s="57"/>
      <c r="O10" s="14">
        <f t="shared" si="8"/>
        <v>-478911.41490370856</v>
      </c>
      <c r="P10" s="14">
        <f t="shared" si="2"/>
        <v>-278555.40490370855</v>
      </c>
      <c r="Q10" s="14">
        <f t="shared" si="3"/>
        <v>-478911.41490370856</v>
      </c>
      <c r="R10" s="14">
        <f t="shared" si="4"/>
        <v>-278555.40490370855</v>
      </c>
      <c r="S10">
        <v>1.07962011E-4</v>
      </c>
      <c r="U10" s="1"/>
      <c r="V10" s="19"/>
    </row>
    <row r="11" spans="1:22">
      <c r="A11" t="s">
        <v>7</v>
      </c>
      <c r="B11" t="s">
        <v>11</v>
      </c>
      <c r="C11" s="1">
        <v>46212</v>
      </c>
      <c r="D11" s="76">
        <v>-78273.850000000006</v>
      </c>
      <c r="E11" s="7">
        <v>4501135586.71</v>
      </c>
      <c r="F11" s="7">
        <v>-3713455.1072902754</v>
      </c>
      <c r="G11" s="7">
        <f t="shared" si="5"/>
        <v>61374759.910000801</v>
      </c>
      <c r="H11" s="5">
        <f t="shared" si="0"/>
        <v>4497422131.6027098</v>
      </c>
      <c r="I11" s="3">
        <f t="shared" si="6"/>
        <v>-1.7403856129836762E-5</v>
      </c>
      <c r="J11" s="3">
        <f t="shared" si="9"/>
        <v>100.07938477468062</v>
      </c>
      <c r="K11" s="14">
        <f t="shared" si="7"/>
        <v>-78273.85000038147</v>
      </c>
      <c r="L11" s="14">
        <f t="shared" si="1"/>
        <v>-3.8146390579640865E-7</v>
      </c>
      <c r="M11" s="57"/>
      <c r="N11" s="57"/>
      <c r="O11" s="14">
        <f t="shared" si="8"/>
        <v>-474865.19369191909</v>
      </c>
      <c r="P11" s="14">
        <f t="shared" si="2"/>
        <v>-553139.04369191907</v>
      </c>
      <c r="Q11" s="14">
        <f t="shared" si="3"/>
        <v>-474865.19369191909</v>
      </c>
      <c r="R11" s="14">
        <f t="shared" si="4"/>
        <v>-553139.04369191907</v>
      </c>
      <c r="S11">
        <v>1.05584247E-4</v>
      </c>
      <c r="U11" s="1"/>
      <c r="V11" s="19"/>
    </row>
    <row r="12" spans="1:22">
      <c r="A12" t="s">
        <v>7</v>
      </c>
      <c r="B12" t="s">
        <v>11</v>
      </c>
      <c r="C12" s="1">
        <v>46213</v>
      </c>
      <c r="D12" s="76">
        <v>1058475.6399999999</v>
      </c>
      <c r="E12" s="7">
        <v>4501844547.9799995</v>
      </c>
      <c r="F12" s="7">
        <v>-3713455.1072902754</v>
      </c>
      <c r="G12" s="7">
        <f t="shared" si="5"/>
        <v>-349514.37000083923</v>
      </c>
      <c r="H12" s="5">
        <f t="shared" si="0"/>
        <v>4498131092.8727093</v>
      </c>
      <c r="I12" s="3">
        <f t="shared" si="6"/>
        <v>2.3536992396882406E-4</v>
      </c>
      <c r="J12" s="3">
        <f t="shared" si="9"/>
        <v>100.10294045186588</v>
      </c>
      <c r="K12" s="14">
        <f t="shared" si="7"/>
        <v>1058475.6400003433</v>
      </c>
      <c r="L12" s="14">
        <f t="shared" si="1"/>
        <v>3.434251993894577E-7</v>
      </c>
      <c r="M12" s="57"/>
      <c r="N12" s="57"/>
      <c r="O12" s="14">
        <f t="shared" si="8"/>
        <v>-457527.93183485034</v>
      </c>
      <c r="P12" s="14">
        <f t="shared" si="2"/>
        <v>600947.70816514955</v>
      </c>
      <c r="Q12" s="14">
        <f t="shared" si="3"/>
        <v>-457527.93183485034</v>
      </c>
      <c r="R12" s="14">
        <f t="shared" si="4"/>
        <v>600947.70816514955</v>
      </c>
      <c r="S12">
        <v>1.0173905799999999E-4</v>
      </c>
      <c r="U12" s="1"/>
      <c r="V12" s="19"/>
    </row>
    <row r="13" spans="1:22">
      <c r="A13" t="s">
        <v>7</v>
      </c>
      <c r="B13" t="s">
        <v>11</v>
      </c>
      <c r="C13" s="1">
        <v>46214</v>
      </c>
      <c r="D13" s="76">
        <v>417686.79</v>
      </c>
      <c r="E13" s="7">
        <v>4502262234.7700005</v>
      </c>
      <c r="F13" s="7">
        <v>-3713455.1072902754</v>
      </c>
      <c r="G13" s="7">
        <f t="shared" si="5"/>
        <v>9.5367431640625E-7</v>
      </c>
      <c r="H13" s="5">
        <f t="shared" si="0"/>
        <v>4498548779.6627102</v>
      </c>
      <c r="I13" s="3">
        <f t="shared" si="6"/>
        <v>9.285785171129998E-5</v>
      </c>
      <c r="J13" s="3">
        <f t="shared" si="9"/>
        <v>100.11223579586621</v>
      </c>
      <c r="K13" s="14">
        <f t="shared" si="7"/>
        <v>417686.78999996185</v>
      </c>
      <c r="L13" s="14">
        <f t="shared" si="1"/>
        <v>-3.8126017898321152E-8</v>
      </c>
      <c r="M13" s="57"/>
      <c r="N13" s="57"/>
      <c r="O13" s="14">
        <f t="shared" si="8"/>
        <v>-490811.16320054</v>
      </c>
      <c r="P13" s="14">
        <f t="shared" si="2"/>
        <v>-73124.373200540023</v>
      </c>
      <c r="Q13" s="14">
        <f t="shared" si="3"/>
        <v>-490811.16320054</v>
      </c>
      <c r="R13" s="14">
        <f t="shared" si="4"/>
        <v>-73124.373200540023</v>
      </c>
      <c r="S13">
        <v>1.09114464E-4</v>
      </c>
      <c r="U13" s="1"/>
      <c r="V13" s="19"/>
    </row>
    <row r="14" spans="1:22">
      <c r="A14" t="s">
        <v>7</v>
      </c>
      <c r="B14" t="s">
        <v>11</v>
      </c>
      <c r="C14" s="1">
        <v>46215</v>
      </c>
      <c r="D14" s="76">
        <v>415947.72</v>
      </c>
      <c r="E14" s="7">
        <v>4502678182.5</v>
      </c>
      <c r="F14" s="7">
        <v>-3713455.1072902754</v>
      </c>
      <c r="G14" s="7">
        <f t="shared" si="5"/>
        <v>9.9992752075195313E-3</v>
      </c>
      <c r="H14" s="5">
        <f t="shared" si="0"/>
        <v>4498964727.3927097</v>
      </c>
      <c r="I14" s="3">
        <f t="shared" si="6"/>
        <v>9.2462645260129681E-5</v>
      </c>
      <c r="J14" s="3">
        <f t="shared" si="9"/>
        <v>100.1214924380108</v>
      </c>
      <c r="K14" s="14">
        <f t="shared" si="7"/>
        <v>415947.72000026703</v>
      </c>
      <c r="L14" s="14">
        <f t="shared" si="1"/>
        <v>2.6705674827098846E-7</v>
      </c>
      <c r="M14" s="57"/>
      <c r="N14" s="57"/>
      <c r="O14" s="14">
        <f t="shared" si="8"/>
        <v>-484091.57829533587</v>
      </c>
      <c r="P14" s="14">
        <f t="shared" si="2"/>
        <v>-68143.8582953359</v>
      </c>
      <c r="Q14" s="14">
        <f t="shared" si="3"/>
        <v>-484091.57829533587</v>
      </c>
      <c r="R14" s="14">
        <f t="shared" si="4"/>
        <v>-68143.8582953359</v>
      </c>
      <c r="S14">
        <v>1.0761061E-4</v>
      </c>
      <c r="U14" s="1"/>
      <c r="V14" s="19"/>
    </row>
    <row r="15" spans="1:22">
      <c r="A15" t="s">
        <v>7</v>
      </c>
      <c r="B15" t="s">
        <v>11</v>
      </c>
      <c r="C15" s="1">
        <v>46216</v>
      </c>
      <c r="D15" s="76">
        <v>1232049.1200000001</v>
      </c>
      <c r="E15" s="7">
        <v>4489876815.8599997</v>
      </c>
      <c r="F15" s="7">
        <v>-3713455.1072902754</v>
      </c>
      <c r="G15" s="7">
        <f t="shared" si="5"/>
        <v>-14033415.760000229</v>
      </c>
      <c r="H15" s="5">
        <f t="shared" si="0"/>
        <v>4486163360.7527094</v>
      </c>
      <c r="I15" s="3">
        <f t="shared" si="6"/>
        <v>2.7470858178012237E-4</v>
      </c>
      <c r="J15" s="3">
        <f t="shared" si="9"/>
        <v>100.14899667120415</v>
      </c>
      <c r="K15" s="14">
        <f t="shared" si="7"/>
        <v>1232049.1199998856</v>
      </c>
      <c r="L15" s="14">
        <f t="shared" si="1"/>
        <v>-1.1455267667770386E-7</v>
      </c>
      <c r="M15" s="57"/>
      <c r="N15" s="57"/>
      <c r="O15" s="14">
        <f t="shared" si="8"/>
        <v>-479983.77139257081</v>
      </c>
      <c r="P15" s="14">
        <f t="shared" si="2"/>
        <v>752065.3486074293</v>
      </c>
      <c r="Q15" s="14">
        <f t="shared" si="3"/>
        <v>-479983.77139257081</v>
      </c>
      <c r="R15" s="14">
        <f t="shared" si="4"/>
        <v>752065.3486074293</v>
      </c>
      <c r="S15">
        <v>1.07021432E-4</v>
      </c>
      <c r="U15" s="1"/>
      <c r="V15" s="19"/>
    </row>
    <row r="16" spans="1:22">
      <c r="A16" t="s">
        <v>7</v>
      </c>
      <c r="B16" t="s">
        <v>11</v>
      </c>
      <c r="C16" s="1">
        <v>46217</v>
      </c>
      <c r="D16" s="76">
        <v>-1183207.82</v>
      </c>
      <c r="E16" s="7">
        <v>4481732512.5500002</v>
      </c>
      <c r="F16" s="7">
        <v>-3713455.1072902754</v>
      </c>
      <c r="G16" s="7">
        <f t="shared" si="5"/>
        <v>-6961095.4899997711</v>
      </c>
      <c r="H16" s="5">
        <f t="shared" si="0"/>
        <v>4478019057.4427099</v>
      </c>
      <c r="I16" s="3">
        <f t="shared" si="6"/>
        <v>-2.6415592552623846E-4</v>
      </c>
      <c r="J16" s="3">
        <f t="shared" si="9"/>
        <v>100.12254172029795</v>
      </c>
      <c r="K16" s="14">
        <f t="shared" si="7"/>
        <v>-1183207.8199996948</v>
      </c>
      <c r="L16" s="14">
        <f t="shared" si="1"/>
        <v>3.0524097383022308E-7</v>
      </c>
      <c r="M16" s="57"/>
      <c r="N16" s="57"/>
      <c r="O16" s="14">
        <f t="shared" si="8"/>
        <v>-458704.51067219675</v>
      </c>
      <c r="P16" s="14">
        <f t="shared" si="2"/>
        <v>-1641912.3306721968</v>
      </c>
      <c r="Q16" s="14">
        <f t="shared" si="3"/>
        <v>-458704.51067219675</v>
      </c>
      <c r="R16" s="14">
        <f t="shared" si="4"/>
        <v>-1641912.3306721968</v>
      </c>
      <c r="S16">
        <v>1.0240763499999999E-4</v>
      </c>
      <c r="U16" s="1"/>
      <c r="V16" s="19"/>
    </row>
    <row r="17" spans="1:22">
      <c r="A17" t="s">
        <v>7</v>
      </c>
      <c r="B17" t="s">
        <v>11</v>
      </c>
      <c r="C17" s="1">
        <v>46218</v>
      </c>
      <c r="D17" s="76">
        <v>916103.15</v>
      </c>
      <c r="E17" s="7">
        <v>4506146387.6700001</v>
      </c>
      <c r="F17" s="7">
        <v>-3713455.1072902754</v>
      </c>
      <c r="G17" s="7">
        <f t="shared" si="5"/>
        <v>23497771.970000267</v>
      </c>
      <c r="H17" s="5">
        <f t="shared" si="0"/>
        <v>4502432932.5627098</v>
      </c>
      <c r="I17" s="3">
        <f t="shared" si="6"/>
        <v>2.0350988005061793E-4</v>
      </c>
      <c r="J17" s="3">
        <f t="shared" si="9"/>
        <v>100.1429176467538</v>
      </c>
      <c r="K17" s="14">
        <f t="shared" si="7"/>
        <v>916103.14999961853</v>
      </c>
      <c r="L17" s="14">
        <f t="shared" si="1"/>
        <v>-3.8149300962686539E-7</v>
      </c>
      <c r="M17" s="57"/>
      <c r="N17" s="57"/>
      <c r="O17" s="14">
        <f t="shared" si="8"/>
        <v>-462142.99002758332</v>
      </c>
      <c r="P17" s="14">
        <f t="shared" si="2"/>
        <v>453960.1599724167</v>
      </c>
      <c r="Q17" s="14">
        <f t="shared" si="3"/>
        <v>-462142.99002758332</v>
      </c>
      <c r="R17" s="14">
        <f t="shared" si="4"/>
        <v>453960.1599724167</v>
      </c>
      <c r="S17">
        <v>1.0266383700000001E-4</v>
      </c>
      <c r="U17" s="1"/>
      <c r="V17" s="19"/>
    </row>
    <row r="18" spans="1:22">
      <c r="A18" t="s">
        <v>7</v>
      </c>
      <c r="B18" t="s">
        <v>11</v>
      </c>
      <c r="C18" s="1">
        <v>46219</v>
      </c>
      <c r="D18" s="76">
        <v>344737.76</v>
      </c>
      <c r="E18" s="7">
        <v>4506447873.2700005</v>
      </c>
      <c r="F18" s="7">
        <v>-3713455.1072902754</v>
      </c>
      <c r="G18" s="7">
        <f t="shared" si="5"/>
        <v>-43252.159999847412</v>
      </c>
      <c r="H18" s="5">
        <f t="shared" si="0"/>
        <v>4502734418.1627102</v>
      </c>
      <c r="I18" s="3">
        <f t="shared" si="6"/>
        <v>7.6567730576664405E-5</v>
      </c>
      <c r="J18" s="3">
        <f t="shared" si="9"/>
        <v>100.15058536269134</v>
      </c>
      <c r="K18" s="14">
        <f t="shared" si="7"/>
        <v>344737.76000022888</v>
      </c>
      <c r="L18" s="14">
        <f t="shared" si="1"/>
        <v>2.2887252271175385E-7</v>
      </c>
      <c r="M18" s="57"/>
      <c r="N18" s="57"/>
      <c r="O18" s="14">
        <f t="shared" si="8"/>
        <v>-461291.48375401006</v>
      </c>
      <c r="P18" s="14">
        <f t="shared" si="2"/>
        <v>-116553.72375401005</v>
      </c>
      <c r="Q18" s="14">
        <f t="shared" si="3"/>
        <v>-461291.48375401006</v>
      </c>
      <c r="R18" s="14">
        <f t="shared" si="4"/>
        <v>-116553.72375401005</v>
      </c>
      <c r="S18">
        <v>1.02454811E-4</v>
      </c>
      <c r="U18" s="1"/>
      <c r="V18" s="19"/>
    </row>
    <row r="19" spans="1:22">
      <c r="A19" t="s">
        <v>7</v>
      </c>
      <c r="B19" t="s">
        <v>11</v>
      </c>
      <c r="C19" s="1">
        <v>46220</v>
      </c>
      <c r="D19" s="76">
        <v>1399510.19</v>
      </c>
      <c r="E19" s="7">
        <v>4507848130.8800001</v>
      </c>
      <c r="F19" s="7">
        <v>-3713455.1072902754</v>
      </c>
      <c r="G19" s="7">
        <f t="shared" si="5"/>
        <v>747.42000007629395</v>
      </c>
      <c r="H19" s="5">
        <f t="shared" si="0"/>
        <v>4504134675.7727098</v>
      </c>
      <c r="I19" s="3">
        <f t="shared" si="6"/>
        <v>3.1081334756192933E-4</v>
      </c>
      <c r="J19" s="3">
        <f t="shared" si="9"/>
        <v>100.18171350138822</v>
      </c>
      <c r="K19" s="14">
        <f t="shared" si="7"/>
        <v>1399510.1899995804</v>
      </c>
      <c r="L19" s="14">
        <f t="shared" si="1"/>
        <v>-4.1956081986427307E-7</v>
      </c>
      <c r="M19" s="57"/>
      <c r="N19" s="57"/>
      <c r="O19" s="14">
        <f t="shared" si="8"/>
        <v>-458373.58590781142</v>
      </c>
      <c r="P19" s="14">
        <f t="shared" si="2"/>
        <v>941136.60409218853</v>
      </c>
      <c r="Q19" s="14">
        <f t="shared" si="3"/>
        <v>-458373.58590781142</v>
      </c>
      <c r="R19" s="14">
        <f t="shared" si="4"/>
        <v>941136.60409218853</v>
      </c>
      <c r="S19">
        <v>1.0179892200000001E-4</v>
      </c>
      <c r="U19" s="1"/>
      <c r="V19" s="19"/>
    </row>
    <row r="20" spans="1:22">
      <c r="A20" t="s">
        <v>7</v>
      </c>
      <c r="B20" t="s">
        <v>11</v>
      </c>
      <c r="C20" s="1">
        <v>46221</v>
      </c>
      <c r="D20" s="76">
        <v>3660805.04</v>
      </c>
      <c r="E20" s="7">
        <v>4511508935.9300003</v>
      </c>
      <c r="F20" s="7">
        <v>-3713455.1072902754</v>
      </c>
      <c r="G20" s="7">
        <f t="shared" si="5"/>
        <v>1.0000228881835938E-2</v>
      </c>
      <c r="H20" s="5">
        <f t="shared" si="0"/>
        <v>4507795480.82271</v>
      </c>
      <c r="I20" s="3">
        <f t="shared" si="6"/>
        <v>8.1276544852953406E-4</v>
      </c>
      <c r="J20" s="3">
        <f t="shared" si="9"/>
        <v>100.26313773669662</v>
      </c>
      <c r="K20" s="14">
        <f t="shared" si="7"/>
        <v>3660805.0399999619</v>
      </c>
      <c r="L20" s="14">
        <f t="shared" si="1"/>
        <v>-3.8184225559234619E-8</v>
      </c>
      <c r="M20" s="57"/>
      <c r="N20" s="57"/>
      <c r="O20" s="14">
        <f t="shared" si="8"/>
        <v>-448640.48702930391</v>
      </c>
      <c r="P20" s="14">
        <f t="shared" si="2"/>
        <v>3212164.5529706962</v>
      </c>
      <c r="Q20" s="14">
        <f t="shared" si="3"/>
        <v>-448640.48702930391</v>
      </c>
      <c r="R20" s="14">
        <f t="shared" si="4"/>
        <v>3212164.5529706962</v>
      </c>
      <c r="S20">
        <v>9.9606365999999996E-5</v>
      </c>
      <c r="U20" s="1"/>
      <c r="V20" s="19"/>
    </row>
    <row r="21" spans="1:22">
      <c r="A21" t="s">
        <v>7</v>
      </c>
      <c r="B21" t="s">
        <v>11</v>
      </c>
      <c r="C21" s="1">
        <v>46222</v>
      </c>
      <c r="D21" s="76">
        <v>-2916433.51</v>
      </c>
      <c r="E21" s="7">
        <v>4508589200.7600002</v>
      </c>
      <c r="F21" s="7">
        <v>-3713455.1072902754</v>
      </c>
      <c r="G21" s="7">
        <f t="shared" si="5"/>
        <v>-3301.6599998474121</v>
      </c>
      <c r="H21" s="5">
        <f t="shared" si="0"/>
        <v>4504875745.65271</v>
      </c>
      <c r="I21" s="3">
        <f t="shared" si="6"/>
        <v>-6.4697603484948924E-4</v>
      </c>
      <c r="J21" s="3">
        <f t="shared" si="9"/>
        <v>100.19826988940216</v>
      </c>
      <c r="K21" s="14">
        <f t="shared" si="7"/>
        <v>-2916433.5100002289</v>
      </c>
      <c r="L21" s="14">
        <f t="shared" si="1"/>
        <v>-2.2910535335540771E-7</v>
      </c>
      <c r="M21" s="57"/>
      <c r="N21" s="57"/>
      <c r="O21" s="14">
        <f t="shared" si="8"/>
        <v>-455347.17108985683</v>
      </c>
      <c r="P21" s="14">
        <f t="shared" si="2"/>
        <v>-3371780.6810898567</v>
      </c>
      <c r="Q21" s="14">
        <f t="shared" si="3"/>
        <v>-455347.17108985683</v>
      </c>
      <c r="R21" s="14">
        <f t="shared" si="4"/>
        <v>-3371780.6810898567</v>
      </c>
      <c r="S21">
        <v>1.01013346E-4</v>
      </c>
      <c r="U21" s="1"/>
      <c r="V21" s="19"/>
    </row>
    <row r="22" spans="1:22">
      <c r="A22" t="s">
        <v>7</v>
      </c>
      <c r="B22" t="s">
        <v>11</v>
      </c>
      <c r="C22" s="1">
        <v>46223</v>
      </c>
      <c r="D22" s="76">
        <v>-206417.21</v>
      </c>
      <c r="E22" s="7">
        <v>4438287380.8999996</v>
      </c>
      <c r="F22" s="7">
        <v>-3713455.1072902754</v>
      </c>
      <c r="G22" s="7">
        <f t="shared" si="5"/>
        <v>-70095402.650000572</v>
      </c>
      <c r="H22" s="5">
        <f t="shared" si="0"/>
        <v>4434573925.7927094</v>
      </c>
      <c r="I22" s="3">
        <f t="shared" si="6"/>
        <v>-4.6545080936359701E-5</v>
      </c>
      <c r="J22" s="3">
        <f t="shared" si="9"/>
        <v>100.19360615282046</v>
      </c>
      <c r="K22" s="14">
        <f t="shared" si="7"/>
        <v>-206417.21000003815</v>
      </c>
      <c r="L22" s="14">
        <f t="shared" si="1"/>
        <v>-3.8155121728777885E-8</v>
      </c>
      <c r="M22" s="57"/>
      <c r="N22" s="57"/>
      <c r="O22" s="14">
        <f t="shared" si="8"/>
        <v>-441779.58882016677</v>
      </c>
      <c r="P22" s="14">
        <f t="shared" si="2"/>
        <v>-648196.79882016673</v>
      </c>
      <c r="Q22" s="14">
        <f t="shared" si="3"/>
        <v>-441779.58882016677</v>
      </c>
      <c r="R22" s="14">
        <f t="shared" si="4"/>
        <v>-648196.79882016673</v>
      </c>
      <c r="S22">
        <v>9.9617017000000005E-5</v>
      </c>
      <c r="U22" s="1"/>
      <c r="V22" s="19"/>
    </row>
    <row r="23" spans="1:22">
      <c r="A23" t="s">
        <v>7</v>
      </c>
      <c r="B23" t="s">
        <v>11</v>
      </c>
      <c r="C23" s="1">
        <v>46224</v>
      </c>
      <c r="D23" s="76">
        <v>2214093.54</v>
      </c>
      <c r="E23" s="7">
        <v>4433170685.1599998</v>
      </c>
      <c r="F23" s="7">
        <v>-3713455.1072902754</v>
      </c>
      <c r="G23" s="7">
        <f t="shared" si="5"/>
        <v>-7330789.279999733</v>
      </c>
      <c r="H23" s="5">
        <f t="shared" si="0"/>
        <v>4429457230.0527096</v>
      </c>
      <c r="I23" s="3">
        <f t="shared" si="6"/>
        <v>5.0010660623983237E-4</v>
      </c>
      <c r="J23" s="3">
        <f t="shared" si="9"/>
        <v>100.24371363716048</v>
      </c>
      <c r="K23" s="14">
        <f t="shared" si="7"/>
        <v>2214093.5399999619</v>
      </c>
      <c r="L23" s="14">
        <f t="shared" si="1"/>
        <v>-3.8184225559234619E-8</v>
      </c>
      <c r="M23" s="57"/>
      <c r="N23" s="57"/>
      <c r="O23" s="14">
        <f t="shared" si="8"/>
        <v>-437714.30364621279</v>
      </c>
      <c r="P23" s="14">
        <f t="shared" si="2"/>
        <v>1776379.2363537871</v>
      </c>
      <c r="Q23" s="14">
        <f t="shared" si="3"/>
        <v>-437714.30364621279</v>
      </c>
      <c r="R23" s="14">
        <f t="shared" si="4"/>
        <v>1776379.2363537871</v>
      </c>
      <c r="S23">
        <v>9.8868367999999996E-5</v>
      </c>
      <c r="U23" s="1"/>
      <c r="V23" s="19"/>
    </row>
    <row r="24" spans="1:22">
      <c r="A24" t="s">
        <v>7</v>
      </c>
      <c r="B24" t="s">
        <v>11</v>
      </c>
      <c r="C24" s="1">
        <v>46225</v>
      </c>
      <c r="D24" s="76">
        <v>559548.22</v>
      </c>
      <c r="E24" s="7">
        <v>4433766834.3500004</v>
      </c>
      <c r="F24" s="7">
        <v>-3713455.1072902754</v>
      </c>
      <c r="G24" s="7">
        <f t="shared" si="5"/>
        <v>36600.970000267029</v>
      </c>
      <c r="H24" s="5">
        <f t="shared" si="0"/>
        <v>4430053379.2427101</v>
      </c>
      <c r="I24" s="3">
        <f t="shared" si="6"/>
        <v>1.2632328689146744E-4</v>
      </c>
      <c r="J24" s="3">
        <f t="shared" si="9"/>
        <v>100.25637675255734</v>
      </c>
      <c r="K24" s="14">
        <f t="shared" si="7"/>
        <v>559548.22000026703</v>
      </c>
      <c r="L24" s="14">
        <f t="shared" si="1"/>
        <v>2.6705674827098846E-7</v>
      </c>
      <c r="M24" s="57"/>
      <c r="N24" s="57"/>
      <c r="O24" s="14">
        <f t="shared" si="8"/>
        <v>-483778.6810096121</v>
      </c>
      <c r="P24" s="14">
        <f t="shared" si="2"/>
        <v>75769.538990387868</v>
      </c>
      <c r="Q24" s="14">
        <f t="shared" si="3"/>
        <v>-483778.6810096121</v>
      </c>
      <c r="R24" s="14">
        <f t="shared" si="4"/>
        <v>75769.538990387868</v>
      </c>
      <c r="S24">
        <v>1.09217599E-4</v>
      </c>
      <c r="U24" s="1"/>
      <c r="V24" s="19"/>
    </row>
    <row r="25" spans="1:22">
      <c r="A25" t="s">
        <v>7</v>
      </c>
      <c r="B25" t="s">
        <v>11</v>
      </c>
      <c r="C25" s="1">
        <v>46226</v>
      </c>
      <c r="D25" s="76">
        <v>1276810.5</v>
      </c>
      <c r="E25" s="7">
        <v>4435043644.8500004</v>
      </c>
      <c r="F25" s="7">
        <v>-3713455.1072902754</v>
      </c>
      <c r="G25" s="7">
        <f t="shared" si="5"/>
        <v>0</v>
      </c>
      <c r="H25" s="5">
        <f t="shared" si="0"/>
        <v>4431330189.7427101</v>
      </c>
      <c r="I25" s="3">
        <f t="shared" si="6"/>
        <v>2.8821560164095871E-4</v>
      </c>
      <c r="J25" s="3">
        <f t="shared" si="9"/>
        <v>100.28527220450144</v>
      </c>
      <c r="K25" s="14">
        <f t="shared" si="7"/>
        <v>1276810.5</v>
      </c>
      <c r="L25" s="14">
        <f t="shared" si="1"/>
        <v>0</v>
      </c>
      <c r="M25" s="57"/>
      <c r="N25" s="57"/>
      <c r="O25" s="14">
        <f t="shared" si="8"/>
        <v>-507782.80556034402</v>
      </c>
      <c r="P25" s="14">
        <f t="shared" si="2"/>
        <v>769027.69443965598</v>
      </c>
      <c r="Q25" s="14">
        <f t="shared" si="3"/>
        <v>-507782.80556034402</v>
      </c>
      <c r="R25" s="14">
        <f t="shared" si="4"/>
        <v>769027.69443965598</v>
      </c>
      <c r="S25">
        <v>1.1462227700000001E-4</v>
      </c>
      <c r="U25" s="1"/>
      <c r="V25" s="19"/>
    </row>
    <row r="26" spans="1:22">
      <c r="A26" t="s">
        <v>7</v>
      </c>
      <c r="B26" t="s">
        <v>11</v>
      </c>
      <c r="C26" s="1">
        <v>46227</v>
      </c>
      <c r="D26" s="76">
        <v>901095.51</v>
      </c>
      <c r="E26" s="7">
        <v>4133323484.52</v>
      </c>
      <c r="F26" s="7">
        <v>-3713455.1072902754</v>
      </c>
      <c r="G26" s="7">
        <f t="shared" si="5"/>
        <v>-302621255.84000063</v>
      </c>
      <c r="H26" s="5">
        <f t="shared" si="0"/>
        <v>4129610029.4127097</v>
      </c>
      <c r="I26" s="3">
        <f>(H26-H25-G26)/(H25+G26)</f>
        <v>2.1825115900055904E-4</v>
      </c>
      <c r="J26" s="3">
        <f>J25*(1+I26)</f>
        <v>100.30715958139075</v>
      </c>
      <c r="K26" s="14">
        <f t="shared" si="7"/>
        <v>901095.51000022888</v>
      </c>
      <c r="L26" s="14">
        <f t="shared" si="1"/>
        <v>2.2887252271175385E-7</v>
      </c>
      <c r="M26" s="57"/>
      <c r="N26" s="57"/>
      <c r="O26" s="14">
        <f t="shared" si="8"/>
        <v>-483058.78011825966</v>
      </c>
      <c r="P26" s="14">
        <f t="shared" si="2"/>
        <v>418036.72988174035</v>
      </c>
      <c r="Q26" s="14">
        <f t="shared" si="3"/>
        <v>-483058.78011825966</v>
      </c>
      <c r="R26" s="14">
        <f t="shared" si="4"/>
        <v>418036.72988174035</v>
      </c>
      <c r="S26">
        <v>1.1699996E-4</v>
      </c>
      <c r="U26" s="1"/>
      <c r="V26" s="19"/>
    </row>
    <row r="27" spans="1:22">
      <c r="A27" t="s">
        <v>7</v>
      </c>
      <c r="B27" t="s">
        <v>11</v>
      </c>
      <c r="C27" s="1">
        <v>46228</v>
      </c>
      <c r="D27" s="76">
        <v>466451.16</v>
      </c>
      <c r="E27" s="7">
        <v>4133789935.6100001</v>
      </c>
      <c r="F27" s="7">
        <v>-3713455.1072902754</v>
      </c>
      <c r="G27" s="7">
        <f t="shared" si="5"/>
        <v>-6.999969482421875E-2</v>
      </c>
      <c r="H27" s="5">
        <f t="shared" si="0"/>
        <v>4130076480.5027099</v>
      </c>
      <c r="I27" s="3">
        <f>(H27-H26-G27)/(H26+G27)</f>
        <v>1.1295283493731977E-4</v>
      </c>
      <c r="J27" s="3">
        <f>J26*(1+I27)</f>
        <v>100.31848955942998</v>
      </c>
      <c r="K27" s="14">
        <f t="shared" si="7"/>
        <v>466451.15999984741</v>
      </c>
      <c r="L27" s="14">
        <f t="shared" si="1"/>
        <v>-1.5256227925419807E-7</v>
      </c>
      <c r="M27" s="57"/>
      <c r="N27" s="57"/>
      <c r="O27" s="14">
        <f t="shared" si="8"/>
        <v>-469981.00224581338</v>
      </c>
      <c r="P27" s="14">
        <f t="shared" si="2"/>
        <v>-3529.842245813401</v>
      </c>
      <c r="Q27" s="14">
        <f t="shared" si="3"/>
        <v>-469981.00224581338</v>
      </c>
      <c r="R27" s="14">
        <f t="shared" si="4"/>
        <v>-3529.842245813401</v>
      </c>
      <c r="S27">
        <v>1.1380759899999999E-4</v>
      </c>
      <c r="U27" s="1"/>
      <c r="V27" s="19"/>
    </row>
    <row r="28" spans="1:22">
      <c r="A28" t="s">
        <v>7</v>
      </c>
      <c r="B28" t="s">
        <v>11</v>
      </c>
      <c r="C28" s="1">
        <v>46229</v>
      </c>
      <c r="D28" s="76">
        <v>333324.64</v>
      </c>
      <c r="E28" s="7">
        <v>4134123260.25</v>
      </c>
      <c r="F28" s="7">
        <v>-3713455.1072902754</v>
      </c>
      <c r="G28" s="7">
        <f t="shared" si="5"/>
        <v>0</v>
      </c>
      <c r="H28" s="5">
        <f t="shared" si="0"/>
        <v>4130409805.1427097</v>
      </c>
      <c r="I28" s="3">
        <f t="shared" si="6"/>
        <v>8.0706650729938653E-5</v>
      </c>
      <c r="J28" s="3">
        <f t="shared" si="9"/>
        <v>100.32658592872862</v>
      </c>
      <c r="K28" s="14">
        <f t="shared" si="7"/>
        <v>333324.63999986649</v>
      </c>
      <c r="L28" s="14">
        <f>K28-D28</f>
        <v>-1.3352837413549423E-7</v>
      </c>
      <c r="M28" s="57"/>
      <c r="N28" s="57"/>
      <c r="O28" s="14">
        <f t="shared" si="8"/>
        <v>-470284.68445291469</v>
      </c>
      <c r="P28" s="14">
        <f t="shared" si="2"/>
        <v>-136960.04445291468</v>
      </c>
      <c r="Q28" s="14">
        <f t="shared" si="3"/>
        <v>-470284.68445291469</v>
      </c>
      <c r="R28" s="14">
        <f t="shared" si="4"/>
        <v>-136960.04445291468</v>
      </c>
      <c r="S28">
        <v>1.13868275E-4</v>
      </c>
      <c r="U28" s="1"/>
      <c r="V28" s="19"/>
    </row>
    <row r="29" spans="1:22">
      <c r="A29" t="s">
        <v>7</v>
      </c>
      <c r="B29" t="s">
        <v>11</v>
      </c>
      <c r="C29" s="1">
        <v>46230</v>
      </c>
      <c r="D29" s="76">
        <v>1872274.07</v>
      </c>
      <c r="E29" s="7">
        <v>4270406981.3699999</v>
      </c>
      <c r="F29" s="7">
        <v>-3713455.1072902754</v>
      </c>
      <c r="G29" s="7">
        <f t="shared" si="5"/>
        <v>134411447.04999971</v>
      </c>
      <c r="H29" s="5">
        <f t="shared" si="0"/>
        <v>4266693526.2627096</v>
      </c>
      <c r="I29" s="3">
        <f t="shared" si="6"/>
        <v>4.3900411278375694E-4</v>
      </c>
      <c r="J29" s="3">
        <f t="shared" si="9"/>
        <v>100.37062971257288</v>
      </c>
      <c r="K29" s="14">
        <f t="shared" si="7"/>
        <v>1872274.0700001717</v>
      </c>
      <c r="L29" s="14">
        <f t="shared" si="1"/>
        <v>1.7159618437290192E-7</v>
      </c>
      <c r="M29" s="57"/>
      <c r="N29" s="57"/>
      <c r="O29" s="14">
        <f t="shared" si="8"/>
        <v>-484680.35368667293</v>
      </c>
      <c r="P29" s="14">
        <f t="shared" si="2"/>
        <v>1387593.7163133272</v>
      </c>
      <c r="Q29" s="14">
        <f t="shared" si="3"/>
        <v>-484680.35368667293</v>
      </c>
      <c r="R29" s="14">
        <f t="shared" si="4"/>
        <v>1387593.7163133272</v>
      </c>
      <c r="S29">
        <v>1.13646112E-4</v>
      </c>
      <c r="U29" s="1"/>
      <c r="V29" s="19"/>
    </row>
    <row r="30" spans="1:22">
      <c r="A30" t="s">
        <v>7</v>
      </c>
      <c r="B30" t="s">
        <v>11</v>
      </c>
      <c r="C30" s="1">
        <v>46231</v>
      </c>
      <c r="D30" s="76">
        <v>-621616.92000000004</v>
      </c>
      <c r="E30" s="7">
        <v>4269705885.5700002</v>
      </c>
      <c r="F30" s="7">
        <v>-3713455.1072902754</v>
      </c>
      <c r="G30" s="7">
        <f t="shared" si="5"/>
        <v>-79478.879999637604</v>
      </c>
      <c r="H30" s="5">
        <f t="shared" si="0"/>
        <v>4265992430.4627099</v>
      </c>
      <c r="I30" s="3">
        <f t="shared" si="6"/>
        <v>-1.4569326240825505E-4</v>
      </c>
      <c r="J30" s="3">
        <f t="shared" si="9"/>
        <v>100.35600638808009</v>
      </c>
      <c r="K30" s="14">
        <f t="shared" si="7"/>
        <v>-621616.92000007629</v>
      </c>
      <c r="L30" s="14">
        <f t="shared" si="1"/>
        <v>-7.6252035796642303E-8</v>
      </c>
      <c r="M30" s="57"/>
      <c r="N30" s="57"/>
      <c r="O30" s="14">
        <f t="shared" si="8"/>
        <v>-480198.48527633684</v>
      </c>
      <c r="P30" s="14">
        <f t="shared" si="2"/>
        <v>-1101815.4052763369</v>
      </c>
      <c r="Q30" s="14">
        <f t="shared" si="3"/>
        <v>-480198.48527633684</v>
      </c>
      <c r="R30" s="14">
        <f t="shared" si="4"/>
        <v>-1101815.4052763369</v>
      </c>
      <c r="S30">
        <v>1.12547908E-4</v>
      </c>
    </row>
    <row r="31" spans="1:22">
      <c r="A31" t="s">
        <v>7</v>
      </c>
      <c r="B31" t="s">
        <v>11</v>
      </c>
      <c r="C31" s="1">
        <v>46232</v>
      </c>
      <c r="D31" s="76">
        <v>549277.27</v>
      </c>
      <c r="E31" s="7">
        <v>4270255162.8400002</v>
      </c>
      <c r="F31" s="7">
        <v>-3713455.1072902754</v>
      </c>
      <c r="G31" s="7">
        <f t="shared" si="5"/>
        <v>0</v>
      </c>
      <c r="H31" s="5">
        <f t="shared" si="0"/>
        <v>4266541707.7327099</v>
      </c>
      <c r="I31" s="3">
        <f t="shared" si="6"/>
        <v>1.2875720689931082E-4</v>
      </c>
      <c r="J31" s="3">
        <f t="shared" si="9"/>
        <v>100.36892794715818</v>
      </c>
      <c r="K31" s="14">
        <f t="shared" si="7"/>
        <v>549277.26999998093</v>
      </c>
      <c r="L31" s="14">
        <f t="shared" si="1"/>
        <v>-1.909211277961731E-8</v>
      </c>
      <c r="M31" s="57"/>
      <c r="N31" s="57"/>
      <c r="O31" s="14">
        <f t="shared" si="8"/>
        <v>-483017.31715456501</v>
      </c>
      <c r="P31" s="14">
        <f t="shared" si="2"/>
        <v>66259.952845435007</v>
      </c>
      <c r="Q31" s="14">
        <f t="shared" si="3"/>
        <v>-483017.31715456501</v>
      </c>
      <c r="R31" s="14">
        <f t="shared" si="4"/>
        <v>66259.952845435007</v>
      </c>
      <c r="S31">
        <v>1.13225076E-4</v>
      </c>
    </row>
    <row r="32" spans="1:22">
      <c r="A32" t="s">
        <v>7</v>
      </c>
      <c r="B32" t="s">
        <v>11</v>
      </c>
      <c r="C32" s="1">
        <v>46233</v>
      </c>
      <c r="D32" s="76">
        <v>-210266.78</v>
      </c>
      <c r="E32" s="7">
        <v>4269948192.4499998</v>
      </c>
      <c r="F32" s="7">
        <v>-3713455.1072902754</v>
      </c>
      <c r="G32" s="7">
        <f t="shared" si="5"/>
        <v>-96703.610000133514</v>
      </c>
      <c r="H32" s="5">
        <f t="shared" si="0"/>
        <v>4266234737.3427095</v>
      </c>
      <c r="I32" s="3">
        <f t="shared" si="6"/>
        <v>-4.9283836964270455E-5</v>
      </c>
      <c r="J32" s="3">
        <f t="shared" si="9"/>
        <v>100.36398138127696</v>
      </c>
      <c r="K32" s="14">
        <f t="shared" si="7"/>
        <v>-210266.78000020981</v>
      </c>
      <c r="L32" s="14">
        <f t="shared" si="1"/>
        <v>-2.0980951376259327E-7</v>
      </c>
      <c r="M32" s="57"/>
      <c r="N32" s="57"/>
      <c r="O32" s="14">
        <f t="shared" si="8"/>
        <v>-480387.8841824038</v>
      </c>
      <c r="P32" s="14">
        <f t="shared" si="2"/>
        <v>-690654.66418240382</v>
      </c>
      <c r="Q32" s="14">
        <f t="shared" si="3"/>
        <v>-480387.8841824038</v>
      </c>
      <c r="R32" s="14">
        <f t="shared" si="4"/>
        <v>-690654.66418240382</v>
      </c>
      <c r="S32">
        <v>1.1259676E-4</v>
      </c>
    </row>
    <row r="33" spans="1:19">
      <c r="A33" t="s">
        <v>7</v>
      </c>
      <c r="B33" t="s">
        <v>11</v>
      </c>
      <c r="C33" s="1">
        <v>46234</v>
      </c>
      <c r="D33" s="76">
        <v>2201673.15</v>
      </c>
      <c r="E33" s="7">
        <v>4272169664.8899999</v>
      </c>
      <c r="F33" s="7">
        <v>-3713455.1072902754</v>
      </c>
      <c r="G33" s="7">
        <f t="shared" si="5"/>
        <v>19799.289999961853</v>
      </c>
      <c r="H33" s="5">
        <f t="shared" si="0"/>
        <v>4268456209.7827096</v>
      </c>
      <c r="I33" s="3">
        <f t="shared" si="6"/>
        <v>5.1606699297830519E-4</v>
      </c>
      <c r="J33" s="3">
        <f t="shared" si="9"/>
        <v>100.41577591935172</v>
      </c>
      <c r="K33" s="14">
        <f t="shared" si="7"/>
        <v>2201673.1500000954</v>
      </c>
      <c r="L33" s="14">
        <f>K33-D33</f>
        <v>9.5460563898086548E-8</v>
      </c>
      <c r="M33" s="57"/>
      <c r="N33" s="57"/>
      <c r="O33" s="14">
        <f t="shared" si="8"/>
        <v>-498570.64012555598</v>
      </c>
      <c r="P33" s="14">
        <f t="shared" si="2"/>
        <v>1703102.509874444</v>
      </c>
      <c r="Q33" s="14">
        <f t="shared" si="3"/>
        <v>-498570.64012555598</v>
      </c>
      <c r="R33" s="14">
        <f t="shared" si="4"/>
        <v>1703102.509874444</v>
      </c>
      <c r="S33">
        <v>1.16863782E-4</v>
      </c>
    </row>
    <row r="34" spans="1:19">
      <c r="A34" t="s">
        <v>7</v>
      </c>
      <c r="B34" t="s">
        <v>11</v>
      </c>
      <c r="C34" s="1">
        <v>46235</v>
      </c>
      <c r="D34" s="76">
        <v>-43082.87</v>
      </c>
      <c r="E34" s="7">
        <v>4272126582.02</v>
      </c>
      <c r="F34" s="7">
        <v>-3713455.1072902754</v>
      </c>
      <c r="G34" s="7">
        <f t="shared" si="5"/>
        <v>0</v>
      </c>
      <c r="H34" s="5">
        <f t="shared" si="0"/>
        <v>4268413126.9127097</v>
      </c>
      <c r="I34" s="3">
        <f t="shared" si="6"/>
        <v>-1.0093314276282276E-5</v>
      </c>
      <c r="J34" s="3">
        <f t="shared" si="9"/>
        <v>100.41476239136706</v>
      </c>
      <c r="K34" s="14">
        <f t="shared" si="7"/>
        <v>-43082.869999885559</v>
      </c>
      <c r="L34" s="14">
        <f t="shared" si="1"/>
        <v>1.1444353731349111E-7</v>
      </c>
      <c r="M34" s="57"/>
      <c r="N34" s="57"/>
      <c r="O34" s="14">
        <f t="shared" si="8"/>
        <v>-487280.09723120881</v>
      </c>
      <c r="P34" s="14">
        <f t="shared" si="2"/>
        <v>-530362.96723120881</v>
      </c>
      <c r="Q34" s="14">
        <f t="shared" si="3"/>
        <v>-487280.09723120881</v>
      </c>
      <c r="R34" s="14">
        <f t="shared" si="4"/>
        <v>-530362.96723120881</v>
      </c>
      <c r="S34">
        <v>1.1415839200000001E-4</v>
      </c>
    </row>
    <row r="35" spans="1:19">
      <c r="A35" t="s">
        <v>7</v>
      </c>
      <c r="B35" t="s">
        <v>11</v>
      </c>
      <c r="C35" s="1">
        <v>46236</v>
      </c>
      <c r="D35" s="76">
        <v>338109.92</v>
      </c>
      <c r="E35" s="7">
        <v>4272464691.9299998</v>
      </c>
      <c r="F35" s="7">
        <v>-3713455.1072902754</v>
      </c>
      <c r="G35" s="7">
        <f t="shared" si="5"/>
        <v>-1.0000228881835938E-2</v>
      </c>
      <c r="H35" s="5">
        <f t="shared" si="0"/>
        <v>4268751236.8227096</v>
      </c>
      <c r="I35" s="3">
        <f t="shared" si="6"/>
        <v>7.9212088883584507E-5</v>
      </c>
      <c r="J35" s="3">
        <f t="shared" si="9"/>
        <v>100.42271645445082</v>
      </c>
      <c r="K35" s="14">
        <f t="shared" si="7"/>
        <v>338109.92000007629</v>
      </c>
      <c r="L35" s="14">
        <f t="shared" si="1"/>
        <v>7.6310243457555771E-8</v>
      </c>
      <c r="M35" s="57"/>
      <c r="N35" s="57"/>
      <c r="O35" s="14">
        <f t="shared" si="8"/>
        <v>-484268.5514364462</v>
      </c>
      <c r="P35" s="14">
        <f t="shared" si="2"/>
        <v>-146158.63143644622</v>
      </c>
      <c r="Q35" s="14">
        <f t="shared" si="3"/>
        <v>-484268.5514364462</v>
      </c>
      <c r="R35" s="14">
        <f t="shared" si="4"/>
        <v>-146158.63143644622</v>
      </c>
      <c r="S35">
        <v>1.1345400199999999E-4</v>
      </c>
    </row>
    <row r="36" spans="1:19">
      <c r="A36" t="s">
        <v>7</v>
      </c>
      <c r="B36" t="s">
        <v>11</v>
      </c>
      <c r="C36" s="1">
        <v>46237</v>
      </c>
      <c r="D36" s="76">
        <v>1909879.74</v>
      </c>
      <c r="E36" s="7">
        <v>4272990148.1300001</v>
      </c>
      <c r="F36" s="7">
        <v>-3713455.1072902754</v>
      </c>
      <c r="G36" s="7">
        <f t="shared" si="5"/>
        <v>-1384423.539999485</v>
      </c>
      <c r="H36" s="5">
        <f t="shared" si="0"/>
        <v>4269276693.0227098</v>
      </c>
      <c r="I36" s="3">
        <f t="shared" si="6"/>
        <v>4.4755462175293507E-4</v>
      </c>
      <c r="J36" s="3">
        <f t="shared" si="9"/>
        <v>100.46766110532899</v>
      </c>
      <c r="K36" s="14">
        <f t="shared" si="7"/>
        <v>1909879.7399997711</v>
      </c>
      <c r="L36" s="14">
        <f t="shared" si="1"/>
        <v>-2.2887252271175385E-7</v>
      </c>
      <c r="M36" s="57"/>
      <c r="N36" s="57"/>
      <c r="O36" s="14">
        <f t="shared" si="8"/>
        <v>-489656.26534063043</v>
      </c>
      <c r="P36" s="14">
        <f t="shared" si="2"/>
        <v>1420223.4746593696</v>
      </c>
      <c r="Q36" s="14">
        <f t="shared" si="3"/>
        <v>-489656.26534063043</v>
      </c>
      <c r="R36" s="14">
        <f t="shared" si="4"/>
        <v>1420223.4746593696</v>
      </c>
      <c r="S36">
        <v>1.14744358E-4</v>
      </c>
    </row>
    <row r="37" spans="1:19">
      <c r="A37" t="s">
        <v>7</v>
      </c>
      <c r="B37" t="s">
        <v>11</v>
      </c>
      <c r="C37" s="1">
        <v>46238</v>
      </c>
      <c r="D37" s="76">
        <v>-620131.74</v>
      </c>
      <c r="E37" s="7">
        <v>4272328707.3899999</v>
      </c>
      <c r="F37" s="7">
        <v>-3713455.1072902754</v>
      </c>
      <c r="G37" s="7">
        <f t="shared" si="5"/>
        <v>-41309.000000476837</v>
      </c>
      <c r="H37" s="5">
        <f t="shared" si="0"/>
        <v>4268615252.2827096</v>
      </c>
      <c r="I37" s="3">
        <f t="shared" si="6"/>
        <v>-1.45255926229921E-4</v>
      </c>
      <c r="J37" s="3">
        <f t="shared" si="9"/>
        <v>100.45306758215898</v>
      </c>
      <c r="K37" s="14">
        <f t="shared" si="7"/>
        <v>-620131.73999977112</v>
      </c>
      <c r="L37" s="14">
        <f t="shared" si="1"/>
        <v>2.2887252271175385E-7</v>
      </c>
      <c r="M37" s="57"/>
      <c r="N37" s="57"/>
      <c r="O37" s="14">
        <f t="shared" si="8"/>
        <v>-486973.87754391908</v>
      </c>
      <c r="P37" s="14">
        <f t="shared" si="2"/>
        <v>-1107105.617543919</v>
      </c>
      <c r="Q37" s="14">
        <f t="shared" si="3"/>
        <v>-486973.87754391908</v>
      </c>
      <c r="R37" s="14">
        <f t="shared" si="4"/>
        <v>-1107105.617543919</v>
      </c>
      <c r="S37">
        <v>1.1406583E-4</v>
      </c>
    </row>
    <row r="38" spans="1:19">
      <c r="A38" t="s">
        <v>7</v>
      </c>
      <c r="B38" t="s">
        <v>11</v>
      </c>
      <c r="C38" s="1">
        <v>46239</v>
      </c>
      <c r="D38" s="76">
        <v>188297.24</v>
      </c>
      <c r="E38" s="7">
        <v>4272517004.6300001</v>
      </c>
      <c r="F38" s="7">
        <v>-3713455.1072902754</v>
      </c>
      <c r="G38" s="7">
        <f t="shared" si="5"/>
        <v>4.76837158203125E-7</v>
      </c>
      <c r="H38" s="5">
        <f t="shared" si="0"/>
        <v>4268803549.5227098</v>
      </c>
      <c r="I38" s="3">
        <f t="shared" si="6"/>
        <v>4.4112019676422269E-5</v>
      </c>
      <c r="J38" s="3">
        <f t="shared" si="9"/>
        <v>100.45749876985272</v>
      </c>
      <c r="K38" s="14">
        <f t="shared" si="7"/>
        <v>188297.23999977112</v>
      </c>
      <c r="L38" s="14">
        <f t="shared" si="1"/>
        <v>-2.2887252271175385E-7</v>
      </c>
      <c r="M38" s="57"/>
      <c r="N38" s="57"/>
      <c r="O38" s="14">
        <f t="shared" si="8"/>
        <v>-490925.67555389059</v>
      </c>
      <c r="P38" s="14">
        <f t="shared" si="2"/>
        <v>-302628.43555389059</v>
      </c>
      <c r="Q38" s="14">
        <f t="shared" si="3"/>
        <v>-490925.67555389059</v>
      </c>
      <c r="R38" s="14">
        <f t="shared" si="4"/>
        <v>-302628.43555389059</v>
      </c>
      <c r="S38">
        <v>1.15008181E-4</v>
      </c>
    </row>
    <row r="39" spans="1:19">
      <c r="A39" t="s">
        <v>7</v>
      </c>
      <c r="B39" t="s">
        <v>11</v>
      </c>
      <c r="C39" s="1">
        <v>46240</v>
      </c>
      <c r="D39" s="76">
        <v>85588.66</v>
      </c>
      <c r="E39" s="7">
        <v>4272635616.7399998</v>
      </c>
      <c r="F39" s="7">
        <v>-3713455.1072902754</v>
      </c>
      <c r="G39" s="7">
        <f t="shared" si="5"/>
        <v>33023.449999809265</v>
      </c>
      <c r="H39" s="5">
        <f t="shared" si="0"/>
        <v>4268922161.6327095</v>
      </c>
      <c r="I39" s="3">
        <f t="shared" si="6"/>
        <v>2.0049645503352133E-5</v>
      </c>
      <c r="J39" s="3">
        <f t="shared" si="9"/>
        <v>100.45951290709121</v>
      </c>
      <c r="K39" s="14">
        <f t="shared" si="7"/>
        <v>85588.659999847412</v>
      </c>
      <c r="L39" s="14">
        <f t="shared" si="1"/>
        <v>-1.5259138308465481E-7</v>
      </c>
      <c r="M39" s="57"/>
      <c r="N39" s="57"/>
      <c r="O39" s="14">
        <f t="shared" si="8"/>
        <v>-485123.13426330668</v>
      </c>
      <c r="P39" s="14">
        <f t="shared" si="2"/>
        <v>-399534.47426330671</v>
      </c>
      <c r="Q39" s="14">
        <f t="shared" si="3"/>
        <v>-485123.13426330668</v>
      </c>
      <c r="R39" s="14">
        <f t="shared" si="4"/>
        <v>-399534.47426330671</v>
      </c>
      <c r="S39">
        <v>1.13642939E-4</v>
      </c>
    </row>
    <row r="40" spans="1:19">
      <c r="A40" t="s">
        <v>7</v>
      </c>
      <c r="B40" t="s">
        <v>11</v>
      </c>
      <c r="C40" s="1">
        <v>46241</v>
      </c>
      <c r="D40" s="76">
        <v>-13925.46</v>
      </c>
      <c r="E40" s="7">
        <v>4272076604.6599998</v>
      </c>
      <c r="F40" s="7">
        <v>-3713455.1072902754</v>
      </c>
      <c r="G40" s="7">
        <f t="shared" si="5"/>
        <v>-545086.61999988556</v>
      </c>
      <c r="H40" s="5">
        <f t="shared" si="0"/>
        <v>4268363149.5527096</v>
      </c>
      <c r="I40" s="3">
        <f t="shared" si="6"/>
        <v>-3.2624718377292572E-6</v>
      </c>
      <c r="J40" s="3">
        <f t="shared" si="9"/>
        <v>100.45918516075952</v>
      </c>
      <c r="K40" s="14">
        <f t="shared" si="7"/>
        <v>-13925.460000038147</v>
      </c>
      <c r="L40" s="14">
        <f t="shared" si="1"/>
        <v>-3.8147845771163702E-8</v>
      </c>
      <c r="M40" s="57"/>
      <c r="N40" s="57"/>
      <c r="O40" s="14">
        <f t="shared" si="8"/>
        <v>-496312.7067338347</v>
      </c>
      <c r="P40" s="14">
        <f t="shared" si="2"/>
        <v>-510238.16673383472</v>
      </c>
      <c r="Q40" s="14">
        <f t="shared" si="3"/>
        <v>-496312.7067338347</v>
      </c>
      <c r="R40" s="14">
        <f t="shared" si="4"/>
        <v>-510238.16673383472</v>
      </c>
      <c r="S40">
        <v>1.16276678E-4</v>
      </c>
    </row>
    <row r="41" spans="1:19">
      <c r="A41" t="s">
        <v>7</v>
      </c>
      <c r="B41" t="s">
        <v>11</v>
      </c>
      <c r="C41" s="1">
        <v>46242</v>
      </c>
      <c r="D41" s="76">
        <v>367435.17</v>
      </c>
      <c r="E41" s="7">
        <v>4272444039.8299999</v>
      </c>
      <c r="F41" s="7">
        <v>-3713455.1072902754</v>
      </c>
      <c r="G41" s="7">
        <f t="shared" si="5"/>
        <v>0</v>
      </c>
      <c r="H41" s="5">
        <f t="shared" si="0"/>
        <v>4268730584.7227097</v>
      </c>
      <c r="I41" s="3">
        <f t="shared" si="6"/>
        <v>8.6083390078602038E-5</v>
      </c>
      <c r="J41" s="3">
        <f t="shared" ref="J41:J72" si="10">J40*(1+I41)</f>
        <v>100.46783302798269</v>
      </c>
      <c r="K41" s="14">
        <f t="shared" si="7"/>
        <v>367435.17000007629</v>
      </c>
      <c r="L41" s="14">
        <f t="shared" si="1"/>
        <v>7.6310243457555771E-8</v>
      </c>
      <c r="M41" s="57"/>
      <c r="N41" s="57"/>
      <c r="O41" s="14">
        <f t="shared" si="8"/>
        <v>-473949.76043648261</v>
      </c>
      <c r="P41" s="14">
        <f t="shared" si="2"/>
        <v>-106514.59043648263</v>
      </c>
      <c r="Q41" s="14">
        <f t="shared" si="3"/>
        <v>-473949.76043648261</v>
      </c>
      <c r="R41" s="14">
        <f t="shared" si="4"/>
        <v>-106514.59043648263</v>
      </c>
      <c r="S41">
        <v>1.11037825E-4</v>
      </c>
    </row>
    <row r="42" spans="1:19">
      <c r="A42" t="s">
        <v>7</v>
      </c>
      <c r="B42" t="s">
        <v>11</v>
      </c>
      <c r="C42" s="1">
        <v>46243</v>
      </c>
      <c r="D42" s="76">
        <v>362284.23</v>
      </c>
      <c r="E42" s="7">
        <v>4272806324.0599999</v>
      </c>
      <c r="F42" s="7">
        <v>-3713455.1072902754</v>
      </c>
      <c r="G42" s="7">
        <f t="shared" si="5"/>
        <v>0</v>
      </c>
      <c r="H42" s="5">
        <f t="shared" si="0"/>
        <v>4269092868.9527097</v>
      </c>
      <c r="I42" s="3">
        <f t="shared" si="6"/>
        <v>8.4869312506296885E-5</v>
      </c>
      <c r="J42" s="3">
        <f t="shared" si="10"/>
        <v>100.47635966390078</v>
      </c>
      <c r="K42" s="14">
        <f t="shared" si="7"/>
        <v>362284.23000001907</v>
      </c>
      <c r="L42" s="14">
        <f t="shared" si="1"/>
        <v>1.909211277961731E-8</v>
      </c>
      <c r="M42" s="57"/>
      <c r="N42" s="57"/>
      <c r="O42" s="14">
        <f t="shared" si="8"/>
        <v>-483754.31611802895</v>
      </c>
      <c r="P42" s="14">
        <f t="shared" si="2"/>
        <v>-121470.08611802896</v>
      </c>
      <c r="Q42" s="14">
        <f t="shared" si="3"/>
        <v>-483754.31611802895</v>
      </c>
      <c r="R42" s="14">
        <f t="shared" si="4"/>
        <v>-121470.08611802896</v>
      </c>
      <c r="S42">
        <v>1.13325099E-4</v>
      </c>
    </row>
    <row r="43" spans="1:19">
      <c r="A43" t="s">
        <v>7</v>
      </c>
      <c r="B43" t="s">
        <v>11</v>
      </c>
      <c r="C43" s="1">
        <v>46244</v>
      </c>
      <c r="D43" s="76">
        <v>1020677.54</v>
      </c>
      <c r="E43" s="7">
        <v>4273743890.7199998</v>
      </c>
      <c r="F43" s="7">
        <v>-3713455.1072902754</v>
      </c>
      <c r="G43" s="7">
        <f t="shared" si="5"/>
        <v>-83110.880000114441</v>
      </c>
      <c r="H43" s="5">
        <f t="shared" si="0"/>
        <v>4270030435.6127095</v>
      </c>
      <c r="I43" s="3">
        <f t="shared" si="6"/>
        <v>2.3908999928375842E-4</v>
      </c>
      <c r="J43" s="3">
        <f t="shared" si="10"/>
        <v>100.50038255666085</v>
      </c>
      <c r="K43" s="14">
        <f t="shared" si="7"/>
        <v>1020677.5399999619</v>
      </c>
      <c r="L43" s="14">
        <f t="shared" si="1"/>
        <v>-3.8184225559234619E-8</v>
      </c>
      <c r="M43" s="57"/>
      <c r="N43" s="57"/>
      <c r="O43" s="14">
        <f t="shared" si="8"/>
        <v>-482537.39618161233</v>
      </c>
      <c r="P43" s="14">
        <f t="shared" si="2"/>
        <v>538140.14381838776</v>
      </c>
      <c r="Q43" s="14">
        <f t="shared" si="3"/>
        <v>-482537.39618161233</v>
      </c>
      <c r="R43" s="14">
        <f t="shared" si="4"/>
        <v>538140.14381838776</v>
      </c>
      <c r="S43">
        <v>1.1303262900000001E-4</v>
      </c>
    </row>
    <row r="44" spans="1:19">
      <c r="A44" t="s">
        <v>7</v>
      </c>
      <c r="B44" t="s">
        <v>11</v>
      </c>
      <c r="C44" s="1">
        <v>46245</v>
      </c>
      <c r="D44" s="76">
        <v>770433.55</v>
      </c>
      <c r="E44" s="7">
        <v>4268760755.6100001</v>
      </c>
      <c r="F44" s="7">
        <v>-3713455.1072902754</v>
      </c>
      <c r="G44" s="7">
        <f t="shared" si="5"/>
        <v>-5753568.6599998474</v>
      </c>
      <c r="H44" s="5">
        <f t="shared" si="0"/>
        <v>4265047300.5027099</v>
      </c>
      <c r="I44" s="3">
        <f t="shared" si="6"/>
        <v>1.8067155910323182E-4</v>
      </c>
      <c r="J44" s="3">
        <f t="shared" si="10"/>
        <v>100.51854011746784</v>
      </c>
      <c r="K44" s="14">
        <f t="shared" si="7"/>
        <v>770433.55000019073</v>
      </c>
      <c r="L44" s="14">
        <f t="shared" si="1"/>
        <v>1.9068829715251923E-7</v>
      </c>
      <c r="M44" s="57"/>
      <c r="N44" s="57"/>
      <c r="O44" s="14">
        <f t="shared" si="8"/>
        <v>-482006.26716900512</v>
      </c>
      <c r="P44" s="14">
        <f t="shared" si="2"/>
        <v>288427.28283099493</v>
      </c>
      <c r="Q44" s="14">
        <f t="shared" si="3"/>
        <v>-482006.26716900512</v>
      </c>
      <c r="R44" s="14">
        <f t="shared" si="4"/>
        <v>288427.28283099493</v>
      </c>
      <c r="S44">
        <v>1.1303353E-4</v>
      </c>
    </row>
    <row r="45" spans="1:19">
      <c r="A45" t="s">
        <v>7</v>
      </c>
      <c r="B45" t="s">
        <v>11</v>
      </c>
      <c r="C45" s="1">
        <v>46246</v>
      </c>
      <c r="D45" s="76">
        <v>463803.72</v>
      </c>
      <c r="E45" s="7">
        <v>4268292500.6999998</v>
      </c>
      <c r="F45" s="7">
        <v>-3713455.1072902754</v>
      </c>
      <c r="G45" s="7">
        <f t="shared" si="5"/>
        <v>-932058.63000011444</v>
      </c>
      <c r="H45" s="5">
        <f t="shared" si="0"/>
        <v>4264579045.5927095</v>
      </c>
      <c r="I45" s="3">
        <f t="shared" si="6"/>
        <v>1.0876903969323713E-4</v>
      </c>
      <c r="J45" s="3">
        <f t="shared" si="10"/>
        <v>100.52947342254778</v>
      </c>
      <c r="K45" s="14">
        <f t="shared" si="7"/>
        <v>463803.71999979019</v>
      </c>
      <c r="L45" s="14">
        <f t="shared" si="1"/>
        <v>-2.0978040993213654E-7</v>
      </c>
      <c r="M45" s="57"/>
      <c r="N45" s="57"/>
      <c r="O45" s="14">
        <f t="shared" si="8"/>
        <v>-488967.01583443588</v>
      </c>
      <c r="P45" s="14">
        <f t="shared" si="2"/>
        <v>-25163.295834435907</v>
      </c>
      <c r="Q45" s="14">
        <f t="shared" si="3"/>
        <v>-488967.01583443588</v>
      </c>
      <c r="R45" s="14">
        <f t="shared" si="4"/>
        <v>-25163.295834435907</v>
      </c>
      <c r="S45">
        <v>1.14670216E-4</v>
      </c>
    </row>
    <row r="46" spans="1:19">
      <c r="A46" t="s">
        <v>7</v>
      </c>
      <c r="B46" t="s">
        <v>11</v>
      </c>
      <c r="C46" s="1">
        <v>46247</v>
      </c>
      <c r="D46" s="76">
        <v>811816.43</v>
      </c>
      <c r="E46" s="7">
        <v>4269199187.9200001</v>
      </c>
      <c r="F46" s="7">
        <v>-3713455.1072902754</v>
      </c>
      <c r="G46" s="7">
        <f t="shared" si="5"/>
        <v>94870.79000043869</v>
      </c>
      <c r="H46" s="5">
        <f t="shared" si="0"/>
        <v>4265485732.8127098</v>
      </c>
      <c r="I46" s="3">
        <f t="shared" si="6"/>
        <v>1.9035838282529461E-4</v>
      </c>
      <c r="J46" s="3">
        <f t="shared" si="10"/>
        <v>100.54861005053478</v>
      </c>
      <c r="K46" s="14">
        <f t="shared" si="7"/>
        <v>811816.42999982834</v>
      </c>
      <c r="L46" s="14">
        <f t="shared" si="1"/>
        <v>-1.7171259969472885E-7</v>
      </c>
      <c r="M46" s="57"/>
      <c r="N46" s="57"/>
      <c r="O46" s="14">
        <f t="shared" si="8"/>
        <v>-483301.58357733727</v>
      </c>
      <c r="P46" s="14">
        <f t="shared" si="2"/>
        <v>328514.84642266278</v>
      </c>
      <c r="Q46" s="14">
        <f t="shared" si="3"/>
        <v>-483301.58357733727</v>
      </c>
      <c r="R46" s="14">
        <f t="shared" si="4"/>
        <v>328514.84642266278</v>
      </c>
      <c r="S46">
        <v>1.13326738E-4</v>
      </c>
    </row>
    <row r="47" spans="1:19">
      <c r="A47" t="s">
        <v>7</v>
      </c>
      <c r="B47" t="s">
        <v>11</v>
      </c>
      <c r="C47" s="1">
        <v>46248</v>
      </c>
      <c r="D47" s="76">
        <v>833787.82</v>
      </c>
      <c r="E47" s="7">
        <v>4269309401.75</v>
      </c>
      <c r="F47" s="7">
        <v>-3713455.1072902754</v>
      </c>
      <c r="G47" s="7">
        <f t="shared" si="5"/>
        <v>-723573.99000024796</v>
      </c>
      <c r="H47" s="5">
        <f t="shared" si="0"/>
        <v>4265595946.6427097</v>
      </c>
      <c r="I47" s="3">
        <f t="shared" si="6"/>
        <v>1.9550628826399532E-4</v>
      </c>
      <c r="J47" s="3">
        <f t="shared" si="10"/>
        <v>100.56826793607586</v>
      </c>
      <c r="K47" s="14">
        <f t="shared" si="7"/>
        <v>833787.82000017166</v>
      </c>
      <c r="L47" s="14">
        <f t="shared" si="1"/>
        <v>1.7171259969472885E-7</v>
      </c>
      <c r="M47" s="57"/>
      <c r="N47" s="57"/>
      <c r="O47" s="14">
        <f t="shared" si="8"/>
        <v>-486875.44936228445</v>
      </c>
      <c r="P47" s="14">
        <f t="shared" si="2"/>
        <v>346912.3706377155</v>
      </c>
      <c r="Q47" s="14">
        <f t="shared" si="3"/>
        <v>-486875.44936228445</v>
      </c>
      <c r="R47" s="14">
        <f t="shared" si="4"/>
        <v>346912.3706377155</v>
      </c>
      <c r="S47">
        <v>1.14162392E-4</v>
      </c>
    </row>
    <row r="48" spans="1:19">
      <c r="A48" t="s">
        <v>7</v>
      </c>
      <c r="B48" t="s">
        <v>11</v>
      </c>
      <c r="C48" s="1">
        <v>46249</v>
      </c>
      <c r="D48" s="76">
        <v>348182.85</v>
      </c>
      <c r="E48" s="7">
        <v>4269657584.5999999</v>
      </c>
      <c r="F48" s="7">
        <v>-3713455.1072902754</v>
      </c>
      <c r="G48" s="7">
        <f t="shared" si="5"/>
        <v>0</v>
      </c>
      <c r="H48" s="5">
        <f t="shared" si="0"/>
        <v>4265944129.4927096</v>
      </c>
      <c r="I48" s="3">
        <f t="shared" si="6"/>
        <v>8.1625839473601871E-5</v>
      </c>
      <c r="J48" s="3">
        <f t="shared" si="10"/>
        <v>100.57647690537054</v>
      </c>
      <c r="K48" s="14">
        <f t="shared" si="7"/>
        <v>348182.84999990463</v>
      </c>
      <c r="L48" s="14">
        <f t="shared" si="1"/>
        <v>-9.5344148576259613E-8</v>
      </c>
      <c r="M48" s="57"/>
      <c r="N48" s="57"/>
      <c r="O48" s="14">
        <f t="shared" si="8"/>
        <v>-485093.10039355379</v>
      </c>
      <c r="P48" s="14">
        <f t="shared" si="2"/>
        <v>-136910.25039355381</v>
      </c>
      <c r="Q48" s="14">
        <f t="shared" si="3"/>
        <v>-485093.10039355379</v>
      </c>
      <c r="R48" s="14">
        <f t="shared" si="4"/>
        <v>-136910.25039355381</v>
      </c>
      <c r="S48">
        <v>1.1372223400000001E-4</v>
      </c>
    </row>
    <row r="49" spans="1:21">
      <c r="A49" t="s">
        <v>7</v>
      </c>
      <c r="B49" t="s">
        <v>11</v>
      </c>
      <c r="C49" s="1">
        <v>46250</v>
      </c>
      <c r="D49" s="76">
        <v>354066.25</v>
      </c>
      <c r="E49" s="7">
        <v>4270011351.2399998</v>
      </c>
      <c r="F49" s="7">
        <v>-3713455.1072902754</v>
      </c>
      <c r="G49" s="7">
        <f t="shared" si="5"/>
        <v>-299.6100001335144</v>
      </c>
      <c r="H49" s="5">
        <f t="shared" si="0"/>
        <v>4266297896.1327095</v>
      </c>
      <c r="I49" s="3">
        <f t="shared" si="6"/>
        <v>8.2998338496579528E-5</v>
      </c>
      <c r="J49" s="3">
        <f t="shared" si="10"/>
        <v>100.58482458584554</v>
      </c>
      <c r="K49" s="14">
        <f>H49-H48-G49</f>
        <v>354066.25</v>
      </c>
      <c r="L49" s="14">
        <f t="shared" si="1"/>
        <v>0</v>
      </c>
      <c r="M49" s="57"/>
      <c r="N49" s="57"/>
      <c r="O49" s="14">
        <f t="shared" si="8"/>
        <v>-485100.45884280594</v>
      </c>
      <c r="P49" s="14">
        <f t="shared" si="2"/>
        <v>-131034.20884280594</v>
      </c>
      <c r="Q49" s="14">
        <f t="shared" si="3"/>
        <v>-485100.45884280594</v>
      </c>
      <c r="R49" s="14">
        <f t="shared" si="4"/>
        <v>-131034.20884280594</v>
      </c>
      <c r="S49">
        <v>1.13714685E-4</v>
      </c>
    </row>
    <row r="50" spans="1:21">
      <c r="A50" t="s">
        <v>7</v>
      </c>
      <c r="B50" t="s">
        <v>11</v>
      </c>
      <c r="C50" s="1">
        <v>46251</v>
      </c>
      <c r="D50" s="76">
        <v>468487.18</v>
      </c>
      <c r="E50" s="7">
        <v>4268514038.6900001</v>
      </c>
      <c r="F50" s="7">
        <v>-3713455.1072902754</v>
      </c>
      <c r="G50" s="7">
        <f t="shared" si="5"/>
        <v>-1965799.7299995422</v>
      </c>
      <c r="H50" s="5">
        <f t="shared" si="0"/>
        <v>4264800583.5827098</v>
      </c>
      <c r="I50" s="3">
        <f>(H50-H49-G50)/(H49+G50)</f>
        <v>1.0986179533133291E-4</v>
      </c>
      <c r="J50" s="3">
        <f t="shared" si="10"/>
        <v>100.59587501525762</v>
      </c>
      <c r="K50" s="14">
        <f t="shared" si="7"/>
        <v>468487.17999982834</v>
      </c>
      <c r="L50" s="14">
        <f t="shared" si="1"/>
        <v>-1.7165439203381538E-7</v>
      </c>
      <c r="M50" s="57"/>
      <c r="N50" s="57"/>
      <c r="O50" s="14">
        <f t="shared" si="8"/>
        <v>-483422.59664301609</v>
      </c>
      <c r="P50" s="14">
        <f t="shared" si="2"/>
        <v>-14935.416643016099</v>
      </c>
      <c r="Q50" s="14">
        <f t="shared" si="3"/>
        <v>-483422.59664301609</v>
      </c>
      <c r="R50" s="14">
        <f t="shared" si="4"/>
        <v>-14935.416643016099</v>
      </c>
      <c r="S50">
        <v>1.1336419999999999E-4</v>
      </c>
    </row>
    <row r="51" spans="1:21">
      <c r="A51" t="s">
        <v>7</v>
      </c>
      <c r="B51" t="s">
        <v>11</v>
      </c>
      <c r="C51" s="1">
        <v>46252</v>
      </c>
      <c r="D51" s="76">
        <v>1179561.3899999999</v>
      </c>
      <c r="E51" s="7">
        <v>4240832098.3000002</v>
      </c>
      <c r="F51" s="7">
        <v>-3713455.1072902754</v>
      </c>
      <c r="G51" s="7">
        <f t="shared" si="5"/>
        <v>-28861501.779999733</v>
      </c>
      <c r="H51" s="5">
        <f t="shared" si="0"/>
        <v>4237118643.1927099</v>
      </c>
      <c r="I51" s="3">
        <f>(H51-H50-G51)/(H50+G51)</f>
        <v>2.7846514485233687E-4</v>
      </c>
      <c r="J51" s="3">
        <f t="shared" si="10"/>
        <v>100.62388746016529</v>
      </c>
      <c r="K51" s="14">
        <f t="shared" si="7"/>
        <v>1179561.3899998665</v>
      </c>
      <c r="L51" s="14">
        <f t="shared" si="1"/>
        <v>-1.334119588136673E-7</v>
      </c>
      <c r="M51" s="57"/>
      <c r="N51" s="57"/>
      <c r="O51" s="14">
        <f t="shared" si="8"/>
        <v>-489199.14146948623</v>
      </c>
      <c r="P51" s="14">
        <f t="shared" si="2"/>
        <v>690362.24853051361</v>
      </c>
      <c r="Q51" s="14">
        <f t="shared" si="3"/>
        <v>-489199.14146948623</v>
      </c>
      <c r="R51" s="14">
        <f t="shared" si="4"/>
        <v>690362.24853051361</v>
      </c>
      <c r="S51">
        <v>1.15487766E-4</v>
      </c>
    </row>
    <row r="52" spans="1:21">
      <c r="A52" t="s">
        <v>7</v>
      </c>
      <c r="B52" t="s">
        <v>11</v>
      </c>
      <c r="C52" s="1">
        <v>46253</v>
      </c>
      <c r="D52" s="76">
        <v>-488422.81</v>
      </c>
      <c r="E52" s="7">
        <v>4238788254.52</v>
      </c>
      <c r="F52" s="7">
        <v>-3713455.1072902754</v>
      </c>
      <c r="G52" s="7">
        <f t="shared" si="5"/>
        <v>-1555420.970000267</v>
      </c>
      <c r="H52" s="5">
        <f t="shared" si="0"/>
        <v>4235074799.4127097</v>
      </c>
      <c r="I52" s="3">
        <f t="shared" si="6"/>
        <v>-1.1531472542714912E-4</v>
      </c>
      <c r="J52" s="3">
        <f t="shared" si="10"/>
        <v>100.61228404421141</v>
      </c>
      <c r="K52" s="14">
        <f t="shared" si="7"/>
        <v>-488422.80999994278</v>
      </c>
      <c r="L52" s="14">
        <f t="shared" si="1"/>
        <v>5.7218130677938461E-8</v>
      </c>
      <c r="M52" s="57"/>
      <c r="N52" s="57"/>
      <c r="O52" s="14">
        <f t="shared" si="8"/>
        <v>-482360.9039915863</v>
      </c>
      <c r="P52" s="14">
        <f t="shared" si="2"/>
        <v>-970783.71399158635</v>
      </c>
      <c r="Q52" s="14">
        <f t="shared" si="3"/>
        <v>-482360.9039915863</v>
      </c>
      <c r="R52" s="14">
        <f t="shared" si="4"/>
        <v>-970783.71399158635</v>
      </c>
      <c r="S52">
        <v>1.1388353300000001E-4</v>
      </c>
    </row>
    <row r="53" spans="1:21">
      <c r="A53" t="s">
        <v>7</v>
      </c>
      <c r="B53" t="s">
        <v>11</v>
      </c>
      <c r="C53" s="1">
        <v>46254</v>
      </c>
      <c r="D53" s="76">
        <v>1354835.48</v>
      </c>
      <c r="E53" s="7">
        <v>4240014679.0300002</v>
      </c>
      <c r="F53" s="7">
        <v>-3713455.1072902754</v>
      </c>
      <c r="G53" s="7">
        <f>-(E52+D53-E53)</f>
        <v>-128410.96999979019</v>
      </c>
      <c r="H53" s="5">
        <f t="shared" si="0"/>
        <v>4236301223.9227099</v>
      </c>
      <c r="I53" s="3">
        <f t="shared" si="6"/>
        <v>3.199179766944403E-4</v>
      </c>
      <c r="J53" s="3">
        <f t="shared" si="10"/>
        <v>100.64447172255343</v>
      </c>
      <c r="K53" s="14">
        <f t="shared" si="7"/>
        <v>1354835.4800000191</v>
      </c>
      <c r="L53" s="14">
        <f t="shared" si="1"/>
        <v>1.909211277961731E-8</v>
      </c>
      <c r="M53" s="57"/>
      <c r="N53" s="57"/>
      <c r="O53" s="14">
        <f t="shared" si="8"/>
        <v>-475485.69506265951</v>
      </c>
      <c r="P53" s="14">
        <f t="shared" si="2"/>
        <v>879349.78493734053</v>
      </c>
      <c r="Q53" s="14">
        <f t="shared" si="3"/>
        <v>-475485.69506265951</v>
      </c>
      <c r="R53" s="14">
        <f t="shared" si="4"/>
        <v>879349.78493734053</v>
      </c>
      <c r="S53">
        <v>1.12276674E-4</v>
      </c>
    </row>
    <row r="54" spans="1:21">
      <c r="A54" t="s">
        <v>7</v>
      </c>
      <c r="B54" t="s">
        <v>11</v>
      </c>
      <c r="C54" s="1">
        <v>46255</v>
      </c>
      <c r="D54" s="76">
        <v>232372.47190047079</v>
      </c>
      <c r="E54" s="17">
        <v>4236374237.2080998</v>
      </c>
      <c r="F54" s="17">
        <v>159359.18651032448</v>
      </c>
      <c r="H54" s="5">
        <f>E54+F54</f>
        <v>4236533596.3946104</v>
      </c>
      <c r="I54" s="3">
        <f t="shared" si="6"/>
        <v>5.4852679169327802E-5</v>
      </c>
      <c r="J54" s="3">
        <f>J53*(1+I54)</f>
        <v>100.64999234147099</v>
      </c>
      <c r="K54" s="14">
        <f>H54-H53-G54</f>
        <v>232372.4719004631</v>
      </c>
      <c r="L54" s="14">
        <f>K54-D54</f>
        <v>-7.6834112405776978E-9</v>
      </c>
      <c r="M54" s="59"/>
      <c r="N54" s="59"/>
      <c r="O54" s="14">
        <f t="shared" si="8"/>
        <v>-475637.81148417108</v>
      </c>
      <c r="P54" s="14">
        <f t="shared" si="2"/>
        <v>-243265.33958370029</v>
      </c>
      <c r="Q54" s="14">
        <f t="shared" si="3"/>
        <v>-475637.81148417108</v>
      </c>
      <c r="R54" s="14">
        <f t="shared" si="4"/>
        <v>-243265.33958370029</v>
      </c>
      <c r="S54">
        <f>S53</f>
        <v>1.12276674E-4</v>
      </c>
    </row>
    <row r="55" spans="1:21">
      <c r="A55" t="s">
        <v>7</v>
      </c>
      <c r="B55" t="s">
        <v>11</v>
      </c>
      <c r="C55" s="1">
        <v>46258</v>
      </c>
      <c r="D55" s="75">
        <v>2731194.0079607535</v>
      </c>
      <c r="E55" s="17">
        <v>4239671374.148293</v>
      </c>
      <c r="F55" s="17">
        <v>-346925.24542474747</v>
      </c>
      <c r="G55" s="7">
        <v>59658.500298976898</v>
      </c>
      <c r="H55" s="5">
        <f t="shared" si="0"/>
        <v>4239324448.9028683</v>
      </c>
      <c r="I55" s="3">
        <f t="shared" ref="I55:I72" si="11">(H55-H54-G55)/(H54+G55)</f>
        <v>6.4466750609190528E-4</v>
      </c>
      <c r="J55" s="3">
        <f t="shared" si="10"/>
        <v>100.71487812102193</v>
      </c>
      <c r="K55" s="14">
        <f>H55-H54-G55</f>
        <v>2731194.007958889</v>
      </c>
      <c r="L55" s="14">
        <f t="shared" ref="L55:L78" si="12">K55-D55</f>
        <v>-1.864507794380188E-6</v>
      </c>
      <c r="M55" s="14"/>
      <c r="N55" s="14"/>
      <c r="O55" s="53">
        <v>-700190.35139903298</v>
      </c>
      <c r="P55" s="14">
        <f t="shared" si="2"/>
        <v>2031003.6565617207</v>
      </c>
      <c r="Q55" s="14">
        <f>$Q$54*(C55-C54)*E55/E54</f>
        <v>-1428023.9900200241</v>
      </c>
      <c r="R55" s="14">
        <f t="shared" si="4"/>
        <v>1303170.0179407294</v>
      </c>
      <c r="T55" s="8"/>
      <c r="U55" s="53"/>
    </row>
    <row r="56" spans="1:21">
      <c r="A56" t="s">
        <v>7</v>
      </c>
      <c r="B56" t="s">
        <v>11</v>
      </c>
      <c r="C56" s="1">
        <v>46259</v>
      </c>
      <c r="D56" s="75">
        <v>-439167.79948074417</v>
      </c>
      <c r="E56" s="17">
        <v>4237663813.3269591</v>
      </c>
      <c r="F56" s="17">
        <v>1241359.9916639328</v>
      </c>
      <c r="G56" s="7">
        <v>19892.215233802795</v>
      </c>
      <c r="H56" s="5">
        <f t="shared" si="0"/>
        <v>4238905173.3186231</v>
      </c>
      <c r="I56" s="3">
        <f t="shared" si="11"/>
        <v>-1.0359333051091099E-4</v>
      </c>
      <c r="J56" s="3">
        <f t="shared" si="10"/>
        <v>100.70444473136537</v>
      </c>
      <c r="K56" s="14">
        <f t="shared" ref="K56:K78" si="13">H56-H55-G56</f>
        <v>-439167.79947900772</v>
      </c>
      <c r="L56" s="14">
        <f t="shared" si="12"/>
        <v>1.7364509403705597E-6</v>
      </c>
      <c r="M56" s="14"/>
      <c r="N56" s="14"/>
      <c r="O56" s="53">
        <v>-246789.82441364243</v>
      </c>
      <c r="P56" s="14">
        <f t="shared" si="2"/>
        <v>-685957.62389438658</v>
      </c>
      <c r="Q56" s="14">
        <f t="shared" ref="Q56:Q84" si="14">$Q$54*(C56-C55)*E56/E55</f>
        <v>-475412.58840643376</v>
      </c>
      <c r="R56" s="14">
        <f t="shared" si="4"/>
        <v>-914580.38788717799</v>
      </c>
      <c r="T56" s="8"/>
      <c r="U56" s="53"/>
    </row>
    <row r="57" spans="1:21">
      <c r="A57" t="s">
        <v>7</v>
      </c>
      <c r="B57" t="s">
        <v>11</v>
      </c>
      <c r="C57" s="1">
        <v>46260</v>
      </c>
      <c r="D57" s="75">
        <v>2902129.7994969189</v>
      </c>
      <c r="E57" s="17">
        <v>4239851541.1271868</v>
      </c>
      <c r="F57" s="17">
        <v>1975656.2224857807</v>
      </c>
      <c r="G57" s="7">
        <v>19894.231552124023</v>
      </c>
      <c r="H57" s="5">
        <f t="shared" si="0"/>
        <v>4241827197.3496723</v>
      </c>
      <c r="I57" s="3">
        <f t="shared" si="11"/>
        <v>6.846381460511099E-4</v>
      </c>
      <c r="J57" s="3">
        <f t="shared" si="10"/>
        <v>100.77339083570536</v>
      </c>
      <c r="K57" s="14">
        <f t="shared" si="13"/>
        <v>2902129.7994971275</v>
      </c>
      <c r="L57" s="14">
        <f t="shared" si="12"/>
        <v>2.0861625671386719E-7</v>
      </c>
      <c r="M57" s="14"/>
      <c r="N57" s="14"/>
      <c r="O57" s="53">
        <v>-247436.67270231317</v>
      </c>
      <c r="P57" s="14">
        <f t="shared" si="2"/>
        <v>2654693.1267946055</v>
      </c>
      <c r="Q57" s="14">
        <f t="shared" si="14"/>
        <v>-475883.36330443365</v>
      </c>
      <c r="R57" s="14">
        <f t="shared" si="4"/>
        <v>2426246.4361924855</v>
      </c>
      <c r="T57" s="8"/>
      <c r="U57" s="53"/>
    </row>
    <row r="58" spans="1:21">
      <c r="A58" t="s">
        <v>7</v>
      </c>
      <c r="B58" t="s">
        <v>11</v>
      </c>
      <c r="C58" s="1">
        <v>46261</v>
      </c>
      <c r="D58" s="75">
        <v>2451323.9330435884</v>
      </c>
      <c r="E58" s="17">
        <v>4241330328.6867399</v>
      </c>
      <c r="F58" s="17">
        <v>2968088.8474018574</v>
      </c>
      <c r="G58" s="7">
        <v>19896.251424789429</v>
      </c>
      <c r="H58" s="5">
        <f t="shared" si="0"/>
        <v>4244298417.5341415</v>
      </c>
      <c r="I58" s="3">
        <f t="shared" si="11"/>
        <v>5.7789068746544401E-4</v>
      </c>
      <c r="J58" s="3">
        <f t="shared" si="10"/>
        <v>100.83162683981362</v>
      </c>
      <c r="K58" s="14">
        <f t="shared" si="13"/>
        <v>2451323.9330444336</v>
      </c>
      <c r="L58" s="14">
        <f t="shared" si="12"/>
        <v>8.4517523646354675E-7</v>
      </c>
      <c r="M58" s="14"/>
      <c r="N58" s="14"/>
      <c r="O58" s="53">
        <v>-246217.92335462788</v>
      </c>
      <c r="P58" s="14">
        <f t="shared" si="2"/>
        <v>2205106.0096889604</v>
      </c>
      <c r="Q58" s="14">
        <f t="shared" si="14"/>
        <v>-475803.70580185018</v>
      </c>
      <c r="R58" s="14">
        <f t="shared" si="4"/>
        <v>1975520.2272417382</v>
      </c>
      <c r="T58" s="8"/>
      <c r="U58" s="53"/>
    </row>
    <row r="59" spans="1:21">
      <c r="A59" t="s">
        <v>7</v>
      </c>
      <c r="B59" t="s">
        <v>11</v>
      </c>
      <c r="C59" s="1">
        <v>46262</v>
      </c>
      <c r="D59" s="75">
        <v>1842244.9312478462</v>
      </c>
      <c r="E59" s="17">
        <v>4239771255.2592034</v>
      </c>
      <c r="F59" s="17">
        <v>6389305.4728028774</v>
      </c>
      <c r="G59" s="7">
        <v>19898.266620159149</v>
      </c>
      <c r="H59" s="5">
        <f t="shared" si="0"/>
        <v>4246160560.7320061</v>
      </c>
      <c r="I59" s="3">
        <f t="shared" si="11"/>
        <v>4.3404966220041933E-4</v>
      </c>
      <c r="J59" s="3">
        <f t="shared" si="10"/>
        <v>100.87539277338256</v>
      </c>
      <c r="K59" s="14">
        <f t="shared" si="13"/>
        <v>1842244.9312443733</v>
      </c>
      <c r="L59" s="14">
        <f t="shared" si="12"/>
        <v>-3.4729018807411194E-6</v>
      </c>
      <c r="M59" s="14"/>
      <c r="N59" s="14"/>
      <c r="O59" s="53">
        <v>-286226.67367015511</v>
      </c>
      <c r="P59" s="14">
        <f t="shared" si="2"/>
        <v>1556018.2575776912</v>
      </c>
      <c r="Q59" s="14">
        <f t="shared" si="14"/>
        <v>-475462.97146569839</v>
      </c>
      <c r="R59" s="14">
        <f t="shared" si="4"/>
        <v>1366781.9597821478</v>
      </c>
      <c r="T59" s="8"/>
      <c r="U59" s="53"/>
    </row>
    <row r="60" spans="1:21">
      <c r="A60" t="s">
        <v>7</v>
      </c>
      <c r="B60" t="s">
        <v>11</v>
      </c>
      <c r="C60" s="1">
        <v>46265</v>
      </c>
      <c r="D60" s="75">
        <v>982191.94189244322</v>
      </c>
      <c r="E60" s="17">
        <v>4226206482.2239628</v>
      </c>
      <c r="F60" s="17">
        <v>35324063.244074106</v>
      </c>
      <c r="G60" s="7">
        <v>14387792.794142246</v>
      </c>
      <c r="H60" s="5">
        <f>E60+F60</f>
        <v>4261530545.4680367</v>
      </c>
      <c r="I60" s="3">
        <f t="shared" si="11"/>
        <v>2.3053181430870114E-4</v>
      </c>
      <c r="J60" s="3">
        <f>J59*(1+I60)</f>
        <v>100.89864776069771</v>
      </c>
      <c r="K60" s="14">
        <f>H60-H59-G60</f>
        <v>982191.94188833237</v>
      </c>
      <c r="L60" s="14">
        <f t="shared" si="12"/>
        <v>-4.1108578443527222E-6</v>
      </c>
      <c r="M60" s="14"/>
      <c r="N60" s="14"/>
      <c r="O60" s="53">
        <v>-700558.58916246146</v>
      </c>
      <c r="P60" s="14">
        <f t="shared" si="2"/>
        <v>281633.35272998177</v>
      </c>
      <c r="Q60" s="14">
        <f t="shared" si="14"/>
        <v>-1422348.1511591577</v>
      </c>
      <c r="R60" s="14">
        <f t="shared" si="4"/>
        <v>-440156.20926671452</v>
      </c>
      <c r="T60" s="8"/>
      <c r="U60" s="53"/>
    </row>
    <row r="61" spans="1:21">
      <c r="A61" t="s">
        <v>7</v>
      </c>
      <c r="B61" t="s">
        <v>11</v>
      </c>
      <c r="C61" s="1">
        <v>46266</v>
      </c>
      <c r="D61" s="75">
        <v>1423343.8722301312</v>
      </c>
      <c r="E61" s="17">
        <v>4198237672.7177682</v>
      </c>
      <c r="F61" s="17">
        <v>67231994.814026356</v>
      </c>
      <c r="G61" s="7">
        <v>2515778.1915211678</v>
      </c>
      <c r="H61" s="5">
        <f t="shared" si="0"/>
        <v>4265469667.5317945</v>
      </c>
      <c r="I61" s="3">
        <f t="shared" si="11"/>
        <v>3.3380122170323042E-4</v>
      </c>
      <c r="J61" s="3">
        <f t="shared" si="10"/>
        <v>100.93232785258843</v>
      </c>
      <c r="K61" s="14">
        <f t="shared" si="13"/>
        <v>1423343.8722367287</v>
      </c>
      <c r="L61" s="14">
        <f t="shared" si="12"/>
        <v>6.5974891185760498E-6</v>
      </c>
      <c r="M61" s="14"/>
      <c r="N61" s="14"/>
      <c r="O61" s="53">
        <v>-247217.33050089891</v>
      </c>
      <c r="P61" s="14">
        <f t="shared" si="2"/>
        <v>1176126.5417292323</v>
      </c>
      <c r="Q61" s="14">
        <f t="shared" si="14"/>
        <v>-472490.06576959265</v>
      </c>
      <c r="R61" s="14">
        <f t="shared" si="4"/>
        <v>950853.80646053853</v>
      </c>
      <c r="T61" s="8"/>
      <c r="U61" s="53"/>
    </row>
    <row r="62" spans="1:21">
      <c r="A62" t="s">
        <v>7</v>
      </c>
      <c r="B62" t="s">
        <v>11</v>
      </c>
      <c r="C62" s="1">
        <v>46267</v>
      </c>
      <c r="D62" s="75">
        <v>-269323.08603750728</v>
      </c>
      <c r="E62" s="17">
        <v>4135606778.3254952</v>
      </c>
      <c r="F62" s="17">
        <v>131919324.92625737</v>
      </c>
      <c r="G62" s="7">
        <v>2325758.8059930801</v>
      </c>
      <c r="H62" s="5">
        <f t="shared" si="0"/>
        <v>4267526103.2517529</v>
      </c>
      <c r="I62" s="3">
        <f t="shared" si="11"/>
        <v>-6.3105903430306178E-5</v>
      </c>
      <c r="J62" s="3">
        <f t="shared" si="10"/>
        <v>100.92595842685397</v>
      </c>
      <c r="K62" s="14">
        <f t="shared" si="13"/>
        <v>-269323.08603477478</v>
      </c>
      <c r="L62" s="14">
        <f t="shared" si="12"/>
        <v>2.732500433921814E-6</v>
      </c>
      <c r="M62" s="14"/>
      <c r="N62" s="14"/>
      <c r="O62" s="53">
        <v>-245731.39378293449</v>
      </c>
      <c r="P62" s="14">
        <f t="shared" si="2"/>
        <v>-515054.4798204418</v>
      </c>
      <c r="Q62" s="14">
        <f t="shared" si="14"/>
        <v>-468542.06706416723</v>
      </c>
      <c r="R62" s="14">
        <f t="shared" si="4"/>
        <v>-737865.15310167451</v>
      </c>
      <c r="T62" s="8"/>
      <c r="U62" s="53"/>
    </row>
    <row r="63" spans="1:21">
      <c r="A63" t="s">
        <v>7</v>
      </c>
      <c r="B63" t="s">
        <v>11</v>
      </c>
      <c r="C63" s="1">
        <v>46268</v>
      </c>
      <c r="D63" s="75">
        <v>-583892.17504773103</v>
      </c>
      <c r="E63" s="17">
        <v>4051682795.8260436</v>
      </c>
      <c r="F63" s="17">
        <v>340406957.25522161</v>
      </c>
      <c r="G63" s="7">
        <v>125147542.00455761</v>
      </c>
      <c r="H63" s="5">
        <f t="shared" si="0"/>
        <v>4392089753.0812654</v>
      </c>
      <c r="I63" s="3">
        <f t="shared" si="11"/>
        <v>-1.3292409639299385E-4</v>
      </c>
      <c r="J63" s="3">
        <f>J62*(1+I63)</f>
        <v>100.91254293502749</v>
      </c>
      <c r="K63" s="14">
        <f t="shared" si="13"/>
        <v>-583892.17504501343</v>
      </c>
      <c r="L63" s="14">
        <f t="shared" si="12"/>
        <v>2.7175992727279663E-6</v>
      </c>
      <c r="M63" s="14"/>
      <c r="N63" s="14"/>
      <c r="O63" s="53">
        <v>-243791.65980777051</v>
      </c>
      <c r="P63" s="14">
        <f t="shared" si="2"/>
        <v>-827683.83485550154</v>
      </c>
      <c r="Q63" s="14">
        <f t="shared" si="14"/>
        <v>-465985.68024764245</v>
      </c>
      <c r="R63" s="14">
        <f t="shared" si="4"/>
        <v>-1049877.8552953736</v>
      </c>
      <c r="T63" s="8"/>
      <c r="U63" s="53"/>
    </row>
    <row r="64" spans="1:21">
      <c r="A64" t="s">
        <v>7</v>
      </c>
      <c r="B64" t="s">
        <v>11</v>
      </c>
      <c r="C64" s="1">
        <v>46269</v>
      </c>
      <c r="D64" s="75">
        <v>1239798.6431318335</v>
      </c>
      <c r="E64" s="17">
        <v>4074906631.0789576</v>
      </c>
      <c r="F64" s="17">
        <v>316135550.71430516</v>
      </c>
      <c r="G64" s="7">
        <v>-2287369.9311292171</v>
      </c>
      <c r="H64" s="5">
        <f t="shared" si="0"/>
        <v>4391042181.7932625</v>
      </c>
      <c r="I64" s="3">
        <f t="shared" si="11"/>
        <v>2.8242698301980646E-4</v>
      </c>
      <c r="J64" s="3">
        <f t="shared" si="10"/>
        <v>100.94104336007747</v>
      </c>
      <c r="K64" s="14">
        <f t="shared" si="13"/>
        <v>1239798.6431262493</v>
      </c>
      <c r="L64" s="14">
        <f t="shared" si="12"/>
        <v>-5.5842101573944092E-6</v>
      </c>
      <c r="M64" s="14"/>
      <c r="N64" s="14"/>
      <c r="O64" s="53">
        <v>-288016.64696061949</v>
      </c>
      <c r="P64" s="14">
        <f t="shared" si="2"/>
        <v>951781.99617121404</v>
      </c>
      <c r="Q64" s="14">
        <f t="shared" si="14"/>
        <v>-478364.11922606651</v>
      </c>
      <c r="R64" s="14">
        <f t="shared" si="4"/>
        <v>761434.52390576701</v>
      </c>
      <c r="T64" s="8"/>
      <c r="U64" s="53"/>
    </row>
    <row r="65" spans="1:21">
      <c r="A65" t="s">
        <v>7</v>
      </c>
      <c r="B65" t="s">
        <v>11</v>
      </c>
      <c r="C65" s="1">
        <v>46273</v>
      </c>
      <c r="D65" s="75">
        <v>-236155.47960889153</v>
      </c>
      <c r="E65" s="17">
        <v>4052700485.7578564</v>
      </c>
      <c r="F65" s="17">
        <v>382023549.82712317</v>
      </c>
      <c r="G65" s="7">
        <v>43918009.271324396</v>
      </c>
      <c r="H65" s="5">
        <f t="shared" si="0"/>
        <v>4434724035.58498</v>
      </c>
      <c r="I65" s="3">
        <f t="shared" si="11"/>
        <v>-5.3248613162901715E-5</v>
      </c>
      <c r="J65" s="3">
        <f t="shared" si="10"/>
        <v>100.93566838950733</v>
      </c>
      <c r="K65" s="14">
        <f t="shared" si="13"/>
        <v>-236155.47960686684</v>
      </c>
      <c r="L65" s="14">
        <f t="shared" si="12"/>
        <v>2.0246952772140503E-6</v>
      </c>
      <c r="M65" s="14"/>
      <c r="N65" s="14"/>
      <c r="O65" s="53">
        <v>-868963.20456439874</v>
      </c>
      <c r="P65" s="14">
        <f t="shared" si="2"/>
        <v>-1105118.6841732902</v>
      </c>
      <c r="Q65" s="14">
        <f t="shared" si="14"/>
        <v>-1892183.3201722291</v>
      </c>
      <c r="R65" s="14">
        <f t="shared" si="4"/>
        <v>-2128338.7997811204</v>
      </c>
      <c r="T65" s="8"/>
      <c r="U65" s="53"/>
    </row>
    <row r="66" spans="1:21">
      <c r="A66" t="s">
        <v>7</v>
      </c>
      <c r="B66" t="s">
        <v>11</v>
      </c>
      <c r="C66" s="1">
        <v>46274</v>
      </c>
      <c r="D66" s="75">
        <v>1125038.9215410363</v>
      </c>
      <c r="E66" s="17">
        <v>4039164149.7996988</v>
      </c>
      <c r="F66" s="17">
        <v>411445419.62327218</v>
      </c>
      <c r="G66" s="7">
        <v>14760494.916455507</v>
      </c>
      <c r="H66" s="5">
        <f t="shared" si="0"/>
        <v>4450609569.4229708</v>
      </c>
      <c r="I66" s="3">
        <f t="shared" si="11"/>
        <v>2.5284702392446956E-4</v>
      </c>
      <c r="J66" s="3">
        <f t="shared" si="10"/>
        <v>100.96118967286745</v>
      </c>
      <c r="K66" s="14">
        <f t="shared" si="13"/>
        <v>1125038.9215352535</v>
      </c>
      <c r="L66" s="14">
        <f t="shared" si="12"/>
        <v>-5.78281469643116E-6</v>
      </c>
      <c r="M66" s="14"/>
      <c r="N66" s="14"/>
      <c r="O66" s="53">
        <v>-225965.61761537608</v>
      </c>
      <c r="P66" s="14">
        <f t="shared" si="2"/>
        <v>899073.30392566021</v>
      </c>
      <c r="Q66" s="14">
        <f t="shared" si="14"/>
        <v>-474049.14406764758</v>
      </c>
      <c r="R66" s="14">
        <f t="shared" si="4"/>
        <v>650989.77747338871</v>
      </c>
      <c r="T66" s="8"/>
      <c r="U66" s="53"/>
    </row>
    <row r="67" spans="1:21">
      <c r="A67" t="s">
        <v>7</v>
      </c>
      <c r="B67" t="s">
        <v>11</v>
      </c>
      <c r="C67" s="1">
        <v>46275</v>
      </c>
      <c r="D67" s="75">
        <v>4513390.0116834529</v>
      </c>
      <c r="E67" s="17">
        <v>4043749067.840662</v>
      </c>
      <c r="F67" s="17">
        <v>411392032.70647836</v>
      </c>
      <c r="G67" s="7">
        <v>18141.112481832504</v>
      </c>
      <c r="H67" s="5">
        <f t="shared" si="0"/>
        <v>4455141100.5471401</v>
      </c>
      <c r="I67" s="3">
        <f t="shared" si="11"/>
        <v>1.0141018987059947E-3</v>
      </c>
      <c r="J67" s="3">
        <f t="shared" si="10"/>
        <v>101.06357460701032</v>
      </c>
      <c r="K67" s="14">
        <f t="shared" si="13"/>
        <v>4513390.0116875172</v>
      </c>
      <c r="L67" s="14">
        <f t="shared" si="12"/>
        <v>4.0642917156219482E-6</v>
      </c>
      <c r="M67" s="14"/>
      <c r="N67" s="14"/>
      <c r="O67" s="53">
        <v>-224498.12885192069</v>
      </c>
      <c r="P67" s="14">
        <f t="shared" si="2"/>
        <v>4288891.8828315325</v>
      </c>
      <c r="Q67" s="14">
        <f t="shared" si="14"/>
        <v>-476177.7153608051</v>
      </c>
      <c r="R67" s="14">
        <f t="shared" si="4"/>
        <v>4037212.2963226479</v>
      </c>
      <c r="T67" s="8"/>
      <c r="U67" s="53"/>
    </row>
    <row r="68" spans="1:21">
      <c r="A68" t="s">
        <v>7</v>
      </c>
      <c r="B68" t="s">
        <v>11</v>
      </c>
      <c r="C68" s="1">
        <v>46276</v>
      </c>
      <c r="D68" s="75">
        <v>356677.27760119364</v>
      </c>
      <c r="E68" s="17">
        <v>4044011420.7238379</v>
      </c>
      <c r="F68" s="17">
        <v>411504500.04814506</v>
      </c>
      <c r="G68" s="7">
        <v>18142.947242498398</v>
      </c>
      <c r="H68" s="5">
        <f t="shared" ref="H68:H72" si="15">E68+F68</f>
        <v>4455515920.7719831</v>
      </c>
      <c r="I68" s="3">
        <f t="shared" si="11"/>
        <v>8.0059377927144238E-5</v>
      </c>
      <c r="J68" s="3">
        <f t="shared" si="10"/>
        <v>101.07166569392444</v>
      </c>
      <c r="K68" s="14">
        <f t="shared" si="13"/>
        <v>356677.27760052681</v>
      </c>
      <c r="L68" s="14">
        <f t="shared" si="12"/>
        <v>-6.6682696342468262E-7</v>
      </c>
      <c r="M68" s="14"/>
      <c r="N68" s="14"/>
      <c r="O68" s="53">
        <v>-259841.26995256048</v>
      </c>
      <c r="P68" s="14">
        <f t="shared" ref="P68:P72" si="16">D68+O68</f>
        <v>96836.007648633153</v>
      </c>
      <c r="Q68" s="14">
        <f t="shared" si="14"/>
        <v>-475668.67021182628</v>
      </c>
      <c r="R68" s="14">
        <f t="shared" ref="R68:R81" si="17">D68+Q68</f>
        <v>-118991.39261063264</v>
      </c>
      <c r="T68" s="8"/>
      <c r="U68" s="53"/>
    </row>
    <row r="69" spans="1:21">
      <c r="A69" t="s">
        <v>7</v>
      </c>
      <c r="B69" t="s">
        <v>11</v>
      </c>
      <c r="C69" s="1">
        <v>46279</v>
      </c>
      <c r="D69" s="75">
        <v>4078259.4232692495</v>
      </c>
      <c r="E69" s="17">
        <v>4047259785.9606442</v>
      </c>
      <c r="F69" s="17">
        <v>413056604.63416219</v>
      </c>
      <c r="G69" s="7">
        <v>722210.39955449104</v>
      </c>
      <c r="H69" s="5">
        <f t="shared" si="15"/>
        <v>4460316390.5948067</v>
      </c>
      <c r="I69" s="3">
        <f t="shared" si="11"/>
        <v>9.1517986768738192E-4</v>
      </c>
      <c r="J69" s="3">
        <f t="shared" si="10"/>
        <v>101.16416444756116</v>
      </c>
      <c r="K69" s="14">
        <f t="shared" si="13"/>
        <v>4078259.4232690334</v>
      </c>
      <c r="L69" s="14">
        <f t="shared" si="12"/>
        <v>-2.1606683731079102E-7</v>
      </c>
      <c r="M69" s="14"/>
      <c r="N69" s="14"/>
      <c r="O69" s="53">
        <v>-633767.48201440484</v>
      </c>
      <c r="P69" s="14">
        <f t="shared" si="16"/>
        <v>3444491.9412548449</v>
      </c>
      <c r="Q69" s="14">
        <f t="shared" si="14"/>
        <v>-1428059.6072780038</v>
      </c>
      <c r="R69" s="14">
        <f t="shared" si="17"/>
        <v>2650199.8159912457</v>
      </c>
      <c r="T69" s="8"/>
      <c r="U69" s="53"/>
    </row>
    <row r="70" spans="1:21">
      <c r="A70" t="s">
        <v>7</v>
      </c>
      <c r="B70" t="s">
        <v>11</v>
      </c>
      <c r="C70" s="1">
        <v>46280</v>
      </c>
      <c r="D70" s="75">
        <v>-1134929.0439751074</v>
      </c>
      <c r="E70" s="17">
        <v>4127660387.7275453</v>
      </c>
      <c r="F70" s="17">
        <v>334799818.69336224</v>
      </c>
      <c r="G70" s="7">
        <v>3278744.8700764179</v>
      </c>
      <c r="H70" s="5">
        <f t="shared" si="15"/>
        <v>4462460206.420908</v>
      </c>
      <c r="I70" s="3">
        <f t="shared" si="11"/>
        <v>-2.5426343777411439E-4</v>
      </c>
      <c r="J70" s="3">
        <f t="shared" si="10"/>
        <v>101.13844209932918</v>
      </c>
      <c r="K70" s="14">
        <f t="shared" si="13"/>
        <v>-1134929.0439751148</v>
      </c>
      <c r="L70" s="14">
        <f t="shared" si="12"/>
        <v>-7.4505805969238281E-9</v>
      </c>
      <c r="M70" s="14"/>
      <c r="N70" s="14"/>
      <c r="O70" s="53">
        <v>-223374.6405762475</v>
      </c>
      <c r="P70" s="14">
        <f t="shared" si="16"/>
        <v>-1358303.684551355</v>
      </c>
      <c r="Q70" s="14">
        <f t="shared" si="14"/>
        <v>-485086.56651568</v>
      </c>
      <c r="R70" s="14">
        <f t="shared" si="17"/>
        <v>-1620015.6104907873</v>
      </c>
      <c r="T70" s="8"/>
      <c r="U70" s="53"/>
    </row>
    <row r="71" spans="1:21">
      <c r="A71" t="s">
        <v>7</v>
      </c>
      <c r="B71" t="s">
        <v>11</v>
      </c>
      <c r="C71" s="1">
        <v>46281</v>
      </c>
      <c r="D71" s="75">
        <v>1493880.6454984285</v>
      </c>
      <c r="E71" s="17">
        <v>4143971725.9620981</v>
      </c>
      <c r="F71" s="17">
        <v>329718336.15609169</v>
      </c>
      <c r="G71" s="7">
        <v>9735975.0517795086</v>
      </c>
      <c r="H71" s="5">
        <f t="shared" si="15"/>
        <v>4473690062.1181898</v>
      </c>
      <c r="I71" s="3">
        <f t="shared" si="11"/>
        <v>3.3403736886390261E-4</v>
      </c>
      <c r="J71" s="3">
        <f t="shared" si="10"/>
        <v>101.17222611841903</v>
      </c>
      <c r="K71" s="14">
        <f t="shared" si="13"/>
        <v>1493880.6455023289</v>
      </c>
      <c r="L71" s="14">
        <f t="shared" si="12"/>
        <v>3.900378942489624E-6</v>
      </c>
      <c r="M71" s="14"/>
      <c r="N71" s="14"/>
      <c r="O71" s="53">
        <v>-224115.3437496149</v>
      </c>
      <c r="P71" s="14">
        <f t="shared" si="16"/>
        <v>1269765.3017488136</v>
      </c>
      <c r="Q71" s="14">
        <f t="shared" si="14"/>
        <v>-477517.39664658607</v>
      </c>
      <c r="R71" s="14">
        <f t="shared" si="17"/>
        <v>1016363.2488518425</v>
      </c>
      <c r="T71" s="8"/>
      <c r="U71" s="53"/>
    </row>
    <row r="72" spans="1:21">
      <c r="A72" t="s">
        <v>7</v>
      </c>
      <c r="B72" t="s">
        <v>11</v>
      </c>
      <c r="C72" s="1">
        <v>46282</v>
      </c>
      <c r="D72" s="75">
        <v>620466.66180690331</v>
      </c>
      <c r="E72" s="17">
        <v>3940952856.7930379</v>
      </c>
      <c r="F72" s="17">
        <v>639739733.425735</v>
      </c>
      <c r="G72" s="7">
        <v>106382061.43877983</v>
      </c>
      <c r="H72" s="5">
        <f t="shared" si="15"/>
        <v>4580692590.2187729</v>
      </c>
      <c r="I72" s="3">
        <f t="shared" si="11"/>
        <v>1.3547093693393184E-4</v>
      </c>
      <c r="J72" s="3">
        <f t="shared" si="10"/>
        <v>101.18593201468298</v>
      </c>
      <c r="K72" s="14">
        <f t="shared" si="13"/>
        <v>620466.66180324554</v>
      </c>
      <c r="L72" s="14">
        <f t="shared" si="12"/>
        <v>-3.6577694118022919E-6</v>
      </c>
      <c r="M72" s="14"/>
      <c r="N72" s="14"/>
      <c r="O72" s="53">
        <v>-221081.48345991978</v>
      </c>
      <c r="P72" s="14">
        <f t="shared" si="16"/>
        <v>399385.17834698351</v>
      </c>
      <c r="Q72" s="14">
        <f t="shared" si="14"/>
        <v>-452335.66151616088</v>
      </c>
      <c r="R72" s="14">
        <f t="shared" si="17"/>
        <v>168131.00029074244</v>
      </c>
      <c r="T72" s="8"/>
      <c r="U72" s="53"/>
    </row>
    <row r="73" spans="1:21">
      <c r="A73" t="s">
        <v>7</v>
      </c>
      <c r="B73" t="s">
        <v>11</v>
      </c>
      <c r="C73" s="1">
        <v>46283</v>
      </c>
      <c r="D73" s="75">
        <v>739137.04164658114</v>
      </c>
      <c r="E73" s="17">
        <v>3868489466.708746</v>
      </c>
      <c r="F73" s="17">
        <v>762633490.98340428</v>
      </c>
      <c r="G73" s="7">
        <v>49691230.431730032</v>
      </c>
      <c r="H73" s="5">
        <f t="shared" ref="H73:H78" si="18">E73+F73</f>
        <v>4631122957.6921501</v>
      </c>
      <c r="I73" s="3">
        <f t="shared" ref="I73:I78" si="19">(H73-H72-G73)/(H72+G73)</f>
        <v>1.5962759682054987E-4</v>
      </c>
      <c r="J73" s="3">
        <f t="shared" ref="J73:J78" si="20">J72*(1+I73)</f>
        <v>101.20208408184253</v>
      </c>
      <c r="K73" s="14">
        <f t="shared" si="13"/>
        <v>739137.04164719582</v>
      </c>
      <c r="L73" s="14">
        <f t="shared" si="12"/>
        <v>6.1467289924621582E-7</v>
      </c>
      <c r="Q73" s="14">
        <f t="shared" si="14"/>
        <v>-466892.1275024389</v>
      </c>
      <c r="R73" s="14">
        <f t="shared" si="17"/>
        <v>272244.91414414224</v>
      </c>
    </row>
    <row r="74" spans="1:21">
      <c r="A74" t="s">
        <v>7</v>
      </c>
      <c r="B74" t="s">
        <v>11</v>
      </c>
      <c r="C74" s="1">
        <v>46286</v>
      </c>
      <c r="D74" s="75">
        <v>-894443.08794382215</v>
      </c>
      <c r="E74" s="17">
        <v>3881958781.2958765</v>
      </c>
      <c r="F74" s="17">
        <v>777414777.67587709</v>
      </c>
      <c r="G74" s="7">
        <v>29145044.367547989</v>
      </c>
      <c r="H74" s="5">
        <f t="shared" si="18"/>
        <v>4659373558.9717541</v>
      </c>
      <c r="I74" s="3">
        <f t="shared" si="19"/>
        <v>-1.9192953871938564E-4</v>
      </c>
      <c r="J74" s="3">
        <f t="shared" si="20"/>
        <v>101.18266041252726</v>
      </c>
      <c r="K74" s="14">
        <f t="shared" si="13"/>
        <v>-894443.08794403076</v>
      </c>
      <c r="L74" s="14">
        <f t="shared" si="12"/>
        <v>-2.0861625671386719E-7</v>
      </c>
      <c r="Q74" s="14">
        <f t="shared" si="14"/>
        <v>-1431881.6645853964</v>
      </c>
      <c r="R74" s="14">
        <f t="shared" si="17"/>
        <v>-2326324.7525292188</v>
      </c>
    </row>
    <row r="75" spans="1:21">
      <c r="A75" t="s">
        <v>7</v>
      </c>
      <c r="B75" t="s">
        <v>11</v>
      </c>
      <c r="C75" s="1">
        <v>46287</v>
      </c>
      <c r="D75" s="75">
        <v>-266260.9817028828</v>
      </c>
      <c r="E75" s="17">
        <v>3890720943.7047739</v>
      </c>
      <c r="F75" s="17">
        <v>768416148.67722237</v>
      </c>
      <c r="G75" s="7">
        <v>29794.391946554184</v>
      </c>
      <c r="H75" s="5">
        <f t="shared" si="18"/>
        <v>4659137092.3819962</v>
      </c>
      <c r="I75" s="3">
        <f t="shared" si="19"/>
        <v>-5.7144866308312901E-5</v>
      </c>
      <c r="J75" s="3">
        <f t="shared" si="20"/>
        <v>101.17687834292525</v>
      </c>
      <c r="K75" s="14">
        <f t="shared" si="13"/>
        <v>-266260.9817044735</v>
      </c>
      <c r="L75" s="14">
        <f t="shared" si="12"/>
        <v>-1.5906989574432373E-6</v>
      </c>
      <c r="Q75" s="14">
        <f t="shared" si="14"/>
        <v>-476711.39726568875</v>
      </c>
      <c r="R75" s="14">
        <f t="shared" si="17"/>
        <v>-742972.37896857155</v>
      </c>
    </row>
    <row r="76" spans="1:21">
      <c r="A76" t="s">
        <v>7</v>
      </c>
      <c r="B76" t="s">
        <v>11</v>
      </c>
      <c r="C76" s="1">
        <v>46288</v>
      </c>
      <c r="D76" s="75">
        <v>4462602.0086980313</v>
      </c>
      <c r="E76" s="17">
        <v>3894437962.3239799</v>
      </c>
      <c r="F76" s="17">
        <v>730714176.06585479</v>
      </c>
      <c r="G76" s="7">
        <v>-38447556.000863075</v>
      </c>
      <c r="H76" s="5">
        <f t="shared" si="18"/>
        <v>4625152138.3898344</v>
      </c>
      <c r="I76" s="3">
        <f t="shared" si="19"/>
        <v>9.6578702671211685E-4</v>
      </c>
      <c r="J76" s="3">
        <f t="shared" si="20"/>
        <v>101.27459365943207</v>
      </c>
      <c r="K76" s="14">
        <f t="shared" si="13"/>
        <v>4462602.0087013245</v>
      </c>
      <c r="L76" s="14">
        <f t="shared" si="12"/>
        <v>3.293156623840332E-6</v>
      </c>
      <c r="Q76" s="14">
        <f t="shared" si="14"/>
        <v>-476092.21431255835</v>
      </c>
      <c r="R76" s="14">
        <f t="shared" si="17"/>
        <v>3986509.7943854728</v>
      </c>
    </row>
    <row r="77" spans="1:21">
      <c r="A77" t="s">
        <v>7</v>
      </c>
      <c r="B77" t="s">
        <v>11</v>
      </c>
      <c r="C77" s="1">
        <v>46289</v>
      </c>
      <c r="D77" s="75">
        <v>581295.2469849831</v>
      </c>
      <c r="E77" s="17">
        <v>3955734355.269341</v>
      </c>
      <c r="F77" s="17">
        <v>670015819.62431908</v>
      </c>
      <c r="G77" s="7">
        <v>16741.256842136383</v>
      </c>
      <c r="H77" s="5">
        <f t="shared" si="18"/>
        <v>4625750174.8936596</v>
      </c>
      <c r="I77" s="3">
        <f t="shared" si="19"/>
        <v>1.2568086963074464E-4</v>
      </c>
      <c r="J77" s="3">
        <f t="shared" si="20"/>
        <v>101.2873219384347</v>
      </c>
      <c r="K77" s="14">
        <f t="shared" si="13"/>
        <v>581295.2469830513</v>
      </c>
      <c r="L77" s="14">
        <f t="shared" si="12"/>
        <v>-1.9317958503961563E-6</v>
      </c>
      <c r="Q77" s="14">
        <f t="shared" si="14"/>
        <v>-483124.09897275321</v>
      </c>
      <c r="R77" s="14">
        <f t="shared" si="17"/>
        <v>98171.148012229882</v>
      </c>
    </row>
    <row r="78" spans="1:21">
      <c r="A78" t="s">
        <v>7</v>
      </c>
      <c r="B78" t="s">
        <v>11</v>
      </c>
      <c r="C78" s="1">
        <v>46290</v>
      </c>
      <c r="D78" s="75">
        <v>-538065.84717120603</v>
      </c>
      <c r="E78" s="17">
        <v>3955338677.7424002</v>
      </c>
      <c r="F78" s="17">
        <v>669890174.3560462</v>
      </c>
      <c r="G78" s="7">
        <v>16743.051952123642</v>
      </c>
      <c r="H78" s="5">
        <f t="shared" si="18"/>
        <v>4625228852.0984459</v>
      </c>
      <c r="I78" s="3">
        <f t="shared" si="19"/>
        <v>-1.1631927347623211E-4</v>
      </c>
      <c r="J78" s="3">
        <f t="shared" si="20"/>
        <v>101.27554027073447</v>
      </c>
      <c r="K78" s="14">
        <f t="shared" si="13"/>
        <v>-538065.84716582298</v>
      </c>
      <c r="L78" s="14">
        <f t="shared" si="12"/>
        <v>5.3830444812774658E-6</v>
      </c>
      <c r="Q78" s="14">
        <f t="shared" si="14"/>
        <v>-475590.23518706282</v>
      </c>
      <c r="R78" s="14">
        <f t="shared" si="17"/>
        <v>-1013656.0823582688</v>
      </c>
    </row>
    <row r="79" spans="1:21">
      <c r="A79" t="s">
        <v>7</v>
      </c>
      <c r="B79" t="s">
        <v>11</v>
      </c>
      <c r="C79" s="1">
        <v>46293</v>
      </c>
      <c r="D79" s="75">
        <v>1343010.287332058</v>
      </c>
      <c r="E79" s="17">
        <v>3913891979.7682753</v>
      </c>
      <c r="F79" s="17">
        <v>652086258.72793961</v>
      </c>
      <c r="G79" s="7">
        <v>-60593623.889559269</v>
      </c>
      <c r="H79" s="5">
        <f t="shared" ref="H79:H81" si="21">E79+F79</f>
        <v>4565978238.4962149</v>
      </c>
      <c r="I79" s="3">
        <f t="shared" ref="I79:I81" si="22">(H79-H78-G79)/(H78+G79)</f>
        <v>2.9422072524625935E-4</v>
      </c>
      <c r="J79" s="3">
        <f t="shared" ref="J79:J81" si="23">J78*(1+I79)</f>
        <v>101.30533763364264</v>
      </c>
      <c r="K79" s="14">
        <f t="shared" ref="K79:K81" si="24">H79-H78-G79</f>
        <v>1343010.2873282433</v>
      </c>
      <c r="L79" s="14">
        <f t="shared" ref="L79:L81" si="25">K79-D79</f>
        <v>-3.814697265625E-6</v>
      </c>
      <c r="Q79" s="14">
        <f t="shared" si="14"/>
        <v>-1411961.276123879</v>
      </c>
      <c r="R79" s="14">
        <f t="shared" si="17"/>
        <v>-68950.988791821059</v>
      </c>
    </row>
    <row r="80" spans="1:21">
      <c r="A80" t="s">
        <v>7</v>
      </c>
      <c r="B80" t="s">
        <v>11</v>
      </c>
      <c r="C80" s="1">
        <v>46294</v>
      </c>
      <c r="D80" s="75">
        <v>-325657.03928860277</v>
      </c>
      <c r="E80" s="17">
        <v>3730792855.5220733</v>
      </c>
      <c r="F80" s="17">
        <v>852196860.6702745</v>
      </c>
      <c r="G80" s="7">
        <v>17337134.735422134</v>
      </c>
      <c r="H80" s="5">
        <f t="shared" si="21"/>
        <v>4582989716.1923475</v>
      </c>
      <c r="I80" s="3">
        <f t="shared" si="22"/>
        <v>-7.105272336078804E-5</v>
      </c>
      <c r="J80" s="3">
        <f t="shared" si="23"/>
        <v>101.29813961351277</v>
      </c>
      <c r="K80" s="14">
        <f t="shared" si="24"/>
        <v>-325657.03928947449</v>
      </c>
      <c r="L80" s="14">
        <f t="shared" si="25"/>
        <v>-8.7171792984008789E-7</v>
      </c>
      <c r="Q80" s="14">
        <f t="shared" si="14"/>
        <v>-453386.5926995668</v>
      </c>
      <c r="R80" s="14">
        <f t="shared" si="17"/>
        <v>-779043.63198816963</v>
      </c>
    </row>
    <row r="81" spans="1:38">
      <c r="A81" t="s">
        <v>7</v>
      </c>
      <c r="B81" t="s">
        <v>11</v>
      </c>
      <c r="C81" s="1">
        <v>46295</v>
      </c>
      <c r="D81" s="75">
        <v>576161.02739511617</v>
      </c>
      <c r="E81" s="17">
        <v>3729513749.306252</v>
      </c>
      <c r="F81" s="17">
        <v>1042997323.1843824</v>
      </c>
      <c r="G81" s="7">
        <v>188945195.27089429</v>
      </c>
      <c r="H81" s="5">
        <f t="shared" si="21"/>
        <v>4772511072.4906349</v>
      </c>
      <c r="I81" s="3">
        <f t="shared" si="22"/>
        <v>1.2073949835506695E-4</v>
      </c>
      <c r="J81" s="3">
        <f t="shared" si="23"/>
        <v>101.31037030007401</v>
      </c>
      <c r="K81" s="14">
        <f t="shared" si="24"/>
        <v>576161.02739310265</v>
      </c>
      <c r="L81" s="14">
        <f t="shared" si="25"/>
        <v>-2.0135194063186646E-6</v>
      </c>
      <c r="Q81" s="14">
        <f t="shared" si="14"/>
        <v>-475474.73856516718</v>
      </c>
      <c r="R81" s="14">
        <f t="shared" si="17"/>
        <v>100686.28882994899</v>
      </c>
    </row>
    <row r="82" spans="1:38">
      <c r="A82" t="s">
        <v>7</v>
      </c>
      <c r="B82" t="s">
        <v>11</v>
      </c>
      <c r="C82" s="1">
        <v>46296</v>
      </c>
      <c r="D82" s="53">
        <v>-11099030.140592024</v>
      </c>
      <c r="E82" s="7">
        <v>3767453112.2911777</v>
      </c>
      <c r="F82" s="7">
        <v>1000151463.4507947</v>
      </c>
      <c r="G82" s="7">
        <v>6192533.3919260502</v>
      </c>
      <c r="H82" s="5">
        <f t="shared" ref="H82:H83" si="26">E82+F82</f>
        <v>4767604575.741972</v>
      </c>
      <c r="I82" s="3">
        <f t="shared" ref="I82:I83" si="27">(H82-H81-G82)/(H81+G82)</f>
        <v>-2.3226027508645121E-3</v>
      </c>
      <c r="J82" s="3">
        <f t="shared" ref="J82:J83" si="28">J81*(1+I82)</f>
        <v>101.07506655532396</v>
      </c>
      <c r="K82" s="14">
        <f t="shared" ref="K82:K83" si="29">H82-H81-G82</f>
        <v>-11099030.140588999</v>
      </c>
      <c r="L82" s="14">
        <f t="shared" ref="L82:L83" si="30">K82-D82</f>
        <v>3.0249357223510742E-6</v>
      </c>
      <c r="M82" s="14"/>
      <c r="N82" s="14"/>
      <c r="O82" s="14"/>
      <c r="P82" s="14"/>
      <c r="Q82" s="14">
        <f t="shared" si="14"/>
        <v>-480476.34990827803</v>
      </c>
      <c r="R82" s="14">
        <f t="shared" ref="R82:R83" si="31">D82+Q82</f>
        <v>-11579506.490500301</v>
      </c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spans="1:38">
      <c r="A83" t="s">
        <v>7</v>
      </c>
      <c r="B83" t="s">
        <v>11</v>
      </c>
      <c r="C83" s="1">
        <v>46297</v>
      </c>
      <c r="D83" s="53">
        <v>1070007.1374299638</v>
      </c>
      <c r="E83" s="7">
        <v>3760648578.0858989</v>
      </c>
      <c r="F83" s="7">
        <v>1016485353.2440376</v>
      </c>
      <c r="G83" s="7">
        <v>8459348.4505360126</v>
      </c>
      <c r="H83" s="5">
        <f t="shared" si="26"/>
        <v>4777133931.329937</v>
      </c>
      <c r="I83" s="3">
        <f t="shared" si="27"/>
        <v>2.2403534676515154E-4</v>
      </c>
      <c r="J83" s="3">
        <f t="shared" si="28"/>
        <v>101.09771094290898</v>
      </c>
      <c r="K83" s="14">
        <f t="shared" si="29"/>
        <v>1070007.1374289989</v>
      </c>
      <c r="L83" s="14">
        <f t="shared" si="30"/>
        <v>-9.6485018730163574E-7</v>
      </c>
      <c r="Q83" s="14">
        <f t="shared" si="14"/>
        <v>-474778.74471914378</v>
      </c>
      <c r="R83" s="14">
        <f t="shared" si="31"/>
        <v>595228.39271082007</v>
      </c>
    </row>
    <row r="84" spans="1:38">
      <c r="A84" t="s">
        <v>7</v>
      </c>
      <c r="B84" t="s">
        <v>11</v>
      </c>
      <c r="C84" s="1">
        <v>46300</v>
      </c>
      <c r="D84" s="76">
        <v>1536638.8850469235</v>
      </c>
      <c r="E84" s="7">
        <v>3762570032.0505028</v>
      </c>
      <c r="F84" s="7">
        <v>966502213.4614265</v>
      </c>
      <c r="G84" s="7">
        <v>-49598324.703054905</v>
      </c>
      <c r="H84" s="5">
        <f t="shared" ref="H84" si="32">E84+F84</f>
        <v>4729072245.5119295</v>
      </c>
      <c r="I84" s="3">
        <f>(H84-H83-G84)/(H83+G84)</f>
        <v>3.2504015049478061E-4</v>
      </c>
      <c r="J84" s="3">
        <f t="shared" ref="J84" si="33">J83*(1+I84)</f>
        <v>101.13057175808854</v>
      </c>
      <c r="K84" s="14">
        <f t="shared" ref="K84" si="34">H84-H83-G84</f>
        <v>1536638.8850474358</v>
      </c>
      <c r="L84" s="14">
        <f t="shared" ref="L84" si="35">K84-D84</f>
        <v>5.1222741603851318E-7</v>
      </c>
      <c r="Q84" s="14">
        <f t="shared" si="14"/>
        <v>-1427642.4971178609</v>
      </c>
      <c r="R84" s="14">
        <f t="shared" ref="R84" si="36">D84+Q84</f>
        <v>108996.38792906259</v>
      </c>
    </row>
    <row r="85" spans="1:38">
      <c r="A85" t="s">
        <v>7</v>
      </c>
      <c r="B85" t="s">
        <v>11</v>
      </c>
      <c r="C85" s="1">
        <v>46301</v>
      </c>
      <c r="D85" s="76">
        <v>356662.28258356079</v>
      </c>
      <c r="E85" s="7">
        <v>3770464105.8616867</v>
      </c>
      <c r="F85" s="7">
        <v>958980088.04712582</v>
      </c>
      <c r="G85" s="7">
        <v>15286.114301681519</v>
      </c>
      <c r="H85" s="5">
        <f t="shared" ref="H85" si="37">E85+F85</f>
        <v>4729444193.9088125</v>
      </c>
      <c r="I85" s="3">
        <f t="shared" ref="I85" si="38">(H85-H84-G85)/(H84+G85)</f>
        <v>7.5418837184999387E-5</v>
      </c>
      <c r="J85" s="3">
        <f t="shared" ref="J85" si="39">J84*(1+I85)</f>
        <v>101.13819890821438</v>
      </c>
      <c r="K85" s="14">
        <f t="shared" ref="K85" si="40">H85-H84-G85</f>
        <v>356662.28258132935</v>
      </c>
      <c r="L85" s="14">
        <f t="shared" ref="L85" si="41">K85-D85</f>
        <v>-2.2314488887786865E-6</v>
      </c>
      <c r="Q85" s="14">
        <f t="shared" ref="Q85" si="42">$Q$54*(C85-C84)*E85/E84</f>
        <v>-476635.72513342206</v>
      </c>
      <c r="R85" s="14">
        <f t="shared" ref="R85" si="43">D85+Q85</f>
        <v>-119973.44254986127</v>
      </c>
    </row>
    <row r="86" spans="1:38">
      <c r="A86" t="s">
        <v>7</v>
      </c>
      <c r="B86" t="s">
        <v>11</v>
      </c>
      <c r="C86" s="1">
        <v>46302</v>
      </c>
      <c r="D86" s="76">
        <v>10350414.684668945</v>
      </c>
      <c r="E86" s="7">
        <v>3817191624.7047744</v>
      </c>
      <c r="F86" s="80">
        <v>920197564.66889071</v>
      </c>
      <c r="G86" s="14">
        <v>15287.76664686203</v>
      </c>
      <c r="H86" s="5">
        <f t="shared" ref="H86" si="44">E86+F86</f>
        <v>4737389189.3736649</v>
      </c>
      <c r="I86" s="3">
        <f t="shared" ref="I86" si="45">(H86-H85-G86)/(H85+G86)</f>
        <v>1.6766625718921038E-3</v>
      </c>
      <c r="J86" s="3">
        <f t="shared" ref="J86" si="46">J85*(1+I86)</f>
        <v>101.30777354091235</v>
      </c>
      <c r="K86" s="14">
        <f t="shared" ref="K86" si="47">H86-H85-G86</f>
        <v>7929707.698205471</v>
      </c>
      <c r="L86" s="14">
        <f>K86-D86</f>
        <v>-2420706.9864634741</v>
      </c>
      <c r="Q86" s="14">
        <f t="shared" ref="Q86" si="48">$Q$54*(C86-C85)*E86/E85</f>
        <v>-481532.41070978349</v>
      </c>
      <c r="R86" s="14">
        <f t="shared" ref="R86" si="49">D86+Q86</f>
        <v>9868882.2739591617</v>
      </c>
    </row>
    <row r="87" spans="1:38">
      <c r="A87" t="s">
        <v>7</v>
      </c>
      <c r="B87" t="s">
        <v>11</v>
      </c>
      <c r="C87" s="1">
        <v>46303</v>
      </c>
      <c r="D87" s="53">
        <v>325120.1021913169</v>
      </c>
      <c r="E87" s="14">
        <v>3830813204.5994</v>
      </c>
      <c r="F87" s="80">
        <v>874903226.51083946</v>
      </c>
      <c r="G87" s="14">
        <v>-31373753.855874062</v>
      </c>
      <c r="H87" s="5">
        <f t="shared" ref="H87" si="50">E87+F87</f>
        <v>4705716431.110239</v>
      </c>
      <c r="I87" s="3">
        <f t="shared" ref="I87" si="51">(H87-H86-G87)/(H86+G87)</f>
        <v>-6.3536639785557089E-5</v>
      </c>
      <c r="J87" s="3">
        <f t="shared" ref="J87" si="52">J86*(1+I87)</f>
        <v>101.30133678539741</v>
      </c>
      <c r="K87" s="14">
        <f t="shared" ref="K87" si="53">H87-H86-G87</f>
        <v>-299004.40755176544</v>
      </c>
      <c r="L87" s="14">
        <f>K87-D87</f>
        <v>-624124.50974308234</v>
      </c>
      <c r="Q87" s="14">
        <f t="shared" ref="Q87" si="54">$Q$54*(C87-C86)*E87/E86</f>
        <v>-477335.11648927093</v>
      </c>
      <c r="R87" s="14">
        <f t="shared" ref="R87" si="55">D87+Q87</f>
        <v>-152215.01429795404</v>
      </c>
    </row>
    <row r="88" spans="1:38">
      <c r="A88" t="s">
        <v>7</v>
      </c>
      <c r="B88" t="s">
        <v>11</v>
      </c>
      <c r="C88" s="1">
        <v>46304</v>
      </c>
      <c r="D88" s="53">
        <v>1302497.4884783328</v>
      </c>
      <c r="E88" s="14">
        <v>3831793616.4513335</v>
      </c>
      <c r="F88" s="80">
        <v>860289740.1872685</v>
      </c>
      <c r="G88" s="14">
        <v>-14578651.136871815</v>
      </c>
      <c r="H88" s="5">
        <f t="shared" ref="H88" si="56">E88+F88</f>
        <v>4692083356.6386023</v>
      </c>
      <c r="I88" s="3">
        <f t="shared" ref="I88" si="57">(H88-H87-G88)/(H87+G88)</f>
        <v>2.0156659420061005E-4</v>
      </c>
      <c r="J88" s="3">
        <f t="shared" ref="J88" si="58">J87*(1+I88)</f>
        <v>101.32175575084121</v>
      </c>
      <c r="K88" s="14">
        <f t="shared" ref="K88" si="59">H88-H87-G88</f>
        <v>945576.66523504257</v>
      </c>
      <c r="L88" s="14">
        <f>K88-D88</f>
        <v>-356920.82324329019</v>
      </c>
      <c r="Q88" s="14">
        <f t="shared" ref="Q88" si="60">$Q$54*(C88-C87)*E88/E87</f>
        <v>-475759.54045467969</v>
      </c>
      <c r="R88" s="14">
        <f t="shared" ref="R88" si="61">D88+Q88</f>
        <v>826737.94802365312</v>
      </c>
    </row>
    <row r="89" spans="1:38">
      <c r="A89" t="s">
        <v>7</v>
      </c>
      <c r="B89" t="s">
        <v>11</v>
      </c>
      <c r="C89" s="1">
        <v>46305</v>
      </c>
    </row>
    <row r="90" spans="1:38">
      <c r="A90" t="s">
        <v>7</v>
      </c>
      <c r="B90" t="s">
        <v>11</v>
      </c>
      <c r="C90" s="1">
        <v>46306</v>
      </c>
    </row>
    <row r="91" spans="1:38">
      <c r="A91" t="s">
        <v>7</v>
      </c>
      <c r="B91" t="s">
        <v>11</v>
      </c>
      <c r="C91" s="1">
        <v>46307</v>
      </c>
      <c r="H91" s="70"/>
      <c r="I91" s="70"/>
      <c r="J91" s="70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 spans="1:38">
      <c r="A92" t="s">
        <v>7</v>
      </c>
      <c r="B92" t="s">
        <v>11</v>
      </c>
      <c r="C92" s="1">
        <v>46308</v>
      </c>
    </row>
  </sheetData>
  <autoFilter ref="A1:AL1" xr:uid="{3F2F42AE-3C23-409C-89A0-6D1BE5019403}"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8DD4-3BB5-420E-9CD6-0E2443C6DAED}">
  <sheetPr>
    <tabColor theme="5" tint="0.79998168889431442"/>
  </sheetPr>
  <dimension ref="A1:S3"/>
  <sheetViews>
    <sheetView workbookViewId="0">
      <selection activeCell="F2" sqref="F2"/>
    </sheetView>
  </sheetViews>
  <sheetFormatPr defaultRowHeight="15"/>
  <cols>
    <col min="1" max="1" width="22.42578125" bestFit="1" customWidth="1"/>
    <col min="2" max="2" width="13.7109375" bestFit="1" customWidth="1"/>
    <col min="3" max="3" width="11.7109375" bestFit="1" customWidth="1"/>
    <col min="4" max="4" width="12.28515625" bestFit="1" customWidth="1"/>
    <col min="5" max="5" width="32.140625" bestFit="1" customWidth="1"/>
    <col min="6" max="6" width="21.85546875" bestFit="1" customWidth="1"/>
    <col min="7" max="7" width="19.85546875" bestFit="1" customWidth="1"/>
    <col min="8" max="8" width="22.5703125" bestFit="1" customWidth="1"/>
    <col min="9" max="9" width="8.5703125" bestFit="1" customWidth="1"/>
    <col min="10" max="10" width="7.42578125" bestFit="1" customWidth="1"/>
    <col min="13" max="13" width="11" bestFit="1" customWidth="1"/>
    <col min="14" max="14" width="19" bestFit="1" customWidth="1"/>
    <col min="15" max="15" width="18" bestFit="1" customWidth="1"/>
    <col min="16" max="16" width="20" bestFit="1" customWidth="1"/>
    <col min="17" max="17" width="17.42578125" bestFit="1" customWidth="1"/>
    <col min="18" max="18" width="28.42578125" bestFit="1" customWidth="1"/>
    <col min="19" max="19" width="11.28515625" bestFit="1" customWidth="1"/>
  </cols>
  <sheetData>
    <row r="1" spans="1:19">
      <c r="A1" t="s">
        <v>1</v>
      </c>
      <c r="B1" t="s">
        <v>9</v>
      </c>
      <c r="C1" t="s">
        <v>2</v>
      </c>
      <c r="D1" s="76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M1" t="s">
        <v>1568</v>
      </c>
      <c r="N1" t="s">
        <v>1569</v>
      </c>
      <c r="O1" t="s">
        <v>1558</v>
      </c>
      <c r="P1" s="8" t="s">
        <v>1567</v>
      </c>
      <c r="Q1" t="s">
        <v>1566</v>
      </c>
      <c r="R1" s="8" t="s">
        <v>1571</v>
      </c>
      <c r="S1" t="s">
        <v>1559</v>
      </c>
    </row>
    <row r="2" spans="1:19">
      <c r="A2" t="s">
        <v>397</v>
      </c>
      <c r="B2" t="s">
        <v>402</v>
      </c>
      <c r="C2" s="81">
        <v>46294</v>
      </c>
      <c r="D2" s="8">
        <v>176529.39123764378</v>
      </c>
      <c r="E2" s="8">
        <v>215202331.10014766</v>
      </c>
      <c r="F2" s="8"/>
      <c r="G2">
        <v>144348.23220001653</v>
      </c>
      <c r="H2" s="14">
        <f>E2+F2</f>
        <v>215202331.10014766</v>
      </c>
    </row>
    <row r="3" spans="1:19">
      <c r="A3" t="s">
        <v>397</v>
      </c>
      <c r="B3" t="s">
        <v>402</v>
      </c>
      <c r="C3" s="81">
        <v>46295</v>
      </c>
      <c r="D3" s="8">
        <v>-260746.66316638142</v>
      </c>
      <c r="E3" s="8">
        <v>217032877.95414847</v>
      </c>
      <c r="F3" s="8">
        <v>633587.48818038893</v>
      </c>
      <c r="G3">
        <v>231098.84366455668</v>
      </c>
      <c r="H3" s="14">
        <f>E3+F3</f>
        <v>217666465.44232887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DA67-BC1A-4906-A1F1-07C0F3637DD4}">
  <sheetPr>
    <tabColor theme="5" tint="0.7999816888943144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0403-34DB-47F3-9684-241F02F2D802}">
  <sheetPr>
    <tabColor theme="5" tint="0.79998168889431442"/>
  </sheetPr>
  <dimension ref="A1:T122"/>
  <sheetViews>
    <sheetView workbookViewId="0">
      <pane ySplit="1" topLeftCell="A44" activePane="bottomLeft" state="frozen"/>
      <selection pane="bottomLeft" activeCell="G88" sqref="G88"/>
    </sheetView>
  </sheetViews>
  <sheetFormatPr defaultRowHeight="15"/>
  <cols>
    <col min="1" max="1" width="22.42578125" bestFit="1" customWidth="1"/>
    <col min="2" max="2" width="25.42578125" customWidth="1"/>
    <col min="3" max="3" width="12.7109375" bestFit="1" customWidth="1"/>
    <col min="4" max="4" width="15.28515625" style="8" bestFit="1" customWidth="1"/>
    <col min="5" max="5" width="32.140625" style="18" bestFit="1" customWidth="1"/>
    <col min="6" max="6" width="21.85546875" style="18" bestFit="1" customWidth="1"/>
    <col min="7" max="7" width="19.85546875" style="18" bestFit="1" customWidth="1"/>
    <col min="8" max="8" width="22.5703125" style="3" bestFit="1" customWidth="1"/>
    <col min="9" max="9" width="12.7109375" style="3" bestFit="1" customWidth="1"/>
    <col min="10" max="10" width="12" style="3" bestFit="1" customWidth="1"/>
    <col min="11" max="13" width="17.7109375" bestFit="1" customWidth="1"/>
    <col min="14" max="14" width="19" bestFit="1" customWidth="1"/>
    <col min="15" max="15" width="18" bestFit="1" customWidth="1"/>
    <col min="16" max="16" width="18.5703125" bestFit="1" customWidth="1"/>
    <col min="17" max="17" width="18" style="8" customWidth="1"/>
    <col min="18" max="18" width="28.42578125" bestFit="1" customWidth="1"/>
    <col min="19" max="19" width="12" bestFit="1" customWidth="1"/>
    <col min="20" max="20" width="11.5703125" bestFit="1" customWidth="1"/>
  </cols>
  <sheetData>
    <row r="1" spans="1:20">
      <c r="A1" t="s">
        <v>1</v>
      </c>
      <c r="B1" t="s">
        <v>9</v>
      </c>
      <c r="C1" t="s">
        <v>2</v>
      </c>
      <c r="D1" s="8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K1" s="73"/>
      <c r="L1" s="73"/>
      <c r="M1" t="s">
        <v>1568</v>
      </c>
      <c r="N1" t="s">
        <v>1569</v>
      </c>
      <c r="O1" t="s">
        <v>1558</v>
      </c>
      <c r="P1" t="s">
        <v>1567</v>
      </c>
      <c r="Q1" s="8" t="s">
        <v>1566</v>
      </c>
      <c r="R1" s="8" t="s">
        <v>1571</v>
      </c>
      <c r="S1" t="s">
        <v>1559</v>
      </c>
    </row>
    <row r="2" spans="1:20">
      <c r="C2" s="1">
        <v>46203</v>
      </c>
      <c r="E2" s="6">
        <v>834988519.65999699</v>
      </c>
      <c r="F2" s="6"/>
      <c r="G2" s="6"/>
      <c r="H2" s="2">
        <v>834988519.65999699</v>
      </c>
      <c r="I2" s="2"/>
      <c r="J2" s="2">
        <v>100</v>
      </c>
      <c r="K2" s="73"/>
      <c r="L2" s="73"/>
      <c r="M2" s="14"/>
      <c r="N2" s="14"/>
      <c r="S2">
        <v>1.9119143799999999E-4</v>
      </c>
      <c r="T2" s="61"/>
    </row>
    <row r="3" spans="1:20">
      <c r="A3" t="s">
        <v>7</v>
      </c>
      <c r="B3" t="s">
        <v>520</v>
      </c>
      <c r="C3" s="1">
        <v>46204</v>
      </c>
      <c r="D3" s="16">
        <v>84384.440001419993</v>
      </c>
      <c r="E3" s="7">
        <v>825584384.44000101</v>
      </c>
      <c r="F3" s="7"/>
      <c r="G3" s="7">
        <f>-(E2+D3-E3)</f>
        <v>-9488519.659997344</v>
      </c>
      <c r="H3" s="5">
        <f t="shared" ref="H3" si="0">E3+F3</f>
        <v>825584384.44000101</v>
      </c>
      <c r="I3" s="3">
        <f>(H3-H2-G3)/(H2+G3)</f>
        <v>1.0222221683993769E-4</v>
      </c>
      <c r="J3" s="3">
        <f>J2*(1+I3)</f>
        <v>100.01022222168399</v>
      </c>
      <c r="K3" s="14">
        <f>H3-H2-G3</f>
        <v>84384.440001368523</v>
      </c>
      <c r="L3" s="14">
        <f>K3-D3</f>
        <v>-5.1470124162733555E-8</v>
      </c>
      <c r="M3" s="14"/>
      <c r="N3" s="14"/>
      <c r="O3" s="14">
        <f>-(G3+H2)*S3</f>
        <v>-90420.463113499951</v>
      </c>
      <c r="P3" s="8">
        <f>O3+D3</f>
        <v>-6036.0231120799581</v>
      </c>
      <c r="Q3" s="8">
        <f>O3</f>
        <v>-90420.463113499951</v>
      </c>
      <c r="R3" s="14">
        <f>Q3+D3</f>
        <v>-6036.0231120799581</v>
      </c>
      <c r="S3">
        <v>1.09534177E-4</v>
      </c>
      <c r="T3" s="61"/>
    </row>
    <row r="4" spans="1:20">
      <c r="A4" t="s">
        <v>7</v>
      </c>
      <c r="B4" t="s">
        <v>520</v>
      </c>
      <c r="C4" s="1">
        <v>46205</v>
      </c>
      <c r="D4" s="16">
        <v>78843.050001242998</v>
      </c>
      <c r="E4" s="7">
        <v>777463227.49000001</v>
      </c>
      <c r="F4" s="7"/>
      <c r="G4" s="7">
        <f t="shared" ref="G4:G54" si="1">-(E3+D4-E4)</f>
        <v>-48200000.000002265</v>
      </c>
      <c r="H4" s="5">
        <f t="shared" ref="H4:H50" si="2">E4+F4</f>
        <v>777463227.49000001</v>
      </c>
      <c r="I4" s="3">
        <f t="shared" ref="I4:I52" si="3">(H4-H3-G4)/(H3+G4)</f>
        <v>1.0142093355536009E-4</v>
      </c>
      <c r="J4" s="3">
        <f t="shared" ref="J4:J52" si="4">J3*(1+I4)</f>
        <v>100.02036535178678</v>
      </c>
      <c r="K4" s="14">
        <f t="shared" ref="K4:K53" si="5">H4-H3-G4</f>
        <v>78843.050001263618</v>
      </c>
      <c r="L4" s="14">
        <f t="shared" ref="L4:L53" si="6">K4-D4</f>
        <v>2.0620063878595829E-8</v>
      </c>
      <c r="M4" s="14"/>
      <c r="N4" s="14"/>
      <c r="O4" s="14">
        <f t="shared" ref="O4:O52" si="7">-(G4+H3)*S4</f>
        <v>-84711.309729582805</v>
      </c>
      <c r="P4" s="8">
        <f t="shared" ref="P4:P53" si="8">O4+D4</f>
        <v>-5868.2597283398063</v>
      </c>
      <c r="Q4" s="8">
        <f>O4</f>
        <v>-84711.309729582805</v>
      </c>
      <c r="R4" s="14">
        <f t="shared" ref="R4:R67" si="9">Q4+D4</f>
        <v>-5868.2597283398063</v>
      </c>
      <c r="S4">
        <v>1.08969657E-4</v>
      </c>
      <c r="T4" s="61"/>
    </row>
    <row r="5" spans="1:20">
      <c r="A5" t="s">
        <v>7</v>
      </c>
      <c r="B5" t="s">
        <v>520</v>
      </c>
      <c r="C5" s="1">
        <v>46206</v>
      </c>
      <c r="D5" s="16">
        <v>78749.340003560996</v>
      </c>
      <c r="E5" s="7">
        <v>777541976.83000398</v>
      </c>
      <c r="F5" s="7"/>
      <c r="G5" s="7">
        <f t="shared" si="1"/>
        <v>3.5762786865234375E-7</v>
      </c>
      <c r="H5" s="5">
        <f t="shared" si="2"/>
        <v>777541976.83000398</v>
      </c>
      <c r="I5" s="3">
        <f t="shared" si="3"/>
        <v>1.0129011536384532E-4</v>
      </c>
      <c r="J5" s="3">
        <f t="shared" si="4"/>
        <v>100.030496426132</v>
      </c>
      <c r="K5" s="14">
        <f t="shared" si="5"/>
        <v>78749.340003609657</v>
      </c>
      <c r="L5" s="14">
        <f t="shared" si="6"/>
        <v>4.8661604523658752E-8</v>
      </c>
      <c r="M5" s="14"/>
      <c r="N5" s="14"/>
      <c r="O5" s="14">
        <f t="shared" si="7"/>
        <v>-85140.404655697916</v>
      </c>
      <c r="P5" s="8">
        <f t="shared" si="8"/>
        <v>-6391.0646521369199</v>
      </c>
      <c r="Q5" s="8">
        <f t="shared" ref="Q5:Q52" si="10">O5</f>
        <v>-85140.404655697916</v>
      </c>
      <c r="R5" s="14">
        <f t="shared" si="9"/>
        <v>-6391.0646521369199</v>
      </c>
      <c r="S5">
        <v>1.09510523E-4</v>
      </c>
      <c r="T5" s="61"/>
    </row>
    <row r="6" spans="1:20">
      <c r="A6" t="s">
        <v>7</v>
      </c>
      <c r="B6" t="s">
        <v>520</v>
      </c>
      <c r="C6" s="1">
        <v>46207</v>
      </c>
      <c r="D6" s="16">
        <v>79025.500002590998</v>
      </c>
      <c r="E6" s="7">
        <v>777621002.32999802</v>
      </c>
      <c r="F6" s="7"/>
      <c r="G6" s="7">
        <f t="shared" si="1"/>
        <v>-8.58306884765625E-6</v>
      </c>
      <c r="H6" s="5">
        <f t="shared" si="2"/>
        <v>777621002.32999802</v>
      </c>
      <c r="I6" s="3">
        <f t="shared" si="3"/>
        <v>1.0163502724934042E-4</v>
      </c>
      <c r="J6" s="3">
        <f t="shared" si="4"/>
        <v>100.04066302836205</v>
      </c>
      <c r="K6" s="14">
        <f t="shared" si="5"/>
        <v>79025.500002622604</v>
      </c>
      <c r="L6" s="14">
        <f t="shared" si="6"/>
        <v>3.1606759876012802E-8</v>
      </c>
      <c r="M6" s="14"/>
      <c r="N6" s="14"/>
      <c r="O6" s="14">
        <f t="shared" si="7"/>
        <v>-85139.490429676895</v>
      </c>
      <c r="P6" s="8">
        <f t="shared" si="8"/>
        <v>-6113.990427085897</v>
      </c>
      <c r="Q6" s="8">
        <f t="shared" si="10"/>
        <v>-85139.490429676895</v>
      </c>
      <c r="R6" s="14">
        <f t="shared" si="9"/>
        <v>-6113.990427085897</v>
      </c>
      <c r="S6">
        <v>1.0949825599999999E-4</v>
      </c>
      <c r="T6" s="61"/>
    </row>
    <row r="7" spans="1:20">
      <c r="A7" t="s">
        <v>7</v>
      </c>
      <c r="B7" t="s">
        <v>520</v>
      </c>
      <c r="C7" s="1">
        <v>46208</v>
      </c>
      <c r="D7" s="16">
        <v>79025.500002590998</v>
      </c>
      <c r="E7" s="7">
        <v>777700027.830001</v>
      </c>
      <c r="F7" s="7"/>
      <c r="G7" s="7">
        <f t="shared" si="1"/>
        <v>3.5762786865234375E-7</v>
      </c>
      <c r="H7" s="5">
        <f t="shared" si="2"/>
        <v>777700027.830001</v>
      </c>
      <c r="I7" s="3">
        <f t="shared" si="3"/>
        <v>1.016246986203269E-4</v>
      </c>
      <c r="J7" s="3">
        <f t="shared" si="4"/>
        <v>100.05082963059208</v>
      </c>
      <c r="K7" s="14">
        <f t="shared" si="5"/>
        <v>79025.500002622604</v>
      </c>
      <c r="L7" s="14">
        <f t="shared" si="6"/>
        <v>3.1606759876012802E-8</v>
      </c>
      <c r="M7" s="14"/>
      <c r="N7" s="14"/>
      <c r="O7" s="14">
        <f t="shared" si="7"/>
        <v>-86181.846069198058</v>
      </c>
      <c r="P7" s="8">
        <f t="shared" si="8"/>
        <v>-7156.3460666070605</v>
      </c>
      <c r="Q7" s="8">
        <f t="shared" si="10"/>
        <v>-86181.846069198058</v>
      </c>
      <c r="R7" s="14">
        <f t="shared" si="9"/>
        <v>-7156.3460666070605</v>
      </c>
      <c r="S7">
        <v>1.1082757E-4</v>
      </c>
      <c r="T7" s="61"/>
    </row>
    <row r="8" spans="1:20">
      <c r="A8" t="s">
        <v>7</v>
      </c>
      <c r="B8" t="s">
        <v>520</v>
      </c>
      <c r="C8" s="1">
        <v>46209</v>
      </c>
      <c r="D8" s="16">
        <v>68876.889998487997</v>
      </c>
      <c r="E8" s="7">
        <v>681667177.39000297</v>
      </c>
      <c r="F8" s="7"/>
      <c r="G8" s="7">
        <f t="shared" si="1"/>
        <v>-96101727.329996467</v>
      </c>
      <c r="H8" s="5">
        <f t="shared" si="2"/>
        <v>681667177.39000297</v>
      </c>
      <c r="I8" s="3">
        <f t="shared" si="3"/>
        <v>1.0105202719535759E-4</v>
      </c>
      <c r="J8" s="3">
        <f t="shared" si="4"/>
        <v>100.06093996974883</v>
      </c>
      <c r="K8" s="14">
        <f t="shared" si="5"/>
        <v>68876.889998435974</v>
      </c>
      <c r="L8" s="14">
        <f t="shared" si="6"/>
        <v>-5.2023096941411495E-8</v>
      </c>
      <c r="M8" s="14"/>
      <c r="N8" s="14"/>
      <c r="O8" s="14">
        <f t="shared" si="7"/>
        <v>-75829.825735201783</v>
      </c>
      <c r="P8" s="8">
        <f t="shared" si="8"/>
        <v>-6952.9357367137854</v>
      </c>
      <c r="Q8" s="8">
        <f t="shared" si="10"/>
        <v>-75829.825735201783</v>
      </c>
      <c r="R8" s="14">
        <f t="shared" si="9"/>
        <v>-6952.9357367137854</v>
      </c>
      <c r="S8">
        <v>1.11252956E-4</v>
      </c>
      <c r="T8" s="61"/>
    </row>
    <row r="9" spans="1:20">
      <c r="A9" t="s">
        <v>7</v>
      </c>
      <c r="B9" t="s">
        <v>520</v>
      </c>
      <c r="C9" s="1">
        <v>46210</v>
      </c>
      <c r="D9" s="16">
        <v>61984.610001066001</v>
      </c>
      <c r="E9" s="7">
        <v>617129162.00000203</v>
      </c>
      <c r="F9" s="7"/>
      <c r="G9" s="7">
        <f t="shared" si="1"/>
        <v>-64600000.000002027</v>
      </c>
      <c r="H9" s="5">
        <f t="shared" si="2"/>
        <v>617129162.00000203</v>
      </c>
      <c r="I9" s="3">
        <f t="shared" si="3"/>
        <v>1.0045034361293124E-4</v>
      </c>
      <c r="J9" s="3">
        <f t="shared" si="4"/>
        <v>100.07099112555102</v>
      </c>
      <c r="K9" s="14">
        <f t="shared" si="5"/>
        <v>61984.610001087189</v>
      </c>
      <c r="L9" s="14">
        <f t="shared" si="6"/>
        <v>2.1187588572502136E-8</v>
      </c>
      <c r="M9" s="14"/>
      <c r="N9" s="14"/>
      <c r="O9" s="14">
        <f t="shared" si="7"/>
        <v>-66619.813393118238</v>
      </c>
      <c r="P9" s="8">
        <f t="shared" si="8"/>
        <v>-4635.2033920522372</v>
      </c>
      <c r="Q9" s="8">
        <f t="shared" si="10"/>
        <v>-66619.813393118238</v>
      </c>
      <c r="R9" s="14">
        <f t="shared" si="9"/>
        <v>-4635.2033920522372</v>
      </c>
      <c r="S9">
        <v>1.07962011E-4</v>
      </c>
      <c r="T9" s="61"/>
    </row>
    <row r="10" spans="1:20">
      <c r="A10" t="s">
        <v>7</v>
      </c>
      <c r="B10" t="s">
        <v>520</v>
      </c>
      <c r="C10" s="1">
        <v>46211</v>
      </c>
      <c r="D10" s="16">
        <v>62766.449997636002</v>
      </c>
      <c r="E10" s="7">
        <v>626491928.44999802</v>
      </c>
      <c r="F10" s="7"/>
      <c r="G10" s="7">
        <f t="shared" si="1"/>
        <v>9299999.9999983311</v>
      </c>
      <c r="H10" s="5">
        <f t="shared" si="2"/>
        <v>626491928.44999802</v>
      </c>
      <c r="I10" s="3">
        <f t="shared" si="3"/>
        <v>1.0019720313988744E-4</v>
      </c>
      <c r="J10" s="3">
        <f t="shared" si="4"/>
        <v>100.08101795897723</v>
      </c>
      <c r="K10" s="14">
        <f t="shared" si="5"/>
        <v>62766.449997663498</v>
      </c>
      <c r="L10" s="14">
        <f t="shared" si="6"/>
        <v>2.7495843823999166E-8</v>
      </c>
      <c r="M10" s="14"/>
      <c r="N10" s="14"/>
      <c r="O10" s="14">
        <f t="shared" si="7"/>
        <v>-66141.05136861105</v>
      </c>
      <c r="P10" s="8">
        <f t="shared" si="8"/>
        <v>-3374.6013709750478</v>
      </c>
      <c r="Q10" s="8">
        <f t="shared" si="10"/>
        <v>-66141.05136861105</v>
      </c>
      <c r="R10" s="14">
        <f t="shared" si="9"/>
        <v>-3374.6013709750478</v>
      </c>
      <c r="S10">
        <v>1.05584247E-4</v>
      </c>
      <c r="T10" s="61"/>
    </row>
    <row r="11" spans="1:20">
      <c r="A11" t="s">
        <v>7</v>
      </c>
      <c r="B11" t="s">
        <v>520</v>
      </c>
      <c r="C11" s="1">
        <v>46212</v>
      </c>
      <c r="D11" s="16">
        <v>47326.279999999002</v>
      </c>
      <c r="E11" s="7">
        <v>483539254.72999799</v>
      </c>
      <c r="F11" s="7"/>
      <c r="G11" s="7">
        <f t="shared" si="1"/>
        <v>-143000000</v>
      </c>
      <c r="H11" s="5">
        <f t="shared" si="2"/>
        <v>483539254.72999799</v>
      </c>
      <c r="I11" s="3">
        <f t="shared" si="3"/>
        <v>9.7884322809053468E-5</v>
      </c>
      <c r="J11" s="3">
        <f t="shared" si="4"/>
        <v>100.09081432164618</v>
      </c>
      <c r="K11" s="14">
        <f t="shared" si="5"/>
        <v>47326.27999997139</v>
      </c>
      <c r="L11" s="14">
        <f t="shared" si="6"/>
        <v>-2.7612259145826101E-8</v>
      </c>
      <c r="M11" s="14"/>
      <c r="N11" s="14"/>
      <c r="O11" s="14">
        <f t="shared" si="7"/>
        <v>-49190.013351106194</v>
      </c>
      <c r="P11" s="8">
        <f t="shared" si="8"/>
        <v>-1863.733351107192</v>
      </c>
      <c r="Q11" s="8">
        <f t="shared" si="10"/>
        <v>-49190.013351106194</v>
      </c>
      <c r="R11" s="14">
        <f t="shared" si="9"/>
        <v>-1863.733351107192</v>
      </c>
      <c r="S11">
        <v>1.0173905799999999E-4</v>
      </c>
      <c r="T11" s="61"/>
    </row>
    <row r="12" spans="1:20">
      <c r="A12" t="s">
        <v>7</v>
      </c>
      <c r="B12" t="s">
        <v>520</v>
      </c>
      <c r="C12" s="1">
        <v>46213</v>
      </c>
      <c r="D12" s="16">
        <v>41346.120001304997</v>
      </c>
      <c r="E12" s="7">
        <v>429180600.85000098</v>
      </c>
      <c r="F12" s="7"/>
      <c r="G12" s="7">
        <f t="shared" si="1"/>
        <v>-54399999.999998331</v>
      </c>
      <c r="H12" s="5">
        <f t="shared" si="2"/>
        <v>429180600.85000098</v>
      </c>
      <c r="I12" s="3">
        <f t="shared" si="3"/>
        <v>9.6346627686925754E-5</v>
      </c>
      <c r="J12" s="3">
        <f t="shared" si="4"/>
        <v>100.1004577340685</v>
      </c>
      <c r="K12" s="14">
        <f t="shared" si="5"/>
        <v>41346.120001316071</v>
      </c>
      <c r="L12" s="14">
        <f t="shared" si="6"/>
        <v>1.1074007488787174E-8</v>
      </c>
      <c r="M12" s="14"/>
      <c r="N12" s="14"/>
      <c r="O12" s="14">
        <f t="shared" si="7"/>
        <v>-46825.299761223381</v>
      </c>
      <c r="P12" s="8">
        <f t="shared" si="8"/>
        <v>-5479.1797599183847</v>
      </c>
      <c r="Q12" s="8">
        <f t="shared" si="10"/>
        <v>-46825.299761223381</v>
      </c>
      <c r="R12" s="14">
        <f t="shared" si="9"/>
        <v>-5479.1797599183847</v>
      </c>
      <c r="S12">
        <v>1.09114464E-4</v>
      </c>
      <c r="T12" s="61"/>
    </row>
    <row r="13" spans="1:20">
      <c r="A13" t="s">
        <v>7</v>
      </c>
      <c r="B13" t="s">
        <v>520</v>
      </c>
      <c r="C13" s="1">
        <v>46214</v>
      </c>
      <c r="D13" s="16">
        <v>42492.910000634998</v>
      </c>
      <c r="E13" s="7">
        <v>429223093.760001</v>
      </c>
      <c r="F13" s="7"/>
      <c r="G13" s="7">
        <f t="shared" si="1"/>
        <v>-5.9604644775390625E-7</v>
      </c>
      <c r="H13" s="5">
        <f t="shared" si="2"/>
        <v>429223093.760001</v>
      </c>
      <c r="I13" s="3">
        <f t="shared" si="3"/>
        <v>9.9009391189779436E-5</v>
      </c>
      <c r="J13" s="3">
        <f t="shared" si="4"/>
        <v>100.11036861944656</v>
      </c>
      <c r="K13" s="14">
        <f t="shared" si="5"/>
        <v>42492.910000622272</v>
      </c>
      <c r="L13" s="14">
        <f t="shared" si="6"/>
        <v>-1.2725649867206812E-8</v>
      </c>
      <c r="M13" s="14"/>
      <c r="N13" s="14"/>
      <c r="O13" s="14">
        <f t="shared" si="7"/>
        <v>-46184.386257635058</v>
      </c>
      <c r="P13" s="8">
        <f t="shared" si="8"/>
        <v>-3691.4762570000603</v>
      </c>
      <c r="Q13" s="8">
        <f t="shared" si="10"/>
        <v>-46184.386257635058</v>
      </c>
      <c r="R13" s="14">
        <f t="shared" si="9"/>
        <v>-3691.4762570000603</v>
      </c>
      <c r="S13">
        <v>1.0761061E-4</v>
      </c>
      <c r="T13" s="61"/>
    </row>
    <row r="14" spans="1:20">
      <c r="A14" t="s">
        <v>7</v>
      </c>
      <c r="B14" t="s">
        <v>520</v>
      </c>
      <c r="C14" s="1">
        <v>46215</v>
      </c>
      <c r="D14" s="16">
        <v>42254.860000820001</v>
      </c>
      <c r="E14" s="7">
        <v>429265348.62000197</v>
      </c>
      <c r="F14" s="7"/>
      <c r="G14" s="7">
        <f t="shared" si="1"/>
        <v>1.1920928955078125E-7</v>
      </c>
      <c r="H14" s="5">
        <f t="shared" si="2"/>
        <v>429265348.62000197</v>
      </c>
      <c r="I14" s="3">
        <f t="shared" si="3"/>
        <v>9.8444982609615725E-5</v>
      </c>
      <c r="J14" s="3">
        <f t="shared" si="4"/>
        <v>100.12022398294434</v>
      </c>
      <c r="K14" s="14">
        <f t="shared" si="5"/>
        <v>42254.86000084877</v>
      </c>
      <c r="L14" s="14">
        <f t="shared" si="6"/>
        <v>2.8769136406481266E-8</v>
      </c>
      <c r="M14" s="14"/>
      <c r="N14" s="14"/>
      <c r="O14" s="14">
        <f t="shared" si="7"/>
        <v>-45936.070141665587</v>
      </c>
      <c r="P14" s="8">
        <f t="shared" si="8"/>
        <v>-3681.2101408455856</v>
      </c>
      <c r="Q14" s="8">
        <f t="shared" si="10"/>
        <v>-45936.070141665587</v>
      </c>
      <c r="R14" s="14">
        <f t="shared" si="9"/>
        <v>-3681.2101408455856</v>
      </c>
      <c r="S14">
        <v>1.07021432E-4</v>
      </c>
      <c r="T14" s="61"/>
    </row>
    <row r="15" spans="1:20">
      <c r="A15" t="s">
        <v>7</v>
      </c>
      <c r="B15" t="s">
        <v>520</v>
      </c>
      <c r="C15" s="1">
        <v>46216</v>
      </c>
      <c r="D15" s="16">
        <v>48082.780000692001</v>
      </c>
      <c r="E15" s="7">
        <v>488413431.39999902</v>
      </c>
      <c r="F15" s="7"/>
      <c r="G15" s="7">
        <f t="shared" si="1"/>
        <v>59099999.999996364</v>
      </c>
      <c r="H15" s="5">
        <f t="shared" si="2"/>
        <v>488413431.39999902</v>
      </c>
      <c r="I15" s="3">
        <f t="shared" si="3"/>
        <v>9.845657587410099E-5</v>
      </c>
      <c r="J15" s="3">
        <f t="shared" si="4"/>
        <v>100.13008147737345</v>
      </c>
      <c r="K15" s="14">
        <f t="shared" si="5"/>
        <v>48082.780000686646</v>
      </c>
      <c r="L15" s="14">
        <f t="shared" si="6"/>
        <v>-5.3551048040390015E-9</v>
      </c>
      <c r="M15" s="14"/>
      <c r="N15" s="14"/>
      <c r="O15" s="14">
        <f t="shared" si="7"/>
        <v>-50012.34036812454</v>
      </c>
      <c r="P15" s="8">
        <f t="shared" si="8"/>
        <v>-1929.5603674325394</v>
      </c>
      <c r="Q15" s="8">
        <f t="shared" si="10"/>
        <v>-50012.34036812454</v>
      </c>
      <c r="R15" s="14">
        <f t="shared" si="9"/>
        <v>-1929.5603674325394</v>
      </c>
      <c r="S15">
        <v>1.0240763499999999E-4</v>
      </c>
      <c r="T15" s="61"/>
    </row>
    <row r="16" spans="1:20">
      <c r="A16" t="s">
        <v>7</v>
      </c>
      <c r="B16" t="s">
        <v>520</v>
      </c>
      <c r="C16" s="1">
        <v>46217</v>
      </c>
      <c r="D16" s="16">
        <v>45537.220000055997</v>
      </c>
      <c r="E16" s="7">
        <v>449458968.61999899</v>
      </c>
      <c r="F16" s="7"/>
      <c r="G16" s="7">
        <f t="shared" si="1"/>
        <v>-39000000.00000006</v>
      </c>
      <c r="H16" s="5">
        <f t="shared" si="2"/>
        <v>449458968.61999899</v>
      </c>
      <c r="I16" s="3">
        <f t="shared" si="3"/>
        <v>1.0132589909067127E-4</v>
      </c>
      <c r="J16" s="3">
        <f t="shared" si="4"/>
        <v>100.14022724790517</v>
      </c>
      <c r="K16" s="14">
        <f t="shared" si="5"/>
        <v>45537.22000002861</v>
      </c>
      <c r="L16" s="14">
        <f t="shared" si="6"/>
        <v>-2.7386704459786415E-8</v>
      </c>
      <c r="M16" s="14"/>
      <c r="N16" s="14"/>
      <c r="O16" s="14">
        <f t="shared" si="7"/>
        <v>-46138.507266860179</v>
      </c>
      <c r="P16" s="8">
        <f t="shared" si="8"/>
        <v>-601.28726680418185</v>
      </c>
      <c r="Q16" s="8">
        <f t="shared" si="10"/>
        <v>-46138.507266860179</v>
      </c>
      <c r="R16" s="14">
        <f t="shared" si="9"/>
        <v>-601.28726680418185</v>
      </c>
      <c r="S16">
        <v>1.0266383700000001E-4</v>
      </c>
      <c r="T16" s="61"/>
    </row>
    <row r="17" spans="1:20">
      <c r="A17" t="s">
        <v>7</v>
      </c>
      <c r="B17" t="s">
        <v>520</v>
      </c>
      <c r="C17" s="1">
        <v>46218</v>
      </c>
      <c r="D17" s="16">
        <v>3432.0799988640001</v>
      </c>
      <c r="E17" s="7">
        <v>514762400.70000201</v>
      </c>
      <c r="F17" s="7"/>
      <c r="G17" s="7">
        <f t="shared" si="1"/>
        <v>65300000.000004172</v>
      </c>
      <c r="H17" s="5">
        <f t="shared" si="2"/>
        <v>514762400.70000201</v>
      </c>
      <c r="I17" s="3">
        <f t="shared" si="3"/>
        <v>6.6673534762332535E-6</v>
      </c>
      <c r="J17" s="3">
        <f t="shared" si="4"/>
        <v>100.14089491819742</v>
      </c>
      <c r="K17" s="14">
        <f t="shared" si="5"/>
        <v>3432.0799988508224</v>
      </c>
      <c r="L17" s="14">
        <f t="shared" si="6"/>
        <v>-1.3177668733987957E-8</v>
      </c>
      <c r="M17" s="14"/>
      <c r="N17" s="14"/>
      <c r="O17" s="14">
        <f t="shared" si="7"/>
        <v>-52739.532840517357</v>
      </c>
      <c r="P17" s="8">
        <f t="shared" si="8"/>
        <v>-49307.452841653358</v>
      </c>
      <c r="Q17" s="8">
        <f t="shared" si="10"/>
        <v>-52739.532840517357</v>
      </c>
      <c r="R17" s="14">
        <f t="shared" si="9"/>
        <v>-49307.452841653358</v>
      </c>
      <c r="S17">
        <v>1.02454811E-4</v>
      </c>
      <c r="T17" s="61"/>
    </row>
    <row r="18" spans="1:20">
      <c r="A18" t="s">
        <v>7</v>
      </c>
      <c r="B18" t="s">
        <v>520</v>
      </c>
      <c r="C18" s="1">
        <v>46219</v>
      </c>
      <c r="D18" s="16">
        <v>49323.189998080001</v>
      </c>
      <c r="E18" s="7">
        <v>487311723.890001</v>
      </c>
      <c r="F18" s="7"/>
      <c r="G18" s="7">
        <f t="shared" si="1"/>
        <v>-27499999.999999106</v>
      </c>
      <c r="H18" s="5">
        <f t="shared" si="2"/>
        <v>487311723.890001</v>
      </c>
      <c r="I18" s="3">
        <f t="shared" si="3"/>
        <v>1.0122510977090044E-4</v>
      </c>
      <c r="J18" s="3">
        <f t="shared" si="4"/>
        <v>100.15103169127808</v>
      </c>
      <c r="K18" s="14">
        <f t="shared" si="5"/>
        <v>49323.189998090267</v>
      </c>
      <c r="L18" s="14">
        <f t="shared" si="6"/>
        <v>1.0266376193612814E-8</v>
      </c>
      <c r="M18" s="14"/>
      <c r="N18" s="14"/>
      <c r="O18" s="14">
        <f t="shared" si="7"/>
        <v>-49602.787122392343</v>
      </c>
      <c r="P18" s="8">
        <f t="shared" si="8"/>
        <v>-279.5971243123422</v>
      </c>
      <c r="Q18" s="8">
        <f t="shared" si="10"/>
        <v>-49602.787122392343</v>
      </c>
      <c r="R18" s="14">
        <f t="shared" si="9"/>
        <v>-279.5971243123422</v>
      </c>
      <c r="S18">
        <v>1.0179892200000001E-4</v>
      </c>
      <c r="T18" s="61"/>
    </row>
    <row r="19" spans="1:20">
      <c r="A19" t="s">
        <v>7</v>
      </c>
      <c r="B19" t="s">
        <v>520</v>
      </c>
      <c r="C19" s="1">
        <v>46220</v>
      </c>
      <c r="D19" s="16">
        <v>48640</v>
      </c>
      <c r="E19" s="7">
        <v>487409123.88999802</v>
      </c>
      <c r="F19" s="7"/>
      <c r="G19" s="7">
        <f t="shared" si="1"/>
        <v>48759.999997019768</v>
      </c>
      <c r="H19" s="5">
        <f t="shared" si="2"/>
        <v>487409123.88999802</v>
      </c>
      <c r="I19" s="3">
        <f t="shared" si="3"/>
        <v>9.9802921262238646E-5</v>
      </c>
      <c r="J19" s="3">
        <f t="shared" si="4"/>
        <v>100.16102705680829</v>
      </c>
      <c r="K19" s="14">
        <f t="shared" si="5"/>
        <v>48640</v>
      </c>
      <c r="L19" s="14">
        <f t="shared" si="6"/>
        <v>0</v>
      </c>
      <c r="M19" s="14"/>
      <c r="N19" s="14"/>
      <c r="O19" s="14">
        <f t="shared" si="7"/>
        <v>-48544.206732284241</v>
      </c>
      <c r="P19" s="8">
        <f t="shared" si="8"/>
        <v>95.793267715758702</v>
      </c>
      <c r="Q19" s="8">
        <f t="shared" si="10"/>
        <v>-48544.206732284241</v>
      </c>
      <c r="R19" s="14">
        <f t="shared" si="9"/>
        <v>95.793267715758702</v>
      </c>
      <c r="S19">
        <v>9.9606365999999996E-5</v>
      </c>
      <c r="T19" s="61"/>
    </row>
    <row r="20" spans="1:20">
      <c r="A20" t="s">
        <v>7</v>
      </c>
      <c r="B20" t="s">
        <v>520</v>
      </c>
      <c r="C20" s="1">
        <v>46221</v>
      </c>
      <c r="D20" s="16">
        <v>48369.779998464001</v>
      </c>
      <c r="E20" s="7">
        <v>487457493.67000097</v>
      </c>
      <c r="F20" s="7"/>
      <c r="G20" s="7">
        <f t="shared" si="1"/>
        <v>4.4703483581542969E-6</v>
      </c>
      <c r="H20" s="5">
        <f t="shared" si="2"/>
        <v>487457493.67000097</v>
      </c>
      <c r="I20" s="3">
        <f t="shared" si="3"/>
        <v>9.9238560846877513E-5</v>
      </c>
      <c r="J20" s="3">
        <f t="shared" si="4"/>
        <v>100.17096689298636</v>
      </c>
      <c r="K20" s="14">
        <f t="shared" si="5"/>
        <v>48369.779998481274</v>
      </c>
      <c r="L20" s="14">
        <f t="shared" si="6"/>
        <v>1.7273123376071453E-8</v>
      </c>
      <c r="M20" s="14"/>
      <c r="N20" s="14"/>
      <c r="O20" s="14">
        <f t="shared" si="7"/>
        <v>-49234.826475057685</v>
      </c>
      <c r="P20" s="8">
        <f t="shared" si="8"/>
        <v>-865.04647659368493</v>
      </c>
      <c r="Q20" s="8">
        <f t="shared" si="10"/>
        <v>-49234.826475057685</v>
      </c>
      <c r="R20" s="14">
        <f t="shared" si="9"/>
        <v>-865.04647659368493</v>
      </c>
      <c r="S20">
        <v>1.01013346E-4</v>
      </c>
      <c r="T20" s="61"/>
    </row>
    <row r="21" spans="1:20">
      <c r="A21" t="s">
        <v>7</v>
      </c>
      <c r="B21" t="s">
        <v>520</v>
      </c>
      <c r="C21" s="1">
        <v>46222</v>
      </c>
      <c r="D21" s="16">
        <v>48504.890001663996</v>
      </c>
      <c r="E21" s="7">
        <v>487505998.55999798</v>
      </c>
      <c r="F21" s="7"/>
      <c r="G21" s="7">
        <f t="shared" si="1"/>
        <v>-4.6491622924804688E-6</v>
      </c>
      <c r="H21" s="5">
        <f t="shared" si="2"/>
        <v>487505998.55999798</v>
      </c>
      <c r="I21" s="3">
        <f t="shared" si="3"/>
        <v>9.9505886424000557E-5</v>
      </c>
      <c r="J21" s="3">
        <f t="shared" si="4"/>
        <v>100.18093449384098</v>
      </c>
      <c r="K21" s="14">
        <f t="shared" si="5"/>
        <v>48504.890001654625</v>
      </c>
      <c r="L21" s="14">
        <f t="shared" si="6"/>
        <v>-9.3714334070682526E-9</v>
      </c>
      <c r="M21" s="14"/>
      <c r="N21" s="14"/>
      <c r="O21" s="14">
        <f t="shared" si="7"/>
        <v>-48559.061433701419</v>
      </c>
      <c r="P21" s="8">
        <f t="shared" si="8"/>
        <v>-54.171432037423074</v>
      </c>
      <c r="Q21" s="8">
        <f t="shared" si="10"/>
        <v>-48559.061433701419</v>
      </c>
      <c r="R21" s="14">
        <f t="shared" si="9"/>
        <v>-54.171432037423074</v>
      </c>
      <c r="S21">
        <v>9.9617017000000005E-5</v>
      </c>
      <c r="T21" s="61"/>
    </row>
    <row r="22" spans="1:20">
      <c r="A22" t="s">
        <v>7</v>
      </c>
      <c r="B22" t="s">
        <v>520</v>
      </c>
      <c r="C22" s="1">
        <v>46223</v>
      </c>
      <c r="D22" s="16">
        <v>66783.969997330001</v>
      </c>
      <c r="E22" s="7">
        <v>670872782.52999902</v>
      </c>
      <c r="F22" s="7"/>
      <c r="G22" s="7">
        <f t="shared" si="1"/>
        <v>183300000.0000037</v>
      </c>
      <c r="H22" s="5">
        <f t="shared" si="2"/>
        <v>670872782.52999902</v>
      </c>
      <c r="I22" s="3">
        <f t="shared" si="3"/>
        <v>9.9557800825737208E-5</v>
      </c>
      <c r="J22" s="3">
        <f t="shared" si="4"/>
        <v>100.19090828736387</v>
      </c>
      <c r="K22" s="14">
        <f t="shared" si="5"/>
        <v>66783.969997346401</v>
      </c>
      <c r="L22" s="14">
        <f t="shared" si="6"/>
        <v>1.6400008462369442E-8</v>
      </c>
      <c r="M22" s="14"/>
      <c r="N22" s="14"/>
      <c r="O22" s="14">
        <f t="shared" si="7"/>
        <v>-66321.494322237704</v>
      </c>
      <c r="P22" s="8">
        <f t="shared" si="8"/>
        <v>462.47567509229702</v>
      </c>
      <c r="Q22" s="8">
        <f t="shared" si="10"/>
        <v>-66321.494322237704</v>
      </c>
      <c r="R22" s="14">
        <f t="shared" si="9"/>
        <v>462.47567509229702</v>
      </c>
      <c r="S22">
        <v>9.8868367999999996E-5</v>
      </c>
      <c r="T22" s="61"/>
    </row>
    <row r="23" spans="1:20">
      <c r="A23" t="s">
        <v>7</v>
      </c>
      <c r="B23" t="s">
        <v>520</v>
      </c>
      <c r="C23" s="1">
        <v>46224</v>
      </c>
      <c r="D23" s="16">
        <v>64760.619996920002</v>
      </c>
      <c r="E23" s="7">
        <v>658037543.149997</v>
      </c>
      <c r="F23" s="7"/>
      <c r="G23" s="7">
        <f t="shared" si="1"/>
        <v>-12899999.999998927</v>
      </c>
      <c r="H23" s="5">
        <f t="shared" si="2"/>
        <v>658037543.149997</v>
      </c>
      <c r="I23" s="3">
        <f t="shared" si="3"/>
        <v>9.842446635541886E-5</v>
      </c>
      <c r="J23" s="3">
        <f t="shared" si="4"/>
        <v>100.20076952404571</v>
      </c>
      <c r="K23" s="14">
        <f t="shared" si="5"/>
        <v>64760.619996905327</v>
      </c>
      <c r="L23" s="14">
        <f t="shared" si="6"/>
        <v>-1.467560650780797E-8</v>
      </c>
      <c r="M23" s="14"/>
      <c r="N23" s="14"/>
      <c r="O23" s="14">
        <f t="shared" si="7"/>
        <v>-71862.207515275761</v>
      </c>
      <c r="P23" s="8">
        <f t="shared" si="8"/>
        <v>-7101.5875183557582</v>
      </c>
      <c r="Q23" s="8">
        <f t="shared" si="10"/>
        <v>-71862.207515275761</v>
      </c>
      <c r="R23" s="14">
        <f t="shared" si="9"/>
        <v>-7101.5875183557582</v>
      </c>
      <c r="S23">
        <v>1.09217599E-4</v>
      </c>
      <c r="T23" s="61"/>
    </row>
    <row r="24" spans="1:20">
      <c r="A24" t="s">
        <v>7</v>
      </c>
      <c r="B24" t="s">
        <v>520</v>
      </c>
      <c r="C24" s="1">
        <v>46225</v>
      </c>
      <c r="D24" s="16">
        <v>60204.519997479001</v>
      </c>
      <c r="E24" s="7">
        <v>594397747.67000198</v>
      </c>
      <c r="F24" s="7"/>
      <c r="G24" s="7">
        <f t="shared" si="1"/>
        <v>-63699999.99999249</v>
      </c>
      <c r="H24" s="5">
        <f t="shared" si="2"/>
        <v>594397747.67000198</v>
      </c>
      <c r="I24" s="3">
        <f t="shared" si="3"/>
        <v>1.0129684838415558E-4</v>
      </c>
      <c r="J24" s="3">
        <f t="shared" si="4"/>
        <v>100.21091954620417</v>
      </c>
      <c r="K24" s="14">
        <f t="shared" si="5"/>
        <v>60204.519997477531</v>
      </c>
      <c r="L24" s="14">
        <f t="shared" si="6"/>
        <v>-1.469743438065052E-9</v>
      </c>
      <c r="M24" s="14"/>
      <c r="N24" s="14"/>
      <c r="O24" s="14">
        <f t="shared" si="7"/>
        <v>-68124.322502439274</v>
      </c>
      <c r="P24" s="8">
        <f t="shared" si="8"/>
        <v>-7919.8025049602729</v>
      </c>
      <c r="Q24" s="8">
        <f t="shared" si="10"/>
        <v>-68124.322502439274</v>
      </c>
      <c r="R24" s="14">
        <f t="shared" si="9"/>
        <v>-7919.8025049602729</v>
      </c>
      <c r="S24">
        <v>1.1462227700000001E-4</v>
      </c>
      <c r="T24" s="61"/>
    </row>
    <row r="25" spans="1:20">
      <c r="A25" t="s">
        <v>7</v>
      </c>
      <c r="B25" t="s">
        <v>520</v>
      </c>
      <c r="C25" s="1">
        <v>46226</v>
      </c>
      <c r="D25" s="16">
        <v>58124.970002528004</v>
      </c>
      <c r="E25" s="7">
        <v>577755872.63999903</v>
      </c>
      <c r="F25" s="7"/>
      <c r="G25" s="7">
        <f t="shared" si="1"/>
        <v>-16700000.000005484</v>
      </c>
      <c r="H25" s="5">
        <f t="shared" si="2"/>
        <v>577755872.63999903</v>
      </c>
      <c r="I25" s="3">
        <f t="shared" si="3"/>
        <v>1.0061484614915836E-4</v>
      </c>
      <c r="J25" s="3">
        <f t="shared" si="4"/>
        <v>100.22100225245677</v>
      </c>
      <c r="K25" s="14">
        <f t="shared" si="5"/>
        <v>58124.970002532005</v>
      </c>
      <c r="L25" s="14">
        <f t="shared" si="6"/>
        <v>4.0017766878008842E-9</v>
      </c>
      <c r="M25" s="14"/>
      <c r="N25" s="14"/>
      <c r="O25" s="14">
        <f t="shared" si="7"/>
        <v>-67590.613369479688</v>
      </c>
      <c r="P25" s="8">
        <f t="shared" si="8"/>
        <v>-9465.6433669516846</v>
      </c>
      <c r="Q25" s="8">
        <f t="shared" si="10"/>
        <v>-67590.613369479688</v>
      </c>
      <c r="R25" s="14">
        <f t="shared" si="9"/>
        <v>-9465.6433669516846</v>
      </c>
      <c r="S25">
        <v>1.1699996E-4</v>
      </c>
      <c r="T25" s="61"/>
    </row>
    <row r="26" spans="1:20">
      <c r="A26" t="s">
        <v>7</v>
      </c>
      <c r="B26" t="s">
        <v>520</v>
      </c>
      <c r="C26" s="1">
        <v>46227</v>
      </c>
      <c r="D26" s="16">
        <v>72392.220003312003</v>
      </c>
      <c r="E26" s="7">
        <v>714228264.86000204</v>
      </c>
      <c r="F26" s="7"/>
      <c r="G26" s="7">
        <f t="shared" si="1"/>
        <v>136399999.99999964</v>
      </c>
      <c r="H26" s="5">
        <f t="shared" si="2"/>
        <v>714228264.86000204</v>
      </c>
      <c r="I26" s="3">
        <f t="shared" si="3"/>
        <v>1.0136753442320135E-4</v>
      </c>
      <c r="J26" s="3">
        <f t="shared" si="4"/>
        <v>100.23116140835253</v>
      </c>
      <c r="K26" s="14">
        <f t="shared" si="5"/>
        <v>72392.22000336647</v>
      </c>
      <c r="L26" s="14">
        <f t="shared" si="6"/>
        <v>5.4467818699777126E-8</v>
      </c>
      <c r="M26" s="14"/>
      <c r="N26" s="14"/>
      <c r="O26" s="14">
        <f t="shared" si="7"/>
        <v>-81276.365176908032</v>
      </c>
      <c r="P26" s="8">
        <f t="shared" si="8"/>
        <v>-8884.1451735960291</v>
      </c>
      <c r="Q26" s="8">
        <f t="shared" si="10"/>
        <v>-81276.365176908032</v>
      </c>
      <c r="R26" s="14">
        <f t="shared" si="9"/>
        <v>-8884.1451735960291</v>
      </c>
      <c r="S26">
        <v>1.1380759899999999E-4</v>
      </c>
      <c r="T26" s="61"/>
    </row>
    <row r="27" spans="1:20">
      <c r="A27" t="s">
        <v>7</v>
      </c>
      <c r="B27" t="s">
        <v>520</v>
      </c>
      <c r="C27" s="1">
        <v>46228</v>
      </c>
      <c r="D27" s="16">
        <v>72071.999999207997</v>
      </c>
      <c r="E27" s="7">
        <v>714300336.86000097</v>
      </c>
      <c r="F27" s="7"/>
      <c r="G27" s="7">
        <f t="shared" si="1"/>
        <v>-2.384185791015625E-7</v>
      </c>
      <c r="H27" s="5">
        <f t="shared" si="2"/>
        <v>714300336.86000097</v>
      </c>
      <c r="I27" s="3">
        <f t="shared" si="3"/>
        <v>1.0090891602181636E-4</v>
      </c>
      <c r="J27" s="3">
        <f t="shared" si="4"/>
        <v>100.24127562620185</v>
      </c>
      <c r="K27" s="14">
        <f t="shared" si="5"/>
        <v>72071.999999165535</v>
      </c>
      <c r="L27" s="14">
        <f t="shared" si="6"/>
        <v>-4.2462488636374474E-8</v>
      </c>
      <c r="M27" s="14"/>
      <c r="N27" s="14"/>
      <c r="O27" s="14">
        <f t="shared" si="7"/>
        <v>-81327.940475851516</v>
      </c>
      <c r="P27" s="8">
        <f t="shared" si="8"/>
        <v>-9255.9404766435182</v>
      </c>
      <c r="Q27" s="8">
        <f t="shared" si="10"/>
        <v>-81327.940475851516</v>
      </c>
      <c r="R27" s="14">
        <f t="shared" si="9"/>
        <v>-9255.9404766435182</v>
      </c>
      <c r="S27">
        <v>1.13868275E-4</v>
      </c>
      <c r="T27" s="61"/>
    </row>
    <row r="28" spans="1:20">
      <c r="A28" t="s">
        <v>7</v>
      </c>
      <c r="B28" t="s">
        <v>520</v>
      </c>
      <c r="C28" s="1">
        <v>46229</v>
      </c>
      <c r="D28" s="16">
        <v>72071.999999207997</v>
      </c>
      <c r="E28" s="7">
        <v>714372408.86000097</v>
      </c>
      <c r="F28" s="7"/>
      <c r="G28" s="7">
        <f t="shared" si="1"/>
        <v>8.3446502685546875E-7</v>
      </c>
      <c r="H28" s="5">
        <f t="shared" si="2"/>
        <v>714372408.86000097</v>
      </c>
      <c r="I28" s="3">
        <f t="shared" si="3"/>
        <v>1.0089873443989594E-4</v>
      </c>
      <c r="J28" s="3">
        <f t="shared" si="4"/>
        <v>100.25138984405119</v>
      </c>
      <c r="K28" s="14">
        <f t="shared" si="5"/>
        <v>72071.999999165535</v>
      </c>
      <c r="L28" s="14">
        <f t="shared" si="6"/>
        <v>-4.2462488636374474E-8</v>
      </c>
      <c r="M28" s="14"/>
      <c r="N28" s="14"/>
      <c r="O28" s="14">
        <f t="shared" si="7"/>
        <v>-81177.45608442949</v>
      </c>
      <c r="P28" s="8">
        <f t="shared" si="8"/>
        <v>-9105.4560852214927</v>
      </c>
      <c r="Q28" s="8">
        <f t="shared" si="10"/>
        <v>-81177.45608442949</v>
      </c>
      <c r="R28" s="14">
        <f t="shared" si="9"/>
        <v>-9105.4560852214927</v>
      </c>
      <c r="S28">
        <v>1.13646112E-4</v>
      </c>
      <c r="T28" s="61"/>
    </row>
    <row r="29" spans="1:20">
      <c r="A29" t="s">
        <v>7</v>
      </c>
      <c r="B29" t="s">
        <v>520</v>
      </c>
      <c r="C29" s="1">
        <v>46230</v>
      </c>
      <c r="D29" s="16">
        <v>74801.999999178006</v>
      </c>
      <c r="E29" s="7">
        <v>741447210.85999894</v>
      </c>
      <c r="F29" s="7"/>
      <c r="G29" s="7">
        <f t="shared" si="1"/>
        <v>26999999.999998808</v>
      </c>
      <c r="H29" s="5">
        <f t="shared" si="2"/>
        <v>741447210.85999894</v>
      </c>
      <c r="I29" s="3">
        <f t="shared" si="3"/>
        <v>1.0089666017405173E-4</v>
      </c>
      <c r="J29" s="3">
        <f t="shared" si="4"/>
        <v>100.26150487446426</v>
      </c>
      <c r="K29" s="14">
        <f t="shared" si="5"/>
        <v>74801.999999165535</v>
      </c>
      <c r="L29" s="14">
        <f t="shared" si="6"/>
        <v>-1.2470991350710392E-8</v>
      </c>
      <c r="M29" s="14"/>
      <c r="N29" s="14"/>
      <c r="O29" s="14">
        <f t="shared" si="7"/>
        <v>-83439.913666113629</v>
      </c>
      <c r="P29" s="8">
        <f t="shared" si="8"/>
        <v>-8637.913666935623</v>
      </c>
      <c r="Q29" s="8">
        <f t="shared" si="10"/>
        <v>-83439.913666113629</v>
      </c>
      <c r="R29" s="14">
        <f t="shared" si="9"/>
        <v>-8637.913666935623</v>
      </c>
      <c r="S29">
        <v>1.12547908E-4</v>
      </c>
      <c r="T29" s="61"/>
    </row>
    <row r="30" spans="1:20">
      <c r="A30" t="s">
        <v>7</v>
      </c>
      <c r="B30" t="s">
        <v>520</v>
      </c>
      <c r="C30" s="1">
        <v>46231</v>
      </c>
      <c r="D30" s="16">
        <v>75054.779996430007</v>
      </c>
      <c r="E30" s="7">
        <v>744022265.63999999</v>
      </c>
      <c r="F30" s="7"/>
      <c r="G30" s="7">
        <f t="shared" si="1"/>
        <v>2500000.0000046492</v>
      </c>
      <c r="H30" s="5">
        <f t="shared" si="2"/>
        <v>744022265.63999999</v>
      </c>
      <c r="I30" s="3">
        <f t="shared" si="3"/>
        <v>1.0088723890722263E-4</v>
      </c>
      <c r="J30" s="3">
        <f t="shared" si="4"/>
        <v>100.27161998085974</v>
      </c>
      <c r="K30" s="14">
        <f t="shared" si="5"/>
        <v>75054.779996395111</v>
      </c>
      <c r="L30" s="14">
        <f t="shared" si="6"/>
        <v>-3.4895492717623711E-8</v>
      </c>
      <c r="M30" s="14"/>
      <c r="N30" s="14"/>
      <c r="O30" s="14">
        <f t="shared" si="7"/>
        <v>-84233.479489611927</v>
      </c>
      <c r="P30" s="8">
        <f t="shared" si="8"/>
        <v>-9178.6994931819208</v>
      </c>
      <c r="Q30" s="8">
        <f t="shared" si="10"/>
        <v>-84233.479489611927</v>
      </c>
      <c r="R30" s="14">
        <f t="shared" si="9"/>
        <v>-9178.6994931819208</v>
      </c>
      <c r="S30">
        <v>1.13225076E-4</v>
      </c>
      <c r="T30" s="61"/>
    </row>
    <row r="31" spans="1:20">
      <c r="A31" t="s">
        <v>7</v>
      </c>
      <c r="B31" t="s">
        <v>520</v>
      </c>
      <c r="C31" s="1">
        <v>46232</v>
      </c>
      <c r="D31" s="16">
        <v>66849.110001281995</v>
      </c>
      <c r="E31" s="7">
        <v>659089114.75000095</v>
      </c>
      <c r="F31" s="7"/>
      <c r="G31" s="7">
        <f t="shared" si="1"/>
        <v>-85000000.000000358</v>
      </c>
      <c r="H31" s="5">
        <f t="shared" si="2"/>
        <v>659089114.75000095</v>
      </c>
      <c r="I31" s="3">
        <f t="shared" si="3"/>
        <v>1.0143680037336234E-4</v>
      </c>
      <c r="J31" s="3">
        <f t="shared" si="4"/>
        <v>100.28179121315885</v>
      </c>
      <c r="K31" s="14">
        <f t="shared" si="5"/>
        <v>66849.110001325607</v>
      </c>
      <c r="L31" s="14">
        <f t="shared" si="6"/>
        <v>4.3612089939415455E-8</v>
      </c>
      <c r="M31" s="14"/>
      <c r="N31" s="14"/>
      <c r="O31" s="14">
        <f t="shared" si="7"/>
        <v>-74203.771878923289</v>
      </c>
      <c r="P31" s="8">
        <f t="shared" si="8"/>
        <v>-7354.6618776412943</v>
      </c>
      <c r="Q31" s="8">
        <f t="shared" si="10"/>
        <v>-74203.771878923289</v>
      </c>
      <c r="R31" s="14">
        <f t="shared" si="9"/>
        <v>-7354.6618776412943</v>
      </c>
      <c r="S31">
        <v>1.1259676E-4</v>
      </c>
      <c r="T31" s="61"/>
    </row>
    <row r="32" spans="1:20">
      <c r="A32" t="s">
        <v>7</v>
      </c>
      <c r="B32" t="s">
        <v>520</v>
      </c>
      <c r="C32" s="1">
        <v>46233</v>
      </c>
      <c r="D32" s="16">
        <v>51505.56000112</v>
      </c>
      <c r="E32" s="7">
        <v>509840620.30999899</v>
      </c>
      <c r="F32" s="7"/>
      <c r="G32" s="7">
        <f t="shared" si="1"/>
        <v>-149300000.0000031</v>
      </c>
      <c r="H32" s="5">
        <f t="shared" si="2"/>
        <v>509840620.30999899</v>
      </c>
      <c r="I32" s="3">
        <f t="shared" si="3"/>
        <v>1.0103307134439965E-4</v>
      </c>
      <c r="J32" s="3">
        <f t="shared" si="4"/>
        <v>100.29192299052504</v>
      </c>
      <c r="K32" s="14">
        <f t="shared" si="5"/>
        <v>51505.560001134872</v>
      </c>
      <c r="L32" s="14">
        <f t="shared" si="6"/>
        <v>1.4872057363390923E-8</v>
      </c>
      <c r="M32" s="14"/>
      <c r="N32" s="14"/>
      <c r="O32" s="14">
        <f t="shared" si="7"/>
        <v>-59575.883972116731</v>
      </c>
      <c r="P32" s="8">
        <f t="shared" si="8"/>
        <v>-8070.3239709967311</v>
      </c>
      <c r="Q32" s="8">
        <f t="shared" si="10"/>
        <v>-59575.883972116731</v>
      </c>
      <c r="R32" s="14">
        <f t="shared" si="9"/>
        <v>-8070.3239709967311</v>
      </c>
      <c r="S32">
        <v>1.16863782E-4</v>
      </c>
      <c r="T32" s="61"/>
    </row>
    <row r="33" spans="1:20">
      <c r="A33" t="s">
        <v>7</v>
      </c>
      <c r="B33" t="s">
        <v>520</v>
      </c>
      <c r="C33" s="1">
        <v>46234</v>
      </c>
      <c r="D33" s="16">
        <v>56027.500000614004</v>
      </c>
      <c r="E33" s="7">
        <v>554496647.81000102</v>
      </c>
      <c r="F33" s="7"/>
      <c r="G33" s="7">
        <f t="shared" si="1"/>
        <v>44600000.000001431</v>
      </c>
      <c r="H33" s="5">
        <f t="shared" si="2"/>
        <v>554496647.81000102</v>
      </c>
      <c r="I33" s="3">
        <f t="shared" si="3"/>
        <v>1.0105230018909832E-4</v>
      </c>
      <c r="J33" s="3">
        <f t="shared" si="4"/>
        <v>100.30205772003363</v>
      </c>
      <c r="K33" s="14">
        <f t="shared" si="5"/>
        <v>56027.500000596046</v>
      </c>
      <c r="L33" s="14">
        <f t="shared" si="6"/>
        <v>-1.7957063391804695E-8</v>
      </c>
      <c r="M33" s="14"/>
      <c r="N33" s="14"/>
      <c r="O33" s="14">
        <f t="shared" si="7"/>
        <v>-63294.049674072194</v>
      </c>
      <c r="P33" s="8">
        <f t="shared" si="8"/>
        <v>-7266.5496734581902</v>
      </c>
      <c r="Q33" s="8">
        <f t="shared" si="10"/>
        <v>-63294.049674072194</v>
      </c>
      <c r="R33" s="14">
        <f t="shared" si="9"/>
        <v>-7266.5496734581902</v>
      </c>
      <c r="S33">
        <v>1.1415839200000001E-4</v>
      </c>
      <c r="T33" s="61"/>
    </row>
    <row r="34" spans="1:20">
      <c r="A34" t="s">
        <v>7</v>
      </c>
      <c r="B34" t="s">
        <v>520</v>
      </c>
      <c r="C34" s="1">
        <v>46235</v>
      </c>
      <c r="D34" s="16">
        <v>56334.499997544001</v>
      </c>
      <c r="E34" s="7">
        <v>554552982.30999899</v>
      </c>
      <c r="F34" s="7"/>
      <c r="G34" s="7">
        <f t="shared" si="1"/>
        <v>4.76837158203125E-7</v>
      </c>
      <c r="H34" s="5">
        <f t="shared" si="2"/>
        <v>554552982.30999899</v>
      </c>
      <c r="I34" s="3">
        <f t="shared" si="3"/>
        <v>1.0159574493370002E-4</v>
      </c>
      <c r="J34" s="3">
        <f t="shared" si="4"/>
        <v>100.31224798230609</v>
      </c>
      <c r="K34" s="14">
        <f t="shared" si="5"/>
        <v>56334.499997496605</v>
      </c>
      <c r="L34" s="14">
        <f t="shared" si="6"/>
        <v>-4.7395587898790836E-8</v>
      </c>
      <c r="M34" s="14"/>
      <c r="N34" s="14"/>
      <c r="O34" s="14">
        <f t="shared" si="7"/>
        <v>-62909.863789629198</v>
      </c>
      <c r="P34" s="8">
        <f t="shared" si="8"/>
        <v>-6575.3637920851979</v>
      </c>
      <c r="Q34" s="8">
        <f t="shared" si="10"/>
        <v>-62909.863789629198</v>
      </c>
      <c r="R34" s="14">
        <f t="shared" si="9"/>
        <v>-6575.3637920851979</v>
      </c>
      <c r="S34">
        <v>1.1345400199999999E-4</v>
      </c>
      <c r="T34" s="61"/>
    </row>
    <row r="35" spans="1:20">
      <c r="A35" t="s">
        <v>7</v>
      </c>
      <c r="B35" t="s">
        <v>520</v>
      </c>
      <c r="C35" s="1">
        <v>46236</v>
      </c>
      <c r="D35" s="16">
        <v>56181.000001842003</v>
      </c>
      <c r="E35" s="7">
        <v>554609163.31000102</v>
      </c>
      <c r="F35" s="7"/>
      <c r="G35" s="7">
        <f t="shared" si="1"/>
        <v>2.384185791015625E-7</v>
      </c>
      <c r="H35" s="5">
        <f t="shared" si="2"/>
        <v>554609163.31000102</v>
      </c>
      <c r="I35" s="3">
        <f t="shared" si="3"/>
        <v>1.0130862477335401E-4</v>
      </c>
      <c r="J35" s="3">
        <f t="shared" si="4"/>
        <v>100.32241047819711</v>
      </c>
      <c r="K35" s="14">
        <f t="shared" si="5"/>
        <v>56181.000001788139</v>
      </c>
      <c r="L35" s="14">
        <f t="shared" si="6"/>
        <v>-5.3863914217799902E-8</v>
      </c>
      <c r="M35" s="14"/>
      <c r="N35" s="14"/>
      <c r="O35" s="14">
        <f t="shared" si="7"/>
        <v>-63631.825932146217</v>
      </c>
      <c r="P35" s="8">
        <f t="shared" si="8"/>
        <v>-7450.8259303042141</v>
      </c>
      <c r="Q35" s="8">
        <f t="shared" si="10"/>
        <v>-63631.825932146217</v>
      </c>
      <c r="R35" s="14">
        <f t="shared" si="9"/>
        <v>-7450.8259303042141</v>
      </c>
      <c r="S35">
        <v>1.14744358E-4</v>
      </c>
      <c r="T35" s="61"/>
    </row>
    <row r="36" spans="1:20">
      <c r="A36" t="s">
        <v>7</v>
      </c>
      <c r="B36" t="s">
        <v>520</v>
      </c>
      <c r="C36" s="1">
        <v>46237</v>
      </c>
      <c r="D36" s="16">
        <v>56313.169997452002</v>
      </c>
      <c r="E36" s="7">
        <v>553956313.16999698</v>
      </c>
      <c r="F36" s="7"/>
      <c r="G36" s="7">
        <f t="shared" si="1"/>
        <v>-709163.3100014925</v>
      </c>
      <c r="H36" s="5">
        <f t="shared" si="2"/>
        <v>553956313.16999698</v>
      </c>
      <c r="I36" s="3">
        <f t="shared" si="3"/>
        <v>1.0166667268000314E-4</v>
      </c>
      <c r="J36" s="3">
        <f t="shared" si="4"/>
        <v>100.33260992386568</v>
      </c>
      <c r="K36" s="14">
        <f t="shared" si="5"/>
        <v>56313.16999745369</v>
      </c>
      <c r="L36" s="14">
        <f t="shared" si="6"/>
        <v>1.6880221664905548E-9</v>
      </c>
      <c r="M36" s="14"/>
      <c r="N36" s="14"/>
      <c r="O36" s="14">
        <f t="shared" si="7"/>
        <v>-63181.063236999951</v>
      </c>
      <c r="P36" s="8">
        <f t="shared" si="8"/>
        <v>-6867.8932395479496</v>
      </c>
      <c r="Q36" s="8">
        <f t="shared" si="10"/>
        <v>-63181.063236999951</v>
      </c>
      <c r="R36" s="14">
        <f t="shared" si="9"/>
        <v>-6867.8932395479496</v>
      </c>
      <c r="S36">
        <v>1.1406583E-4</v>
      </c>
      <c r="T36" s="61"/>
    </row>
    <row r="37" spans="1:20">
      <c r="A37" t="s">
        <v>7</v>
      </c>
      <c r="B37" t="s">
        <v>520</v>
      </c>
      <c r="C37" s="1">
        <v>46238</v>
      </c>
      <c r="D37" s="16">
        <v>55640.450002206002</v>
      </c>
      <c r="E37" s="7">
        <v>550411953.62000096</v>
      </c>
      <c r="F37" s="7"/>
      <c r="G37" s="7">
        <f t="shared" si="1"/>
        <v>-3599999.9999982119</v>
      </c>
      <c r="H37" s="5">
        <f t="shared" si="2"/>
        <v>550411953.62000096</v>
      </c>
      <c r="I37" s="3">
        <f t="shared" si="3"/>
        <v>1.0109895838517756E-4</v>
      </c>
      <c r="J37" s="3">
        <f t="shared" si="4"/>
        <v>100.34275344622104</v>
      </c>
      <c r="K37" s="14">
        <f t="shared" si="5"/>
        <v>55640.450002193451</v>
      </c>
      <c r="L37" s="14">
        <f t="shared" si="6"/>
        <v>-1.255102688446641E-8</v>
      </c>
      <c r="M37" s="14"/>
      <c r="N37" s="14"/>
      <c r="O37" s="14">
        <f t="shared" si="7"/>
        <v>-63295.478479547906</v>
      </c>
      <c r="P37" s="8">
        <f t="shared" si="8"/>
        <v>-7655.0284773419044</v>
      </c>
      <c r="Q37" s="8">
        <f t="shared" si="10"/>
        <v>-63295.478479547906</v>
      </c>
      <c r="R37" s="14">
        <f t="shared" si="9"/>
        <v>-7655.0284773419044</v>
      </c>
      <c r="S37">
        <v>1.15008181E-4</v>
      </c>
      <c r="T37" s="61"/>
    </row>
    <row r="38" spans="1:20">
      <c r="A38" t="s">
        <v>7</v>
      </c>
      <c r="B38" t="s">
        <v>520</v>
      </c>
      <c r="C38" s="1">
        <v>46239</v>
      </c>
      <c r="D38" s="16">
        <v>42019.189998524002</v>
      </c>
      <c r="E38" s="7">
        <v>411953972.81000102</v>
      </c>
      <c r="F38" s="7"/>
      <c r="G38" s="7">
        <f t="shared" si="1"/>
        <v>-138499999.99999845</v>
      </c>
      <c r="H38" s="5">
        <f t="shared" si="2"/>
        <v>411953972.81000102</v>
      </c>
      <c r="I38" s="3">
        <f t="shared" si="3"/>
        <v>1.0201012529311323E-4</v>
      </c>
      <c r="J38" s="3">
        <f t="shared" si="4"/>
        <v>100.35298942307234</v>
      </c>
      <c r="K38" s="14">
        <f t="shared" si="5"/>
        <v>42019.1899985075</v>
      </c>
      <c r="L38" s="14">
        <f t="shared" si="6"/>
        <v>-1.650187186896801E-8</v>
      </c>
      <c r="M38" s="14"/>
      <c r="N38" s="14"/>
      <c r="O38" s="14">
        <f t="shared" si="7"/>
        <v>-46810.885018608773</v>
      </c>
      <c r="P38" s="8">
        <f t="shared" si="8"/>
        <v>-4791.6950200847714</v>
      </c>
      <c r="Q38" s="8">
        <f t="shared" si="10"/>
        <v>-46810.885018608773</v>
      </c>
      <c r="R38" s="14">
        <f t="shared" si="9"/>
        <v>-4791.6950200847714</v>
      </c>
      <c r="S38">
        <v>1.13642939E-4</v>
      </c>
      <c r="T38" s="61"/>
    </row>
    <row r="39" spans="1:20">
      <c r="A39" t="s">
        <v>7</v>
      </c>
      <c r="B39" t="s">
        <v>520</v>
      </c>
      <c r="C39" s="1">
        <v>46240</v>
      </c>
      <c r="D39" s="16">
        <v>51742.340000819997</v>
      </c>
      <c r="E39" s="7">
        <v>514205715.15000099</v>
      </c>
      <c r="F39" s="7"/>
      <c r="G39" s="7">
        <f t="shared" si="1"/>
        <v>102199999.99999917</v>
      </c>
      <c r="H39" s="5">
        <f t="shared" si="2"/>
        <v>514205715.15000099</v>
      </c>
      <c r="I39" s="3">
        <f t="shared" si="3"/>
        <v>1.0063588484597598E-4</v>
      </c>
      <c r="J39" s="3">
        <f t="shared" si="4"/>
        <v>100.36308853495987</v>
      </c>
      <c r="K39" s="14">
        <f t="shared" si="5"/>
        <v>51742.340000808239</v>
      </c>
      <c r="L39" s="14">
        <f t="shared" si="6"/>
        <v>-1.1757947504520416E-8</v>
      </c>
      <c r="M39" s="14"/>
      <c r="N39" s="14"/>
      <c r="O39" s="14">
        <f t="shared" si="7"/>
        <v>-59784.115938849143</v>
      </c>
      <c r="P39" s="8">
        <f t="shared" si="8"/>
        <v>-8041.7759380291463</v>
      </c>
      <c r="Q39" s="8">
        <f t="shared" si="10"/>
        <v>-59784.115938849143</v>
      </c>
      <c r="R39" s="14">
        <f t="shared" si="9"/>
        <v>-8041.7759380291463</v>
      </c>
      <c r="S39">
        <v>1.16276678E-4</v>
      </c>
      <c r="T39" s="61"/>
    </row>
    <row r="40" spans="1:20">
      <c r="A40" t="s">
        <v>7</v>
      </c>
      <c r="B40" t="s">
        <v>520</v>
      </c>
      <c r="C40" s="1">
        <v>46241</v>
      </c>
      <c r="D40" s="16">
        <v>48789.169999694001</v>
      </c>
      <c r="E40" s="7">
        <v>480054504.31999898</v>
      </c>
      <c r="F40" s="7"/>
      <c r="G40" s="7">
        <f t="shared" si="1"/>
        <v>-34200000.000001729</v>
      </c>
      <c r="H40" s="5">
        <f t="shared" si="2"/>
        <v>480054504.31999898</v>
      </c>
      <c r="I40" s="3">
        <f t="shared" si="3"/>
        <v>1.0164289394861124E-4</v>
      </c>
      <c r="J40" s="3">
        <f t="shared" si="4"/>
        <v>100.37328972972419</v>
      </c>
      <c r="K40" s="14">
        <f t="shared" si="5"/>
        <v>48789.169999718666</v>
      </c>
      <c r="L40" s="14">
        <f t="shared" si="6"/>
        <v>2.4665496312081814E-8</v>
      </c>
      <c r="M40" s="14"/>
      <c r="N40" s="14"/>
      <c r="O40" s="14">
        <f t="shared" si="7"/>
        <v>-53298.790597825464</v>
      </c>
      <c r="P40" s="8">
        <f t="shared" si="8"/>
        <v>-4509.6205981314633</v>
      </c>
      <c r="Q40" s="8">
        <f t="shared" si="10"/>
        <v>-53298.790597825464</v>
      </c>
      <c r="R40" s="14">
        <f t="shared" si="9"/>
        <v>-4509.6205981314633</v>
      </c>
      <c r="S40">
        <v>1.11037825E-4</v>
      </c>
      <c r="T40" s="61"/>
    </row>
    <row r="41" spans="1:20">
      <c r="A41" t="s">
        <v>7</v>
      </c>
      <c r="B41" t="s">
        <v>520</v>
      </c>
      <c r="C41" s="1">
        <v>46242</v>
      </c>
      <c r="D41" s="16">
        <v>48646.389997760001</v>
      </c>
      <c r="E41" s="7">
        <v>480103150.71000099</v>
      </c>
      <c r="F41" s="7"/>
      <c r="G41" s="7">
        <f t="shared" si="1"/>
        <v>4.2319297790527344E-6</v>
      </c>
      <c r="H41" s="5">
        <f t="shared" si="2"/>
        <v>480103150.71000099</v>
      </c>
      <c r="I41" s="3">
        <f t="shared" si="3"/>
        <v>1.013351391561004E-4</v>
      </c>
      <c r="J41" s="3">
        <f t="shared" si="4"/>
        <v>100.38346107100651</v>
      </c>
      <c r="K41" s="14">
        <f t="shared" si="5"/>
        <v>48646.389997780323</v>
      </c>
      <c r="L41" s="14">
        <f t="shared" si="6"/>
        <v>2.0321749616414309E-8</v>
      </c>
      <c r="M41" s="14"/>
      <c r="N41" s="14"/>
      <c r="O41" s="14">
        <f t="shared" si="7"/>
        <v>-54402.22422746029</v>
      </c>
      <c r="P41" s="8">
        <f t="shared" si="8"/>
        <v>-5755.8342297002891</v>
      </c>
      <c r="Q41" s="8">
        <f t="shared" si="10"/>
        <v>-54402.22422746029</v>
      </c>
      <c r="R41" s="14">
        <f t="shared" si="9"/>
        <v>-5755.8342297002891</v>
      </c>
      <c r="S41">
        <v>1.13325099E-4</v>
      </c>
      <c r="T41" s="61"/>
    </row>
    <row r="42" spans="1:20">
      <c r="A42" t="s">
        <v>7</v>
      </c>
      <c r="B42" t="s">
        <v>520</v>
      </c>
      <c r="C42" s="1">
        <v>46243</v>
      </c>
      <c r="D42" s="16">
        <v>48646.389997760001</v>
      </c>
      <c r="E42" s="7">
        <v>480151797.09999901</v>
      </c>
      <c r="F42" s="7"/>
      <c r="G42" s="7">
        <f t="shared" si="1"/>
        <v>2.384185791015625E-7</v>
      </c>
      <c r="H42" s="5">
        <f t="shared" si="2"/>
        <v>480151797.09999901</v>
      </c>
      <c r="I42" s="3">
        <f t="shared" si="3"/>
        <v>1.0132487138615845E-4</v>
      </c>
      <c r="J42" s="3">
        <f t="shared" si="4"/>
        <v>100.39363241228882</v>
      </c>
      <c r="K42" s="14">
        <f t="shared" si="5"/>
        <v>48646.389997780323</v>
      </c>
      <c r="L42" s="14">
        <f t="shared" si="6"/>
        <v>2.0321749616414309E-8</v>
      </c>
      <c r="M42" s="14"/>
      <c r="N42" s="14"/>
      <c r="O42" s="14">
        <f t="shared" si="7"/>
        <v>-54267.321315934656</v>
      </c>
      <c r="P42" s="8">
        <f t="shared" si="8"/>
        <v>-5620.9313181746547</v>
      </c>
      <c r="Q42" s="8">
        <f t="shared" si="10"/>
        <v>-54267.321315934656</v>
      </c>
      <c r="R42" s="14">
        <f t="shared" si="9"/>
        <v>-5620.9313181746547</v>
      </c>
      <c r="S42">
        <v>1.1303262900000001E-4</v>
      </c>
      <c r="T42" s="61"/>
    </row>
    <row r="43" spans="1:20">
      <c r="A43" t="s">
        <v>7</v>
      </c>
      <c r="B43" t="s">
        <v>520</v>
      </c>
      <c r="C43" s="1">
        <v>46244</v>
      </c>
      <c r="D43" s="16">
        <v>59659.609998344</v>
      </c>
      <c r="E43" s="7">
        <v>593710257.21000195</v>
      </c>
      <c r="F43" s="7"/>
      <c r="G43" s="7">
        <f t="shared" si="1"/>
        <v>113498800.50000459</v>
      </c>
      <c r="H43" s="5">
        <f t="shared" si="2"/>
        <v>593710257.21000195</v>
      </c>
      <c r="I43" s="3">
        <f t="shared" si="3"/>
        <v>1.0049616767764711E-4</v>
      </c>
      <c r="J43" s="3">
        <f t="shared" si="4"/>
        <v>100.40372158760549</v>
      </c>
      <c r="K43" s="14">
        <f t="shared" si="5"/>
        <v>59659.609998345375</v>
      </c>
      <c r="L43" s="14">
        <f t="shared" si="6"/>
        <v>1.3751559890806675E-9</v>
      </c>
      <c r="M43" s="14"/>
      <c r="N43" s="14"/>
      <c r="O43" s="14">
        <f t="shared" si="7"/>
        <v>-67102.422633337934</v>
      </c>
      <c r="P43" s="8">
        <f t="shared" si="8"/>
        <v>-7442.8126349939339</v>
      </c>
      <c r="Q43" s="8">
        <f t="shared" si="10"/>
        <v>-67102.422633337934</v>
      </c>
      <c r="R43" s="14">
        <f t="shared" si="9"/>
        <v>-7442.8126349939339</v>
      </c>
      <c r="S43">
        <v>1.1303353E-4</v>
      </c>
      <c r="T43" s="61"/>
    </row>
    <row r="44" spans="1:20">
      <c r="A44" t="s">
        <v>7</v>
      </c>
      <c r="B44" t="s">
        <v>520</v>
      </c>
      <c r="C44" s="1">
        <v>46245</v>
      </c>
      <c r="D44" s="16">
        <v>59696.809998623998</v>
      </c>
      <c r="E44" s="7">
        <v>590869954.01999998</v>
      </c>
      <c r="F44" s="7"/>
      <c r="G44" s="7">
        <f t="shared" si="1"/>
        <v>-2900000.000000596</v>
      </c>
      <c r="H44" s="5">
        <f t="shared" si="2"/>
        <v>590869954.01999998</v>
      </c>
      <c r="I44" s="3">
        <f t="shared" si="3"/>
        <v>1.0104227079695481E-4</v>
      </c>
      <c r="J44" s="3">
        <f t="shared" si="4"/>
        <v>100.41386660763116</v>
      </c>
      <c r="K44" s="14">
        <f t="shared" si="5"/>
        <v>59696.809998631477</v>
      </c>
      <c r="L44" s="14">
        <f t="shared" si="6"/>
        <v>7.4796844273805618E-9</v>
      </c>
      <c r="M44" s="14"/>
      <c r="N44" s="14"/>
      <c r="O44" s="14">
        <f t="shared" si="7"/>
        <v>-67748.339809286408</v>
      </c>
      <c r="P44" s="8">
        <f t="shared" si="8"/>
        <v>-8051.5298106624105</v>
      </c>
      <c r="Q44" s="8">
        <f t="shared" si="10"/>
        <v>-67748.339809286408</v>
      </c>
      <c r="R44" s="14">
        <f t="shared" si="9"/>
        <v>-8051.5298106624105</v>
      </c>
      <c r="S44">
        <v>1.14670216E-4</v>
      </c>
      <c r="T44" s="61"/>
    </row>
    <row r="45" spans="1:20">
      <c r="A45" t="s">
        <v>7</v>
      </c>
      <c r="B45" t="s">
        <v>520</v>
      </c>
      <c r="C45" s="1">
        <v>46246</v>
      </c>
      <c r="D45" s="16">
        <v>47342.440000641996</v>
      </c>
      <c r="E45" s="7">
        <v>467117296.45999998</v>
      </c>
      <c r="F45" s="7"/>
      <c r="G45" s="7">
        <f>-(E44+D45-E45)</f>
        <v>-123800000.00000066</v>
      </c>
      <c r="H45" s="5">
        <f t="shared" si="2"/>
        <v>467117296.45999998</v>
      </c>
      <c r="I45" s="3">
        <f t="shared" si="3"/>
        <v>1.0136049127798558E-4</v>
      </c>
      <c r="J45" s="3">
        <f t="shared" si="4"/>
        <v>100.42404460648164</v>
      </c>
      <c r="K45" s="14">
        <f t="shared" si="5"/>
        <v>47342.440000653267</v>
      </c>
      <c r="L45" s="14">
        <f t="shared" si="6"/>
        <v>1.1270458344370127E-8</v>
      </c>
      <c r="M45" s="14"/>
      <c r="N45" s="14"/>
      <c r="O45" s="14">
        <f t="shared" si="7"/>
        <v>-52931.514306896512</v>
      </c>
      <c r="P45" s="8">
        <f t="shared" si="8"/>
        <v>-5589.0743062545152</v>
      </c>
      <c r="Q45" s="8">
        <f t="shared" si="10"/>
        <v>-52931.514306896512</v>
      </c>
      <c r="R45" s="14">
        <f t="shared" si="9"/>
        <v>-5589.0743062545152</v>
      </c>
      <c r="S45">
        <v>1.13326738E-4</v>
      </c>
      <c r="T45" s="61"/>
    </row>
    <row r="46" spans="1:20">
      <c r="A46" t="s">
        <v>7</v>
      </c>
      <c r="B46" t="s">
        <v>520</v>
      </c>
      <c r="C46" s="1">
        <v>46247</v>
      </c>
      <c r="D46" s="16">
        <v>66680.610002600995</v>
      </c>
      <c r="E46" s="7">
        <v>666283977.07000005</v>
      </c>
      <c r="F46" s="7"/>
      <c r="G46" s="7">
        <f t="shared" si="1"/>
        <v>199099999.9999975</v>
      </c>
      <c r="H46" s="5">
        <f t="shared" si="2"/>
        <v>666283977.07000005</v>
      </c>
      <c r="I46" s="3">
        <f t="shared" si="3"/>
        <v>1.000883801079474E-4</v>
      </c>
      <c r="J46" s="3">
        <f t="shared" si="4"/>
        <v>100.43409588643019</v>
      </c>
      <c r="K46" s="14">
        <f t="shared" si="5"/>
        <v>66680.610002577305</v>
      </c>
      <c r="L46" s="14">
        <f t="shared" si="6"/>
        <v>-2.3690517991781235E-8</v>
      </c>
      <c r="M46" s="14"/>
      <c r="N46" s="14"/>
      <c r="O46" s="14">
        <f t="shared" si="7"/>
        <v>-76056.960155646433</v>
      </c>
      <c r="P46" s="8">
        <f t="shared" si="8"/>
        <v>-9376.3501530454378</v>
      </c>
      <c r="Q46" s="8">
        <f t="shared" si="10"/>
        <v>-76056.960155646433</v>
      </c>
      <c r="R46" s="14">
        <f t="shared" si="9"/>
        <v>-9376.3501530454378</v>
      </c>
      <c r="S46">
        <v>1.14162392E-4</v>
      </c>
      <c r="T46" s="61"/>
    </row>
    <row r="47" spans="1:20">
      <c r="A47" t="s">
        <v>7</v>
      </c>
      <c r="B47" t="s">
        <v>520</v>
      </c>
      <c r="C47" s="1">
        <v>46248</v>
      </c>
      <c r="D47" s="16">
        <v>71293.889998080005</v>
      </c>
      <c r="E47" s="7">
        <v>709655270.95999706</v>
      </c>
      <c r="F47" s="7"/>
      <c r="G47" s="7">
        <f t="shared" si="1"/>
        <v>43299999.999998927</v>
      </c>
      <c r="H47" s="5">
        <f t="shared" si="2"/>
        <v>709655270.95999706</v>
      </c>
      <c r="I47" s="3">
        <f t="shared" si="3"/>
        <v>1.0047280139056092E-4</v>
      </c>
      <c r="J47" s="3">
        <f t="shared" si="4"/>
        <v>100.44418678139901</v>
      </c>
      <c r="K47" s="14">
        <f t="shared" si="5"/>
        <v>71293.889998078346</v>
      </c>
      <c r="L47" s="14">
        <f t="shared" si="6"/>
        <v>-1.6589183360338211E-9</v>
      </c>
      <c r="M47" s="14"/>
      <c r="N47" s="14"/>
      <c r="O47" s="14">
        <f t="shared" si="7"/>
        <v>-80695.475083005062</v>
      </c>
      <c r="P47" s="8">
        <f t="shared" si="8"/>
        <v>-9401.5850849250564</v>
      </c>
      <c r="Q47" s="8">
        <f t="shared" si="10"/>
        <v>-80695.475083005062</v>
      </c>
      <c r="R47" s="14">
        <f t="shared" si="9"/>
        <v>-9401.5850849250564</v>
      </c>
      <c r="S47">
        <v>1.1372223400000001E-4</v>
      </c>
      <c r="T47" s="61"/>
    </row>
    <row r="48" spans="1:20">
      <c r="A48" t="s">
        <v>7</v>
      </c>
      <c r="B48" t="s">
        <v>520</v>
      </c>
      <c r="C48" s="1">
        <v>46249</v>
      </c>
      <c r="D48" s="16">
        <v>4354.0600001499997</v>
      </c>
      <c r="E48" s="7">
        <v>709659625.019997</v>
      </c>
      <c r="F48" s="7"/>
      <c r="G48" s="7">
        <f t="shared" si="1"/>
        <v>-2.384185791015625E-7</v>
      </c>
      <c r="H48" s="5">
        <f t="shared" si="2"/>
        <v>709659625.019997</v>
      </c>
      <c r="I48" s="3">
        <f t="shared" si="3"/>
        <v>6.1354578460203336E-6</v>
      </c>
      <c r="J48" s="3">
        <f t="shared" si="4"/>
        <v>100.44480305247288</v>
      </c>
      <c r="K48" s="14">
        <f t="shared" si="5"/>
        <v>4354.0600001811981</v>
      </c>
      <c r="L48" s="14">
        <f t="shared" si="6"/>
        <v>3.1198396754916757E-8</v>
      </c>
      <c r="M48" s="14"/>
      <c r="N48" s="14"/>
      <c r="O48" s="14">
        <f t="shared" si="7"/>
        <v>-80698.225595805692</v>
      </c>
      <c r="P48" s="8">
        <f t="shared" si="8"/>
        <v>-76344.165595655693</v>
      </c>
      <c r="Q48" s="8">
        <f t="shared" si="10"/>
        <v>-80698.225595805692</v>
      </c>
      <c r="R48" s="14">
        <f t="shared" si="9"/>
        <v>-76344.165595655693</v>
      </c>
      <c r="S48">
        <v>1.13714685E-4</v>
      </c>
      <c r="T48" s="61"/>
    </row>
    <row r="49" spans="1:20">
      <c r="A49" t="s">
        <v>7</v>
      </c>
      <c r="B49" t="s">
        <v>520</v>
      </c>
      <c r="C49" s="1">
        <v>46250</v>
      </c>
      <c r="D49" s="16">
        <v>71293.889998080005</v>
      </c>
      <c r="E49" s="7">
        <v>709797858.74000001</v>
      </c>
      <c r="F49" s="7"/>
      <c r="G49" s="7">
        <f t="shared" si="1"/>
        <v>66939.830004930496</v>
      </c>
      <c r="H49" s="5">
        <f t="shared" si="2"/>
        <v>709797858.74000001</v>
      </c>
      <c r="I49" s="3">
        <f t="shared" si="3"/>
        <v>1.004526158791112E-4</v>
      </c>
      <c r="J49" s="3">
        <f t="shared" si="4"/>
        <v>100.45489299569097</v>
      </c>
      <c r="K49" s="14">
        <f t="shared" si="5"/>
        <v>71293.889998078346</v>
      </c>
      <c r="L49" s="14">
        <f t="shared" si="6"/>
        <v>-1.6589183360338211E-9</v>
      </c>
      <c r="M49" s="14"/>
      <c r="N49" s="14"/>
      <c r="O49" s="14">
        <f t="shared" si="7"/>
        <v>-80457.584242968587</v>
      </c>
      <c r="P49" s="8">
        <f t="shared" si="8"/>
        <v>-9163.694244888582</v>
      </c>
      <c r="Q49" s="8">
        <f t="shared" si="10"/>
        <v>-80457.584242968587</v>
      </c>
      <c r="R49" s="14">
        <f t="shared" si="9"/>
        <v>-9163.694244888582</v>
      </c>
      <c r="S49">
        <v>1.1336419999999999E-4</v>
      </c>
      <c r="T49" s="61"/>
    </row>
    <row r="50" spans="1:20">
      <c r="A50" t="s">
        <v>7</v>
      </c>
      <c r="B50" t="s">
        <v>520</v>
      </c>
      <c r="C50" s="1">
        <v>46251</v>
      </c>
      <c r="D50" s="16">
        <v>71293.889998080005</v>
      </c>
      <c r="E50" s="7">
        <v>709869152.62999797</v>
      </c>
      <c r="F50" s="7"/>
      <c r="G50" s="7">
        <f t="shared" si="1"/>
        <v>-1.1920928955078125E-7</v>
      </c>
      <c r="H50" s="5">
        <f t="shared" si="2"/>
        <v>709869152.62999797</v>
      </c>
      <c r="I50" s="3">
        <f t="shared" si="3"/>
        <v>1.0044252616461247E-4</v>
      </c>
      <c r="J50" s="3">
        <f t="shared" si="4"/>
        <v>100.46498293890905</v>
      </c>
      <c r="K50" s="14">
        <f t="shared" si="5"/>
        <v>71293.889998078346</v>
      </c>
      <c r="L50" s="14">
        <f t="shared" si="6"/>
        <v>-1.6589183360338211E-9</v>
      </c>
      <c r="M50" s="14"/>
      <c r="N50" s="14"/>
      <c r="O50" s="14">
        <f t="shared" si="7"/>
        <v>-81972.969017466166</v>
      </c>
      <c r="P50" s="8">
        <f t="shared" si="8"/>
        <v>-10679.079019386161</v>
      </c>
      <c r="Q50" s="8">
        <f t="shared" si="10"/>
        <v>-81972.969017466166</v>
      </c>
      <c r="R50" s="14">
        <f t="shared" si="9"/>
        <v>-10679.079019386161</v>
      </c>
      <c r="S50">
        <v>1.15487766E-4</v>
      </c>
      <c r="T50" s="61"/>
    </row>
    <row r="51" spans="1:20">
      <c r="A51" t="s">
        <v>7</v>
      </c>
      <c r="B51" t="s">
        <v>520</v>
      </c>
      <c r="C51" s="1">
        <v>46252</v>
      </c>
      <c r="D51" s="16">
        <v>72869.449997489995</v>
      </c>
      <c r="E51" s="7">
        <v>709942022.08000302</v>
      </c>
      <c r="F51" s="7"/>
      <c r="G51" s="7">
        <f t="shared" si="1"/>
        <v>7.5101852416992188E-6</v>
      </c>
      <c r="H51" s="5">
        <f>E51+F51</f>
        <v>709942022.08000302</v>
      </c>
      <c r="I51" s="3">
        <f t="shared" si="3"/>
        <v>1.0265194610523517E-4</v>
      </c>
      <c r="J51" s="3">
        <f t="shared" si="4"/>
        <v>100.47529586492314</v>
      </c>
      <c r="K51" s="14">
        <f t="shared" si="5"/>
        <v>72869.449997544289</v>
      </c>
      <c r="L51" s="14">
        <f t="shared" si="6"/>
        <v>5.4293195717036724E-8</v>
      </c>
      <c r="M51" s="14"/>
      <c r="N51" s="14"/>
      <c r="O51" s="14">
        <f t="shared" si="7"/>
        <v>-80842.40706922127</v>
      </c>
      <c r="P51" s="8">
        <f t="shared" si="8"/>
        <v>-7972.9570717312745</v>
      </c>
      <c r="Q51" s="8">
        <f t="shared" si="10"/>
        <v>-80842.40706922127</v>
      </c>
      <c r="R51" s="14">
        <f t="shared" si="9"/>
        <v>-7972.9570717312745</v>
      </c>
      <c r="S51">
        <v>1.1388353300000001E-4</v>
      </c>
      <c r="T51" s="61"/>
    </row>
    <row r="52" spans="1:20">
      <c r="A52" t="s">
        <v>7</v>
      </c>
      <c r="B52" t="s">
        <v>520</v>
      </c>
      <c r="C52" s="1">
        <v>46253</v>
      </c>
      <c r="D52" s="16">
        <v>100553.19000443201</v>
      </c>
      <c r="E52" s="7">
        <v>994742575.27000105</v>
      </c>
      <c r="F52" s="7"/>
      <c r="G52" s="7">
        <f t="shared" si="1"/>
        <v>284699999.99999356</v>
      </c>
      <c r="H52" s="5">
        <f>E52+F52</f>
        <v>994742575.27000105</v>
      </c>
      <c r="I52" s="3">
        <f t="shared" si="3"/>
        <v>1.0109485400002607E-4</v>
      </c>
      <c r="J52" s="3">
        <f t="shared" si="4"/>
        <v>100.48545340028922</v>
      </c>
      <c r="K52" s="14">
        <f t="shared" si="5"/>
        <v>100553.19000446796</v>
      </c>
      <c r="L52" s="14">
        <f t="shared" si="6"/>
        <v>3.5957782529294491E-8</v>
      </c>
      <c r="M52" s="14"/>
      <c r="N52" s="14"/>
      <c r="O52" s="14">
        <f t="shared" si="7"/>
        <v>-111675.09805977657</v>
      </c>
      <c r="P52" s="8">
        <f t="shared" si="8"/>
        <v>-11121.908055344567</v>
      </c>
      <c r="Q52" s="8">
        <f t="shared" si="10"/>
        <v>-111675.09805977657</v>
      </c>
      <c r="R52" s="14">
        <f t="shared" si="9"/>
        <v>-11121.908055344567</v>
      </c>
      <c r="S52">
        <v>1.12276674E-4</v>
      </c>
      <c r="T52" s="61"/>
    </row>
    <row r="53" spans="1:20">
      <c r="A53" t="s">
        <v>7</v>
      </c>
      <c r="B53" t="s">
        <v>520</v>
      </c>
      <c r="C53" s="1">
        <v>46254</v>
      </c>
      <c r="D53" s="16">
        <v>99093.980000684998</v>
      </c>
      <c r="E53" s="7">
        <v>994841669.25000203</v>
      </c>
      <c r="F53" s="7"/>
      <c r="G53" s="7">
        <f t="shared" si="1"/>
        <v>2.384185791015625E-7</v>
      </c>
      <c r="H53" s="5">
        <f t="shared" ref="H53:H78" si="11">E53+F53</f>
        <v>994841669.25000203</v>
      </c>
      <c r="I53" s="3">
        <f t="shared" ref="I53:I78" si="12">(H53-H52-G53)/(H52+G53)</f>
        <v>9.9617712626643546E-5</v>
      </c>
      <c r="J53" s="3">
        <f t="shared" ref="J53:J78" si="13">J52*(1+I53)</f>
        <v>100.49546353130921</v>
      </c>
      <c r="K53" s="14">
        <f t="shared" si="5"/>
        <v>99093.980000734329</v>
      </c>
      <c r="L53" s="14">
        <f t="shared" si="6"/>
        <v>4.9330992624163628E-8</v>
      </c>
      <c r="M53" s="14"/>
      <c r="N53" s="14"/>
      <c r="O53" s="14">
        <f>-(G53+H52)*S53</f>
        <v>-111686.3878375104</v>
      </c>
      <c r="P53" s="8">
        <f t="shared" si="8"/>
        <v>-12592.407836825398</v>
      </c>
      <c r="Q53" s="8">
        <f>O53</f>
        <v>-111686.3878375104</v>
      </c>
      <c r="R53" s="14">
        <f t="shared" si="9"/>
        <v>-12592.407836825398</v>
      </c>
      <c r="S53">
        <v>1.12276674E-4</v>
      </c>
      <c r="T53" s="61"/>
    </row>
    <row r="54" spans="1:20">
      <c r="A54" t="s">
        <v>7</v>
      </c>
      <c r="B54" t="s">
        <v>520</v>
      </c>
      <c r="C54" s="1">
        <v>46255</v>
      </c>
      <c r="D54" s="8">
        <f>E54-E53</f>
        <v>-602765.81381499767</v>
      </c>
      <c r="E54" s="17">
        <v>994238903.43618703</v>
      </c>
      <c r="G54" s="7">
        <f t="shared" si="1"/>
        <v>0</v>
      </c>
      <c r="H54" s="5">
        <f t="shared" si="11"/>
        <v>994238903.43618703</v>
      </c>
      <c r="I54" s="3">
        <f t="shared" si="12"/>
        <v>-6.0589120102841571E-4</v>
      </c>
      <c r="J54" s="3">
        <f t="shared" si="13"/>
        <v>100.43457421421232</v>
      </c>
      <c r="K54" s="14">
        <f t="shared" ref="K54:K62" si="14">H54-H53-G54</f>
        <v>-602765.81381499767</v>
      </c>
      <c r="L54" s="14">
        <f>K54-D54</f>
        <v>0</v>
      </c>
      <c r="M54" s="14"/>
      <c r="N54" s="14"/>
      <c r="O54" s="14">
        <f>-(G54+H53)*$S$53</f>
        <v>-111697.51377999831</v>
      </c>
      <c r="P54" s="8">
        <f>O54+D54</f>
        <v>-714463.32759499596</v>
      </c>
      <c r="Q54" s="8">
        <f>O54</f>
        <v>-111697.51377999831</v>
      </c>
      <c r="R54" s="14">
        <f t="shared" si="9"/>
        <v>-714463.32759499596</v>
      </c>
      <c r="S54">
        <v>1.000112276674</v>
      </c>
    </row>
    <row r="55" spans="1:20">
      <c r="A55" t="s">
        <v>7</v>
      </c>
      <c r="B55" t="s">
        <v>520</v>
      </c>
      <c r="C55" s="1">
        <v>46258</v>
      </c>
      <c r="D55" s="53">
        <v>285821.346441745</v>
      </c>
      <c r="E55" s="17">
        <v>1009439300.85263</v>
      </c>
      <c r="F55" s="7"/>
      <c r="G55" s="7">
        <v>14914576.070000052</v>
      </c>
      <c r="H55" s="5">
        <f t="shared" si="11"/>
        <v>1009439300.85263</v>
      </c>
      <c r="I55" s="3">
        <f t="shared" si="12"/>
        <v>2.8322881726850895E-4</v>
      </c>
      <c r="J55" s="3">
        <f t="shared" si="13"/>
        <v>100.46302017987988</v>
      </c>
      <c r="K55" s="14">
        <f t="shared" si="14"/>
        <v>285821.34644293785</v>
      </c>
      <c r="L55" s="14">
        <f>K55-D55</f>
        <v>1.1928495950996876E-6</v>
      </c>
      <c r="M55" s="49"/>
      <c r="N55" s="49"/>
      <c r="O55" s="53">
        <v>-127752.286922492</v>
      </c>
      <c r="P55" s="14">
        <f t="shared" ref="P55:P78" si="15">D56+O55</f>
        <v>-110659.00432816896</v>
      </c>
      <c r="Q55" s="8">
        <f>$Q$54*(C55-C54)*E55/E54</f>
        <v>-340215.59554965218</v>
      </c>
      <c r="R55" s="14">
        <f t="shared" si="9"/>
        <v>-54394.249107907177</v>
      </c>
      <c r="S55" s="56">
        <f t="shared" ref="S55:S72" si="16">-O55/H55</f>
        <v>1.2655767099080165E-4</v>
      </c>
    </row>
    <row r="56" spans="1:20">
      <c r="A56" t="s">
        <v>7</v>
      </c>
      <c r="B56" t="s">
        <v>520</v>
      </c>
      <c r="C56" s="1">
        <v>46259</v>
      </c>
      <c r="D56" s="53">
        <v>17093.282594323042</v>
      </c>
      <c r="E56" s="17">
        <v>1157754166.64522</v>
      </c>
      <c r="G56" s="7">
        <v>148297772.50998986</v>
      </c>
      <c r="H56" s="5">
        <f t="shared" si="11"/>
        <v>1157754166.64522</v>
      </c>
      <c r="I56" s="3">
        <f t="shared" si="12"/>
        <v>1.4764390804656E-5</v>
      </c>
      <c r="J56" s="3">
        <f t="shared" si="13"/>
        <v>100.46450345517123</v>
      </c>
      <c r="K56" s="14">
        <f t="shared" si="14"/>
        <v>17093.282600164413</v>
      </c>
      <c r="L56" s="14">
        <f t="shared" ref="L56:L62" si="17">K56-D56</f>
        <v>5.8413716033101082E-6</v>
      </c>
      <c r="M56" s="14"/>
      <c r="N56" s="14"/>
      <c r="O56" s="53">
        <v>-119225.67312323301</v>
      </c>
      <c r="P56" s="14">
        <f t="shared" si="15"/>
        <v>43285.752126105959</v>
      </c>
      <c r="Q56" s="8">
        <f t="shared" ref="Q56:Q84" si="18">$Q$54*(C56-C55)*E56/E55</f>
        <v>-128109.00256555827</v>
      </c>
      <c r="R56" s="14">
        <f t="shared" si="9"/>
        <v>-111015.71997123523</v>
      </c>
      <c r="S56" s="56">
        <f t="shared" si="16"/>
        <v>1.0298012873381288E-4</v>
      </c>
    </row>
    <row r="57" spans="1:20">
      <c r="A57" t="s">
        <v>7</v>
      </c>
      <c r="B57" t="s">
        <v>520</v>
      </c>
      <c r="C57" s="1">
        <v>46260</v>
      </c>
      <c r="D57" s="53">
        <v>162511.42524933896</v>
      </c>
      <c r="E57" s="17">
        <v>1074852349.3204701</v>
      </c>
      <c r="F57" s="69"/>
      <c r="G57" s="7">
        <v>-83064328.75</v>
      </c>
      <c r="H57" s="5">
        <f t="shared" si="11"/>
        <v>1074852349.3204701</v>
      </c>
      <c r="I57" s="3">
        <f t="shared" si="12"/>
        <v>1.5121704841680836E-4</v>
      </c>
      <c r="J57" s="3">
        <f t="shared" si="13"/>
        <v>100.47969540085438</v>
      </c>
      <c r="K57" s="14">
        <f t="shared" si="14"/>
        <v>162511.42525005341</v>
      </c>
      <c r="L57" s="14">
        <f t="shared" si="17"/>
        <v>7.1444083005189896E-7</v>
      </c>
      <c r="M57" s="14"/>
      <c r="N57" s="14"/>
      <c r="O57" s="53">
        <v>-114195.512391802</v>
      </c>
      <c r="P57" s="14">
        <f t="shared" si="15"/>
        <v>10390.946443680223</v>
      </c>
      <c r="Q57" s="8">
        <f t="shared" si="18"/>
        <v>-103699.33320782184</v>
      </c>
      <c r="R57" s="14">
        <f t="shared" si="9"/>
        <v>58812.092041517128</v>
      </c>
      <c r="S57" s="56">
        <f t="shared" si="16"/>
        <v>1.0624297603665962E-4</v>
      </c>
    </row>
    <row r="58" spans="1:20">
      <c r="A58" t="s">
        <v>7</v>
      </c>
      <c r="B58" t="s">
        <v>520</v>
      </c>
      <c r="C58" s="1">
        <v>46261</v>
      </c>
      <c r="D58" s="53">
        <v>124586.45883548222</v>
      </c>
      <c r="E58" s="17">
        <v>1042928619.52931</v>
      </c>
      <c r="F58" s="17"/>
      <c r="G58" s="7">
        <v>-32048316.249999881</v>
      </c>
      <c r="H58" s="5">
        <f t="shared" si="11"/>
        <v>1042928619.52931</v>
      </c>
      <c r="I58" s="3">
        <f t="shared" si="12"/>
        <v>1.1947255178227228E-4</v>
      </c>
      <c r="J58" s="3">
        <f t="shared" si="13"/>
        <v>100.49169996646623</v>
      </c>
      <c r="K58" s="14">
        <f t="shared" si="14"/>
        <v>124586.45883977413</v>
      </c>
      <c r="L58" s="14">
        <f t="shared" si="17"/>
        <v>4.2919127736240625E-6</v>
      </c>
      <c r="M58" s="14"/>
      <c r="N58" s="14"/>
      <c r="O58" s="53">
        <v>-323085.36307739303</v>
      </c>
      <c r="P58" s="14">
        <f t="shared" si="15"/>
        <v>-198997.16341089323</v>
      </c>
      <c r="Q58" s="8">
        <f t="shared" si="18"/>
        <v>-108380.03370888773</v>
      </c>
      <c r="R58" s="14">
        <f t="shared" si="9"/>
        <v>16206.425126594491</v>
      </c>
      <c r="S58" s="56">
        <f t="shared" si="16"/>
        <v>3.0978664985069305E-4</v>
      </c>
    </row>
    <row r="59" spans="1:20">
      <c r="A59" t="s">
        <v>7</v>
      </c>
      <c r="B59" t="s">
        <v>520</v>
      </c>
      <c r="C59" s="1">
        <v>46262</v>
      </c>
      <c r="D59" s="53">
        <v>124088.1996664998</v>
      </c>
      <c r="E59" s="17">
        <v>978420842.76897502</v>
      </c>
      <c r="G59" s="7">
        <v>-64631864.959990978</v>
      </c>
      <c r="H59" s="5">
        <f t="shared" si="11"/>
        <v>978420842.76897502</v>
      </c>
      <c r="I59" s="3">
        <f t="shared" si="12"/>
        <v>1.2684106236316578E-4</v>
      </c>
      <c r="J59" s="3">
        <f t="shared" si="13"/>
        <v>100.50444644044866</v>
      </c>
      <c r="K59" s="14">
        <f t="shared" si="14"/>
        <v>124088.19965600967</v>
      </c>
      <c r="L59" s="14">
        <f t="shared" si="17"/>
        <v>-1.0490126442164183E-5</v>
      </c>
      <c r="M59" s="14"/>
      <c r="N59" s="14"/>
      <c r="O59" s="53">
        <v>-98909.595286165772</v>
      </c>
      <c r="P59" s="14">
        <f t="shared" si="15"/>
        <v>251450.60363277321</v>
      </c>
      <c r="Q59" s="8">
        <f t="shared" si="18"/>
        <v>-104788.7396331574</v>
      </c>
      <c r="R59" s="14">
        <f t="shared" si="9"/>
        <v>19299.460033342402</v>
      </c>
      <c r="S59" s="56">
        <f t="shared" si="16"/>
        <v>1.0109105505791062E-4</v>
      </c>
    </row>
    <row r="60" spans="1:20">
      <c r="A60" t="s">
        <v>7</v>
      </c>
      <c r="B60" t="s">
        <v>520</v>
      </c>
      <c r="C60" s="1">
        <v>46265</v>
      </c>
      <c r="D60" s="53">
        <v>350360.19891893899</v>
      </c>
      <c r="E60" s="17">
        <v>888941724.797894</v>
      </c>
      <c r="G60" s="7">
        <v>-89829478.170000076</v>
      </c>
      <c r="H60" s="5">
        <f t="shared" si="11"/>
        <v>888941724.797894</v>
      </c>
      <c r="I60" s="3">
        <f t="shared" si="12"/>
        <v>3.9428719755472405E-4</v>
      </c>
      <c r="J60" s="3">
        <f t="shared" si="13"/>
        <v>100.54407405697745</v>
      </c>
      <c r="K60" s="14">
        <f t="shared" si="14"/>
        <v>350360.19891905785</v>
      </c>
      <c r="L60" s="14">
        <f t="shared" si="17"/>
        <v>1.1886004358530045E-7</v>
      </c>
      <c r="M60" s="14"/>
      <c r="N60" s="14"/>
      <c r="O60" s="53">
        <v>-98009.245571720196</v>
      </c>
      <c r="P60" s="14">
        <f t="shared" si="15"/>
        <v>-8263.0431868912565</v>
      </c>
      <c r="Q60" s="8">
        <f t="shared" si="18"/>
        <v>-304447.4613017005</v>
      </c>
      <c r="R60" s="14">
        <f t="shared" si="9"/>
        <v>45912.737617238483</v>
      </c>
      <c r="S60" s="56">
        <f t="shared" si="16"/>
        <v>1.1025384773563549E-4</v>
      </c>
    </row>
    <row r="61" spans="1:20">
      <c r="A61" t="s">
        <v>7</v>
      </c>
      <c r="B61" t="s">
        <v>520</v>
      </c>
      <c r="C61" s="1">
        <v>46266</v>
      </c>
      <c r="D61" s="53">
        <v>89746.202384828939</v>
      </c>
      <c r="E61" s="17">
        <v>875963289.16600299</v>
      </c>
      <c r="G61" s="7">
        <v>-13068181.834275007</v>
      </c>
      <c r="H61" s="5">
        <f t="shared" si="11"/>
        <v>875963289.16600299</v>
      </c>
      <c r="I61" s="3">
        <f t="shared" si="12"/>
        <v>1.0246479426736473E-4</v>
      </c>
      <c r="J61" s="3">
        <f t="shared" si="13"/>
        <v>100.5543762848405</v>
      </c>
      <c r="K61" s="14">
        <f t="shared" si="14"/>
        <v>89746.202383995056</v>
      </c>
      <c r="L61" s="14">
        <f t="shared" si="17"/>
        <v>-8.3388295024633408E-7</v>
      </c>
      <c r="M61" s="14"/>
      <c r="N61" s="14"/>
      <c r="O61" s="53">
        <v>-86242.220593102407</v>
      </c>
      <c r="P61" s="14">
        <f t="shared" si="15"/>
        <v>61561.590965263647</v>
      </c>
      <c r="Q61" s="8">
        <f t="shared" si="18"/>
        <v>-110066.74434664141</v>
      </c>
      <c r="R61" s="14">
        <f t="shared" si="9"/>
        <v>-20320.541961812472</v>
      </c>
      <c r="S61" s="56">
        <f t="shared" si="16"/>
        <v>9.8454149460090818E-5</v>
      </c>
    </row>
    <row r="62" spans="1:20">
      <c r="A62" t="s">
        <v>7</v>
      </c>
      <c r="B62" t="s">
        <v>520</v>
      </c>
      <c r="C62" s="1">
        <v>46267</v>
      </c>
      <c r="D62" s="53">
        <v>147803.81155836605</v>
      </c>
      <c r="E62" s="17">
        <v>785089685.94756103</v>
      </c>
      <c r="G62" s="7">
        <v>-91021407.029999971</v>
      </c>
      <c r="H62" s="5">
        <f t="shared" si="11"/>
        <v>785089685.94756103</v>
      </c>
      <c r="I62" s="3">
        <f t="shared" si="12"/>
        <v>1.8829905107853445E-4</v>
      </c>
      <c r="J62" s="3">
        <f t="shared" si="13"/>
        <v>100.57331057847674</v>
      </c>
      <c r="K62" s="14">
        <f t="shared" si="14"/>
        <v>147803.81155800819</v>
      </c>
      <c r="L62" s="14">
        <f t="shared" si="17"/>
        <v>-3.5786069929599762E-7</v>
      </c>
      <c r="M62" s="14"/>
      <c r="N62" s="14"/>
      <c r="O62" s="53">
        <v>-99890.066546644302</v>
      </c>
      <c r="P62" s="14">
        <f t="shared" si="15"/>
        <v>-93152.16385599527</v>
      </c>
      <c r="Q62" s="8">
        <f t="shared" si="18"/>
        <v>-100109.86430510525</v>
      </c>
      <c r="R62" s="14">
        <f t="shared" si="9"/>
        <v>47693.947253260805</v>
      </c>
      <c r="S62" s="56">
        <f t="shared" si="16"/>
        <v>1.272339559856558E-4</v>
      </c>
    </row>
    <row r="63" spans="1:20">
      <c r="A63" t="s">
        <v>7</v>
      </c>
      <c r="B63" t="s">
        <v>520</v>
      </c>
      <c r="C63" s="1">
        <v>46268</v>
      </c>
      <c r="D63" s="53">
        <v>6737.9026906490326</v>
      </c>
      <c r="E63" s="17">
        <v>908317593.20025206</v>
      </c>
      <c r="G63" s="7">
        <v>123221169.35000002</v>
      </c>
      <c r="H63" s="5">
        <f t="shared" si="11"/>
        <v>908317593.20025206</v>
      </c>
      <c r="I63" s="3">
        <f t="shared" si="12"/>
        <v>7.4180580928974316E-6</v>
      </c>
      <c r="J63" s="3">
        <f t="shared" si="13"/>
        <v>100.5740566371372</v>
      </c>
      <c r="K63" s="14">
        <f t="shared" ref="K63:K78" si="19">H63-H62-G63</f>
        <v>6737.9026910066605</v>
      </c>
      <c r="L63" s="14">
        <f t="shared" ref="L63:L78" si="20">K63-D63</f>
        <v>3.5762786865234375E-7</v>
      </c>
      <c r="M63" s="14"/>
      <c r="N63" s="14"/>
      <c r="O63" s="53">
        <v>-399873.83917670301</v>
      </c>
      <c r="P63" s="14">
        <f t="shared" si="15"/>
        <v>-309915.765907455</v>
      </c>
      <c r="Q63" s="8">
        <f t="shared" si="18"/>
        <v>-129229.58828665176</v>
      </c>
      <c r="R63" s="14">
        <f t="shared" si="9"/>
        <v>-122491.68559600273</v>
      </c>
      <c r="S63" s="56">
        <f t="shared" si="16"/>
        <v>4.4023570849028454E-4</v>
      </c>
    </row>
    <row r="64" spans="1:20">
      <c r="A64" t="s">
        <v>7</v>
      </c>
      <c r="B64" t="s">
        <v>520</v>
      </c>
      <c r="C64" s="1">
        <v>46269</v>
      </c>
      <c r="D64" s="53">
        <v>89958.073269248009</v>
      </c>
      <c r="E64" s="17">
        <v>904202222.76352096</v>
      </c>
      <c r="G64" s="7">
        <v>-4205328.5099999905</v>
      </c>
      <c r="H64" s="5">
        <f t="shared" si="11"/>
        <v>904202222.76352096</v>
      </c>
      <c r="I64" s="3">
        <f t="shared" si="12"/>
        <v>9.9498786580126664E-5</v>
      </c>
      <c r="J64" s="3">
        <f t="shared" si="13"/>
        <v>100.58406363373403</v>
      </c>
      <c r="K64" s="14">
        <f t="shared" si="19"/>
        <v>89958.073268890381</v>
      </c>
      <c r="L64" s="14">
        <f t="shared" si="20"/>
        <v>-3.5762786865234375E-7</v>
      </c>
      <c r="M64" s="14"/>
      <c r="N64" s="14"/>
      <c r="O64" s="53">
        <v>-106408.77645698396</v>
      </c>
      <c r="P64" s="14">
        <f t="shared" si="15"/>
        <v>207612.62728818905</v>
      </c>
      <c r="Q64" s="8">
        <f t="shared" si="18"/>
        <v>-111191.43897807028</v>
      </c>
      <c r="R64" s="14">
        <f t="shared" si="9"/>
        <v>-21233.365708822268</v>
      </c>
      <c r="S64" s="56">
        <f t="shared" si="16"/>
        <v>1.1768249820462275E-4</v>
      </c>
    </row>
    <row r="65" spans="1:19">
      <c r="A65" t="s">
        <v>7</v>
      </c>
      <c r="B65" t="s">
        <v>520</v>
      </c>
      <c r="C65" s="1">
        <v>46273</v>
      </c>
      <c r="D65" s="53">
        <v>314021.40374517301</v>
      </c>
      <c r="E65" s="17">
        <v>974503461.177266</v>
      </c>
      <c r="G65" s="7">
        <v>69987217.00999999</v>
      </c>
      <c r="H65" s="5">
        <f t="shared" si="11"/>
        <v>974503461.177266</v>
      </c>
      <c r="I65" s="3">
        <f t="shared" si="12"/>
        <v>3.2234121098465073E-4</v>
      </c>
      <c r="J65" s="3">
        <f t="shared" si="13"/>
        <v>100.6164860226115</v>
      </c>
      <c r="K65" s="14">
        <f t="shared" si="19"/>
        <v>314021.4037450552</v>
      </c>
      <c r="L65" s="14">
        <f t="shared" si="20"/>
        <v>-1.1781230568885803E-7</v>
      </c>
      <c r="M65" s="14"/>
      <c r="N65" s="14"/>
      <c r="O65" s="53">
        <v>-108297.15351151199</v>
      </c>
      <c r="P65" s="14">
        <f t="shared" si="15"/>
        <v>-22814.316465482014</v>
      </c>
      <c r="Q65" s="8">
        <f t="shared" si="18"/>
        <v>-481527.74254779296</v>
      </c>
      <c r="R65" s="14">
        <f t="shared" si="9"/>
        <v>-167506.33880261995</v>
      </c>
      <c r="S65" s="56">
        <f t="shared" si="16"/>
        <v>1.1113059914705867E-4</v>
      </c>
    </row>
    <row r="66" spans="1:19">
      <c r="A66" t="s">
        <v>7</v>
      </c>
      <c r="B66" t="s">
        <v>520</v>
      </c>
      <c r="C66" s="1">
        <v>46274</v>
      </c>
      <c r="D66" s="53">
        <v>85482.837046029978</v>
      </c>
      <c r="E66" s="17">
        <v>987448870.24431205</v>
      </c>
      <c r="G66" s="7">
        <v>12859926.230000019</v>
      </c>
      <c r="H66" s="5">
        <f t="shared" si="11"/>
        <v>987448870.24431205</v>
      </c>
      <c r="I66" s="3">
        <f t="shared" si="12"/>
        <v>8.6576875480969559E-5</v>
      </c>
      <c r="J66" s="3">
        <f t="shared" si="13"/>
        <v>100.62519708359321</v>
      </c>
      <c r="K66" s="14">
        <f t="shared" si="19"/>
        <v>85482.837046027184</v>
      </c>
      <c r="L66" s="14">
        <f t="shared" si="20"/>
        <v>-2.7939677238464355E-9</v>
      </c>
      <c r="M66" s="14"/>
      <c r="N66" s="14"/>
      <c r="O66" s="53">
        <v>-102176.477649401</v>
      </c>
      <c r="P66" s="14">
        <f t="shared" si="15"/>
        <v>13632.47416429891</v>
      </c>
      <c r="Q66" s="8">
        <f t="shared" si="18"/>
        <v>-113181.31559831843</v>
      </c>
      <c r="R66" s="14">
        <f t="shared" si="9"/>
        <v>-27698.478552288449</v>
      </c>
      <c r="S66" s="56">
        <f t="shared" si="16"/>
        <v>1.0347520841673631E-4</v>
      </c>
    </row>
    <row r="67" spans="1:19">
      <c r="A67" t="s">
        <v>7</v>
      </c>
      <c r="B67" t="s">
        <v>520</v>
      </c>
      <c r="C67" s="1">
        <v>46275</v>
      </c>
      <c r="D67" s="53">
        <v>115808.95181369991</v>
      </c>
      <c r="E67" s="17">
        <v>929362728.26612604</v>
      </c>
      <c r="G67" s="7">
        <v>-58201950.930000067</v>
      </c>
      <c r="H67" s="5">
        <f t="shared" si="11"/>
        <v>929362728.26612604</v>
      </c>
      <c r="I67" s="3">
        <f t="shared" si="12"/>
        <v>1.2462667285408969E-4</v>
      </c>
      <c r="J67" s="3">
        <f t="shared" si="13"/>
        <v>100.63773766711103</v>
      </c>
      <c r="K67" s="14">
        <f t="shared" si="19"/>
        <v>115808.95181405544</v>
      </c>
      <c r="L67" s="14">
        <f t="shared" si="20"/>
        <v>3.5553239285945892E-7</v>
      </c>
      <c r="M67" s="14"/>
      <c r="N67" s="14"/>
      <c r="O67" s="53">
        <v>-289741.57330723904</v>
      </c>
      <c r="P67" s="14">
        <f t="shared" si="15"/>
        <v>-177495.60806246899</v>
      </c>
      <c r="Q67" s="8">
        <f t="shared" si="18"/>
        <v>-105126.96836793043</v>
      </c>
      <c r="R67" s="14">
        <f t="shared" si="9"/>
        <v>10681.983445769481</v>
      </c>
      <c r="S67" s="56">
        <f t="shared" si="16"/>
        <v>3.1176371129902961E-4</v>
      </c>
    </row>
    <row r="68" spans="1:19">
      <c r="A68" t="s">
        <v>7</v>
      </c>
      <c r="B68" t="s">
        <v>520</v>
      </c>
      <c r="C68" s="1">
        <v>46276</v>
      </c>
      <c r="D68" s="53">
        <v>112245.96524477005</v>
      </c>
      <c r="E68" s="17">
        <v>884537849.54137099</v>
      </c>
      <c r="G68" s="7">
        <v>-44937124.689999938</v>
      </c>
      <c r="H68" s="5">
        <f t="shared" si="11"/>
        <v>884537849.54137099</v>
      </c>
      <c r="I68" s="3">
        <f t="shared" si="12"/>
        <v>1.2691397082018985E-4</v>
      </c>
      <c r="J68" s="3">
        <f t="shared" si="13"/>
        <v>100.65051000201272</v>
      </c>
      <c r="K68" s="14">
        <f t="shared" si="19"/>
        <v>112245.96524488926</v>
      </c>
      <c r="L68" s="14">
        <f t="shared" si="20"/>
        <v>1.1920928955078125E-7</v>
      </c>
      <c r="M68" s="14"/>
      <c r="N68" s="14"/>
      <c r="O68" s="53">
        <v>-78527.482101003567</v>
      </c>
      <c r="P68" s="14">
        <f t="shared" si="15"/>
        <v>292081.94970138633</v>
      </c>
      <c r="Q68" s="8">
        <f t="shared" si="18"/>
        <v>-106310.13664858902</v>
      </c>
      <c r="R68" s="14">
        <f t="shared" ref="R68:R80" si="21">Q68+D68</f>
        <v>5935.8285961810325</v>
      </c>
      <c r="S68" s="56">
        <f t="shared" si="16"/>
        <v>8.8777978400494365E-5</v>
      </c>
    </row>
    <row r="69" spans="1:19">
      <c r="A69" t="s">
        <v>7</v>
      </c>
      <c r="B69" t="s">
        <v>520</v>
      </c>
      <c r="C69" s="1">
        <v>46279</v>
      </c>
      <c r="D69" s="53">
        <v>370609.43180238991</v>
      </c>
      <c r="E69" s="17">
        <v>718118415.72317302</v>
      </c>
      <c r="G69" s="7">
        <v>-166790043.25</v>
      </c>
      <c r="H69" s="5">
        <f t="shared" si="11"/>
        <v>718118415.72317302</v>
      </c>
      <c r="I69" s="3">
        <f t="shared" si="12"/>
        <v>5.1635049045567526E-4</v>
      </c>
      <c r="J69" s="3">
        <f t="shared" si="13"/>
        <v>100.70248094221688</v>
      </c>
      <c r="K69" s="14">
        <f t="shared" si="19"/>
        <v>370609.43180203438</v>
      </c>
      <c r="L69" s="14">
        <f t="shared" si="20"/>
        <v>-3.5553239285945892E-7</v>
      </c>
      <c r="M69" s="14"/>
      <c r="N69" s="14"/>
      <c r="O69" s="53">
        <v>-67548.068844306297</v>
      </c>
      <c r="P69" s="14">
        <f t="shared" si="15"/>
        <v>70358.314785013892</v>
      </c>
      <c r="Q69" s="8">
        <f t="shared" si="18"/>
        <v>-272047.29004247562</v>
      </c>
      <c r="R69" s="14">
        <f t="shared" si="21"/>
        <v>98562.141759914288</v>
      </c>
      <c r="S69" s="56">
        <f t="shared" si="16"/>
        <v>9.4062577097793511E-5</v>
      </c>
    </row>
    <row r="70" spans="1:19">
      <c r="A70" t="s">
        <v>7</v>
      </c>
      <c r="B70" t="s">
        <v>520</v>
      </c>
      <c r="C70" s="1">
        <v>46280</v>
      </c>
      <c r="D70" s="53">
        <v>137906.38362932019</v>
      </c>
      <c r="E70" s="17">
        <v>617864660.49680305</v>
      </c>
      <c r="G70" s="7">
        <v>-100391661.61000001</v>
      </c>
      <c r="H70" s="5">
        <f t="shared" si="11"/>
        <v>617864660.49680305</v>
      </c>
      <c r="I70" s="3">
        <f t="shared" si="12"/>
        <v>2.2324819624822603E-4</v>
      </c>
      <c r="J70" s="3">
        <f t="shared" si="13"/>
        <v>100.72496258944496</v>
      </c>
      <c r="K70" s="14">
        <f t="shared" si="19"/>
        <v>137906.38363003731</v>
      </c>
      <c r="L70" s="14">
        <f t="shared" si="20"/>
        <v>7.1711838245391846E-7</v>
      </c>
      <c r="M70" s="14"/>
      <c r="N70" s="14"/>
      <c r="O70" s="53">
        <v>-67324.774886596701</v>
      </c>
      <c r="P70" s="14">
        <f t="shared" si="15"/>
        <v>-7229.569208726738</v>
      </c>
      <c r="Q70" s="8">
        <f t="shared" si="18"/>
        <v>-96103.852677995892</v>
      </c>
      <c r="R70" s="14">
        <f t="shared" si="21"/>
        <v>41802.530951324297</v>
      </c>
      <c r="S70" s="56">
        <f t="shared" si="16"/>
        <v>1.0896362778292456E-4</v>
      </c>
    </row>
    <row r="71" spans="1:19">
      <c r="A71" t="s">
        <v>7</v>
      </c>
      <c r="B71" t="s">
        <v>520</v>
      </c>
      <c r="C71" s="1">
        <v>46281</v>
      </c>
      <c r="D71" s="75">
        <v>60095.205677869963</v>
      </c>
      <c r="E71" s="17">
        <v>609598158.58247995</v>
      </c>
      <c r="G71" s="7">
        <v>-8326597.1200000048</v>
      </c>
      <c r="H71" s="5">
        <f t="shared" si="11"/>
        <v>609598158.58247995</v>
      </c>
      <c r="I71" s="3">
        <f t="shared" si="12"/>
        <v>9.8591391231565677E-5</v>
      </c>
      <c r="J71" s="3">
        <f t="shared" si="13"/>
        <v>100.73489320363839</v>
      </c>
      <c r="K71" s="14">
        <f t="shared" si="19"/>
        <v>60095.205676913261</v>
      </c>
      <c r="L71" s="14">
        <f t="shared" si="20"/>
        <v>-9.5670111477375031E-7</v>
      </c>
      <c r="M71" s="14"/>
      <c r="N71" s="14"/>
      <c r="O71" s="53">
        <v>-54938.184965293098</v>
      </c>
      <c r="P71" s="14">
        <f t="shared" si="15"/>
        <v>77872.870722967025</v>
      </c>
      <c r="Q71" s="8">
        <f t="shared" si="18"/>
        <v>-110203.09636058311</v>
      </c>
      <c r="R71" s="14">
        <f t="shared" si="21"/>
        <v>-50107.890682713143</v>
      </c>
      <c r="S71" s="56">
        <f t="shared" si="16"/>
        <v>9.0121966728119377E-5</v>
      </c>
    </row>
    <row r="72" spans="1:19">
      <c r="A72" t="s">
        <v>7</v>
      </c>
      <c r="B72" t="s">
        <v>520</v>
      </c>
      <c r="C72" s="1">
        <v>46282</v>
      </c>
      <c r="D72" s="75">
        <v>132811.05568826012</v>
      </c>
      <c r="E72" s="17">
        <v>505807714.28816903</v>
      </c>
      <c r="G72" s="7">
        <v>-103923255.35000002</v>
      </c>
      <c r="H72" s="5">
        <f t="shared" si="11"/>
        <v>505807714.28816903</v>
      </c>
      <c r="I72" s="3">
        <f t="shared" si="12"/>
        <v>2.6264118476142299E-4</v>
      </c>
      <c r="J72" s="3">
        <f t="shared" si="13"/>
        <v>100.76135033533622</v>
      </c>
      <c r="K72" s="14">
        <f t="shared" si="19"/>
        <v>132811.05568909645</v>
      </c>
      <c r="L72" s="14">
        <f t="shared" si="20"/>
        <v>8.3632767200469971E-7</v>
      </c>
      <c r="M72" s="14"/>
      <c r="N72" s="14"/>
      <c r="O72" s="53">
        <v>-3226.7994389565065</v>
      </c>
      <c r="P72" s="14">
        <f t="shared" si="15"/>
        <v>172435.17490637317</v>
      </c>
      <c r="Q72" s="8">
        <f t="shared" si="18"/>
        <v>-92679.847111263822</v>
      </c>
      <c r="R72" s="14">
        <f t="shared" si="21"/>
        <v>40131.208576996301</v>
      </c>
      <c r="S72" s="56">
        <f t="shared" si="16"/>
        <v>6.3794982713888244E-6</v>
      </c>
    </row>
    <row r="73" spans="1:19">
      <c r="A73" t="s">
        <v>7</v>
      </c>
      <c r="B73" t="s">
        <v>520</v>
      </c>
      <c r="C73" s="1">
        <v>46283</v>
      </c>
      <c r="D73" s="75">
        <v>175661.97434532968</v>
      </c>
      <c r="E73" s="17">
        <v>321347907.99251401</v>
      </c>
      <c r="G73" s="7">
        <v>-184635468.26999998</v>
      </c>
      <c r="H73" s="5">
        <f t="shared" si="11"/>
        <v>321347907.99251401</v>
      </c>
      <c r="I73" s="3">
        <f t="shared" si="12"/>
        <v>5.4694008128906445E-4</v>
      </c>
      <c r="J73" s="3">
        <f t="shared" si="13"/>
        <v>100.81646075647942</v>
      </c>
      <c r="K73" s="14">
        <f t="shared" si="19"/>
        <v>175661.9743449688</v>
      </c>
      <c r="L73" s="14">
        <f t="shared" si="20"/>
        <v>-3.6088749766349792E-7</v>
      </c>
      <c r="O73" s="53"/>
      <c r="P73" s="14">
        <f t="shared" si="15"/>
        <v>119244.57930171024</v>
      </c>
      <c r="Q73" s="8">
        <f t="shared" si="18"/>
        <v>-70963.256129221569</v>
      </c>
      <c r="R73" s="14">
        <f t="shared" si="21"/>
        <v>104698.71821610811</v>
      </c>
    </row>
    <row r="74" spans="1:19">
      <c r="A74" t="s">
        <v>7</v>
      </c>
      <c r="B74" t="s">
        <v>520</v>
      </c>
      <c r="C74" s="1">
        <v>46286</v>
      </c>
      <c r="D74" s="75">
        <v>119244.57930171024</v>
      </c>
      <c r="E74" s="17">
        <v>295501981.77181602</v>
      </c>
      <c r="G74" s="7">
        <v>-25965170.800000012</v>
      </c>
      <c r="H74" s="5">
        <f t="shared" si="11"/>
        <v>295501981.77181602</v>
      </c>
      <c r="I74" s="3">
        <f t="shared" si="12"/>
        <v>4.0369515305932029E-4</v>
      </c>
      <c r="J74" s="3">
        <f t="shared" si="13"/>
        <v>100.8571598730354</v>
      </c>
      <c r="K74" s="14">
        <f t="shared" si="19"/>
        <v>119244.57930201292</v>
      </c>
      <c r="L74" s="14">
        <f t="shared" si="20"/>
        <v>3.0267983675003052E-7</v>
      </c>
      <c r="O74" s="53"/>
      <c r="P74" s="14">
        <f t="shared" si="15"/>
        <v>-21577.772835250013</v>
      </c>
      <c r="Q74" s="8">
        <f t="shared" si="18"/>
        <v>-308141.13793835382</v>
      </c>
      <c r="R74" s="14">
        <f t="shared" si="21"/>
        <v>-188896.55863664357</v>
      </c>
    </row>
    <row r="75" spans="1:19">
      <c r="A75" t="s">
        <v>7</v>
      </c>
      <c r="B75" t="s">
        <v>520</v>
      </c>
      <c r="C75" s="1">
        <v>46287</v>
      </c>
      <c r="D75" s="75">
        <v>-21577.772835250013</v>
      </c>
      <c r="E75" s="17">
        <v>373544555.70898002</v>
      </c>
      <c r="G75" s="7">
        <v>78064151.709999979</v>
      </c>
      <c r="H75" s="5">
        <f t="shared" si="11"/>
        <v>373544555.70898002</v>
      </c>
      <c r="I75" s="3">
        <f t="shared" si="12"/>
        <v>-5.7761587312143924E-5</v>
      </c>
      <c r="J75" s="3">
        <f t="shared" si="13"/>
        <v>100.85133420338933</v>
      </c>
      <c r="K75" s="14">
        <f t="shared" si="19"/>
        <v>-21577.772835969925</v>
      </c>
      <c r="L75" s="14">
        <f t="shared" si="20"/>
        <v>-7.1991235017776489E-7</v>
      </c>
      <c r="O75" s="53"/>
      <c r="P75" s="14">
        <f t="shared" si="15"/>
        <v>120236.85877439007</v>
      </c>
      <c r="Q75" s="8">
        <f t="shared" si="18"/>
        <v>-141197.0163738734</v>
      </c>
      <c r="R75" s="14">
        <f t="shared" si="21"/>
        <v>-162774.78920912341</v>
      </c>
    </row>
    <row r="76" spans="1:19">
      <c r="A76" t="s">
        <v>7</v>
      </c>
      <c r="B76" t="s">
        <v>520</v>
      </c>
      <c r="C76" s="1">
        <v>46288</v>
      </c>
      <c r="D76" s="75">
        <v>120236.85877439007</v>
      </c>
      <c r="E76" s="17">
        <v>250638249.44775501</v>
      </c>
      <c r="G76" s="7">
        <v>-123026543.11999997</v>
      </c>
      <c r="H76" s="5">
        <f t="shared" si="11"/>
        <v>250638249.44775501</v>
      </c>
      <c r="I76" s="3">
        <f t="shared" si="12"/>
        <v>4.7995294842223692E-4</v>
      </c>
      <c r="J76" s="3">
        <f t="shared" si="13"/>
        <v>100.89973809859256</v>
      </c>
      <c r="K76" s="14">
        <f t="shared" si="19"/>
        <v>120236.85877496004</v>
      </c>
      <c r="L76" s="14">
        <f t="shared" si="20"/>
        <v>5.6996941566467285E-7</v>
      </c>
      <c r="O76" s="53"/>
      <c r="P76" s="14">
        <f t="shared" si="15"/>
        <v>43490.098594699986</v>
      </c>
      <c r="Q76" s="8">
        <f t="shared" si="18"/>
        <v>-74945.997454975761</v>
      </c>
      <c r="R76" s="14">
        <f t="shared" si="21"/>
        <v>45290.861319414311</v>
      </c>
    </row>
    <row r="77" spans="1:19" ht="15.75" customHeight="1">
      <c r="A77" t="s">
        <v>7</v>
      </c>
      <c r="B77" t="s">
        <v>520</v>
      </c>
      <c r="C77" s="1">
        <v>46289</v>
      </c>
      <c r="D77" s="75">
        <v>43490.098594699986</v>
      </c>
      <c r="E77" s="17">
        <v>225631177.99634999</v>
      </c>
      <c r="G77" s="7">
        <v>-25050561.550000012</v>
      </c>
      <c r="H77" s="5">
        <f t="shared" si="11"/>
        <v>225631177.99634999</v>
      </c>
      <c r="I77" s="3">
        <f t="shared" si="12"/>
        <v>1.9278578099840598E-4</v>
      </c>
      <c r="J77" s="3">
        <f t="shared" si="13"/>
        <v>100.91919013340444</v>
      </c>
      <c r="K77" s="14">
        <f t="shared" si="19"/>
        <v>43490.098594993353</v>
      </c>
      <c r="L77" s="14">
        <f t="shared" si="20"/>
        <v>2.9336661100387573E-7</v>
      </c>
      <c r="O77" s="53"/>
      <c r="P77" s="14">
        <f t="shared" si="15"/>
        <v>13256.416609159671</v>
      </c>
      <c r="Q77" s="8">
        <f t="shared" si="18"/>
        <v>-100553.05472717941</v>
      </c>
      <c r="R77" s="14">
        <f t="shared" si="21"/>
        <v>-57062.956132479419</v>
      </c>
    </row>
    <row r="78" spans="1:19">
      <c r="A78" t="s">
        <v>7</v>
      </c>
      <c r="B78" t="s">
        <v>520</v>
      </c>
      <c r="C78" s="1">
        <v>46290</v>
      </c>
      <c r="D78" s="75">
        <v>13256.416609159671</v>
      </c>
      <c r="E78" s="17">
        <v>243514637.66295901</v>
      </c>
      <c r="G78" s="7">
        <v>17870203.25</v>
      </c>
      <c r="H78" s="5">
        <f t="shared" si="11"/>
        <v>243514637.66295901</v>
      </c>
      <c r="I78" s="3">
        <f t="shared" si="12"/>
        <v>5.4440827157393178E-5</v>
      </c>
      <c r="J78" s="3">
        <f t="shared" si="13"/>
        <v>100.92468425759137</v>
      </c>
      <c r="K78" s="14">
        <f t="shared" si="19"/>
        <v>13256.416609019041</v>
      </c>
      <c r="L78" s="14">
        <f t="shared" si="20"/>
        <v>-1.4062970876693726E-7</v>
      </c>
      <c r="P78" s="14">
        <f t="shared" si="15"/>
        <v>309954.9336836501</v>
      </c>
      <c r="Q78" s="8">
        <f t="shared" si="18"/>
        <v>-120550.62530600124</v>
      </c>
      <c r="R78" s="14">
        <f t="shared" si="21"/>
        <v>-107294.20869684157</v>
      </c>
    </row>
    <row r="79" spans="1:19">
      <c r="A79" t="s">
        <v>7</v>
      </c>
      <c r="B79" t="s">
        <v>520</v>
      </c>
      <c r="C79" s="1">
        <v>46293</v>
      </c>
      <c r="D79" s="75">
        <v>309954.9336836501</v>
      </c>
      <c r="E79" s="17">
        <v>-89810316.9033577</v>
      </c>
      <c r="G79" s="7">
        <v>-333634909.49999958</v>
      </c>
      <c r="H79" s="5">
        <f t="shared" ref="H79:H81" si="22">E79+F79</f>
        <v>-89810316.9033577</v>
      </c>
      <c r="I79" s="3">
        <f t="shared" ref="I79:I81" si="23">(H79-H78-G79)/(H78+G79)</f>
        <v>-3.4393475226454379E-3</v>
      </c>
      <c r="J79" s="3">
        <f t="shared" ref="J79:J81" si="24">J78*(1+I79)</f>
        <v>100.57756919481625</v>
      </c>
      <c r="K79" s="14">
        <f t="shared" ref="K79:K80" si="25">H79-H78-G79</f>
        <v>309954.93368285894</v>
      </c>
      <c r="L79" s="14">
        <f t="shared" ref="L79:L81" si="26">K79-D79</f>
        <v>-7.91158527135849E-7</v>
      </c>
      <c r="Q79" s="8">
        <f t="shared" si="18"/>
        <v>123585.04449063003</v>
      </c>
      <c r="R79" s="14">
        <f t="shared" si="21"/>
        <v>433539.97817428014</v>
      </c>
    </row>
    <row r="80" spans="1:19">
      <c r="A80" t="s">
        <v>7</v>
      </c>
      <c r="B80" t="s">
        <v>520</v>
      </c>
      <c r="C80" s="1">
        <v>46294</v>
      </c>
      <c r="D80" s="75">
        <v>-10230.4680109201</v>
      </c>
      <c r="E80" s="17">
        <v>-89820547.371368602</v>
      </c>
      <c r="G80" s="7">
        <v>0</v>
      </c>
      <c r="H80" s="5">
        <f t="shared" si="22"/>
        <v>-89820547.371368602</v>
      </c>
      <c r="I80" s="3">
        <f t="shared" si="23"/>
        <v>1.1391194646280022E-4</v>
      </c>
      <c r="J80" s="3">
        <f t="shared" si="24"/>
        <v>100.58902618149374</v>
      </c>
      <c r="K80" s="14">
        <f t="shared" si="25"/>
        <v>-10230.468010902405</v>
      </c>
      <c r="L80" s="14">
        <f t="shared" si="26"/>
        <v>1.7695128917694092E-8</v>
      </c>
      <c r="Q80" s="8">
        <f t="shared" si="18"/>
        <v>-111710.23746120805</v>
      </c>
      <c r="R80" s="14">
        <f t="shared" si="21"/>
        <v>-121940.70547212815</v>
      </c>
    </row>
    <row r="81" spans="1:18">
      <c r="A81" t="s">
        <v>7</v>
      </c>
      <c r="B81" t="s">
        <v>520</v>
      </c>
      <c r="C81" s="1">
        <v>46295</v>
      </c>
      <c r="D81" s="75">
        <v>-265845.24770932971</v>
      </c>
      <c r="E81" s="17">
        <v>279890917.16092199</v>
      </c>
      <c r="G81" s="7">
        <v>369977309.77999961</v>
      </c>
      <c r="H81" s="5">
        <f t="shared" si="22"/>
        <v>279890917.16092199</v>
      </c>
      <c r="I81" s="3">
        <f t="shared" si="23"/>
        <v>-9.4891604765648787E-4</v>
      </c>
      <c r="J81" s="3">
        <f t="shared" si="24"/>
        <v>100.49357564033198</v>
      </c>
      <c r="K81" s="14">
        <f>H81-H80-G81</f>
        <v>-265845.24770903587</v>
      </c>
      <c r="L81" s="14">
        <f t="shared" si="26"/>
        <v>2.9383227229118347E-7</v>
      </c>
      <c r="Q81" s="8">
        <f t="shared" si="18"/>
        <v>348062.00241932564</v>
      </c>
      <c r="R81" s="14">
        <f>Q81+D81</f>
        <v>82216.754709995934</v>
      </c>
    </row>
    <row r="82" spans="1:18">
      <c r="A82" t="s">
        <v>7</v>
      </c>
      <c r="B82" t="s">
        <v>520</v>
      </c>
      <c r="C82" s="1">
        <v>46296</v>
      </c>
      <c r="D82" s="53">
        <v>-22983.508455629926</v>
      </c>
      <c r="E82" s="17">
        <v>350704869.70259702</v>
      </c>
      <c r="G82" s="17">
        <v>70836936.050131023</v>
      </c>
      <c r="H82" s="5">
        <f t="shared" ref="H82:H83" si="27">E82+F82</f>
        <v>350704869.70259702</v>
      </c>
      <c r="I82" s="3">
        <f t="shared" ref="I82:I83" si="28">(H82-H81-G82)/(H81+G82)</f>
        <v>-6.5530890248859851E-5</v>
      </c>
      <c r="J82" s="3">
        <f t="shared" ref="J82:J83" si="29">J81*(1+I82)</f>
        <v>100.48699020685598</v>
      </c>
      <c r="K82" s="14">
        <f t="shared" ref="K82" si="30">H82-H81-G82</f>
        <v>-22983.508455991745</v>
      </c>
      <c r="L82" s="14">
        <f t="shared" ref="L82:L83" si="31">K82-D82</f>
        <v>-3.618188202381134E-7</v>
      </c>
      <c r="Q82" s="8">
        <f t="shared" si="18"/>
        <v>-139957.60353236503</v>
      </c>
      <c r="R82" s="14">
        <f t="shared" ref="R82:R83" si="32">Q82+D82</f>
        <v>-162941.11198799495</v>
      </c>
    </row>
    <row r="83" spans="1:18">
      <c r="A83" t="s">
        <v>7</v>
      </c>
      <c r="B83" t="s">
        <v>520</v>
      </c>
      <c r="C83" s="1">
        <v>46297</v>
      </c>
      <c r="D83" s="53">
        <v>38324.702156779822</v>
      </c>
      <c r="E83" s="17">
        <v>345773056.87475401</v>
      </c>
      <c r="G83" s="17">
        <v>-4970137.530000031</v>
      </c>
      <c r="H83" s="5">
        <f t="shared" si="27"/>
        <v>345773056.87475401</v>
      </c>
      <c r="I83" s="3">
        <f t="shared" si="28"/>
        <v>1.108500205235041E-4</v>
      </c>
      <c r="J83" s="3">
        <f t="shared" si="29"/>
        <v>100.49812919178277</v>
      </c>
      <c r="K83" s="14">
        <f t="shared" ref="K83:K88" si="33">H83-H82-G83</f>
        <v>38324.702157020569</v>
      </c>
      <c r="L83" s="14">
        <f t="shared" si="31"/>
        <v>2.407468855381012E-7</v>
      </c>
      <c r="Q83" s="8">
        <f t="shared" si="18"/>
        <v>-110126.75933976054</v>
      </c>
      <c r="R83" s="14">
        <f t="shared" si="32"/>
        <v>-71802.057182980716</v>
      </c>
    </row>
    <row r="84" spans="1:18">
      <c r="A84" t="s">
        <v>7</v>
      </c>
      <c r="B84" t="s">
        <v>520</v>
      </c>
      <c r="C84" s="1">
        <v>46300</v>
      </c>
      <c r="D84" s="8">
        <v>91838.56010884</v>
      </c>
      <c r="E84" s="17">
        <v>372161337.93486297</v>
      </c>
      <c r="G84" s="7">
        <v>26296442.5</v>
      </c>
      <c r="H84" s="5">
        <f t="shared" ref="H84" si="34">E84+F84</f>
        <v>372161337.93486297</v>
      </c>
      <c r="I84" s="3">
        <f t="shared" ref="I84" si="35">(H84-H83-G84)/(H83+G84)</f>
        <v>2.4683173510134593E-4</v>
      </c>
      <c r="J84" s="3">
        <f t="shared" ref="J84" si="36">J83*(1+I84)</f>
        <v>100.52293531938562</v>
      </c>
      <c r="K84" s="14">
        <f t="shared" si="33"/>
        <v>91838.560108959675</v>
      </c>
      <c r="L84" s="14">
        <f t="shared" ref="L84" si="37">K84-D84</f>
        <v>1.1967495083808899E-7</v>
      </c>
      <c r="Q84" s="8">
        <f t="shared" si="18"/>
        <v>-360665.72000795836</v>
      </c>
      <c r="R84" s="14">
        <f t="shared" ref="R84" si="38">Q84+D84</f>
        <v>-268827.15989911836</v>
      </c>
    </row>
    <row r="85" spans="1:18">
      <c r="A85" t="s">
        <v>7</v>
      </c>
      <c r="B85" t="s">
        <v>520</v>
      </c>
      <c r="C85" s="1">
        <v>46301</v>
      </c>
      <c r="D85" s="8">
        <v>39767.414346870035</v>
      </c>
      <c r="E85" s="17">
        <v>372827869.45920998</v>
      </c>
      <c r="G85" s="7">
        <v>626764.11000013351</v>
      </c>
      <c r="H85" s="5">
        <f t="shared" ref="H85" si="39">E85+F85</f>
        <v>372827869.45920998</v>
      </c>
      <c r="I85" s="3">
        <f t="shared" ref="I85" si="40">(H85-H84-G85)/(H84+G85)</f>
        <v>1.066756533503528E-4</v>
      </c>
      <c r="J85" s="3">
        <f t="shared" ref="J85" si="41">J84*(1+I85)</f>
        <v>100.53365866918752</v>
      </c>
      <c r="K85" s="14">
        <f t="shared" si="33"/>
        <v>39767.41434687376</v>
      </c>
      <c r="L85" s="14">
        <f t="shared" ref="L85" si="42">K85-D85</f>
        <v>3.7252902984619141E-9</v>
      </c>
      <c r="Q85" s="8">
        <f t="shared" ref="Q85" si="43">$Q$54*(C85-C84)*E85/E84</f>
        <v>-111897.56119636529</v>
      </c>
      <c r="R85" s="14">
        <f t="shared" ref="R85" si="44">Q85+D85</f>
        <v>-72130.146849495257</v>
      </c>
    </row>
    <row r="86" spans="1:18">
      <c r="A86" t="s">
        <v>7</v>
      </c>
      <c r="B86" t="s">
        <v>520</v>
      </c>
      <c r="C86" s="1">
        <v>46302</v>
      </c>
      <c r="D86" s="80">
        <v>77153.673596450128</v>
      </c>
      <c r="E86" s="14">
        <v>320347309.822806</v>
      </c>
      <c r="G86" s="7">
        <v>-52557713.310000002</v>
      </c>
      <c r="H86" s="5">
        <f t="shared" ref="H86" si="45">E86+F86</f>
        <v>320347309.822806</v>
      </c>
      <c r="I86" s="3">
        <f t="shared" ref="I86" si="46">(H86-H85-G86)/(H85+G86)</f>
        <v>2.4090185149839422E-4</v>
      </c>
      <c r="J86" s="3">
        <f t="shared" ref="J86" si="47">J85*(1+I86)</f>
        <v>100.55787741369883</v>
      </c>
      <c r="K86" s="14">
        <f t="shared" si="33"/>
        <v>77153.673596024513</v>
      </c>
      <c r="L86" s="14">
        <f t="shared" ref="L86" si="48">K86-D86</f>
        <v>-4.2561441659927368E-7</v>
      </c>
      <c r="Q86" s="8">
        <f t="shared" ref="Q86" si="49">$Q$54*(C86-C85)*E86/E85</f>
        <v>-95974.57965044392</v>
      </c>
      <c r="R86" s="14">
        <f t="shared" ref="R86" si="50">Q86+D86</f>
        <v>-18820.906053993793</v>
      </c>
    </row>
    <row r="87" spans="1:18">
      <c r="A87" t="s">
        <v>7</v>
      </c>
      <c r="B87" t="s">
        <v>520</v>
      </c>
      <c r="C87" s="1">
        <v>46303</v>
      </c>
      <c r="D87" s="53">
        <v>172854.10775954975</v>
      </c>
      <c r="E87" s="14">
        <v>114964357.260566</v>
      </c>
      <c r="G87" s="19">
        <v>-205555806.67000002</v>
      </c>
      <c r="H87" s="5">
        <f t="shared" ref="H87" si="51">E87+F87</f>
        <v>114964357.260566</v>
      </c>
      <c r="I87" s="3">
        <f t="shared" ref="I87" si="52">(H87-H86-G87)/(H86+G87)</f>
        <v>1.5058092542783021E-3</v>
      </c>
      <c r="J87" s="3">
        <f t="shared" ref="J87" si="53">J86*(1+I87)</f>
        <v>100.70929839609897</v>
      </c>
      <c r="K87" s="14">
        <f t="shared" si="33"/>
        <v>172854.10776001215</v>
      </c>
      <c r="L87" s="14">
        <f t="shared" ref="L87" si="54">K87-D87</f>
        <v>4.6240165829658508E-7</v>
      </c>
      <c r="O87" s="8"/>
      <c r="Q87" s="8">
        <f t="shared" ref="Q87" si="55">$Q$54*(C87-C86)*E87/E86</f>
        <v>-40085.346389902887</v>
      </c>
      <c r="R87" s="14">
        <f t="shared" ref="R87" si="56">Q87+D87</f>
        <v>132768.76136964688</v>
      </c>
    </row>
    <row r="88" spans="1:18">
      <c r="A88" t="s">
        <v>7</v>
      </c>
      <c r="B88" t="s">
        <v>520</v>
      </c>
      <c r="C88" s="1">
        <v>46304</v>
      </c>
      <c r="E88" s="14">
        <v>98299675.859371498</v>
      </c>
      <c r="G88" s="72"/>
      <c r="H88" s="5">
        <f t="shared" ref="H88" si="57">E88+F88</f>
        <v>98299675.859371498</v>
      </c>
      <c r="I88" s="3">
        <f t="shared" ref="I88" si="58">(H88-H87-G88)/(H87+G88)</f>
        <v>-0.14495520001407133</v>
      </c>
      <c r="J88" s="3">
        <f t="shared" ref="J88" si="59">J87*(1+I88)</f>
        <v>86.11096190381565</v>
      </c>
      <c r="K88" s="14">
        <f t="shared" si="33"/>
        <v>-16664681.401194498</v>
      </c>
      <c r="L88" s="14">
        <f t="shared" ref="L88" si="60">K88-D88</f>
        <v>-16664681.401194498</v>
      </c>
      <c r="O88" s="8"/>
    </row>
    <row r="89" spans="1:18">
      <c r="A89" t="s">
        <v>7</v>
      </c>
      <c r="B89" t="s">
        <v>520</v>
      </c>
      <c r="C89" s="1">
        <v>46305</v>
      </c>
      <c r="E89" s="17"/>
      <c r="K89" s="19"/>
      <c r="L89" s="19"/>
    </row>
    <row r="90" spans="1:18">
      <c r="A90" t="s">
        <v>7</v>
      </c>
      <c r="B90" t="s">
        <v>520</v>
      </c>
      <c r="C90" s="1">
        <v>46306</v>
      </c>
      <c r="E90" s="17"/>
    </row>
    <row r="91" spans="1:18">
      <c r="A91" t="s">
        <v>7</v>
      </c>
      <c r="B91" t="s">
        <v>520</v>
      </c>
      <c r="C91" s="1">
        <v>46307</v>
      </c>
      <c r="E91" s="17"/>
    </row>
    <row r="92" spans="1:18">
      <c r="A92" t="s">
        <v>7</v>
      </c>
      <c r="B92" t="s">
        <v>520</v>
      </c>
      <c r="C92" s="1">
        <v>46308</v>
      </c>
      <c r="E92" s="17"/>
    </row>
    <row r="93" spans="1:18">
      <c r="B93" s="8"/>
      <c r="C93" s="1"/>
      <c r="E93" s="17"/>
    </row>
    <row r="94" spans="1:18">
      <c r="B94" s="8"/>
      <c r="E94" s="17"/>
    </row>
    <row r="95" spans="1:18">
      <c r="B95" s="8"/>
      <c r="E95" s="17"/>
    </row>
    <row r="96" spans="1:18">
      <c r="B96" s="8"/>
    </row>
    <row r="97" spans="2:2">
      <c r="B97" s="8"/>
    </row>
    <row r="98" spans="2:2">
      <c r="B98" s="68"/>
    </row>
    <row r="99" spans="2:2">
      <c r="B99" s="68"/>
    </row>
    <row r="100" spans="2:2">
      <c r="B100" s="68"/>
    </row>
    <row r="101" spans="2:2">
      <c r="B101" s="68"/>
    </row>
    <row r="102" spans="2:2">
      <c r="B102" s="68"/>
    </row>
    <row r="103" spans="2:2">
      <c r="B103" s="68"/>
    </row>
    <row r="104" spans="2:2">
      <c r="B104" s="68"/>
    </row>
    <row r="105" spans="2:2">
      <c r="B105" s="68"/>
    </row>
    <row r="106" spans="2:2">
      <c r="B106" s="68"/>
    </row>
    <row r="107" spans="2:2">
      <c r="B107" s="68"/>
    </row>
    <row r="108" spans="2:2">
      <c r="B108" s="68"/>
    </row>
    <row r="109" spans="2:2">
      <c r="B109" s="68"/>
    </row>
    <row r="110" spans="2:2">
      <c r="B110" s="68"/>
    </row>
    <row r="111" spans="2:2">
      <c r="B111" s="68"/>
    </row>
    <row r="112" spans="2:2">
      <c r="B112" s="68"/>
    </row>
    <row r="113" spans="2:2">
      <c r="B113" s="68"/>
    </row>
    <row r="114" spans="2:2">
      <c r="B114" s="68"/>
    </row>
    <row r="115" spans="2:2">
      <c r="B115" s="68"/>
    </row>
    <row r="116" spans="2:2">
      <c r="B116" s="68"/>
    </row>
    <row r="117" spans="2:2">
      <c r="B117" s="68"/>
    </row>
    <row r="118" spans="2:2">
      <c r="B118" s="68"/>
    </row>
    <row r="119" spans="2:2">
      <c r="B119" s="68"/>
    </row>
    <row r="120" spans="2:2">
      <c r="B120" s="68"/>
    </row>
    <row r="121" spans="2:2">
      <c r="B121" s="68"/>
    </row>
    <row r="122" spans="2:2">
      <c r="B122" s="68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019B-FAAB-4B7E-BD8D-60F90C76C48E}">
  <sheetPr>
    <tabColor theme="5" tint="0.79998168889431442"/>
  </sheetPr>
  <dimension ref="A1:AG94"/>
  <sheetViews>
    <sheetView topLeftCell="A66" workbookViewId="0">
      <selection activeCell="D88" sqref="D88"/>
    </sheetView>
  </sheetViews>
  <sheetFormatPr defaultRowHeight="15"/>
  <cols>
    <col min="1" max="1" width="21.7109375" bestFit="1" customWidth="1"/>
    <col min="2" max="2" width="16.140625" bestFit="1" customWidth="1"/>
    <col min="3" max="3" width="11.28515625" bestFit="1" customWidth="1"/>
    <col min="4" max="4" width="14.28515625" style="8" bestFit="1" customWidth="1"/>
    <col min="5" max="5" width="27.7109375" style="7" bestFit="1" customWidth="1"/>
    <col min="6" max="6" width="20.85546875" style="7" customWidth="1"/>
    <col min="7" max="7" width="19.85546875" style="7" bestFit="1" customWidth="1"/>
    <col min="8" max="8" width="23.7109375" style="3" customWidth="1"/>
    <col min="9" max="9" width="12" style="3" bestFit="1" customWidth="1"/>
    <col min="10" max="10" width="12" style="3" customWidth="1"/>
    <col min="11" max="11" width="16" bestFit="1" customWidth="1"/>
    <col min="12" max="12" width="15" bestFit="1" customWidth="1"/>
    <col min="13" max="13" width="11.85546875" customWidth="1"/>
    <col min="14" max="14" width="19" bestFit="1" customWidth="1"/>
    <col min="15" max="15" width="18" bestFit="1" customWidth="1"/>
    <col min="16" max="16" width="20" style="8" bestFit="1" customWidth="1"/>
    <col min="17" max="17" width="17.42578125" bestFit="1" customWidth="1"/>
    <col min="18" max="18" width="27" style="8" bestFit="1" customWidth="1"/>
    <col min="19" max="19" width="12" bestFit="1" customWidth="1"/>
  </cols>
  <sheetData>
    <row r="1" spans="1:19">
      <c r="A1" t="s">
        <v>1</v>
      </c>
      <c r="B1" t="s">
        <v>9</v>
      </c>
      <c r="C1" t="s">
        <v>2</v>
      </c>
      <c r="D1" s="8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M1" t="s">
        <v>1568</v>
      </c>
      <c r="N1" t="s">
        <v>1569</v>
      </c>
      <c r="O1" t="s">
        <v>1558</v>
      </c>
      <c r="P1" s="8" t="s">
        <v>1567</v>
      </c>
      <c r="Q1" t="s">
        <v>1566</v>
      </c>
      <c r="R1" s="8" t="s">
        <v>1571</v>
      </c>
      <c r="S1" t="s">
        <v>1559</v>
      </c>
    </row>
    <row r="2" spans="1:19">
      <c r="C2" s="1">
        <v>46203</v>
      </c>
      <c r="E2" s="6">
        <v>4805087313.7700005</v>
      </c>
      <c r="F2" s="6">
        <v>6733906.4832230452</v>
      </c>
      <c r="G2" s="6"/>
      <c r="H2" s="5">
        <f t="shared" ref="H2:H40" si="0">E2+F2</f>
        <v>4811821220.2532234</v>
      </c>
      <c r="I2" s="2"/>
      <c r="J2" s="2">
        <v>100</v>
      </c>
      <c r="M2" s="58"/>
      <c r="N2" s="58"/>
    </row>
    <row r="3" spans="1:19">
      <c r="A3" t="s">
        <v>7</v>
      </c>
      <c r="B3" t="s">
        <v>10</v>
      </c>
      <c r="C3" s="1">
        <v>46204</v>
      </c>
      <c r="D3" s="8">
        <v>-211490.42</v>
      </c>
      <c r="E3" s="7">
        <v>4804875823.3500004</v>
      </c>
      <c r="F3" s="7">
        <f>F2</f>
        <v>6733906.4832230452</v>
      </c>
      <c r="G3" s="7">
        <f>-(E2+D3-E3)</f>
        <v>0</v>
      </c>
      <c r="H3" s="5">
        <f t="shared" si="0"/>
        <v>4811609729.8332233</v>
      </c>
      <c r="I3" s="3">
        <f>(H3-H2-G3)/(H2+G3)</f>
        <v>-4.3952260551556102E-5</v>
      </c>
      <c r="J3" s="3">
        <f>J2*(1+I3)</f>
        <v>99.995604773944848</v>
      </c>
      <c r="K3" s="14">
        <f>H3-H2-G3</f>
        <v>-211490.42000007629</v>
      </c>
      <c r="L3" s="14">
        <f>K3-D3</f>
        <v>-7.6281139627099037E-8</v>
      </c>
      <c r="M3" s="57"/>
      <c r="N3" s="57"/>
      <c r="O3" s="14">
        <f>-(H2+G3)*S3</f>
        <v>-919979.01849912852</v>
      </c>
      <c r="P3" s="8">
        <f>D3+O3</f>
        <v>-1131469.4384991284</v>
      </c>
      <c r="Q3" s="14">
        <f>O3</f>
        <v>-919979.01849912852</v>
      </c>
      <c r="R3" s="8">
        <f>D3+Q3</f>
        <v>-1131469.4384991284</v>
      </c>
      <c r="S3">
        <v>1.9119143799999999E-4</v>
      </c>
    </row>
    <row r="4" spans="1:19">
      <c r="A4" t="s">
        <v>7</v>
      </c>
      <c r="B4" t="s">
        <v>10</v>
      </c>
      <c r="C4" s="1">
        <v>46205</v>
      </c>
      <c r="D4" s="8">
        <v>232859.37</v>
      </c>
      <c r="E4" s="7">
        <v>4805108682.7200003</v>
      </c>
      <c r="F4" s="7">
        <f t="shared" ref="F4:F53" si="1">F3</f>
        <v>6733906.4832230452</v>
      </c>
      <c r="G4" s="7">
        <f t="shared" ref="G4:G53" si="2">-(E3+D4-E4)</f>
        <v>0</v>
      </c>
      <c r="H4" s="5">
        <f t="shared" si="0"/>
        <v>4811842589.2032232</v>
      </c>
      <c r="I4" s="3">
        <f t="shared" ref="I4:I53" si="3">(H4-H3-G4)/(H3+G4)</f>
        <v>4.8395315305000174E-5</v>
      </c>
      <c r="J4" s="3">
        <f t="shared" ref="J4:J53" si="4">J3*(1+I4)</f>
        <v>100.000444092767</v>
      </c>
      <c r="K4" s="14">
        <f t="shared" ref="K4:K67" si="5">H4-H3-G4</f>
        <v>232859.36999988556</v>
      </c>
      <c r="L4" s="14">
        <f t="shared" ref="L4:L67" si="6">K4-D4</f>
        <v>-1.1443626135587692E-7</v>
      </c>
      <c r="M4" s="57"/>
      <c r="N4" s="57"/>
      <c r="O4" s="14">
        <f t="shared" ref="O4:O54" si="7">-(H3+G4)*S4</f>
        <v>-527035.71180247446</v>
      </c>
      <c r="P4" s="8">
        <f t="shared" ref="P4:P67" si="8">D4+O4</f>
        <v>-294176.34180247446</v>
      </c>
      <c r="Q4" s="14">
        <f t="shared" ref="Q4:Q54" si="9">O4</f>
        <v>-527035.71180247446</v>
      </c>
      <c r="R4" s="8">
        <f t="shared" ref="R4:R67" si="10">D4+Q4</f>
        <v>-294176.34180247446</v>
      </c>
      <c r="S4">
        <v>1.09534177E-4</v>
      </c>
    </row>
    <row r="5" spans="1:19">
      <c r="A5" t="s">
        <v>7</v>
      </c>
      <c r="B5" t="s">
        <v>10</v>
      </c>
      <c r="C5" s="1">
        <v>46206</v>
      </c>
      <c r="D5" s="8">
        <v>596914.31999999995</v>
      </c>
      <c r="E5" s="7">
        <v>4805705597.04</v>
      </c>
      <c r="F5" s="7">
        <f t="shared" si="1"/>
        <v>6733906.4832230452</v>
      </c>
      <c r="G5" s="7">
        <f t="shared" si="2"/>
        <v>0</v>
      </c>
      <c r="H5" s="5">
        <f t="shared" si="0"/>
        <v>4812439503.5232229</v>
      </c>
      <c r="I5" s="3">
        <f t="shared" si="3"/>
        <v>1.2405109039498647E-4</v>
      </c>
      <c r="J5" s="3">
        <f t="shared" si="4"/>
        <v>100.0128492568967</v>
      </c>
      <c r="K5" s="14">
        <f t="shared" si="5"/>
        <v>596914.31999969482</v>
      </c>
      <c r="L5" s="14">
        <f t="shared" si="6"/>
        <v>-3.0512455850839615E-7</v>
      </c>
      <c r="M5" s="57"/>
      <c r="N5" s="57"/>
      <c r="O5" s="14">
        <f t="shared" si="7"/>
        <v>-524344.83648346714</v>
      </c>
      <c r="P5" s="8">
        <f t="shared" si="8"/>
        <v>72569.483516532811</v>
      </c>
      <c r="Q5" s="14">
        <f t="shared" si="9"/>
        <v>-524344.83648346714</v>
      </c>
      <c r="R5" s="8">
        <f t="shared" si="10"/>
        <v>72569.483516532811</v>
      </c>
      <c r="S5">
        <v>1.08969657E-4</v>
      </c>
    </row>
    <row r="6" spans="1:19">
      <c r="A6" t="s">
        <v>7</v>
      </c>
      <c r="B6" t="s">
        <v>10</v>
      </c>
      <c r="C6" s="1">
        <v>46207</v>
      </c>
      <c r="D6" s="8">
        <v>597674.55000000005</v>
      </c>
      <c r="E6" s="7">
        <v>4806303271.5900002</v>
      </c>
      <c r="F6" s="7">
        <f t="shared" si="1"/>
        <v>6733906.4832230452</v>
      </c>
      <c r="G6" s="7">
        <f t="shared" si="2"/>
        <v>0</v>
      </c>
      <c r="H6" s="5">
        <f t="shared" si="0"/>
        <v>4813037178.0732231</v>
      </c>
      <c r="I6" s="3">
        <f t="shared" si="3"/>
        <v>1.2419367548675234E-4</v>
      </c>
      <c r="J6" s="3">
        <f t="shared" si="4"/>
        <v>100.02527022024182</v>
      </c>
      <c r="K6" s="14">
        <f t="shared" si="5"/>
        <v>597674.55000019073</v>
      </c>
      <c r="L6" s="14">
        <f t="shared" si="6"/>
        <v>1.9068829715251923E-7</v>
      </c>
      <c r="M6" s="57"/>
      <c r="N6" s="57"/>
      <c r="O6" s="14">
        <f t="shared" si="7"/>
        <v>-527012.76693668845</v>
      </c>
      <c r="P6" s="8">
        <f t="shared" si="8"/>
        <v>70661.783063311595</v>
      </c>
      <c r="Q6" s="14">
        <f t="shared" si="9"/>
        <v>-527012.76693668845</v>
      </c>
      <c r="R6" s="8">
        <f t="shared" si="10"/>
        <v>70661.783063311595</v>
      </c>
      <c r="S6">
        <v>1.09510523E-4</v>
      </c>
    </row>
    <row r="7" spans="1:19">
      <c r="A7" t="s">
        <v>7</v>
      </c>
      <c r="B7" t="s">
        <v>10</v>
      </c>
      <c r="C7" s="1">
        <v>46208</v>
      </c>
      <c r="D7" s="8">
        <v>597661.84</v>
      </c>
      <c r="E7" s="7">
        <v>4806900933.4300003</v>
      </c>
      <c r="F7" s="7">
        <f t="shared" si="1"/>
        <v>6733906.4832230452</v>
      </c>
      <c r="G7" s="7">
        <f t="shared" si="2"/>
        <v>0</v>
      </c>
      <c r="H7" s="5">
        <f t="shared" si="0"/>
        <v>4813634839.9132233</v>
      </c>
      <c r="I7" s="3">
        <f t="shared" si="3"/>
        <v>1.2417561258885003E-4</v>
      </c>
      <c r="J7" s="3">
        <f t="shared" si="4"/>
        <v>100.03769091944579</v>
      </c>
      <c r="K7" s="14">
        <f t="shared" si="5"/>
        <v>597661.84000015259</v>
      </c>
      <c r="L7" s="14">
        <f t="shared" si="6"/>
        <v>1.5262048691511154E-7</v>
      </c>
      <c r="M7" s="57"/>
      <c r="N7" s="57"/>
      <c r="O7" s="14">
        <f t="shared" si="7"/>
        <v>-527019.17706217931</v>
      </c>
      <c r="P7" s="8">
        <f t="shared" si="8"/>
        <v>70642.662937820656</v>
      </c>
      <c r="Q7" s="14">
        <f t="shared" si="9"/>
        <v>-527019.17706217931</v>
      </c>
      <c r="R7" s="8">
        <f t="shared" si="10"/>
        <v>70642.662937820656</v>
      </c>
      <c r="S7">
        <v>1.0949825599999999E-4</v>
      </c>
    </row>
    <row r="8" spans="1:19">
      <c r="A8" t="s">
        <v>7</v>
      </c>
      <c r="B8" t="s">
        <v>10</v>
      </c>
      <c r="C8" s="1">
        <v>46209</v>
      </c>
      <c r="D8" s="8">
        <v>293216.71000000002</v>
      </c>
      <c r="E8" s="7">
        <v>4807183707.7200003</v>
      </c>
      <c r="F8" s="7">
        <f t="shared" si="1"/>
        <v>6733906.4832230452</v>
      </c>
      <c r="G8" s="7">
        <f t="shared" si="2"/>
        <v>-10442.420000076294</v>
      </c>
      <c r="H8" s="5">
        <f t="shared" si="0"/>
        <v>4813917614.2032232</v>
      </c>
      <c r="I8" s="3">
        <f t="shared" si="3"/>
        <v>6.0913915542046809E-5</v>
      </c>
      <c r="J8" s="3">
        <f t="shared" si="4"/>
        <v>100.04378460690148</v>
      </c>
      <c r="K8" s="14">
        <f t="shared" si="5"/>
        <v>293216.71000003815</v>
      </c>
      <c r="L8" s="14">
        <f t="shared" si="6"/>
        <v>3.8126017898321152E-8</v>
      </c>
      <c r="M8" s="57"/>
      <c r="N8" s="57"/>
      <c r="O8" s="14">
        <f t="shared" si="7"/>
        <v>-533482.29486688797</v>
      </c>
      <c r="P8" s="8">
        <f t="shared" si="8"/>
        <v>-240265.58486688795</v>
      </c>
      <c r="Q8" s="14">
        <f t="shared" si="9"/>
        <v>-533482.29486688797</v>
      </c>
      <c r="R8" s="8">
        <f t="shared" si="10"/>
        <v>-240265.58486688795</v>
      </c>
      <c r="S8">
        <v>1.1082757E-4</v>
      </c>
    </row>
    <row r="9" spans="1:19">
      <c r="A9" t="s">
        <v>7</v>
      </c>
      <c r="B9" t="s">
        <v>10</v>
      </c>
      <c r="C9" s="1">
        <v>46210</v>
      </c>
      <c r="D9" s="8">
        <v>1340100.5900000001</v>
      </c>
      <c r="E9" s="7">
        <v>4808523808.3100004</v>
      </c>
      <c r="F9" s="7">
        <f t="shared" si="1"/>
        <v>6733906.4832230452</v>
      </c>
      <c r="G9" s="7">
        <f t="shared" si="2"/>
        <v>0</v>
      </c>
      <c r="H9" s="5">
        <f t="shared" si="0"/>
        <v>4815257714.7932234</v>
      </c>
      <c r="I9" s="3">
        <f t="shared" si="3"/>
        <v>2.7838045795512846E-4</v>
      </c>
      <c r="J9" s="3">
        <f t="shared" si="4"/>
        <v>100.07163484147591</v>
      </c>
      <c r="K9" s="14">
        <f t="shared" si="5"/>
        <v>1340100.5900001526</v>
      </c>
      <c r="L9" s="14">
        <f t="shared" si="6"/>
        <v>1.5250407159328461E-7</v>
      </c>
      <c r="M9" s="57"/>
      <c r="N9" s="57"/>
      <c r="O9" s="14">
        <f t="shared" si="7"/>
        <v>-535562.56452057615</v>
      </c>
      <c r="P9" s="8">
        <f t="shared" si="8"/>
        <v>804538.02547942393</v>
      </c>
      <c r="Q9" s="14">
        <f t="shared" si="9"/>
        <v>-535562.56452057615</v>
      </c>
      <c r="R9" s="8">
        <f t="shared" si="10"/>
        <v>804538.02547942393</v>
      </c>
      <c r="S9">
        <v>1.11252956E-4</v>
      </c>
    </row>
    <row r="10" spans="1:19">
      <c r="A10" t="s">
        <v>7</v>
      </c>
      <c r="B10" t="s">
        <v>10</v>
      </c>
      <c r="C10" s="1">
        <v>46211</v>
      </c>
      <c r="D10" s="8">
        <v>-786048.29</v>
      </c>
      <c r="E10" s="7">
        <v>4807737760.0200005</v>
      </c>
      <c r="F10" s="7">
        <f t="shared" si="1"/>
        <v>6733906.4832230452</v>
      </c>
      <c r="G10" s="7">
        <f t="shared" si="2"/>
        <v>0</v>
      </c>
      <c r="H10" s="5">
        <f t="shared" si="0"/>
        <v>4814471666.5032234</v>
      </c>
      <c r="I10" s="3">
        <f t="shared" si="3"/>
        <v>-1.6324116725572108E-4</v>
      </c>
      <c r="J10" s="3">
        <f t="shared" si="4"/>
        <v>100.0552990309952</v>
      </c>
      <c r="K10" s="14">
        <f t="shared" si="5"/>
        <v>-786048.28999996185</v>
      </c>
      <c r="L10" s="14">
        <f t="shared" si="6"/>
        <v>3.8184225559234619E-8</v>
      </c>
      <c r="M10" s="57"/>
      <c r="N10" s="57"/>
      <c r="O10" s="14">
        <f t="shared" si="7"/>
        <v>-519864.90637234086</v>
      </c>
      <c r="P10" s="8">
        <f t="shared" si="8"/>
        <v>-1305913.1963723409</v>
      </c>
      <c r="Q10" s="14">
        <f t="shared" si="9"/>
        <v>-519864.90637234086</v>
      </c>
      <c r="R10" s="8">
        <f t="shared" si="10"/>
        <v>-1305913.1963723409</v>
      </c>
      <c r="S10">
        <v>1.07962011E-4</v>
      </c>
    </row>
    <row r="11" spans="1:19">
      <c r="A11" t="s">
        <v>7</v>
      </c>
      <c r="B11" t="s">
        <v>10</v>
      </c>
      <c r="C11" s="1">
        <v>46212</v>
      </c>
      <c r="D11" s="8">
        <v>944816.04</v>
      </c>
      <c r="E11" s="7">
        <v>4808682576.0600004</v>
      </c>
      <c r="F11" s="7">
        <f t="shared" si="1"/>
        <v>6733906.4832230452</v>
      </c>
      <c r="G11" s="7">
        <f t="shared" si="2"/>
        <v>0</v>
      </c>
      <c r="H11" s="5">
        <f t="shared" si="0"/>
        <v>4815416482.5432234</v>
      </c>
      <c r="I11" s="3">
        <f t="shared" si="3"/>
        <v>1.9624500992986149E-4</v>
      </c>
      <c r="J11" s="3">
        <f t="shared" si="4"/>
        <v>100.07493438414707</v>
      </c>
      <c r="K11" s="14">
        <f t="shared" si="5"/>
        <v>944816.03999996185</v>
      </c>
      <c r="L11" s="14">
        <f t="shared" si="6"/>
        <v>-3.8184225559234619E-8</v>
      </c>
      <c r="M11" s="57"/>
      <c r="N11" s="57"/>
      <c r="O11" s="14">
        <f t="shared" si="7"/>
        <v>-508332.36561057798</v>
      </c>
      <c r="P11" s="8">
        <f t="shared" si="8"/>
        <v>436483.67438942206</v>
      </c>
      <c r="Q11" s="14">
        <f t="shared" si="9"/>
        <v>-508332.36561057798</v>
      </c>
      <c r="R11" s="8">
        <f t="shared" si="10"/>
        <v>436483.67438942206</v>
      </c>
      <c r="S11">
        <v>1.05584247E-4</v>
      </c>
    </row>
    <row r="12" spans="1:19">
      <c r="A12" t="s">
        <v>7</v>
      </c>
      <c r="B12" t="s">
        <v>10</v>
      </c>
      <c r="C12" s="1">
        <v>46213</v>
      </c>
      <c r="D12" s="8">
        <v>-91745.79</v>
      </c>
      <c r="E12" s="7">
        <v>4807364239.5900002</v>
      </c>
      <c r="F12" s="7">
        <f t="shared" si="1"/>
        <v>6733906.4832230452</v>
      </c>
      <c r="G12" s="7">
        <f t="shared" si="2"/>
        <v>-1226590.6800003052</v>
      </c>
      <c r="H12" s="5">
        <f t="shared" si="0"/>
        <v>4814098146.0732231</v>
      </c>
      <c r="I12" s="3">
        <f t="shared" si="3"/>
        <v>-1.9057368334187939E-5</v>
      </c>
      <c r="J12" s="3">
        <f t="shared" si="4"/>
        <v>100.07302721926149</v>
      </c>
      <c r="K12" s="14">
        <f t="shared" si="5"/>
        <v>-91745.789999961853</v>
      </c>
      <c r="L12" s="14">
        <f t="shared" si="6"/>
        <v>3.8140569813549519E-8</v>
      </c>
      <c r="M12" s="57"/>
      <c r="N12" s="57"/>
      <c r="O12" s="14">
        <f t="shared" si="7"/>
        <v>-489791.14463128615</v>
      </c>
      <c r="P12" s="8">
        <f t="shared" si="8"/>
        <v>-581536.93463128619</v>
      </c>
      <c r="Q12" s="14">
        <f t="shared" si="9"/>
        <v>-489791.14463128615</v>
      </c>
      <c r="R12" s="8">
        <f t="shared" si="10"/>
        <v>-581536.93463128619</v>
      </c>
      <c r="S12">
        <v>1.0173905799999999E-4</v>
      </c>
    </row>
    <row r="13" spans="1:19">
      <c r="A13" t="s">
        <v>7</v>
      </c>
      <c r="B13" t="s">
        <v>10</v>
      </c>
      <c r="C13" s="1">
        <v>46214</v>
      </c>
      <c r="D13" s="8">
        <v>605285.74</v>
      </c>
      <c r="E13" s="7">
        <v>4807969525.3199997</v>
      </c>
      <c r="F13" s="7">
        <f t="shared" si="1"/>
        <v>6733906.4832230452</v>
      </c>
      <c r="G13" s="7">
        <f t="shared" si="2"/>
        <v>-1.0000228881835938E-2</v>
      </c>
      <c r="H13" s="5">
        <f t="shared" si="0"/>
        <v>4814703431.8032227</v>
      </c>
      <c r="I13" s="3">
        <f t="shared" si="3"/>
        <v>1.2573190691900405E-4</v>
      </c>
      <c r="J13" s="3">
        <f t="shared" si="4"/>
        <v>100.08560959180492</v>
      </c>
      <c r="K13" s="14">
        <f t="shared" si="5"/>
        <v>605285.73999977112</v>
      </c>
      <c r="L13" s="14">
        <f t="shared" si="6"/>
        <v>-2.2887252271175385E-7</v>
      </c>
      <c r="M13" s="57"/>
      <c r="N13" s="57"/>
      <c r="O13" s="14">
        <f t="shared" si="7"/>
        <v>-525287.73885108228</v>
      </c>
      <c r="P13" s="8">
        <f t="shared" si="8"/>
        <v>79998.001148917712</v>
      </c>
      <c r="Q13" s="14">
        <f t="shared" si="9"/>
        <v>-525287.73885108228</v>
      </c>
      <c r="R13" s="8">
        <f t="shared" si="10"/>
        <v>79998.001148917712</v>
      </c>
      <c r="S13">
        <v>1.09114464E-4</v>
      </c>
    </row>
    <row r="14" spans="1:19">
      <c r="A14" t="s">
        <v>7</v>
      </c>
      <c r="B14" t="s">
        <v>10</v>
      </c>
      <c r="C14" s="1">
        <v>46215</v>
      </c>
      <c r="D14" s="8">
        <v>597856.84</v>
      </c>
      <c r="E14" s="7">
        <v>4808567382.1599998</v>
      </c>
      <c r="F14" s="7">
        <f t="shared" si="1"/>
        <v>6733906.4832230452</v>
      </c>
      <c r="G14" s="7">
        <f t="shared" si="2"/>
        <v>0</v>
      </c>
      <c r="H14" s="5">
        <f t="shared" si="0"/>
        <v>4815301288.6432228</v>
      </c>
      <c r="I14" s="3">
        <f t="shared" si="3"/>
        <v>1.2417313931550728E-4</v>
      </c>
      <c r="J14" s="3">
        <f t="shared" si="4"/>
        <v>100.09803753614825</v>
      </c>
      <c r="K14" s="14">
        <f t="shared" si="5"/>
        <v>597856.84000015259</v>
      </c>
      <c r="L14" s="14">
        <f t="shared" si="6"/>
        <v>1.5262048691511154E-7</v>
      </c>
      <c r="M14" s="57"/>
      <c r="N14" s="57"/>
      <c r="O14" s="14">
        <f t="shared" si="7"/>
        <v>-518113.17326543818</v>
      </c>
      <c r="P14" s="8">
        <f t="shared" si="8"/>
        <v>79743.66673456179</v>
      </c>
      <c r="Q14" s="14">
        <f t="shared" si="9"/>
        <v>-518113.17326543818</v>
      </c>
      <c r="R14" s="8">
        <f t="shared" si="10"/>
        <v>79743.66673456179</v>
      </c>
      <c r="S14">
        <v>1.0761061E-4</v>
      </c>
    </row>
    <row r="15" spans="1:19">
      <c r="A15" t="s">
        <v>7</v>
      </c>
      <c r="B15" t="s">
        <v>10</v>
      </c>
      <c r="C15" s="1">
        <v>46216</v>
      </c>
      <c r="D15" s="8">
        <v>432268.9</v>
      </c>
      <c r="E15" s="7">
        <v>4806666679.3900003</v>
      </c>
      <c r="F15" s="7">
        <f t="shared" si="1"/>
        <v>6733906.4832230452</v>
      </c>
      <c r="G15" s="7">
        <f t="shared" si="2"/>
        <v>-2332971.6699991226</v>
      </c>
      <c r="H15" s="5">
        <f t="shared" si="0"/>
        <v>4813400585.8732233</v>
      </c>
      <c r="I15" s="3">
        <f t="shared" si="3"/>
        <v>8.9813369116766492E-5</v>
      </c>
      <c r="J15" s="3">
        <f t="shared" si="4"/>
        <v>100.10702767814135</v>
      </c>
      <c r="K15" s="14">
        <f t="shared" si="5"/>
        <v>432268.89999961853</v>
      </c>
      <c r="L15" s="14">
        <f t="shared" si="6"/>
        <v>-3.8149300962686539E-7</v>
      </c>
      <c r="M15" s="57"/>
      <c r="N15" s="57"/>
      <c r="O15" s="14">
        <f t="shared" si="7"/>
        <v>-515090.76145310432</v>
      </c>
      <c r="P15" s="8">
        <f t="shared" si="8"/>
        <v>-82821.861453104299</v>
      </c>
      <c r="Q15" s="14">
        <f t="shared" si="9"/>
        <v>-515090.76145310432</v>
      </c>
      <c r="R15" s="8">
        <f t="shared" si="10"/>
        <v>-82821.861453104299</v>
      </c>
      <c r="S15">
        <v>1.07021432E-4</v>
      </c>
    </row>
    <row r="16" spans="1:19">
      <c r="A16" t="s">
        <v>7</v>
      </c>
      <c r="B16" t="s">
        <v>10</v>
      </c>
      <c r="C16" s="1">
        <v>46217</v>
      </c>
      <c r="D16" s="8">
        <v>406594.54</v>
      </c>
      <c r="E16" s="7">
        <v>4804086922.7600002</v>
      </c>
      <c r="F16" s="7">
        <f t="shared" si="1"/>
        <v>6733906.4832230452</v>
      </c>
      <c r="G16" s="7">
        <f t="shared" si="2"/>
        <v>-2986351.1700000763</v>
      </c>
      <c r="H16" s="5">
        <f t="shared" si="0"/>
        <v>4810820829.2432232</v>
      </c>
      <c r="I16" s="3">
        <f t="shared" si="3"/>
        <v>8.4523810250417355E-5</v>
      </c>
      <c r="J16" s="3">
        <f t="shared" si="4"/>
        <v>100.11548910555355</v>
      </c>
      <c r="K16" s="14">
        <f t="shared" si="5"/>
        <v>406594.53999996185</v>
      </c>
      <c r="L16" s="14">
        <f t="shared" si="6"/>
        <v>-3.8126017898321152E-8</v>
      </c>
      <c r="M16" s="57"/>
      <c r="N16" s="57"/>
      <c r="O16" s="14">
        <f t="shared" si="7"/>
        <v>-492623.14514629199</v>
      </c>
      <c r="P16" s="8">
        <f t="shared" si="8"/>
        <v>-86028.605146292015</v>
      </c>
      <c r="Q16" s="14">
        <f t="shared" si="9"/>
        <v>-492623.14514629199</v>
      </c>
      <c r="R16" s="8">
        <f t="shared" si="10"/>
        <v>-86028.605146292015</v>
      </c>
      <c r="S16">
        <v>1.0240763499999999E-4</v>
      </c>
    </row>
    <row r="17" spans="1:19">
      <c r="A17" t="s">
        <v>7</v>
      </c>
      <c r="B17" t="s">
        <v>10</v>
      </c>
      <c r="C17" s="1">
        <v>46218</v>
      </c>
      <c r="D17" s="8">
        <v>2351805.9</v>
      </c>
      <c r="E17" s="7">
        <v>4756144467.5699997</v>
      </c>
      <c r="F17" s="7">
        <f t="shared" si="1"/>
        <v>6733906.4832230452</v>
      </c>
      <c r="G17" s="7">
        <f t="shared" si="2"/>
        <v>-50294261.090000153</v>
      </c>
      <c r="H17" s="5">
        <f t="shared" si="0"/>
        <v>4762878374.0532227</v>
      </c>
      <c r="I17" s="3">
        <f t="shared" si="3"/>
        <v>4.9402221925041523E-4</v>
      </c>
      <c r="J17" s="3">
        <f t="shared" si="4"/>
        <v>100.16494838166282</v>
      </c>
      <c r="K17" s="14">
        <f t="shared" si="5"/>
        <v>2351805.8999996185</v>
      </c>
      <c r="L17" s="14">
        <f t="shared" si="6"/>
        <v>-3.8137659430503845E-7</v>
      </c>
      <c r="M17" s="57"/>
      <c r="N17" s="57"/>
      <c r="O17" s="14">
        <f t="shared" si="7"/>
        <v>-488733.92362705193</v>
      </c>
      <c r="P17" s="8">
        <f t="shared" si="8"/>
        <v>1863071.9763729479</v>
      </c>
      <c r="Q17" s="14">
        <f t="shared" si="9"/>
        <v>-488733.92362705193</v>
      </c>
      <c r="R17" s="8">
        <f t="shared" si="10"/>
        <v>1863071.9763729479</v>
      </c>
      <c r="S17">
        <v>1.0266383700000001E-4</v>
      </c>
    </row>
    <row r="18" spans="1:19">
      <c r="A18" t="s">
        <v>7</v>
      </c>
      <c r="B18" t="s">
        <v>10</v>
      </c>
      <c r="C18" s="1">
        <v>46219</v>
      </c>
      <c r="D18" s="8">
        <v>-412084.14</v>
      </c>
      <c r="E18" s="7">
        <v>4754568722.4700003</v>
      </c>
      <c r="F18" s="7">
        <f t="shared" si="1"/>
        <v>6733906.4832230452</v>
      </c>
      <c r="G18" s="7">
        <f t="shared" si="2"/>
        <v>-1163660.9599990845</v>
      </c>
      <c r="H18" s="5">
        <f t="shared" si="0"/>
        <v>4761302628.9532232</v>
      </c>
      <c r="I18" s="3">
        <f t="shared" si="3"/>
        <v>-8.6541123277974008E-5</v>
      </c>
      <c r="J18" s="3">
        <f t="shared" si="4"/>
        <v>100.15627999451679</v>
      </c>
      <c r="K18" s="14">
        <f t="shared" si="5"/>
        <v>-412084.14000034332</v>
      </c>
      <c r="L18" s="14">
        <f t="shared" si="6"/>
        <v>-3.4330878406763077E-7</v>
      </c>
      <c r="M18" s="57"/>
      <c r="N18" s="57"/>
      <c r="O18" s="14">
        <f t="shared" si="7"/>
        <v>-487860.58096588549</v>
      </c>
      <c r="P18" s="8">
        <f t="shared" si="8"/>
        <v>-899944.72096588556</v>
      </c>
      <c r="Q18" s="14">
        <f t="shared" si="9"/>
        <v>-487860.58096588549</v>
      </c>
      <c r="R18" s="8">
        <f t="shared" si="10"/>
        <v>-899944.72096588556</v>
      </c>
      <c r="S18">
        <v>1.02454811E-4</v>
      </c>
    </row>
    <row r="19" spans="1:19">
      <c r="A19" t="s">
        <v>7</v>
      </c>
      <c r="B19" t="s">
        <v>10</v>
      </c>
      <c r="C19" s="1">
        <v>46220</v>
      </c>
      <c r="D19" s="8">
        <v>1073832.1499999999</v>
      </c>
      <c r="E19" s="7">
        <v>4755642554.6199999</v>
      </c>
      <c r="F19" s="7">
        <f t="shared" si="1"/>
        <v>6733906.4832230452</v>
      </c>
      <c r="G19" s="7">
        <f t="shared" si="2"/>
        <v>0</v>
      </c>
      <c r="H19" s="5">
        <f t="shared" si="0"/>
        <v>4762376461.1032228</v>
      </c>
      <c r="I19" s="3">
        <f t="shared" si="3"/>
        <v>2.2553326971272596E-4</v>
      </c>
      <c r="J19" s="3">
        <f t="shared" si="4"/>
        <v>100.17886856782623</v>
      </c>
      <c r="K19" s="14">
        <f t="shared" si="5"/>
        <v>1073832.1499996185</v>
      </c>
      <c r="L19" s="14">
        <f t="shared" si="6"/>
        <v>-3.8137659430503845E-7</v>
      </c>
      <c r="M19" s="57"/>
      <c r="N19" s="57"/>
      <c r="O19" s="14">
        <f t="shared" si="7"/>
        <v>-484695.47494320414</v>
      </c>
      <c r="P19" s="8">
        <f t="shared" si="8"/>
        <v>589136.67505679582</v>
      </c>
      <c r="Q19" s="14">
        <f t="shared" si="9"/>
        <v>-484695.47494320414</v>
      </c>
      <c r="R19" s="8">
        <f t="shared" si="10"/>
        <v>589136.67505679582</v>
      </c>
      <c r="S19">
        <v>1.0179892200000001E-4</v>
      </c>
    </row>
    <row r="20" spans="1:19">
      <c r="A20" t="s">
        <v>7</v>
      </c>
      <c r="B20" t="s">
        <v>10</v>
      </c>
      <c r="C20" s="1">
        <v>46221</v>
      </c>
      <c r="D20" s="8">
        <v>542846.97</v>
      </c>
      <c r="E20" s="7">
        <v>4756185401.5200005</v>
      </c>
      <c r="F20" s="7">
        <f t="shared" si="1"/>
        <v>6733906.4832230452</v>
      </c>
      <c r="G20" s="7">
        <f t="shared" si="2"/>
        <v>-6.999969482421875E-2</v>
      </c>
      <c r="H20" s="5">
        <f t="shared" si="0"/>
        <v>4762919308.0032234</v>
      </c>
      <c r="I20" s="3">
        <f t="shared" si="3"/>
        <v>1.1398657255300088E-4</v>
      </c>
      <c r="J20" s="3">
        <f t="shared" si="4"/>
        <v>100.19028761369651</v>
      </c>
      <c r="K20" s="14">
        <f t="shared" si="5"/>
        <v>542846.97000026703</v>
      </c>
      <c r="L20" s="14">
        <f t="shared" si="6"/>
        <v>2.6705674827098846E-7</v>
      </c>
      <c r="M20" s="57"/>
      <c r="N20" s="57"/>
      <c r="O20" s="14">
        <f t="shared" si="7"/>
        <v>-474363.01280745992</v>
      </c>
      <c r="P20" s="8">
        <f t="shared" si="8"/>
        <v>68483.957192540052</v>
      </c>
      <c r="Q20" s="14">
        <f t="shared" si="9"/>
        <v>-474363.01280745992</v>
      </c>
      <c r="R20" s="8">
        <f t="shared" si="10"/>
        <v>68483.957192540052</v>
      </c>
      <c r="S20">
        <v>9.9606365999999996E-5</v>
      </c>
    </row>
    <row r="21" spans="1:19">
      <c r="A21" t="s">
        <v>7</v>
      </c>
      <c r="B21" t="s">
        <v>10</v>
      </c>
      <c r="C21" s="1">
        <v>46222</v>
      </c>
      <c r="D21" s="8">
        <v>589646.74</v>
      </c>
      <c r="E21" s="7">
        <v>4756775048.2600002</v>
      </c>
      <c r="F21" s="7">
        <f t="shared" si="1"/>
        <v>6733906.4832230452</v>
      </c>
      <c r="G21" s="7">
        <f t="shared" si="2"/>
        <v>0</v>
      </c>
      <c r="H21" s="5">
        <f t="shared" si="0"/>
        <v>4763508954.7432232</v>
      </c>
      <c r="I21" s="3">
        <f t="shared" si="3"/>
        <v>1.2379943934993326E-4</v>
      </c>
      <c r="J21" s="3">
        <f t="shared" si="4"/>
        <v>100.2026911151314</v>
      </c>
      <c r="K21" s="14">
        <f t="shared" si="5"/>
        <v>589646.73999977112</v>
      </c>
      <c r="L21" s="14">
        <f t="shared" si="6"/>
        <v>-2.2887252271175385E-7</v>
      </c>
      <c r="M21" s="57"/>
      <c r="N21" s="57"/>
      <c r="O21" s="14">
        <f t="shared" si="7"/>
        <v>-481118.4160294102</v>
      </c>
      <c r="P21" s="8">
        <f t="shared" si="8"/>
        <v>108528.32397058979</v>
      </c>
      <c r="Q21" s="14">
        <f t="shared" si="9"/>
        <v>-481118.4160294102</v>
      </c>
      <c r="R21" s="8">
        <f t="shared" si="10"/>
        <v>108528.32397058979</v>
      </c>
      <c r="S21">
        <v>1.01013346E-4</v>
      </c>
    </row>
    <row r="22" spans="1:19">
      <c r="A22" t="s">
        <v>7</v>
      </c>
      <c r="B22" t="s">
        <v>10</v>
      </c>
      <c r="C22" s="1">
        <v>46223</v>
      </c>
      <c r="D22" s="8">
        <v>-160081.96</v>
      </c>
      <c r="E22" s="7">
        <v>4689140697.1400003</v>
      </c>
      <c r="F22" s="7">
        <f t="shared" si="1"/>
        <v>6733906.4832230452</v>
      </c>
      <c r="G22" s="7">
        <f t="shared" si="2"/>
        <v>-67474269.159999847</v>
      </c>
      <c r="H22" s="5">
        <f t="shared" si="0"/>
        <v>4695874603.6232233</v>
      </c>
      <c r="I22" s="3">
        <f t="shared" si="3"/>
        <v>-3.4088751620912864E-5</v>
      </c>
      <c r="J22" s="3">
        <f t="shared" si="4"/>
        <v>100.19927533048222</v>
      </c>
      <c r="K22" s="14">
        <f t="shared" si="5"/>
        <v>-160081.96000003815</v>
      </c>
      <c r="L22" s="14">
        <f t="shared" si="6"/>
        <v>-3.8155121728777885E-8</v>
      </c>
      <c r="M22" s="57"/>
      <c r="N22" s="57"/>
      <c r="O22" s="14">
        <f t="shared" si="7"/>
        <v>-467804.96710633364</v>
      </c>
      <c r="P22" s="8">
        <f t="shared" si="8"/>
        <v>-627886.92710633366</v>
      </c>
      <c r="Q22" s="14">
        <f t="shared" si="9"/>
        <v>-467804.96710633364</v>
      </c>
      <c r="R22" s="8">
        <f t="shared" si="10"/>
        <v>-627886.92710633366</v>
      </c>
      <c r="S22">
        <v>9.9617017000000005E-5</v>
      </c>
    </row>
    <row r="23" spans="1:19">
      <c r="A23" t="s">
        <v>7</v>
      </c>
      <c r="B23" t="s">
        <v>10</v>
      </c>
      <c r="C23" s="1">
        <v>46224</v>
      </c>
      <c r="D23" s="8">
        <v>825682.46</v>
      </c>
      <c r="E23" s="7">
        <v>4685212056.5699997</v>
      </c>
      <c r="F23" s="7">
        <f t="shared" si="1"/>
        <v>6733906.4832230452</v>
      </c>
      <c r="G23" s="7">
        <f t="shared" si="2"/>
        <v>-4754323.0300006866</v>
      </c>
      <c r="H23" s="5">
        <f t="shared" si="0"/>
        <v>4691945963.0532227</v>
      </c>
      <c r="I23" s="3">
        <f t="shared" si="3"/>
        <v>1.7600965454154274E-4</v>
      </c>
      <c r="J23" s="3">
        <f t="shared" si="4"/>
        <v>100.21691137031846</v>
      </c>
      <c r="K23" s="14">
        <f t="shared" si="5"/>
        <v>825682.46000003815</v>
      </c>
      <c r="L23" s="14">
        <f t="shared" si="6"/>
        <v>3.8184225559234619E-8</v>
      </c>
      <c r="M23" s="57"/>
      <c r="N23" s="57"/>
      <c r="O23" s="14">
        <f t="shared" si="7"/>
        <v>-463803.40623395395</v>
      </c>
      <c r="P23" s="8">
        <f t="shared" si="8"/>
        <v>361879.05376604601</v>
      </c>
      <c r="Q23" s="14">
        <f t="shared" si="9"/>
        <v>-463803.40623395395</v>
      </c>
      <c r="R23" s="8">
        <f t="shared" si="10"/>
        <v>361879.05376604601</v>
      </c>
      <c r="S23">
        <v>9.8868367999999996E-5</v>
      </c>
    </row>
    <row r="24" spans="1:19">
      <c r="A24" t="s">
        <v>7</v>
      </c>
      <c r="B24" t="s">
        <v>10</v>
      </c>
      <c r="C24" s="1">
        <v>46225</v>
      </c>
      <c r="D24" s="8">
        <v>711325</v>
      </c>
      <c r="E24" s="7">
        <v>4699574901</v>
      </c>
      <c r="F24" s="7">
        <f t="shared" si="1"/>
        <v>6733906.4832230452</v>
      </c>
      <c r="G24" s="7">
        <f t="shared" si="2"/>
        <v>13651519.430000305</v>
      </c>
      <c r="H24" s="5">
        <f t="shared" si="0"/>
        <v>4706308807.483223</v>
      </c>
      <c r="I24" s="3">
        <f t="shared" si="3"/>
        <v>1.5116571331227034E-4</v>
      </c>
      <c r="J24" s="3">
        <f t="shared" si="4"/>
        <v>100.23206073121169</v>
      </c>
      <c r="K24" s="14">
        <f t="shared" si="5"/>
        <v>711325</v>
      </c>
      <c r="L24" s="14">
        <f t="shared" si="6"/>
        <v>0</v>
      </c>
      <c r="M24" s="57"/>
      <c r="N24" s="57"/>
      <c r="O24" s="14">
        <f t="shared" si="7"/>
        <v>-513934.05889726215</v>
      </c>
      <c r="P24" s="8">
        <f t="shared" si="8"/>
        <v>197390.94110273785</v>
      </c>
      <c r="Q24" s="14">
        <f t="shared" si="9"/>
        <v>-513934.05889726215</v>
      </c>
      <c r="R24" s="8">
        <f t="shared" si="10"/>
        <v>197390.94110273785</v>
      </c>
      <c r="S24">
        <v>1.09217599E-4</v>
      </c>
    </row>
    <row r="25" spans="1:19">
      <c r="A25" t="s">
        <v>7</v>
      </c>
      <c r="B25" t="s">
        <v>10</v>
      </c>
      <c r="C25" s="1">
        <v>46226</v>
      </c>
      <c r="D25" s="8">
        <v>-172002.21</v>
      </c>
      <c r="E25" s="7">
        <v>4699567203.1999998</v>
      </c>
      <c r="F25" s="7">
        <f t="shared" si="1"/>
        <v>6733906.4832230452</v>
      </c>
      <c r="G25" s="7">
        <f t="shared" si="2"/>
        <v>164304.40999984741</v>
      </c>
      <c r="H25" s="5">
        <f t="shared" si="0"/>
        <v>4706301109.6832228</v>
      </c>
      <c r="I25" s="3">
        <f t="shared" si="3"/>
        <v>-3.6545881791057053E-5</v>
      </c>
      <c r="J25" s="3">
        <f t="shared" si="4"/>
        <v>100.22839766216853</v>
      </c>
      <c r="K25" s="14">
        <f t="shared" si="5"/>
        <v>-172002.21000003815</v>
      </c>
      <c r="L25" s="14">
        <f t="shared" si="6"/>
        <v>-3.8155121728777885E-8</v>
      </c>
      <c r="M25" s="57"/>
      <c r="N25" s="57"/>
      <c r="O25" s="14">
        <f t="shared" si="7"/>
        <v>-539466.66472447698</v>
      </c>
      <c r="P25" s="8">
        <f t="shared" si="8"/>
        <v>-711468.87472447695</v>
      </c>
      <c r="Q25" s="14">
        <f t="shared" si="9"/>
        <v>-539466.66472447698</v>
      </c>
      <c r="R25" s="8">
        <f t="shared" si="10"/>
        <v>-711468.87472447695</v>
      </c>
      <c r="S25">
        <v>1.1462227700000001E-4</v>
      </c>
    </row>
    <row r="26" spans="1:19">
      <c r="A26" t="s">
        <v>7</v>
      </c>
      <c r="B26" t="s">
        <v>10</v>
      </c>
      <c r="C26" s="1">
        <v>46227</v>
      </c>
      <c r="D26" s="8">
        <v>569036.84</v>
      </c>
      <c r="E26" s="7">
        <v>4709235218.1099997</v>
      </c>
      <c r="F26" s="7">
        <f t="shared" si="1"/>
        <v>6733906.4832230452</v>
      </c>
      <c r="G26" s="7">
        <f t="shared" si="2"/>
        <v>9098978.0699996948</v>
      </c>
      <c r="H26" s="5">
        <f t="shared" si="0"/>
        <v>4715969124.5932226</v>
      </c>
      <c r="I26" s="3">
        <f t="shared" si="3"/>
        <v>1.2067625851686432E-4</v>
      </c>
      <c r="J26" s="3">
        <f t="shared" si="4"/>
        <v>100.24049285019554</v>
      </c>
      <c r="K26" s="14">
        <f t="shared" si="5"/>
        <v>569036.84000015259</v>
      </c>
      <c r="L26" s="14">
        <f t="shared" si="6"/>
        <v>1.5262048691511154E-7</v>
      </c>
      <c r="M26" s="57"/>
      <c r="N26" s="57"/>
      <c r="O26" s="14">
        <f t="shared" si="7"/>
        <v>-551701.62165112351</v>
      </c>
      <c r="P26" s="8">
        <f t="shared" si="8"/>
        <v>17335.218348876457</v>
      </c>
      <c r="Q26" s="14">
        <f t="shared" si="9"/>
        <v>-551701.62165112351</v>
      </c>
      <c r="R26" s="8">
        <f t="shared" si="10"/>
        <v>17335.218348876457</v>
      </c>
      <c r="S26">
        <v>1.1699996E-4</v>
      </c>
    </row>
    <row r="27" spans="1:19">
      <c r="A27" t="s">
        <v>7</v>
      </c>
      <c r="B27" t="s">
        <v>10</v>
      </c>
      <c r="C27" s="1">
        <v>46228</v>
      </c>
      <c r="D27" s="8">
        <v>551392.46</v>
      </c>
      <c r="E27" s="7">
        <v>4709786610.5600004</v>
      </c>
      <c r="F27" s="7">
        <f t="shared" si="1"/>
        <v>6733906.4832230452</v>
      </c>
      <c r="G27" s="7">
        <f t="shared" si="2"/>
        <v>-9.9992752075195313E-3</v>
      </c>
      <c r="H27" s="5">
        <f t="shared" si="0"/>
        <v>4716520517.0432234</v>
      </c>
      <c r="I27" s="3">
        <f t="shared" si="3"/>
        <v>1.1692028625161277E-4</v>
      </c>
      <c r="J27" s="3">
        <f t="shared" si="4"/>
        <v>100.25221299731359</v>
      </c>
      <c r="K27" s="14">
        <f t="shared" si="5"/>
        <v>551392.46000003815</v>
      </c>
      <c r="L27" s="14">
        <f t="shared" si="6"/>
        <v>3.8184225559234619E-8</v>
      </c>
      <c r="M27" s="57"/>
      <c r="N27" s="57"/>
      <c r="O27" s="14">
        <f t="shared" si="7"/>
        <v>-536713.12302694854</v>
      </c>
      <c r="P27" s="8">
        <f t="shared" si="8"/>
        <v>14679.336973051424</v>
      </c>
      <c r="Q27" s="14">
        <f t="shared" si="9"/>
        <v>-536713.12302694854</v>
      </c>
      <c r="R27" s="8">
        <f t="shared" si="10"/>
        <v>14679.336973051424</v>
      </c>
      <c r="S27">
        <v>1.1380759899999999E-4</v>
      </c>
    </row>
    <row r="28" spans="1:19">
      <c r="A28" t="s">
        <v>7</v>
      </c>
      <c r="B28" t="s">
        <v>10</v>
      </c>
      <c r="C28" s="1">
        <v>46229</v>
      </c>
      <c r="D28" s="8">
        <v>585107.76</v>
      </c>
      <c r="E28" s="7">
        <v>4710371718.3299999</v>
      </c>
      <c r="F28" s="7">
        <f t="shared" si="1"/>
        <v>6733906.4832230452</v>
      </c>
      <c r="G28" s="7">
        <f t="shared" si="2"/>
        <v>9.9992752075195313E-3</v>
      </c>
      <c r="H28" s="5">
        <f t="shared" si="0"/>
        <v>4717105624.8132229</v>
      </c>
      <c r="I28" s="3">
        <f t="shared" si="3"/>
        <v>1.2405495913453404E-4</v>
      </c>
      <c r="J28" s="3">
        <f t="shared" si="4"/>
        <v>100.26464978150013</v>
      </c>
      <c r="K28" s="14">
        <f t="shared" si="5"/>
        <v>585107.76000022888</v>
      </c>
      <c r="L28" s="14">
        <f t="shared" si="6"/>
        <v>2.2887252271175385E-7</v>
      </c>
      <c r="M28" s="57"/>
      <c r="N28" s="57"/>
      <c r="O28" s="14">
        <f t="shared" si="7"/>
        <v>-537062.05527895852</v>
      </c>
      <c r="P28" s="8">
        <f t="shared" si="8"/>
        <v>48045.704721041489</v>
      </c>
      <c r="Q28" s="14">
        <f t="shared" si="9"/>
        <v>-537062.05527895852</v>
      </c>
      <c r="R28" s="8">
        <f t="shared" si="10"/>
        <v>48045.704721041489</v>
      </c>
      <c r="S28">
        <v>1.13868275E-4</v>
      </c>
    </row>
    <row r="29" spans="1:19">
      <c r="A29" t="s">
        <v>7</v>
      </c>
      <c r="B29" t="s">
        <v>10</v>
      </c>
      <c r="C29" s="1">
        <v>46230</v>
      </c>
      <c r="D29" s="8">
        <v>2183967.66</v>
      </c>
      <c r="E29" s="7">
        <v>4702941847.3199997</v>
      </c>
      <c r="F29" s="7">
        <f t="shared" si="1"/>
        <v>6733906.4832230452</v>
      </c>
      <c r="G29" s="7">
        <f t="shared" si="2"/>
        <v>-9613838.6700000763</v>
      </c>
      <c r="H29" s="5">
        <f t="shared" si="0"/>
        <v>4709675753.8032227</v>
      </c>
      <c r="I29" s="3">
        <f t="shared" si="3"/>
        <v>4.6393446005120687E-4</v>
      </c>
      <c r="J29" s="3">
        <f t="shared" si="4"/>
        <v>100.31116600765873</v>
      </c>
      <c r="K29" s="14">
        <f t="shared" si="5"/>
        <v>2183967.6599998474</v>
      </c>
      <c r="L29" s="14">
        <f t="shared" si="6"/>
        <v>-1.5273690223693848E-7</v>
      </c>
      <c r="M29" s="57"/>
      <c r="N29" s="57"/>
      <c r="O29" s="14">
        <f t="shared" si="7"/>
        <v>-534988.13876711274</v>
      </c>
      <c r="P29" s="8">
        <f t="shared" si="8"/>
        <v>1648979.5212328874</v>
      </c>
      <c r="Q29" s="14">
        <f t="shared" si="9"/>
        <v>-534988.13876711274</v>
      </c>
      <c r="R29" s="8">
        <f t="shared" si="10"/>
        <v>1648979.5212328874</v>
      </c>
      <c r="S29">
        <v>1.13646112E-4</v>
      </c>
    </row>
    <row r="30" spans="1:19">
      <c r="A30" t="s">
        <v>7</v>
      </c>
      <c r="B30" t="s">
        <v>10</v>
      </c>
      <c r="C30" s="1">
        <v>46231</v>
      </c>
      <c r="D30" s="8">
        <v>1109927.31</v>
      </c>
      <c r="E30" s="7">
        <v>4704051774.6300001</v>
      </c>
      <c r="F30" s="7">
        <f t="shared" si="1"/>
        <v>6733906.4832230452</v>
      </c>
      <c r="G30" s="7">
        <f t="shared" si="2"/>
        <v>0</v>
      </c>
      <c r="H30" s="5">
        <f t="shared" si="0"/>
        <v>4710785681.1132231</v>
      </c>
      <c r="I30" s="3">
        <f t="shared" si="3"/>
        <v>2.3566958067211224E-4</v>
      </c>
      <c r="J30" s="3">
        <f t="shared" si="4"/>
        <v>100.33480629808847</v>
      </c>
      <c r="K30" s="14">
        <f t="shared" si="5"/>
        <v>1109927.3100004196</v>
      </c>
      <c r="L30" s="14">
        <f t="shared" si="6"/>
        <v>4.1956081986427307E-7</v>
      </c>
      <c r="M30" s="57"/>
      <c r="N30" s="57"/>
      <c r="O30" s="14">
        <f t="shared" si="7"/>
        <v>-530064.15344887576</v>
      </c>
      <c r="P30" s="8">
        <f t="shared" si="8"/>
        <v>579863.1565511243</v>
      </c>
      <c r="Q30" s="14">
        <f t="shared" si="9"/>
        <v>-530064.15344887576</v>
      </c>
      <c r="R30" s="8">
        <f t="shared" si="10"/>
        <v>579863.1565511243</v>
      </c>
      <c r="S30">
        <v>1.12547908E-4</v>
      </c>
    </row>
    <row r="31" spans="1:19">
      <c r="A31" t="s">
        <v>7</v>
      </c>
      <c r="B31" t="s">
        <v>10</v>
      </c>
      <c r="C31" s="1">
        <v>46232</v>
      </c>
      <c r="D31" s="8">
        <v>725106.38</v>
      </c>
      <c r="E31" s="7">
        <v>4789775283.0100002</v>
      </c>
      <c r="F31" s="7">
        <f t="shared" si="1"/>
        <v>6733906.4832230452</v>
      </c>
      <c r="G31" s="7">
        <f t="shared" si="2"/>
        <v>84998402</v>
      </c>
      <c r="H31" s="5">
        <f t="shared" si="0"/>
        <v>4796509189.4932232</v>
      </c>
      <c r="I31" s="3">
        <f t="shared" si="3"/>
        <v>1.5119662758657926E-4</v>
      </c>
      <c r="J31" s="3">
        <f t="shared" si="4"/>
        <v>100.3499765824303</v>
      </c>
      <c r="K31" s="14">
        <f t="shared" si="5"/>
        <v>725106.38000011444</v>
      </c>
      <c r="L31" s="14">
        <f t="shared" si="6"/>
        <v>1.1443626135587692E-7</v>
      </c>
      <c r="M31" s="57"/>
      <c r="N31" s="57"/>
      <c r="O31" s="14">
        <f t="shared" si="7"/>
        <v>-543003.01729008497</v>
      </c>
      <c r="P31" s="8">
        <f t="shared" si="8"/>
        <v>182103.36270991503</v>
      </c>
      <c r="Q31" s="14">
        <f t="shared" si="9"/>
        <v>-543003.01729008497</v>
      </c>
      <c r="R31" s="8">
        <f t="shared" si="10"/>
        <v>182103.36270991503</v>
      </c>
      <c r="S31">
        <v>1.13225076E-4</v>
      </c>
    </row>
    <row r="32" spans="1:19">
      <c r="A32" t="s">
        <v>7</v>
      </c>
      <c r="B32" t="s">
        <v>10</v>
      </c>
      <c r="C32" s="1">
        <v>46233</v>
      </c>
      <c r="D32" s="8">
        <v>-651229.12</v>
      </c>
      <c r="E32" s="7">
        <v>4858616849.0900002</v>
      </c>
      <c r="F32" s="7">
        <f t="shared" si="1"/>
        <v>6733906.4832230452</v>
      </c>
      <c r="G32" s="7">
        <f t="shared" si="2"/>
        <v>69492795.199999809</v>
      </c>
      <c r="H32" s="5">
        <f t="shared" si="0"/>
        <v>4865350755.5732231</v>
      </c>
      <c r="I32" s="3">
        <f t="shared" si="3"/>
        <v>-1.3383248137761338E-4</v>
      </c>
      <c r="J32" s="3">
        <f t="shared" si="4"/>
        <v>100.33654649605809</v>
      </c>
      <c r="K32" s="14">
        <f t="shared" si="5"/>
        <v>-651229.11999988556</v>
      </c>
      <c r="L32" s="14">
        <f t="shared" si="6"/>
        <v>1.1443626135587692E-7</v>
      </c>
      <c r="M32" s="57"/>
      <c r="N32" s="57"/>
      <c r="O32" s="14">
        <f t="shared" si="7"/>
        <v>-547896.05763002648</v>
      </c>
      <c r="P32" s="8">
        <f t="shared" si="8"/>
        <v>-1199125.1776300264</v>
      </c>
      <c r="Q32" s="14">
        <f t="shared" si="9"/>
        <v>-547896.05763002648</v>
      </c>
      <c r="R32" s="8">
        <f t="shared" si="10"/>
        <v>-1199125.1776300264</v>
      </c>
      <c r="S32">
        <v>1.1259676E-4</v>
      </c>
    </row>
    <row r="33" spans="1:19">
      <c r="A33" t="s">
        <v>7</v>
      </c>
      <c r="B33" t="s">
        <v>10</v>
      </c>
      <c r="C33" s="1">
        <v>46234</v>
      </c>
      <c r="D33" s="8">
        <v>-988221.82</v>
      </c>
      <c r="E33" s="7">
        <v>4857628627.2700005</v>
      </c>
      <c r="F33" s="7">
        <f t="shared" si="1"/>
        <v>6733906.4832230452</v>
      </c>
      <c r="G33" s="7">
        <f t="shared" si="2"/>
        <v>0</v>
      </c>
      <c r="H33" s="5">
        <f t="shared" si="0"/>
        <v>4864362533.7532234</v>
      </c>
      <c r="I33" s="3">
        <f t="shared" si="3"/>
        <v>-2.0311419867677456E-4</v>
      </c>
      <c r="J33" s="3">
        <f t="shared" si="4"/>
        <v>100.31616671881855</v>
      </c>
      <c r="K33" s="14">
        <f t="shared" si="5"/>
        <v>-988221.81999969482</v>
      </c>
      <c r="L33" s="14">
        <f t="shared" si="6"/>
        <v>3.0512455850839615E-7</v>
      </c>
      <c r="M33" s="57"/>
      <c r="N33" s="57"/>
      <c r="O33" s="14">
        <f t="shared" si="7"/>
        <v>-568583.29005284444</v>
      </c>
      <c r="P33" s="8">
        <f t="shared" si="8"/>
        <v>-1556805.1100528445</v>
      </c>
      <c r="Q33" s="14">
        <f t="shared" si="9"/>
        <v>-568583.29005284444</v>
      </c>
      <c r="R33" s="8">
        <f t="shared" si="10"/>
        <v>-1556805.1100528445</v>
      </c>
      <c r="S33">
        <v>1.16863782E-4</v>
      </c>
    </row>
    <row r="34" spans="1:19">
      <c r="A34" t="s">
        <v>7</v>
      </c>
      <c r="B34" t="s">
        <v>10</v>
      </c>
      <c r="C34" s="1">
        <v>46235</v>
      </c>
      <c r="D34" s="8">
        <v>604187.73</v>
      </c>
      <c r="E34" s="7">
        <v>4858232815</v>
      </c>
      <c r="F34" s="7">
        <f t="shared" si="1"/>
        <v>6733906.4832230452</v>
      </c>
      <c r="G34" s="7">
        <f t="shared" si="2"/>
        <v>0</v>
      </c>
      <c r="H34" s="5">
        <f t="shared" si="0"/>
        <v>4864966721.483223</v>
      </c>
      <c r="I34" s="3">
        <f t="shared" si="3"/>
        <v>1.2420696973285947E-4</v>
      </c>
      <c r="J34" s="3">
        <f t="shared" si="4"/>
        <v>100.32862668590192</v>
      </c>
      <c r="K34" s="14">
        <f t="shared" si="5"/>
        <v>604187.72999954224</v>
      </c>
      <c r="L34" s="14">
        <f t="shared" si="6"/>
        <v>-4.5774504542350769E-7</v>
      </c>
      <c r="M34" s="57"/>
      <c r="N34" s="57"/>
      <c r="O34" s="14">
        <f t="shared" si="7"/>
        <v>-555307.8049583137</v>
      </c>
      <c r="P34" s="8">
        <f t="shared" si="8"/>
        <v>48879.925041686278</v>
      </c>
      <c r="Q34" s="14">
        <f t="shared" si="9"/>
        <v>-555307.8049583137</v>
      </c>
      <c r="R34" s="8">
        <f t="shared" si="10"/>
        <v>48879.925041686278</v>
      </c>
      <c r="S34">
        <v>1.1415839200000001E-4</v>
      </c>
    </row>
    <row r="35" spans="1:19">
      <c r="A35" t="s">
        <v>7</v>
      </c>
      <c r="B35" t="s">
        <v>10</v>
      </c>
      <c r="C35" s="1">
        <v>46236</v>
      </c>
      <c r="D35" s="8">
        <v>604206.43000000005</v>
      </c>
      <c r="E35" s="7">
        <v>4858837021.4300003</v>
      </c>
      <c r="F35" s="7">
        <f t="shared" si="1"/>
        <v>6733906.4832230452</v>
      </c>
      <c r="G35" s="7">
        <f t="shared" si="2"/>
        <v>0</v>
      </c>
      <c r="H35" s="5">
        <f t="shared" si="0"/>
        <v>4865570927.9132233</v>
      </c>
      <c r="I35" s="3">
        <f t="shared" si="3"/>
        <v>1.2419538808604546E-4</v>
      </c>
      <c r="J35" s="3">
        <f t="shared" si="4"/>
        <v>100.34108703862931</v>
      </c>
      <c r="K35" s="14">
        <f t="shared" si="5"/>
        <v>604206.43000030518</v>
      </c>
      <c r="L35" s="14">
        <f t="shared" si="6"/>
        <v>3.0512455850839615E-7</v>
      </c>
      <c r="M35" s="57"/>
      <c r="N35" s="57"/>
      <c r="O35" s="14">
        <f t="shared" si="7"/>
        <v>-551949.94414909102</v>
      </c>
      <c r="P35" s="8">
        <f t="shared" si="8"/>
        <v>52256.485850909026</v>
      </c>
      <c r="Q35" s="14">
        <f t="shared" si="9"/>
        <v>-551949.94414909102</v>
      </c>
      <c r="R35" s="8">
        <f t="shared" si="10"/>
        <v>52256.485850909026</v>
      </c>
      <c r="S35">
        <v>1.1345400199999999E-4</v>
      </c>
    </row>
    <row r="36" spans="1:19">
      <c r="A36" t="s">
        <v>7</v>
      </c>
      <c r="B36" t="s">
        <v>10</v>
      </c>
      <c r="C36" s="1">
        <v>46237</v>
      </c>
      <c r="D36" s="8">
        <v>759987.29</v>
      </c>
      <c r="E36" s="7">
        <v>4859659502.8500004</v>
      </c>
      <c r="F36" s="7">
        <f t="shared" si="1"/>
        <v>6733906.4832230452</v>
      </c>
      <c r="G36" s="7">
        <f t="shared" si="2"/>
        <v>62494.130000114441</v>
      </c>
      <c r="H36" s="5">
        <f t="shared" si="0"/>
        <v>4866393409.3332233</v>
      </c>
      <c r="I36" s="3">
        <f t="shared" si="3"/>
        <v>1.5619493374838351E-4</v>
      </c>
      <c r="J36" s="3">
        <f t="shared" si="4"/>
        <v>100.35675980807154</v>
      </c>
      <c r="K36" s="14">
        <f t="shared" si="5"/>
        <v>759987.28999996185</v>
      </c>
      <c r="L36" s="14">
        <f t="shared" si="6"/>
        <v>-3.8184225559234619E-8</v>
      </c>
      <c r="M36" s="57"/>
      <c r="N36" s="57"/>
      <c r="O36" s="14">
        <f t="shared" si="7"/>
        <v>-558303.98327569268</v>
      </c>
      <c r="P36" s="8">
        <f t="shared" si="8"/>
        <v>201683.30672430736</v>
      </c>
      <c r="Q36" s="14">
        <f t="shared" si="9"/>
        <v>-558303.98327569268</v>
      </c>
      <c r="R36" s="8">
        <f t="shared" si="10"/>
        <v>201683.30672430736</v>
      </c>
      <c r="S36">
        <v>1.14744358E-4</v>
      </c>
    </row>
    <row r="37" spans="1:19">
      <c r="A37" t="s">
        <v>7</v>
      </c>
      <c r="B37" t="s">
        <v>10</v>
      </c>
      <c r="C37" s="1">
        <v>46238</v>
      </c>
      <c r="D37" s="8">
        <v>1650425.01</v>
      </c>
      <c r="E37" s="7">
        <v>4862330565.1899996</v>
      </c>
      <c r="F37" s="7">
        <f t="shared" si="1"/>
        <v>6733906.4832230452</v>
      </c>
      <c r="G37" s="7">
        <f t="shared" si="2"/>
        <v>1020637.32999897</v>
      </c>
      <c r="H37" s="5">
        <f t="shared" si="0"/>
        <v>4869064471.6732225</v>
      </c>
      <c r="I37" s="3">
        <f t="shared" si="3"/>
        <v>3.3907635433884061E-4</v>
      </c>
      <c r="J37" s="3">
        <f t="shared" si="4"/>
        <v>100.39078841232053</v>
      </c>
      <c r="K37" s="14">
        <f t="shared" si="5"/>
        <v>1650425.0100002289</v>
      </c>
      <c r="L37" s="14">
        <f t="shared" si="6"/>
        <v>2.2887252271175385E-7</v>
      </c>
      <c r="M37" s="57"/>
      <c r="N37" s="57"/>
      <c r="O37" s="14">
        <f t="shared" si="7"/>
        <v>-555205.62318629923</v>
      </c>
      <c r="P37" s="8">
        <f t="shared" si="8"/>
        <v>1095219.3868137007</v>
      </c>
      <c r="Q37" s="14">
        <f t="shared" si="9"/>
        <v>-555205.62318629923</v>
      </c>
      <c r="R37" s="8">
        <f t="shared" si="10"/>
        <v>1095219.3868137007</v>
      </c>
      <c r="S37">
        <v>1.1406583E-4</v>
      </c>
    </row>
    <row r="38" spans="1:19">
      <c r="A38" t="s">
        <v>7</v>
      </c>
      <c r="B38" t="s">
        <v>10</v>
      </c>
      <c r="C38" s="1">
        <v>46239</v>
      </c>
      <c r="D38" s="8">
        <v>-572813.14</v>
      </c>
      <c r="E38" s="7">
        <v>4868230164.6400003</v>
      </c>
      <c r="F38" s="7">
        <f t="shared" si="1"/>
        <v>6733906.4832230452</v>
      </c>
      <c r="G38" s="7">
        <f t="shared" si="2"/>
        <v>6472412.5900011063</v>
      </c>
      <c r="H38" s="5">
        <f t="shared" si="0"/>
        <v>4874964071.1232233</v>
      </c>
      <c r="I38" s="3">
        <f t="shared" si="3"/>
        <v>-1.1748719240525345E-4</v>
      </c>
      <c r="J38" s="3">
        <f t="shared" si="4"/>
        <v>100.37899378044662</v>
      </c>
      <c r="K38" s="14">
        <f t="shared" si="5"/>
        <v>-572813.14000034332</v>
      </c>
      <c r="L38" s="14">
        <f t="shared" si="6"/>
        <v>-3.4330878406763077E-7</v>
      </c>
      <c r="M38" s="57"/>
      <c r="N38" s="57"/>
      <c r="O38" s="14">
        <f t="shared" si="7"/>
        <v>-560726.62845752086</v>
      </c>
      <c r="P38" s="8">
        <f t="shared" si="8"/>
        <v>-1133539.7684575208</v>
      </c>
      <c r="Q38" s="14">
        <f t="shared" si="9"/>
        <v>-560726.62845752086</v>
      </c>
      <c r="R38" s="8">
        <f t="shared" si="10"/>
        <v>-1133539.7684575208</v>
      </c>
      <c r="S38">
        <v>1.15008181E-4</v>
      </c>
    </row>
    <row r="39" spans="1:19">
      <c r="A39" t="s">
        <v>7</v>
      </c>
      <c r="B39" t="s">
        <v>10</v>
      </c>
      <c r="C39" s="1">
        <v>46240</v>
      </c>
      <c r="D39" s="8">
        <v>731728.22</v>
      </c>
      <c r="E39" s="7">
        <v>4868961892.8500004</v>
      </c>
      <c r="F39" s="7">
        <f t="shared" si="1"/>
        <v>6733906.4832230452</v>
      </c>
      <c r="G39" s="7">
        <f t="shared" si="2"/>
        <v>-1.0000228881835938E-2</v>
      </c>
      <c r="H39" s="5">
        <f t="shared" si="0"/>
        <v>4875695799.3332233</v>
      </c>
      <c r="I39" s="3">
        <f t="shared" si="3"/>
        <v>1.5009920264564598E-4</v>
      </c>
      <c r="J39" s="3">
        <f t="shared" si="4"/>
        <v>100.39406058737545</v>
      </c>
      <c r="K39" s="14">
        <f t="shared" si="5"/>
        <v>731728.22000026703</v>
      </c>
      <c r="L39" s="14">
        <f t="shared" si="6"/>
        <v>2.6705674827098846E-7</v>
      </c>
      <c r="M39" s="57"/>
      <c r="N39" s="57"/>
      <c r="O39" s="14">
        <f t="shared" si="7"/>
        <v>-554005.24456071167</v>
      </c>
      <c r="P39" s="8">
        <f t="shared" si="8"/>
        <v>177722.9754392883</v>
      </c>
      <c r="Q39" s="14">
        <f t="shared" si="9"/>
        <v>-554005.24456071167</v>
      </c>
      <c r="R39" s="8">
        <f t="shared" si="10"/>
        <v>177722.9754392883</v>
      </c>
      <c r="S39">
        <v>1.13642939E-4</v>
      </c>
    </row>
    <row r="40" spans="1:19">
      <c r="A40" t="s">
        <v>7</v>
      </c>
      <c r="B40" t="s">
        <v>10</v>
      </c>
      <c r="C40" s="1">
        <v>46241</v>
      </c>
      <c r="D40" s="8">
        <v>585208.06999999995</v>
      </c>
      <c r="E40" s="7">
        <v>4869547100.9300003</v>
      </c>
      <c r="F40" s="7">
        <f t="shared" si="1"/>
        <v>6733906.4832230452</v>
      </c>
      <c r="G40" s="7">
        <f t="shared" si="2"/>
        <v>1.0000228881835938E-2</v>
      </c>
      <c r="H40" s="5">
        <f t="shared" si="0"/>
        <v>4876281007.4132233</v>
      </c>
      <c r="I40" s="3">
        <f t="shared" si="3"/>
        <v>1.2002555001042616E-4</v>
      </c>
      <c r="J40" s="3">
        <f t="shared" si="4"/>
        <v>100.40611043971523</v>
      </c>
      <c r="K40" s="14">
        <f t="shared" si="5"/>
        <v>585208.06999969482</v>
      </c>
      <c r="L40" s="14">
        <f t="shared" si="6"/>
        <v>-3.0512455850839615E-7</v>
      </c>
      <c r="M40" s="57"/>
      <c r="N40" s="57"/>
      <c r="O40" s="14">
        <f t="shared" si="7"/>
        <v>-566929.71048618457</v>
      </c>
      <c r="P40" s="8">
        <f t="shared" si="8"/>
        <v>18278.359513815376</v>
      </c>
      <c r="Q40" s="14">
        <f t="shared" si="9"/>
        <v>-566929.71048618457</v>
      </c>
      <c r="R40" s="8">
        <f t="shared" si="10"/>
        <v>18278.359513815376</v>
      </c>
      <c r="S40">
        <v>1.16276678E-4</v>
      </c>
    </row>
    <row r="41" spans="1:19">
      <c r="A41" t="s">
        <v>7</v>
      </c>
      <c r="B41" t="s">
        <v>10</v>
      </c>
      <c r="C41" s="1">
        <v>46242</v>
      </c>
      <c r="D41" s="8">
        <v>604765.5</v>
      </c>
      <c r="E41" s="7">
        <v>4870151866.4300003</v>
      </c>
      <c r="F41" s="7">
        <f t="shared" si="1"/>
        <v>6733906.4832230452</v>
      </c>
      <c r="G41" s="7">
        <f t="shared" si="2"/>
        <v>0</v>
      </c>
      <c r="H41" s="5">
        <f t="shared" ref="H41:H72" si="11">E41+F41</f>
        <v>4876885772.9132233</v>
      </c>
      <c r="I41" s="3">
        <f t="shared" si="3"/>
        <v>1.2402187221790504E-4</v>
      </c>
      <c r="J41" s="3">
        <f t="shared" si="4"/>
        <v>100.41856299351407</v>
      </c>
      <c r="K41" s="14">
        <f t="shared" si="5"/>
        <v>604765.5</v>
      </c>
      <c r="L41" s="14">
        <f t="shared" si="6"/>
        <v>0</v>
      </c>
      <c r="M41" s="57"/>
      <c r="N41" s="57"/>
      <c r="O41" s="14">
        <f t="shared" si="7"/>
        <v>-541451.63715197321</v>
      </c>
      <c r="P41" s="8">
        <f t="shared" si="8"/>
        <v>63313.862848026794</v>
      </c>
      <c r="Q41" s="14">
        <f t="shared" si="9"/>
        <v>-541451.63715197321</v>
      </c>
      <c r="R41" s="8">
        <f t="shared" si="10"/>
        <v>63313.862848026794</v>
      </c>
      <c r="S41">
        <v>1.11037825E-4</v>
      </c>
    </row>
    <row r="42" spans="1:19">
      <c r="A42" t="s">
        <v>7</v>
      </c>
      <c r="B42" t="s">
        <v>10</v>
      </c>
      <c r="C42" s="1">
        <v>46243</v>
      </c>
      <c r="D42" s="8">
        <v>604759.18000000005</v>
      </c>
      <c r="E42" s="7">
        <v>4870756625.6099997</v>
      </c>
      <c r="F42" s="7">
        <f t="shared" si="1"/>
        <v>6733906.4832230452</v>
      </c>
      <c r="G42" s="7">
        <f t="shared" si="2"/>
        <v>-9.5367431640625E-7</v>
      </c>
      <c r="H42" s="5">
        <f t="shared" si="11"/>
        <v>4877490532.0932226</v>
      </c>
      <c r="I42" s="3">
        <f t="shared" si="3"/>
        <v>1.2400519679160959E-4</v>
      </c>
      <c r="J42" s="3">
        <f t="shared" si="4"/>
        <v>100.43101541717962</v>
      </c>
      <c r="K42" s="14">
        <f t="shared" si="5"/>
        <v>604759.18000030518</v>
      </c>
      <c r="L42" s="14">
        <f t="shared" si="6"/>
        <v>3.0512455850839615E-7</v>
      </c>
      <c r="M42" s="57"/>
      <c r="N42" s="57"/>
      <c r="O42" s="14">
        <f t="shared" si="7"/>
        <v>-552673.56302708248</v>
      </c>
      <c r="P42" s="8">
        <f t="shared" si="8"/>
        <v>52085.616972917574</v>
      </c>
      <c r="Q42" s="14">
        <f t="shared" si="9"/>
        <v>-552673.56302708248</v>
      </c>
      <c r="R42" s="8">
        <f t="shared" si="10"/>
        <v>52085.616972917574</v>
      </c>
      <c r="S42">
        <v>1.13325099E-4</v>
      </c>
    </row>
    <row r="43" spans="1:19">
      <c r="A43" t="s">
        <v>7</v>
      </c>
      <c r="B43" t="s">
        <v>10</v>
      </c>
      <c r="C43" s="1">
        <v>46244</v>
      </c>
      <c r="D43" s="8">
        <v>789978.33</v>
      </c>
      <c r="E43" s="7">
        <v>4868376214.5</v>
      </c>
      <c r="F43" s="7">
        <f t="shared" si="1"/>
        <v>6733906.4832230452</v>
      </c>
      <c r="G43" s="7">
        <f t="shared" si="2"/>
        <v>-3170389.4399995804</v>
      </c>
      <c r="H43" s="5">
        <f t="shared" si="11"/>
        <v>4875110120.983223</v>
      </c>
      <c r="I43" s="3">
        <f t="shared" si="3"/>
        <v>1.6206943878945083E-4</v>
      </c>
      <c r="J43" s="3">
        <f t="shared" si="4"/>
        <v>100.44729221548533</v>
      </c>
      <c r="K43" s="14">
        <f t="shared" si="5"/>
        <v>789978.32999992371</v>
      </c>
      <c r="L43" s="14">
        <f t="shared" si="6"/>
        <v>-7.6252035796642303E-8</v>
      </c>
      <c r="M43" s="57"/>
      <c r="N43" s="57"/>
      <c r="O43" s="14">
        <f t="shared" si="7"/>
        <v>-550957.22031174891</v>
      </c>
      <c r="P43" s="8">
        <f t="shared" si="8"/>
        <v>239021.10968825105</v>
      </c>
      <c r="Q43" s="14">
        <f t="shared" si="9"/>
        <v>-550957.22031174891</v>
      </c>
      <c r="R43" s="8">
        <f t="shared" si="10"/>
        <v>239021.10968825105</v>
      </c>
      <c r="S43">
        <v>1.1303262900000001E-4</v>
      </c>
    </row>
    <row r="44" spans="1:19">
      <c r="A44" t="s">
        <v>7</v>
      </c>
      <c r="B44" t="s">
        <v>10</v>
      </c>
      <c r="C44" s="1">
        <v>46245</v>
      </c>
      <c r="D44" s="8">
        <v>382437.59</v>
      </c>
      <c r="E44" s="7">
        <v>4869403570.4099998</v>
      </c>
      <c r="F44" s="7">
        <f t="shared" si="1"/>
        <v>6733906.4832230452</v>
      </c>
      <c r="G44" s="7">
        <f t="shared" si="2"/>
        <v>644918.31999969482</v>
      </c>
      <c r="H44" s="5">
        <f t="shared" si="11"/>
        <v>4876137476.8932228</v>
      </c>
      <c r="I44" s="3">
        <f t="shared" si="3"/>
        <v>7.8436588162723907E-5</v>
      </c>
      <c r="J44" s="3">
        <f t="shared" si="4"/>
        <v>100.4551709583769</v>
      </c>
      <c r="K44" s="14">
        <f t="shared" si="5"/>
        <v>382437.59000015259</v>
      </c>
      <c r="L44" s="14">
        <f t="shared" si="6"/>
        <v>1.5256227925419807E-7</v>
      </c>
      <c r="M44" s="57"/>
      <c r="N44" s="57"/>
      <c r="O44" s="14">
        <f t="shared" si="7"/>
        <v>-551123.80350773199</v>
      </c>
      <c r="P44" s="8">
        <f t="shared" si="8"/>
        <v>-168686.21350773197</v>
      </c>
      <c r="Q44" s="14">
        <f t="shared" si="9"/>
        <v>-551123.80350773199</v>
      </c>
      <c r="R44" s="8">
        <f t="shared" si="10"/>
        <v>-168686.21350773197</v>
      </c>
      <c r="S44">
        <v>1.1303353E-4</v>
      </c>
    </row>
    <row r="45" spans="1:19">
      <c r="A45" t="s">
        <v>7</v>
      </c>
      <c r="B45" t="s">
        <v>10</v>
      </c>
      <c r="C45" s="1">
        <v>46246</v>
      </c>
      <c r="D45" s="8">
        <v>706878.63</v>
      </c>
      <c r="E45" s="7">
        <v>4870110449.0500002</v>
      </c>
      <c r="F45" s="7">
        <f t="shared" si="1"/>
        <v>6733906.4832230452</v>
      </c>
      <c r="G45" s="7">
        <f t="shared" si="2"/>
        <v>1.0000228881835938E-2</v>
      </c>
      <c r="H45" s="5">
        <f t="shared" si="11"/>
        <v>4876844355.5332232</v>
      </c>
      <c r="I45" s="3">
        <f t="shared" si="3"/>
        <v>1.4496691968763863E-4</v>
      </c>
      <c r="J45" s="3">
        <f t="shared" si="4"/>
        <v>100.46973363507742</v>
      </c>
      <c r="K45" s="14">
        <f t="shared" si="5"/>
        <v>706878.63000011444</v>
      </c>
      <c r="L45" s="14">
        <f t="shared" si="6"/>
        <v>1.1443626135587692E-7</v>
      </c>
      <c r="M45" s="57"/>
      <c r="N45" s="57"/>
      <c r="O45" s="14">
        <f t="shared" si="7"/>
        <v>-559147.73772218765</v>
      </c>
      <c r="P45" s="8">
        <f t="shared" si="8"/>
        <v>147730.89227781235</v>
      </c>
      <c r="Q45" s="14">
        <f t="shared" si="9"/>
        <v>-559147.73772218765</v>
      </c>
      <c r="R45" s="8">
        <f t="shared" si="10"/>
        <v>147730.89227781235</v>
      </c>
      <c r="S45">
        <v>1.14670216E-4</v>
      </c>
    </row>
    <row r="46" spans="1:19">
      <c r="A46" t="s">
        <v>7</v>
      </c>
      <c r="B46" t="s">
        <v>10</v>
      </c>
      <c r="C46" s="1">
        <v>46247</v>
      </c>
      <c r="D46" s="8">
        <v>1169184.76</v>
      </c>
      <c r="E46" s="7">
        <v>4894721006.46</v>
      </c>
      <c r="F46" s="7">
        <f t="shared" si="1"/>
        <v>6733906.4832230452</v>
      </c>
      <c r="G46" s="7">
        <f t="shared" si="2"/>
        <v>23441372.649999619</v>
      </c>
      <c r="H46" s="5">
        <f t="shared" si="11"/>
        <v>4901454912.943223</v>
      </c>
      <c r="I46" s="3">
        <f t="shared" si="3"/>
        <v>2.385952217593857E-4</v>
      </c>
      <c r="J46" s="3">
        <f t="shared" si="4"/>
        <v>100.49370523345419</v>
      </c>
      <c r="K46" s="14">
        <f t="shared" si="5"/>
        <v>1169184.7600002289</v>
      </c>
      <c r="L46" s="14">
        <f t="shared" si="6"/>
        <v>2.2887252271175385E-7</v>
      </c>
      <c r="M46" s="57"/>
      <c r="N46" s="57"/>
      <c r="O46" s="14">
        <f t="shared" si="7"/>
        <v>-555333.39684295934</v>
      </c>
      <c r="P46" s="8">
        <f t="shared" si="8"/>
        <v>613851.36315704067</v>
      </c>
      <c r="Q46" s="14">
        <f t="shared" si="9"/>
        <v>-555333.39684295934</v>
      </c>
      <c r="R46" s="8">
        <f t="shared" si="10"/>
        <v>613851.36315704067</v>
      </c>
      <c r="S46">
        <v>1.13326738E-4</v>
      </c>
    </row>
    <row r="47" spans="1:19">
      <c r="A47" t="s">
        <v>7</v>
      </c>
      <c r="B47" t="s">
        <v>10</v>
      </c>
      <c r="C47" s="1">
        <v>46248</v>
      </c>
      <c r="D47" s="8">
        <v>156280.95999999999</v>
      </c>
      <c r="E47" s="7">
        <v>4891741205.8400002</v>
      </c>
      <c r="F47" s="7">
        <f t="shared" si="1"/>
        <v>6733906.4832230452</v>
      </c>
      <c r="G47" s="7">
        <f t="shared" si="2"/>
        <v>-3136081.5799999237</v>
      </c>
      <c r="H47" s="5">
        <f t="shared" si="11"/>
        <v>4898475112.3232231</v>
      </c>
      <c r="I47" s="3">
        <f t="shared" si="3"/>
        <v>3.1905019942637033E-5</v>
      </c>
      <c r="J47" s="3">
        <f t="shared" si="4"/>
        <v>100.49691148712378</v>
      </c>
      <c r="K47" s="14">
        <f t="shared" si="5"/>
        <v>156280.96000003815</v>
      </c>
      <c r="L47" s="14">
        <f t="shared" si="6"/>
        <v>3.8155121728777885E-8</v>
      </c>
      <c r="M47" s="57"/>
      <c r="N47" s="57"/>
      <c r="O47" s="14">
        <f t="shared" si="7"/>
        <v>-559203.7945670702</v>
      </c>
      <c r="P47" s="8">
        <f t="shared" si="8"/>
        <v>-402922.83456707024</v>
      </c>
      <c r="Q47" s="14">
        <f t="shared" si="9"/>
        <v>-559203.7945670702</v>
      </c>
      <c r="R47" s="8">
        <f t="shared" si="10"/>
        <v>-402922.83456707024</v>
      </c>
      <c r="S47">
        <v>1.14162392E-4</v>
      </c>
    </row>
    <row r="48" spans="1:19">
      <c r="A48" t="s">
        <v>7</v>
      </c>
      <c r="B48" t="s">
        <v>10</v>
      </c>
      <c r="C48" s="1">
        <v>46249</v>
      </c>
      <c r="D48" s="8">
        <v>542688.47</v>
      </c>
      <c r="E48" s="7">
        <v>4892286294.8699999</v>
      </c>
      <c r="F48" s="7">
        <f t="shared" si="1"/>
        <v>6733906.4832230452</v>
      </c>
      <c r="G48" s="7">
        <f t="shared" si="2"/>
        <v>2400.5599994659424</v>
      </c>
      <c r="H48" s="5">
        <f t="shared" si="11"/>
        <v>4899020201.3532228</v>
      </c>
      <c r="I48" s="3">
        <f t="shared" si="3"/>
        <v>1.107871718453277E-4</v>
      </c>
      <c r="J48" s="3">
        <f t="shared" si="4"/>
        <v>100.50804525572663</v>
      </c>
      <c r="K48" s="14">
        <f t="shared" si="5"/>
        <v>542688.47000026703</v>
      </c>
      <c r="L48" s="14">
        <f t="shared" si="6"/>
        <v>2.6705674827098846E-7</v>
      </c>
      <c r="M48" s="57"/>
      <c r="N48" s="57"/>
      <c r="O48" s="14">
        <f t="shared" si="7"/>
        <v>-557065.80596384383</v>
      </c>
      <c r="P48" s="8">
        <f t="shared" si="8"/>
        <v>-14377.335963843856</v>
      </c>
      <c r="Q48" s="14">
        <f t="shared" si="9"/>
        <v>-557065.80596384383</v>
      </c>
      <c r="R48" s="8">
        <f t="shared" si="10"/>
        <v>-14377.335963843856</v>
      </c>
      <c r="S48">
        <v>1.1372223400000001E-4</v>
      </c>
    </row>
    <row r="49" spans="1:19">
      <c r="A49" t="s">
        <v>7</v>
      </c>
      <c r="B49" t="s">
        <v>10</v>
      </c>
      <c r="C49" s="1">
        <v>46250</v>
      </c>
      <c r="D49" s="8">
        <v>598654.93999999994</v>
      </c>
      <c r="E49" s="7">
        <v>4892884916.8699999</v>
      </c>
      <c r="F49" s="7">
        <f t="shared" si="1"/>
        <v>6733906.4832230452</v>
      </c>
      <c r="G49" s="7">
        <f t="shared" si="2"/>
        <v>-32.939999580383301</v>
      </c>
      <c r="H49" s="5">
        <f t="shared" si="11"/>
        <v>4899618823.3532228</v>
      </c>
      <c r="I49" s="3">
        <f t="shared" si="3"/>
        <v>1.2219891313357929E-4</v>
      </c>
      <c r="J49" s="3">
        <f t="shared" si="4"/>
        <v>100.52032722961805</v>
      </c>
      <c r="K49" s="14">
        <f t="shared" si="5"/>
        <v>598654.93999958038</v>
      </c>
      <c r="L49" s="14">
        <f t="shared" si="6"/>
        <v>-4.1956081986427307E-7</v>
      </c>
      <c r="M49" s="57"/>
      <c r="N49" s="57"/>
      <c r="O49" s="14">
        <f t="shared" si="7"/>
        <v>-557090.53525975661</v>
      </c>
      <c r="P49" s="8">
        <f t="shared" si="8"/>
        <v>41564.404740243335</v>
      </c>
      <c r="Q49" s="14">
        <f t="shared" si="9"/>
        <v>-557090.53525975661</v>
      </c>
      <c r="R49" s="8">
        <f t="shared" si="10"/>
        <v>41564.404740243335</v>
      </c>
      <c r="S49">
        <v>1.13714685E-4</v>
      </c>
    </row>
    <row r="50" spans="1:19">
      <c r="A50" t="s">
        <v>7</v>
      </c>
      <c r="B50" t="s">
        <v>10</v>
      </c>
      <c r="C50" s="1">
        <v>46251</v>
      </c>
      <c r="D50" s="8">
        <v>510751.94</v>
      </c>
      <c r="E50" s="7">
        <v>4826593690.9499998</v>
      </c>
      <c r="F50" s="7">
        <f t="shared" si="1"/>
        <v>6733906.4832230452</v>
      </c>
      <c r="G50" s="7">
        <f t="shared" si="2"/>
        <v>-66801977.859999657</v>
      </c>
      <c r="H50" s="5">
        <f t="shared" si="11"/>
        <v>4833327597.4332228</v>
      </c>
      <c r="I50" s="3">
        <f t="shared" si="3"/>
        <v>1.0568410852893692E-4</v>
      </c>
      <c r="J50" s="3">
        <f t="shared" si="4"/>
        <v>100.53095063079034</v>
      </c>
      <c r="K50" s="14">
        <f t="shared" si="5"/>
        <v>510751.93999958038</v>
      </c>
      <c r="L50" s="14">
        <f t="shared" si="6"/>
        <v>-4.1961902752518654E-7</v>
      </c>
      <c r="M50" s="57"/>
      <c r="N50" s="57"/>
      <c r="O50" s="14">
        <f t="shared" si="7"/>
        <v>-547868.41543586284</v>
      </c>
      <c r="P50" s="8">
        <f t="shared" si="8"/>
        <v>-37116.475435862842</v>
      </c>
      <c r="Q50" s="14">
        <f t="shared" si="9"/>
        <v>-547868.41543586284</v>
      </c>
      <c r="R50" s="8">
        <f t="shared" si="10"/>
        <v>-37116.475435862842</v>
      </c>
      <c r="S50">
        <v>1.1336419999999999E-4</v>
      </c>
    </row>
    <row r="51" spans="1:19">
      <c r="A51" t="s">
        <v>7</v>
      </c>
      <c r="B51" t="s">
        <v>10</v>
      </c>
      <c r="C51" s="1">
        <v>46252</v>
      </c>
      <c r="D51" s="8">
        <v>472390.7</v>
      </c>
      <c r="E51" s="7">
        <v>4735432998.4399996</v>
      </c>
      <c r="F51" s="7">
        <f t="shared" si="1"/>
        <v>6733906.4832230452</v>
      </c>
      <c r="G51" s="7">
        <f t="shared" si="2"/>
        <v>-91633083.210000038</v>
      </c>
      <c r="H51" s="5">
        <f t="shared" si="11"/>
        <v>4742166904.9232225</v>
      </c>
      <c r="I51" s="3">
        <f t="shared" si="3"/>
        <v>9.9624870092921954E-5</v>
      </c>
      <c r="J51" s="3">
        <f t="shared" si="4"/>
        <v>100.54096601368725</v>
      </c>
      <c r="K51" s="14">
        <f t="shared" si="5"/>
        <v>472390.69999980927</v>
      </c>
      <c r="L51" s="14">
        <f t="shared" si="6"/>
        <v>-1.9074650481343269E-7</v>
      </c>
      <c r="M51" s="57"/>
      <c r="N51" s="57"/>
      <c r="O51" s="14">
        <f t="shared" si="7"/>
        <v>-547607.70650209521</v>
      </c>
      <c r="P51" s="8">
        <f t="shared" si="8"/>
        <v>-75217.006502095202</v>
      </c>
      <c r="Q51" s="14">
        <f t="shared" si="9"/>
        <v>-547607.70650209521</v>
      </c>
      <c r="R51" s="8">
        <f t="shared" si="10"/>
        <v>-75217.006502095202</v>
      </c>
      <c r="S51">
        <v>1.15487766E-4</v>
      </c>
    </row>
    <row r="52" spans="1:19">
      <c r="A52" t="s">
        <v>7</v>
      </c>
      <c r="B52" t="s">
        <v>10</v>
      </c>
      <c r="C52" s="1">
        <v>46253</v>
      </c>
      <c r="D52" s="8">
        <v>82376.09</v>
      </c>
      <c r="E52" s="7">
        <v>4846648734.0900002</v>
      </c>
      <c r="F52" s="7">
        <f t="shared" si="1"/>
        <v>6733906.4832230452</v>
      </c>
      <c r="G52" s="7">
        <f t="shared" si="2"/>
        <v>111133359.56000042</v>
      </c>
      <c r="H52" s="5">
        <f t="shared" si="11"/>
        <v>4853382640.5732231</v>
      </c>
      <c r="I52" s="3">
        <f t="shared" si="3"/>
        <v>1.6973211116358561E-5</v>
      </c>
      <c r="J52" s="3">
        <f t="shared" si="4"/>
        <v>100.54267251672925</v>
      </c>
      <c r="K52" s="14">
        <f t="shared" si="5"/>
        <v>82376.090000152588</v>
      </c>
      <c r="L52" s="14">
        <f t="shared" si="6"/>
        <v>1.5259138308465481E-7</v>
      </c>
      <c r="M52" s="57"/>
      <c r="N52" s="57"/>
      <c r="O52" s="14">
        <f t="shared" si="7"/>
        <v>-552710.98082918383</v>
      </c>
      <c r="P52" s="8">
        <f t="shared" si="8"/>
        <v>-470334.89082918386</v>
      </c>
      <c r="Q52" s="14">
        <f t="shared" si="9"/>
        <v>-552710.98082918383</v>
      </c>
      <c r="R52" s="8">
        <f t="shared" si="10"/>
        <v>-470334.89082918386</v>
      </c>
      <c r="S52">
        <v>1.1388353300000001E-4</v>
      </c>
    </row>
    <row r="53" spans="1:19">
      <c r="A53" t="s">
        <v>7</v>
      </c>
      <c r="B53" t="s">
        <v>10</v>
      </c>
      <c r="C53" s="1">
        <v>46254</v>
      </c>
      <c r="D53" s="8">
        <v>589513.59</v>
      </c>
      <c r="E53" s="7">
        <v>4783388683.4899998</v>
      </c>
      <c r="F53" s="7">
        <f t="shared" si="1"/>
        <v>6733906.4832230452</v>
      </c>
      <c r="G53" s="7">
        <f t="shared" si="2"/>
        <v>-63849564.190000534</v>
      </c>
      <c r="H53" s="5">
        <f t="shared" si="11"/>
        <v>4790122589.9732227</v>
      </c>
      <c r="I53" s="3">
        <f t="shared" si="3"/>
        <v>1.2308372874737908E-4</v>
      </c>
      <c r="J53" s="3">
        <f t="shared" si="4"/>
        <v>100.55504768376083</v>
      </c>
      <c r="K53" s="14">
        <f t="shared" si="5"/>
        <v>589513.59000015259</v>
      </c>
      <c r="L53" s="14">
        <f t="shared" si="6"/>
        <v>1.5262048691511154E-7</v>
      </c>
      <c r="M53" s="57"/>
      <c r="N53" s="57"/>
      <c r="O53" s="14">
        <f t="shared" si="7"/>
        <v>-537752.84382929618</v>
      </c>
      <c r="P53" s="8">
        <f t="shared" si="8"/>
        <v>51760.746170703787</v>
      </c>
      <c r="Q53" s="14">
        <f t="shared" si="9"/>
        <v>-537752.84382929618</v>
      </c>
      <c r="R53" s="8">
        <f t="shared" si="10"/>
        <v>51760.746170703787</v>
      </c>
      <c r="S53">
        <v>1.12276674E-4</v>
      </c>
    </row>
    <row r="54" spans="1:19">
      <c r="A54" t="s">
        <v>7</v>
      </c>
      <c r="B54" t="s">
        <v>10</v>
      </c>
      <c r="C54" s="1">
        <v>46255</v>
      </c>
      <c r="D54" s="8">
        <v>2400.2185420149472</v>
      </c>
      <c r="E54" s="17">
        <v>4780623083.2637701</v>
      </c>
      <c r="F54" s="7">
        <v>9501906.9279999994</v>
      </c>
      <c r="H54" s="5">
        <f t="shared" si="11"/>
        <v>4790124990.1917706</v>
      </c>
      <c r="I54" s="3">
        <f>(H54-H53-G54)/(H53+G54)</f>
        <v>5.0107664318346028E-7</v>
      </c>
      <c r="J54" s="3">
        <f>J53*(1+I54)</f>
        <v>100.55509806954659</v>
      </c>
      <c r="K54" s="14">
        <f t="shared" si="5"/>
        <v>2400.2185478210449</v>
      </c>
      <c r="L54" s="14">
        <f t="shared" si="6"/>
        <v>5.8060977607965469E-6</v>
      </c>
      <c r="M54" s="59"/>
      <c r="N54" s="59"/>
      <c r="O54" s="14">
        <f t="shared" si="7"/>
        <v>-537819.03245445923</v>
      </c>
      <c r="P54" s="8">
        <f t="shared" si="8"/>
        <v>-535418.81391244428</v>
      </c>
      <c r="Q54" s="14">
        <f t="shared" si="9"/>
        <v>-537819.03245445923</v>
      </c>
      <c r="R54" s="8">
        <f t="shared" si="10"/>
        <v>-535418.81391244428</v>
      </c>
      <c r="S54">
        <f>S53</f>
        <v>1.12276674E-4</v>
      </c>
    </row>
    <row r="55" spans="1:19">
      <c r="A55" t="s">
        <v>7</v>
      </c>
      <c r="B55" t="s">
        <v>10</v>
      </c>
      <c r="C55" s="1">
        <v>46258</v>
      </c>
      <c r="D55" s="8">
        <v>1800417.7889134572</v>
      </c>
      <c r="E55" s="17">
        <v>4498804420.2079477</v>
      </c>
      <c r="F55" s="7">
        <v>299820877.31195325</v>
      </c>
      <c r="G55" s="7">
        <v>6699889.5389118195</v>
      </c>
      <c r="H55" s="5">
        <f t="shared" si="11"/>
        <v>4798625297.5199013</v>
      </c>
      <c r="I55" s="3">
        <f t="shared" ref="I55:I72" si="12">(H55-H54-G55)/(H54+G55)</f>
        <v>3.7533531749860068E-4</v>
      </c>
      <c r="J55" s="3">
        <f t="shared" ref="J55:J72" si="13">J54*(1+I55)</f>
        <v>100.59283994920663</v>
      </c>
      <c r="K55" s="14">
        <f t="shared" si="5"/>
        <v>1800417.7892189026</v>
      </c>
      <c r="L55" s="14">
        <f t="shared" si="6"/>
        <v>3.0544539913535118E-4</v>
      </c>
      <c r="M55" s="14"/>
      <c r="N55" s="14"/>
      <c r="O55" s="53">
        <v>-2911258.1539514679</v>
      </c>
      <c r="P55" s="8">
        <f t="shared" si="8"/>
        <v>-1110840.3650380108</v>
      </c>
      <c r="Q55" s="14">
        <f>$Q$54*(C55-C54)*E55/E54</f>
        <v>-1518343.4868240491</v>
      </c>
      <c r="R55" s="8">
        <f t="shared" si="10"/>
        <v>282074.30208940804</v>
      </c>
    </row>
    <row r="56" spans="1:19">
      <c r="A56" t="s">
        <v>7</v>
      </c>
      <c r="B56" t="s">
        <v>10</v>
      </c>
      <c r="C56" s="1">
        <v>46259</v>
      </c>
      <c r="D56" s="8">
        <v>448295.69717903121</v>
      </c>
      <c r="E56" s="17">
        <v>4782196485.9306269</v>
      </c>
      <c r="F56" s="7">
        <v>169690881.74095714</v>
      </c>
      <c r="G56" s="7">
        <v>152813774.45450401</v>
      </c>
      <c r="H56" s="5">
        <f t="shared" si="11"/>
        <v>4951887367.6715841</v>
      </c>
      <c r="I56" s="3">
        <f t="shared" si="12"/>
        <v>9.0538465820216797E-5</v>
      </c>
      <c r="J56" s="3">
        <f t="shared" si="13"/>
        <v>100.60194747060814</v>
      </c>
      <c r="K56" s="14">
        <f t="shared" si="5"/>
        <v>448295.69717884064</v>
      </c>
      <c r="L56" s="14">
        <f t="shared" si="6"/>
        <v>-1.9057188183069229E-7</v>
      </c>
      <c r="M56" s="14"/>
      <c r="N56" s="14"/>
      <c r="O56" s="53">
        <v>-1024054.6543746295</v>
      </c>
      <c r="P56" s="8">
        <f t="shared" si="8"/>
        <v>-575758.95719559828</v>
      </c>
      <c r="Q56" s="14">
        <f t="shared" ref="Q56:Q84" si="14">$Q$54*(C56-C55)*E56/E55</f>
        <v>-571697.73273927765</v>
      </c>
      <c r="R56" s="8">
        <f t="shared" si="10"/>
        <v>-123402.03556024644</v>
      </c>
    </row>
    <row r="57" spans="1:19">
      <c r="A57" t="s">
        <v>7</v>
      </c>
      <c r="B57" t="s">
        <v>10</v>
      </c>
      <c r="C57" s="1">
        <v>46260</v>
      </c>
      <c r="D57" s="8">
        <v>1368644.0881452996</v>
      </c>
      <c r="E57" s="17">
        <v>4783565130.0187702</v>
      </c>
      <c r="F57" s="7">
        <v>11723278.583240405</v>
      </c>
      <c r="G57" s="7">
        <v>-157967603.15771675</v>
      </c>
      <c r="H57" s="5">
        <f t="shared" si="11"/>
        <v>4795288408.6020107</v>
      </c>
      <c r="I57" s="3">
        <f t="shared" si="12"/>
        <v>2.8549582708381802E-4</v>
      </c>
      <c r="J57" s="3">
        <f t="shared" si="13"/>
        <v>100.63066890680751</v>
      </c>
      <c r="K57" s="14">
        <f t="shared" si="5"/>
        <v>1368644.0881433487</v>
      </c>
      <c r="L57" s="14">
        <f t="shared" si="6"/>
        <v>-1.9508879631757736E-6</v>
      </c>
      <c r="M57" s="14"/>
      <c r="N57" s="14"/>
      <c r="O57" s="53">
        <v>-1012622.5861528154</v>
      </c>
      <c r="P57" s="8">
        <f t="shared" si="8"/>
        <v>356021.50199248421</v>
      </c>
      <c r="Q57" s="14">
        <f t="shared" si="14"/>
        <v>-537972.95395087311</v>
      </c>
      <c r="R57" s="8">
        <f t="shared" si="10"/>
        <v>830671.13419442647</v>
      </c>
    </row>
    <row r="58" spans="1:19">
      <c r="A58" t="s">
        <v>7</v>
      </c>
      <c r="B58" t="s">
        <v>10</v>
      </c>
      <c r="C58" s="1">
        <v>46261</v>
      </c>
      <c r="D58" s="8">
        <v>197239.01516326296</v>
      </c>
      <c r="E58" s="17">
        <v>4853445512.810339</v>
      </c>
      <c r="F58" s="7">
        <v>-55341690.195353188</v>
      </c>
      <c r="G58" s="7">
        <v>2618174.9978065491</v>
      </c>
      <c r="H58" s="5">
        <f t="shared" si="11"/>
        <v>4798103822.6149855</v>
      </c>
      <c r="I58" s="3">
        <f t="shared" si="12"/>
        <v>4.1109390466748875E-5</v>
      </c>
      <c r="J58" s="3">
        <f t="shared" si="13"/>
        <v>100.63480577226852</v>
      </c>
      <c r="K58" s="14">
        <f t="shared" si="5"/>
        <v>197239.01516819</v>
      </c>
      <c r="L58" s="14">
        <f t="shared" si="6"/>
        <v>4.9270456656813622E-6</v>
      </c>
      <c r="M58" s="14"/>
      <c r="N58" s="14"/>
      <c r="O58" s="53">
        <v>-1023598.2694753516</v>
      </c>
      <c r="P58" s="8">
        <f t="shared" si="8"/>
        <v>-826359.2543120886</v>
      </c>
      <c r="Q58" s="14">
        <f t="shared" si="14"/>
        <v>-545675.72486670641</v>
      </c>
      <c r="R58" s="8">
        <f t="shared" si="10"/>
        <v>-348436.70970344346</v>
      </c>
    </row>
    <row r="59" spans="1:19">
      <c r="A59" t="s">
        <v>7</v>
      </c>
      <c r="B59" t="s">
        <v>10</v>
      </c>
      <c r="C59" s="1">
        <v>46262</v>
      </c>
      <c r="D59" s="8">
        <v>-916775.91014903062</v>
      </c>
      <c r="E59" s="17">
        <v>4852535782.6402845</v>
      </c>
      <c r="F59" s="7">
        <v>-119604291.96939501</v>
      </c>
      <c r="G59" s="7">
        <v>-64255556.033948898</v>
      </c>
      <c r="H59" s="5">
        <f t="shared" si="11"/>
        <v>4732931490.6708899</v>
      </c>
      <c r="I59" s="3">
        <f t="shared" si="12"/>
        <v>-1.9366398298373077E-4</v>
      </c>
      <c r="J59" s="3">
        <f t="shared" si="13"/>
        <v>100.61531643495587</v>
      </c>
      <c r="K59" s="14">
        <f t="shared" si="5"/>
        <v>-916775.91014671326</v>
      </c>
      <c r="L59" s="14">
        <f t="shared" si="6"/>
        <v>2.3173633962869644E-6</v>
      </c>
      <c r="M59" s="14"/>
      <c r="N59" s="14"/>
      <c r="O59" s="53">
        <v>-1191349.7230905558</v>
      </c>
      <c r="P59" s="8">
        <f t="shared" si="8"/>
        <v>-2108125.6332395864</v>
      </c>
      <c r="Q59" s="14">
        <f t="shared" si="14"/>
        <v>-537718.22361699282</v>
      </c>
      <c r="R59" s="8">
        <f t="shared" si="10"/>
        <v>-1454494.1337660234</v>
      </c>
    </row>
    <row r="60" spans="1:19">
      <c r="A60" t="s">
        <v>7</v>
      </c>
      <c r="B60" t="s">
        <v>10</v>
      </c>
      <c r="C60" s="1">
        <v>46265</v>
      </c>
      <c r="D60" s="8">
        <v>1827765.2531169078</v>
      </c>
      <c r="E60" s="17">
        <v>4880411716.7500601</v>
      </c>
      <c r="F60" s="7">
        <v>-145402613.84171274</v>
      </c>
      <c r="G60" s="7">
        <v>249846.98434638977</v>
      </c>
      <c r="H60" s="5">
        <f t="shared" si="11"/>
        <v>4735009102.9083471</v>
      </c>
      <c r="I60" s="3">
        <f t="shared" si="12"/>
        <v>3.8615998896343563E-4</v>
      </c>
      <c r="J60" s="3">
        <f t="shared" si="13"/>
        <v>100.65417004443995</v>
      </c>
      <c r="K60" s="14">
        <f t="shared" si="5"/>
        <v>1827765.2531108856</v>
      </c>
      <c r="L60" s="14">
        <f t="shared" si="6"/>
        <v>-6.022164598107338E-6</v>
      </c>
      <c r="M60" s="14"/>
      <c r="N60" s="14"/>
      <c r="O60" s="53">
        <v>-2932359.3002762515</v>
      </c>
      <c r="P60" s="8">
        <f t="shared" si="8"/>
        <v>-1104594.0471593437</v>
      </c>
      <c r="Q60" s="14">
        <f t="shared" si="14"/>
        <v>-1622725.7819748241</v>
      </c>
      <c r="R60" s="8">
        <f t="shared" si="10"/>
        <v>205039.47114208364</v>
      </c>
    </row>
    <row r="61" spans="1:19">
      <c r="A61" t="s">
        <v>7</v>
      </c>
      <c r="B61" t="s">
        <v>10</v>
      </c>
      <c r="C61" s="1">
        <v>46266</v>
      </c>
      <c r="D61" s="8">
        <v>651592.83021212928</v>
      </c>
      <c r="E61" s="17">
        <v>4881065950.5751743</v>
      </c>
      <c r="F61" s="7">
        <v>-160981250.05400303</v>
      </c>
      <c r="G61" s="7">
        <v>-15575995.217391968</v>
      </c>
      <c r="H61" s="5">
        <f t="shared" si="11"/>
        <v>4720084700.5211716</v>
      </c>
      <c r="I61" s="3">
        <f t="shared" si="12"/>
        <v>1.3806591074562517E-4</v>
      </c>
      <c r="J61" s="3">
        <f t="shared" si="13"/>
        <v>100.6680669540975</v>
      </c>
      <c r="K61" s="14">
        <f t="shared" si="5"/>
        <v>651592.83021640778</v>
      </c>
      <c r="L61" s="14">
        <f t="shared" si="6"/>
        <v>4.2784959077835083E-6</v>
      </c>
      <c r="M61" s="14"/>
      <c r="N61" s="14"/>
      <c r="O61" s="53">
        <v>-1041495.2059079165</v>
      </c>
      <c r="P61" s="8">
        <f t="shared" si="8"/>
        <v>-389902.37569578725</v>
      </c>
      <c r="Q61" s="14">
        <f t="shared" si="14"/>
        <v>-537891.12870847282</v>
      </c>
      <c r="R61" s="8">
        <f t="shared" si="10"/>
        <v>113701.70150365646</v>
      </c>
    </row>
    <row r="62" spans="1:19">
      <c r="A62" t="s">
        <v>7</v>
      </c>
      <c r="B62" t="s">
        <v>10</v>
      </c>
      <c r="C62" s="1">
        <v>46267</v>
      </c>
      <c r="D62" s="8">
        <v>806285.41043536214</v>
      </c>
      <c r="E62" s="17">
        <v>4881872235.9856119</v>
      </c>
      <c r="F62" s="7">
        <v>-160897794.69069889</v>
      </c>
      <c r="G62" s="7">
        <v>83455.363304138184</v>
      </c>
      <c r="H62" s="5">
        <f t="shared" si="11"/>
        <v>4720974441.2949133</v>
      </c>
      <c r="I62" s="3">
        <f t="shared" si="12"/>
        <v>1.7081709460549935E-4</v>
      </c>
      <c r="J62" s="3">
        <f t="shared" si="13"/>
        <v>100.68526278081416</v>
      </c>
      <c r="K62" s="14">
        <f t="shared" si="5"/>
        <v>806285.41043758392</v>
      </c>
      <c r="L62" s="14">
        <f t="shared" si="6"/>
        <v>2.2217864170670509E-6</v>
      </c>
      <c r="M62" s="14"/>
      <c r="N62" s="14"/>
      <c r="O62" s="53">
        <v>-1037983.5744854766</v>
      </c>
      <c r="P62" s="8">
        <f t="shared" si="8"/>
        <v>-231698.16405011446</v>
      </c>
      <c r="Q62" s="14">
        <f t="shared" si="14"/>
        <v>-537907.87281099509</v>
      </c>
      <c r="R62" s="8">
        <f t="shared" si="10"/>
        <v>268377.53762436705</v>
      </c>
    </row>
    <row r="63" spans="1:19">
      <c r="A63" t="s">
        <v>7</v>
      </c>
      <c r="B63" t="s">
        <v>10</v>
      </c>
      <c r="C63" s="1">
        <v>46268</v>
      </c>
      <c r="D63" s="8">
        <v>2041570.0349611701</v>
      </c>
      <c r="E63" s="17">
        <v>4883913806.0205679</v>
      </c>
      <c r="F63" s="7">
        <v>-160814330.83521298</v>
      </c>
      <c r="G63" s="7">
        <v>83463.855485916138</v>
      </c>
      <c r="H63" s="5">
        <f t="shared" si="11"/>
        <v>4723099475.1853552</v>
      </c>
      <c r="I63" s="3">
        <f t="shared" si="12"/>
        <v>4.324391007212058E-4</v>
      </c>
      <c r="J63" s="3">
        <f t="shared" si="13"/>
        <v>100.72880302530696</v>
      </c>
      <c r="K63" s="14">
        <f t="shared" si="5"/>
        <v>2041570.0349559784</v>
      </c>
      <c r="L63" s="14">
        <f t="shared" si="6"/>
        <v>-5.191657692193985E-6</v>
      </c>
      <c r="M63" s="14"/>
      <c r="N63" s="14"/>
      <c r="O63" s="53">
        <v>-1035481.3680337012</v>
      </c>
      <c r="P63" s="8">
        <f t="shared" si="8"/>
        <v>1006088.6669274688</v>
      </c>
      <c r="Q63" s="14">
        <f t="shared" si="14"/>
        <v>-538043.94518625806</v>
      </c>
      <c r="R63" s="8">
        <f t="shared" si="10"/>
        <v>1503526.089774912</v>
      </c>
    </row>
    <row r="64" spans="1:19" ht="18" customHeight="1">
      <c r="A64" t="s">
        <v>7</v>
      </c>
      <c r="B64" t="s">
        <v>10</v>
      </c>
      <c r="C64" s="1">
        <v>46269</v>
      </c>
      <c r="D64" s="8">
        <v>19414.347190904693</v>
      </c>
      <c r="E64" s="17">
        <v>4881409969.9186821</v>
      </c>
      <c r="F64" s="7">
        <v>-158207608.07531717</v>
      </c>
      <c r="G64" s="7">
        <v>83472.310819625854</v>
      </c>
      <c r="H64" s="5">
        <f t="shared" si="11"/>
        <v>4723202361.8433647</v>
      </c>
      <c r="I64" s="3">
        <f t="shared" si="12"/>
        <v>4.1104372635396386E-6</v>
      </c>
      <c r="J64" s="3">
        <f t="shared" si="13"/>
        <v>100.72921706473242</v>
      </c>
      <c r="K64" s="14">
        <f t="shared" si="5"/>
        <v>19414.347189903259</v>
      </c>
      <c r="L64" s="14">
        <f t="shared" si="6"/>
        <v>-1.00143370218575E-6</v>
      </c>
      <c r="M64" s="14"/>
      <c r="N64" s="14"/>
      <c r="O64" s="53">
        <v>-1290093.8177210074</v>
      </c>
      <c r="P64" s="8">
        <f t="shared" si="8"/>
        <v>-1270679.4705301027</v>
      </c>
      <c r="Q64" s="14">
        <f t="shared" si="14"/>
        <v>-537543.30876988464</v>
      </c>
      <c r="R64" s="8">
        <f t="shared" si="10"/>
        <v>-518128.96157897997</v>
      </c>
    </row>
    <row r="65" spans="1:18">
      <c r="A65" t="s">
        <v>7</v>
      </c>
      <c r="B65" t="s">
        <v>10</v>
      </c>
      <c r="C65" s="1">
        <v>46273</v>
      </c>
      <c r="D65" s="8">
        <v>1578585.2232728917</v>
      </c>
      <c r="E65" s="17">
        <v>4882987533.2155819</v>
      </c>
      <c r="F65" s="7">
        <v>-157872662.93980959</v>
      </c>
      <c r="G65" s="7">
        <v>333923.20913505554</v>
      </c>
      <c r="H65" s="5">
        <f t="shared" si="11"/>
        <v>4725114870.2757721</v>
      </c>
      <c r="I65" s="3">
        <f t="shared" si="12"/>
        <v>3.3419563818483052E-4</v>
      </c>
      <c r="J65" s="3">
        <f t="shared" si="13"/>
        <v>100.76288032971323</v>
      </c>
      <c r="K65" s="14">
        <f t="shared" si="5"/>
        <v>1578585.2232723236</v>
      </c>
      <c r="L65" s="14">
        <f t="shared" si="6"/>
        <v>-5.6810677051544189E-7</v>
      </c>
      <c r="M65" s="14"/>
      <c r="N65" s="14"/>
      <c r="O65" s="53">
        <v>-3890870.2736549224</v>
      </c>
      <c r="P65" s="8">
        <f t="shared" si="8"/>
        <v>-2312285.0503820307</v>
      </c>
      <c r="Q65" s="14">
        <f t="shared" si="14"/>
        <v>-2151971.3744878834</v>
      </c>
      <c r="R65" s="8">
        <f t="shared" si="10"/>
        <v>-573386.1512149917</v>
      </c>
    </row>
    <row r="66" spans="1:18">
      <c r="A66" t="s">
        <v>7</v>
      </c>
      <c r="B66" t="s">
        <v>10</v>
      </c>
      <c r="C66" s="1">
        <v>46274</v>
      </c>
      <c r="D66" s="8">
        <v>578692.08132191538</v>
      </c>
      <c r="E66" s="17">
        <v>4897953115.5577917</v>
      </c>
      <c r="F66" s="7">
        <v>-172176038.54169255</v>
      </c>
      <c r="G66" s="7">
        <v>83514.659006118774</v>
      </c>
      <c r="H66" s="5">
        <f t="shared" si="11"/>
        <v>4725777077.016099</v>
      </c>
      <c r="I66" s="3">
        <f t="shared" si="12"/>
        <v>1.2246937253804853E-4</v>
      </c>
      <c r="J66" s="3">
        <f t="shared" si="13"/>
        <v>100.77522069644235</v>
      </c>
      <c r="K66" s="14">
        <f t="shared" si="5"/>
        <v>578692.08132076263</v>
      </c>
      <c r="L66" s="14">
        <f t="shared" si="6"/>
        <v>-1.1527445167303085E-6</v>
      </c>
      <c r="M66" s="14"/>
      <c r="N66" s="14"/>
      <c r="O66" s="53">
        <v>-1033501.8145655976</v>
      </c>
      <c r="P66" s="8">
        <f t="shared" si="8"/>
        <v>-454809.73324368219</v>
      </c>
      <c r="Q66" s="14">
        <f t="shared" si="14"/>
        <v>-539467.36249025282</v>
      </c>
      <c r="R66" s="8">
        <f t="shared" si="10"/>
        <v>39224.718831662554</v>
      </c>
    </row>
    <row r="67" spans="1:18">
      <c r="A67" t="s">
        <v>7</v>
      </c>
      <c r="B67" t="s">
        <v>10</v>
      </c>
      <c r="C67" s="1">
        <v>46275</v>
      </c>
      <c r="D67" s="8">
        <v>598858.80941535812</v>
      </c>
      <c r="E67" s="17">
        <v>4860339398.8737803</v>
      </c>
      <c r="F67" s="7">
        <v>-146332582.19155061</v>
      </c>
      <c r="G67" s="7">
        <v>-12369119.143283844</v>
      </c>
      <c r="H67" s="5">
        <f t="shared" si="11"/>
        <v>4714006816.68223</v>
      </c>
      <c r="I67" s="3">
        <f t="shared" si="12"/>
        <v>1.2705431288089299E-4</v>
      </c>
      <c r="J67" s="3">
        <f t="shared" si="13"/>
        <v>100.78802462286335</v>
      </c>
      <c r="K67" s="14">
        <f t="shared" si="5"/>
        <v>598858.80941486359</v>
      </c>
      <c r="L67" s="14">
        <f t="shared" si="6"/>
        <v>-4.9453228712081909E-7</v>
      </c>
      <c r="M67" s="14"/>
      <c r="N67" s="14"/>
      <c r="O67" s="53">
        <v>-1033717.6589968246</v>
      </c>
      <c r="P67" s="8">
        <f t="shared" si="8"/>
        <v>-434858.84958146652</v>
      </c>
      <c r="Q67" s="14">
        <f t="shared" si="14"/>
        <v>-533688.86374178727</v>
      </c>
      <c r="R67" s="8">
        <f t="shared" si="10"/>
        <v>65169.945673570852</v>
      </c>
    </row>
    <row r="68" spans="1:18">
      <c r="A68" t="s">
        <v>7</v>
      </c>
      <c r="B68" t="s">
        <v>10</v>
      </c>
      <c r="C68" s="1">
        <v>46276</v>
      </c>
      <c r="D68" s="8">
        <v>-543255.21630294924</v>
      </c>
      <c r="E68" s="17">
        <v>4916715547.5872965</v>
      </c>
      <c r="F68" s="7">
        <v>-223239848.315543</v>
      </c>
      <c r="G68" s="7">
        <v>-19987862.194177628</v>
      </c>
      <c r="H68" s="5">
        <f t="shared" si="11"/>
        <v>4693475699.2717533</v>
      </c>
      <c r="I68" s="3">
        <f t="shared" si="12"/>
        <v>-1.1573349438217308E-4</v>
      </c>
      <c r="J68" s="3">
        <f t="shared" si="13"/>
        <v>100.77636007258187</v>
      </c>
      <c r="K68" s="14">
        <f t="shared" ref="K68:K72" si="15">H68-H67-G68</f>
        <v>-543255.21629905701</v>
      </c>
      <c r="L68" s="14">
        <f t="shared" ref="L68:L72" si="16">K68-D68</f>
        <v>3.8922298699617386E-6</v>
      </c>
      <c r="M68" s="14"/>
      <c r="N68" s="14"/>
      <c r="O68" s="53">
        <v>-1198451.7693925605</v>
      </c>
      <c r="P68" s="8">
        <f t="shared" ref="P68:P72" si="17">D68+O68</f>
        <v>-1741706.9856955097</v>
      </c>
      <c r="Q68" s="14">
        <f t="shared" si="14"/>
        <v>-544057.31403653102</v>
      </c>
      <c r="R68" s="8">
        <f t="shared" ref="R68:R81" si="18">D68+Q68</f>
        <v>-1087312.5303394804</v>
      </c>
    </row>
    <row r="69" spans="1:18">
      <c r="A69" t="s">
        <v>7</v>
      </c>
      <c r="B69" t="s">
        <v>10</v>
      </c>
      <c r="C69" s="1">
        <v>46279</v>
      </c>
      <c r="D69" s="8">
        <v>2120097.6042233356</v>
      </c>
      <c r="E69" s="17">
        <v>4919180374.5739269</v>
      </c>
      <c r="F69" s="7">
        <v>-220424182.70660537</v>
      </c>
      <c r="G69" s="7">
        <v>3160394.9913444519</v>
      </c>
      <c r="H69" s="5">
        <f t="shared" si="11"/>
        <v>4698756191.867322</v>
      </c>
      <c r="I69" s="3">
        <f t="shared" si="12"/>
        <v>4.5140768023604953E-4</v>
      </c>
      <c r="J69" s="3">
        <f t="shared" si="13"/>
        <v>100.82185129550486</v>
      </c>
      <c r="K69" s="14">
        <f t="shared" si="15"/>
        <v>2120097.604224205</v>
      </c>
      <c r="L69" s="14">
        <f t="shared" si="16"/>
        <v>8.6938962340354919E-7</v>
      </c>
      <c r="M69" s="14"/>
      <c r="N69" s="14"/>
      <c r="O69" s="53">
        <v>-2928014.641084427</v>
      </c>
      <c r="P69" s="8">
        <f t="shared" si="17"/>
        <v>-807917.03686109139</v>
      </c>
      <c r="Q69" s="14">
        <f t="shared" si="14"/>
        <v>-1614265.9488327906</v>
      </c>
      <c r="R69" s="8">
        <f t="shared" si="18"/>
        <v>505831.65539054503</v>
      </c>
    </row>
    <row r="70" spans="1:18">
      <c r="A70" t="s">
        <v>7</v>
      </c>
      <c r="B70" t="s">
        <v>10</v>
      </c>
      <c r="C70" s="1">
        <v>46280</v>
      </c>
      <c r="D70" s="8">
        <v>-338380.67285103397</v>
      </c>
      <c r="E70" s="17">
        <v>4925376062.6571045</v>
      </c>
      <c r="F70" s="7">
        <v>-177778119.35548419</v>
      </c>
      <c r="G70" s="7">
        <v>49180132.107149124</v>
      </c>
      <c r="H70" s="5">
        <f t="shared" si="11"/>
        <v>4747597943.3016205</v>
      </c>
      <c r="I70" s="3">
        <f t="shared" si="12"/>
        <v>-7.1268999784595305E-5</v>
      </c>
      <c r="J70" s="3">
        <f t="shared" si="13"/>
        <v>100.81466582300659</v>
      </c>
      <c r="K70" s="14">
        <f t="shared" si="15"/>
        <v>-338380.67285060883</v>
      </c>
      <c r="L70" s="14">
        <f t="shared" si="16"/>
        <v>4.2514875531196594E-7</v>
      </c>
      <c r="M70" s="14"/>
      <c r="N70" s="14"/>
      <c r="O70" s="53">
        <v>-1031709.848189847</v>
      </c>
      <c r="P70" s="8">
        <f t="shared" si="17"/>
        <v>-1370090.5210408811</v>
      </c>
      <c r="Q70" s="14">
        <f t="shared" si="14"/>
        <v>-538496.41338310076</v>
      </c>
      <c r="R70" s="8">
        <f t="shared" si="18"/>
        <v>-876877.08623413474</v>
      </c>
    </row>
    <row r="71" spans="1:18">
      <c r="A71" t="s">
        <v>7</v>
      </c>
      <c r="B71" t="s">
        <v>10</v>
      </c>
      <c r="C71" s="1">
        <v>46281</v>
      </c>
      <c r="D71" s="8">
        <v>524663.88330097205</v>
      </c>
      <c r="E71" s="17">
        <v>4839659080.7296047</v>
      </c>
      <c r="F71" s="7">
        <v>-97202633.336035937</v>
      </c>
      <c r="G71" s="7">
        <v>-5666159.7913551331</v>
      </c>
      <c r="H71" s="5">
        <f t="shared" si="11"/>
        <v>4742456447.393569</v>
      </c>
      <c r="I71" s="3">
        <f t="shared" si="12"/>
        <v>1.1064349030243836E-4</v>
      </c>
      <c r="J71" s="3">
        <f t="shared" si="13"/>
        <v>100.82582030950692</v>
      </c>
      <c r="K71" s="14">
        <f t="shared" si="15"/>
        <v>524663.88330364227</v>
      </c>
      <c r="L71" s="14">
        <f t="shared" si="16"/>
        <v>2.6702182367444038E-6</v>
      </c>
      <c r="M71" s="14"/>
      <c r="N71" s="14"/>
      <c r="O71" s="53">
        <v>-1032141.9780638502</v>
      </c>
      <c r="P71" s="8">
        <f t="shared" si="17"/>
        <v>-507478.09476287814</v>
      </c>
      <c r="Q71" s="14">
        <f t="shared" si="14"/>
        <v>-528459.29551281047</v>
      </c>
      <c r="R71" s="8">
        <f t="shared" si="18"/>
        <v>-3795.4122118384112</v>
      </c>
    </row>
    <row r="72" spans="1:18">
      <c r="A72" t="s">
        <v>7</v>
      </c>
      <c r="B72" t="s">
        <v>10</v>
      </c>
      <c r="C72" s="1">
        <v>46282</v>
      </c>
      <c r="D72" s="8">
        <v>3387316.6932550068</v>
      </c>
      <c r="E72" s="17">
        <v>4843245934.7195415</v>
      </c>
      <c r="F72" s="7">
        <v>-97710175.51072523</v>
      </c>
      <c r="G72" s="7">
        <v>-308004.8780040741</v>
      </c>
      <c r="H72" s="5">
        <f t="shared" si="11"/>
        <v>4745535759.2088165</v>
      </c>
      <c r="I72" s="3">
        <f t="shared" si="12"/>
        <v>7.1430001281333607E-4</v>
      </c>
      <c r="J72" s="3">
        <f t="shared" si="13"/>
        <v>100.89784019424592</v>
      </c>
      <c r="K72" s="14">
        <f t="shared" si="15"/>
        <v>3387316.6932516098</v>
      </c>
      <c r="L72" s="14">
        <f t="shared" si="16"/>
        <v>-3.3969990909099579E-6</v>
      </c>
      <c r="M72" s="14"/>
      <c r="N72" s="14"/>
      <c r="O72" s="53">
        <v>-1027612.705775514</v>
      </c>
      <c r="P72" s="8">
        <f t="shared" si="17"/>
        <v>2359703.987479493</v>
      </c>
      <c r="Q72" s="14">
        <f t="shared" si="14"/>
        <v>-538217.63043630973</v>
      </c>
      <c r="R72" s="8">
        <f t="shared" si="18"/>
        <v>2849099.0628186972</v>
      </c>
    </row>
    <row r="73" spans="1:18">
      <c r="A73" t="s">
        <v>7</v>
      </c>
      <c r="B73" t="s">
        <v>10</v>
      </c>
      <c r="C73" s="1">
        <v>46283</v>
      </c>
      <c r="D73" s="8">
        <v>262259.02431844169</v>
      </c>
      <c r="E73" s="17">
        <v>4848244558.4154301</v>
      </c>
      <c r="F73" s="7">
        <v>-86036136.391203612</v>
      </c>
      <c r="G73" s="7">
        <v>16410403.791095734</v>
      </c>
      <c r="H73" s="5">
        <f t="shared" ref="H73:H81" si="19">E73+F73</f>
        <v>4762208422.0242262</v>
      </c>
      <c r="I73" s="3">
        <f t="shared" ref="I73:I81" si="20">(H73-H72-G73)/(H72+G73)</f>
        <v>5.5073916280630477E-5</v>
      </c>
      <c r="J73" s="3">
        <f t="shared" ref="J73:J81" si="21">J72*(1+I73)</f>
        <v>100.90339703344966</v>
      </c>
      <c r="K73" s="14">
        <f t="shared" ref="K73:K81" si="22">H73-H72-G73</f>
        <v>262259.0243139267</v>
      </c>
      <c r="L73" s="14">
        <f t="shared" ref="L73:L81" si="23">K73-D73</f>
        <v>-4.5149936340749264E-6</v>
      </c>
      <c r="O73" s="53"/>
      <c r="Q73" s="14">
        <f t="shared" si="14"/>
        <v>-538374.10543567105</v>
      </c>
      <c r="R73" s="8">
        <f t="shared" si="18"/>
        <v>-276115.08111722936</v>
      </c>
    </row>
    <row r="74" spans="1:18">
      <c r="A74" t="s">
        <v>7</v>
      </c>
      <c r="B74" t="s">
        <v>10</v>
      </c>
      <c r="C74" s="1">
        <v>46286</v>
      </c>
      <c r="D74" s="8">
        <v>1481463.0320668058</v>
      </c>
      <c r="E74" s="17">
        <v>4868917008.6335983</v>
      </c>
      <c r="F74" s="7">
        <v>-160979230.42849246</v>
      </c>
      <c r="G74" s="7">
        <v>-55752106.851182938</v>
      </c>
      <c r="H74" s="5">
        <f t="shared" si="19"/>
        <v>4707937778.2051058</v>
      </c>
      <c r="I74" s="3">
        <f t="shared" si="20"/>
        <v>3.1477250246357834E-4</v>
      </c>
      <c r="J74" s="3">
        <f t="shared" si="21"/>
        <v>100.93515864824094</v>
      </c>
      <c r="K74" s="14">
        <f t="shared" si="22"/>
        <v>1481463.0320625305</v>
      </c>
      <c r="L74" s="14">
        <f t="shared" si="23"/>
        <v>-4.2752362787723541E-6</v>
      </c>
      <c r="Q74" s="14">
        <f t="shared" si="14"/>
        <v>-1620336.7238183797</v>
      </c>
      <c r="R74" s="8">
        <f t="shared" si="18"/>
        <v>-138873.69175157393</v>
      </c>
    </row>
    <row r="75" spans="1:18">
      <c r="A75" t="s">
        <v>7</v>
      </c>
      <c r="B75" t="s">
        <v>10</v>
      </c>
      <c r="C75" s="1">
        <v>46287</v>
      </c>
      <c r="D75" s="8">
        <v>-273590.97949681297</v>
      </c>
      <c r="E75" s="17">
        <v>4860121109.1337395</v>
      </c>
      <c r="F75" s="7">
        <v>-119591190.74539068</v>
      </c>
      <c r="G75" s="7">
        <v>32865731.1627388</v>
      </c>
      <c r="H75" s="5">
        <f t="shared" si="19"/>
        <v>4740529918.3883486</v>
      </c>
      <c r="I75" s="3">
        <f t="shared" si="20"/>
        <v>-5.7709833144399559E-5</v>
      </c>
      <c r="J75" s="3">
        <f t="shared" si="21"/>
        <v>100.92933369707696</v>
      </c>
      <c r="K75" s="14">
        <f t="shared" si="22"/>
        <v>-273590.9794960022</v>
      </c>
      <c r="L75" s="14">
        <f t="shared" si="23"/>
        <v>8.1077450886368752E-7</v>
      </c>
      <c r="Q75" s="14">
        <f t="shared" si="14"/>
        <v>-536847.44017835509</v>
      </c>
      <c r="R75" s="8">
        <f t="shared" si="18"/>
        <v>-810438.41967516812</v>
      </c>
    </row>
    <row r="76" spans="1:18">
      <c r="A76" t="s">
        <v>7</v>
      </c>
      <c r="B76" t="s">
        <v>10</v>
      </c>
      <c r="C76" s="1">
        <v>46288</v>
      </c>
      <c r="D76" s="8">
        <v>1716978.4962985006</v>
      </c>
      <c r="E76" s="17">
        <v>4862272677.7796144</v>
      </c>
      <c r="F76" s="7">
        <v>-131211816.21199921</v>
      </c>
      <c r="G76" s="7">
        <v>-11186035.317037582</v>
      </c>
      <c r="H76" s="5">
        <f t="shared" si="19"/>
        <v>4731060861.5676155</v>
      </c>
      <c r="I76" s="3">
        <f t="shared" si="20"/>
        <v>3.6304792773696106E-4</v>
      </c>
      <c r="J76" s="3">
        <f t="shared" si="21"/>
        <v>100.96597588252355</v>
      </c>
      <c r="K76" s="14">
        <f t="shared" si="22"/>
        <v>1716978.496304512</v>
      </c>
      <c r="L76" s="14">
        <f t="shared" si="23"/>
        <v>6.0114543884992599E-6</v>
      </c>
      <c r="Q76" s="14">
        <f t="shared" si="14"/>
        <v>-538057.12416892475</v>
      </c>
      <c r="R76" s="8">
        <f t="shared" si="18"/>
        <v>1178921.3721295758</v>
      </c>
    </row>
    <row r="77" spans="1:18">
      <c r="A77" t="s">
        <v>7</v>
      </c>
      <c r="B77" t="s">
        <v>10</v>
      </c>
      <c r="C77" s="1">
        <v>46289</v>
      </c>
      <c r="D77" s="8">
        <v>-388671.58990680997</v>
      </c>
      <c r="E77" s="17">
        <v>4861883104.8200035</v>
      </c>
      <c r="F77" s="7">
        <v>-131127227.85926655</v>
      </c>
      <c r="G77" s="7">
        <v>83686.983032226563</v>
      </c>
      <c r="H77" s="5">
        <f t="shared" si="19"/>
        <v>4730755876.9607372</v>
      </c>
      <c r="I77" s="3">
        <f t="shared" si="20"/>
        <v>-8.2151704713730208E-5</v>
      </c>
      <c r="J77" s="3">
        <f t="shared" si="21"/>
        <v>100.95768135548671</v>
      </c>
      <c r="K77" s="14">
        <f t="shared" si="22"/>
        <v>-388671.5899105072</v>
      </c>
      <c r="L77" s="14">
        <f t="shared" si="23"/>
        <v>-3.6972342059016228E-6</v>
      </c>
      <c r="Q77" s="14">
        <f t="shared" si="14"/>
        <v>-537775.94154490042</v>
      </c>
      <c r="R77" s="8">
        <f t="shared" si="18"/>
        <v>-926447.53145171038</v>
      </c>
    </row>
    <row r="78" spans="1:18">
      <c r="A78" t="s">
        <v>7</v>
      </c>
      <c r="B78" t="s">
        <v>10</v>
      </c>
      <c r="C78" s="1">
        <v>46290</v>
      </c>
      <c r="D78" s="8">
        <v>-311993.07103285717</v>
      </c>
      <c r="E78" s="17">
        <v>4861443556.7417517</v>
      </c>
      <c r="F78" s="7">
        <v>-112117993.36353377</v>
      </c>
      <c r="G78" s="7">
        <v>18881679.488512039</v>
      </c>
      <c r="H78" s="5">
        <f t="shared" si="19"/>
        <v>4749325563.3782177</v>
      </c>
      <c r="I78" s="3">
        <f t="shared" si="20"/>
        <v>-6.5687764029053901E-5</v>
      </c>
      <c r="J78" s="3">
        <f t="shared" si="21"/>
        <v>100.95104967113691</v>
      </c>
      <c r="K78" s="14">
        <f t="shared" si="22"/>
        <v>-311993.07103157043</v>
      </c>
      <c r="L78" s="14">
        <f t="shared" si="23"/>
        <v>1.2867385521531105E-6</v>
      </c>
      <c r="Q78" s="14">
        <f t="shared" si="14"/>
        <v>-537770.40986994503</v>
      </c>
      <c r="R78" s="8">
        <f t="shared" si="18"/>
        <v>-849763.4809028022</v>
      </c>
    </row>
    <row r="79" spans="1:18">
      <c r="A79" t="s">
        <v>7</v>
      </c>
      <c r="B79" t="s">
        <v>10</v>
      </c>
      <c r="C79" s="1">
        <v>46293</v>
      </c>
      <c r="D79" s="8">
        <v>1324938.3077557553</v>
      </c>
      <c r="E79" s="17">
        <v>4862768495.049509</v>
      </c>
      <c r="F79" s="7">
        <v>-111231327.85904959</v>
      </c>
      <c r="G79" s="7">
        <v>886665.50448417664</v>
      </c>
      <c r="H79" s="5">
        <f t="shared" si="19"/>
        <v>4751537167.1904593</v>
      </c>
      <c r="I79" s="3">
        <f t="shared" si="20"/>
        <v>2.7892191841479399E-4</v>
      </c>
      <c r="J79" s="3">
        <f t="shared" si="21"/>
        <v>100.97920713157717</v>
      </c>
      <c r="K79" s="14">
        <f t="shared" si="22"/>
        <v>1324938.3077573776</v>
      </c>
      <c r="L79" s="14">
        <f t="shared" si="23"/>
        <v>1.6223639249801636E-6</v>
      </c>
      <c r="Q79" s="14">
        <f t="shared" si="14"/>
        <v>-1613896.829120266</v>
      </c>
      <c r="R79" s="8">
        <f t="shared" si="18"/>
        <v>-288958.52136451076</v>
      </c>
    </row>
    <row r="80" spans="1:18">
      <c r="A80" t="s">
        <v>7</v>
      </c>
      <c r="B80" t="s">
        <v>10</v>
      </c>
      <c r="C80" s="1">
        <v>46294</v>
      </c>
      <c r="D80" s="8">
        <v>1247421.0524344698</v>
      </c>
      <c r="E80" s="17">
        <v>4864015916.1019459</v>
      </c>
      <c r="F80" s="7">
        <v>-111147768.45535734</v>
      </c>
      <c r="G80" s="7">
        <v>83559.403692245483</v>
      </c>
      <c r="H80" s="5">
        <f t="shared" si="19"/>
        <v>4752868147.6465883</v>
      </c>
      <c r="I80" s="3">
        <f t="shared" si="20"/>
        <v>2.6252538327716033E-4</v>
      </c>
      <c r="J80" s="3">
        <f t="shared" si="21"/>
        <v>101.00571673663241</v>
      </c>
      <c r="K80" s="14">
        <f t="shared" si="22"/>
        <v>1247421.0524368286</v>
      </c>
      <c r="L80" s="14">
        <f t="shared" si="23"/>
        <v>2.3588072508573532E-6</v>
      </c>
      <c r="Q80" s="14">
        <f t="shared" si="14"/>
        <v>-537956.99641144543</v>
      </c>
      <c r="R80" s="8">
        <f t="shared" si="18"/>
        <v>709464.05602302437</v>
      </c>
    </row>
    <row r="81" spans="1:33">
      <c r="A81" t="s">
        <v>7</v>
      </c>
      <c r="B81" t="s">
        <v>10</v>
      </c>
      <c r="C81" s="1">
        <v>46295</v>
      </c>
      <c r="D81" s="8">
        <v>-800066.7655009767</v>
      </c>
      <c r="E81" s="17">
        <v>4863224677.9464445</v>
      </c>
      <c r="F81" s="7">
        <v>-111073028.60359362</v>
      </c>
      <c r="G81" s="7">
        <v>83568.461763381958</v>
      </c>
      <c r="H81" s="5">
        <f t="shared" si="19"/>
        <v>4752151649.3428507</v>
      </c>
      <c r="I81" s="3">
        <f t="shared" si="20"/>
        <v>-1.683305056075986E-4</v>
      </c>
      <c r="J81" s="3">
        <f t="shared" si="21"/>
        <v>100.98871439326487</v>
      </c>
      <c r="K81" s="14">
        <f t="shared" si="22"/>
        <v>-800066.76550102234</v>
      </c>
      <c r="L81" s="14">
        <f t="shared" si="23"/>
        <v>-4.5634806156158447E-8</v>
      </c>
      <c r="Q81" s="14">
        <f t="shared" si="14"/>
        <v>-537731.54447198287</v>
      </c>
      <c r="R81" s="8">
        <f t="shared" si="18"/>
        <v>-1337798.3099729596</v>
      </c>
    </row>
    <row r="82" spans="1:33">
      <c r="A82" t="s">
        <v>7</v>
      </c>
      <c r="B82" t="s">
        <v>10</v>
      </c>
      <c r="C82" s="1">
        <v>46296</v>
      </c>
      <c r="D82" s="53">
        <v>1522347.5913477591</v>
      </c>
      <c r="E82" s="7">
        <v>4872258787.6333961</v>
      </c>
      <c r="F82" s="7">
        <v>-89063307.977614403</v>
      </c>
      <c r="G82" s="14">
        <v>29521482.721582413</v>
      </c>
      <c r="H82" s="5">
        <f t="shared" ref="H82:H83" si="24">E82+F82</f>
        <v>4783195479.6557817</v>
      </c>
      <c r="I82" s="3">
        <f t="shared" ref="I82:I83" si="25">(H82-H81-G82)/(H81+G82)</f>
        <v>3.1837132093790604E-4</v>
      </c>
      <c r="J82" s="3">
        <f t="shared" ref="J82:J83" si="26">J81*(1+I82)</f>
        <v>101.02086630366607</v>
      </c>
      <c r="K82" s="14">
        <f t="shared" ref="K82:K83" si="27">H82-H81-G82</f>
        <v>1522347.5913486481</v>
      </c>
      <c r="L82" s="14">
        <f t="shared" ref="L82:L83" si="28">K82-D82</f>
        <v>8.8894739747047424E-7</v>
      </c>
      <c r="M82" s="19"/>
      <c r="N82" s="19"/>
      <c r="O82" s="19"/>
      <c r="Q82" s="14">
        <f t="shared" si="14"/>
        <v>-538818.10538501013</v>
      </c>
      <c r="R82" s="8">
        <f t="shared" ref="R82:R83" si="29">D82+Q82</f>
        <v>983529.48596274899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>
      <c r="A83" t="s">
        <v>7</v>
      </c>
      <c r="B83" t="s">
        <v>10</v>
      </c>
      <c r="C83" s="1">
        <v>46297</v>
      </c>
      <c r="D83" s="53">
        <v>613263.54848748911</v>
      </c>
      <c r="E83" s="7">
        <v>4872873280.2476254</v>
      </c>
      <c r="F83" s="7">
        <v>-100330268.14003181</v>
      </c>
      <c r="G83" s="14">
        <v>-11265731.096672058</v>
      </c>
      <c r="H83" s="5">
        <f t="shared" si="24"/>
        <v>4772543012.1075935</v>
      </c>
      <c r="I83" s="3">
        <f t="shared" si="25"/>
        <v>1.2851478978059648E-4</v>
      </c>
      <c r="J83" s="3">
        <f t="shared" si="26"/>
        <v>101.03384897906253</v>
      </c>
      <c r="K83" s="14">
        <f t="shared" si="27"/>
        <v>613263.54848384857</v>
      </c>
      <c r="L83" s="14">
        <f t="shared" si="28"/>
        <v>-3.6405399441719055E-6</v>
      </c>
      <c r="Q83" s="14">
        <f t="shared" si="14"/>
        <v>-537886.8625590658</v>
      </c>
      <c r="R83" s="8">
        <f t="shared" si="29"/>
        <v>75376.685928423307</v>
      </c>
    </row>
    <row r="84" spans="1:33">
      <c r="A84" t="s">
        <v>7</v>
      </c>
      <c r="B84" t="s">
        <v>10</v>
      </c>
      <c r="C84" s="1">
        <v>46300</v>
      </c>
      <c r="D84" s="53">
        <v>1474883.3688228619</v>
      </c>
      <c r="E84" s="7">
        <v>4872992127.7831144</v>
      </c>
      <c r="F84" s="7">
        <v>-95053990.273469925</v>
      </c>
      <c r="G84" s="7">
        <v>3920242.0332279205</v>
      </c>
      <c r="H84" s="5">
        <f t="shared" ref="H84" si="30">E84+F84</f>
        <v>4777938137.5096445</v>
      </c>
      <c r="I84" s="3">
        <f t="shared" ref="I84" si="31">(H84-H83-G84)/(H83+G84)</f>
        <v>3.0878147498453851E-4</v>
      </c>
      <c r="J84" s="3">
        <f t="shared" ref="J84" si="32">J83*(1+I84)</f>
        <v>101.06504635997364</v>
      </c>
      <c r="K84" s="14">
        <f t="shared" ref="K84" si="33">H84-H83-G84</f>
        <v>1474883.3688230515</v>
      </c>
      <c r="L84" s="14">
        <f t="shared" ref="L84" si="34">K84-D84</f>
        <v>1.8952414393424988E-7</v>
      </c>
      <c r="Q84" s="14">
        <f t="shared" si="14"/>
        <v>-1613496.4489714764</v>
      </c>
      <c r="R84" s="8">
        <f t="shared" ref="R84" si="35">D84+Q84</f>
        <v>-138613.08014861448</v>
      </c>
    </row>
    <row r="85" spans="1:33">
      <c r="A85" t="s">
        <v>7</v>
      </c>
      <c r="B85" t="s">
        <v>10</v>
      </c>
      <c r="C85" s="1">
        <v>46301</v>
      </c>
      <c r="D85" s="53">
        <v>609077.70213016158</v>
      </c>
      <c r="E85" s="14">
        <v>4873601205.4852457</v>
      </c>
      <c r="F85" s="69">
        <v>-94973169.195213318</v>
      </c>
      <c r="G85" s="69">
        <v>80821.078256607056</v>
      </c>
      <c r="H85" s="5">
        <f t="shared" ref="H85" si="36">E85+F85</f>
        <v>4778628036.2900324</v>
      </c>
      <c r="I85" s="3">
        <f t="shared" ref="I85" si="37">(H85-H84-G85)/(H84+G85)</f>
        <v>1.2747494461831909E-4</v>
      </c>
      <c r="J85" s="3">
        <f t="shared" ref="J85" si="38">J84*(1+I85)</f>
        <v>101.07792962116122</v>
      </c>
      <c r="K85" s="14">
        <f t="shared" ref="K85" si="39">H85-H84-G85</f>
        <v>609077.70213127136</v>
      </c>
      <c r="L85" s="14">
        <f t="shared" ref="L85" si="40">K85-D85</f>
        <v>1.1097872629761696E-6</v>
      </c>
      <c r="M85" s="14"/>
      <c r="N85" s="14"/>
      <c r="O85" s="14"/>
      <c r="P85" s="14"/>
      <c r="Q85" s="14">
        <f t="shared" ref="Q85" si="41">$Q$54*(C85-C84)*E85/E84</f>
        <v>-537886.25472198194</v>
      </c>
      <c r="R85" s="8">
        <f t="shared" ref="R85" si="42">D85+Q85</f>
        <v>71191.447408179636</v>
      </c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3">
      <c r="A86" t="s">
        <v>7</v>
      </c>
      <c r="B86" t="s">
        <v>10</v>
      </c>
      <c r="C86" s="1">
        <v>46302</v>
      </c>
      <c r="D86" s="8">
        <v>638178.02670826914</v>
      </c>
      <c r="E86" s="7">
        <v>4857739596.4751377</v>
      </c>
      <c r="F86" s="7">
        <v>-78392552.346613884</v>
      </c>
      <c r="G86">
        <v>80829.811786651611</v>
      </c>
      <c r="H86" s="5">
        <f t="shared" ref="H86" si="43">E86+F86</f>
        <v>4779347044.1285238</v>
      </c>
      <c r="I86" s="3">
        <f t="shared" ref="I86" si="44">(H86-H85-G86)/(H85+G86)</f>
        <v>1.3354611979644936E-4</v>
      </c>
      <c r="J86" s="3">
        <f t="shared" ref="J86" si="45">J85*(1+I86)</f>
        <v>101.09142818645918</v>
      </c>
      <c r="K86" s="14">
        <f t="shared" ref="K86" si="46">H86-H85-G86</f>
        <v>638178.02670478821</v>
      </c>
      <c r="L86" s="14">
        <f t="shared" ref="L86" si="47">K86-D86</f>
        <v>-3.4809345379471779E-6</v>
      </c>
      <c r="M86" s="14"/>
      <c r="N86" s="14"/>
      <c r="O86" s="14"/>
      <c r="P86" s="14"/>
      <c r="Q86" s="14">
        <f t="shared" ref="Q86" si="48">$Q$54*(C86-C85)*E86/E85</f>
        <v>-536068.64811825508</v>
      </c>
      <c r="R86" s="8">
        <f t="shared" ref="R86" si="49">D86+Q86</f>
        <v>102109.37859001406</v>
      </c>
      <c r="S86" s="14"/>
      <c r="T86" s="14"/>
    </row>
    <row r="87" spans="1:33">
      <c r="A87" t="s">
        <v>7</v>
      </c>
      <c r="B87" t="s">
        <v>10</v>
      </c>
      <c r="C87" s="1">
        <v>46303</v>
      </c>
      <c r="D87" s="53">
        <v>-334803.927940736</v>
      </c>
      <c r="E87" s="7">
        <v>4854494196.3595543</v>
      </c>
      <c r="F87" s="7">
        <v>-75401117.58877182</v>
      </c>
      <c r="G87" s="14">
        <v>80838.570198059082</v>
      </c>
      <c r="H87" s="5">
        <f t="shared" ref="H87" si="50">E87+F87</f>
        <v>4779093078.7707825</v>
      </c>
      <c r="I87" s="3">
        <f t="shared" ref="I87" si="51">(H87-H86-G87)/(H86+G87)</f>
        <v>-7.0051047145493629E-5</v>
      </c>
      <c r="J87" s="3">
        <f t="shared" ref="J87" si="52">J86*(1+I87)</f>
        <v>101.08434662605728</v>
      </c>
      <c r="K87" s="14">
        <f t="shared" ref="K87" si="53">H87-H86-G87</f>
        <v>-334803.92793941498</v>
      </c>
      <c r="L87" s="14">
        <f t="shared" ref="L87" si="54">K87-D87</f>
        <v>1.3210228644311428E-6</v>
      </c>
      <c r="M87" s="14"/>
      <c r="N87" s="14"/>
      <c r="O87" s="14"/>
      <c r="P87" s="14"/>
      <c r="Q87" s="14">
        <f t="shared" ref="Q87" si="55">$Q$54*(C87-C86)*E87/E86</f>
        <v>-537459.72172661428</v>
      </c>
    </row>
    <row r="88" spans="1:33">
      <c r="A88" t="s">
        <v>7</v>
      </c>
      <c r="B88" t="s">
        <v>10</v>
      </c>
      <c r="C88" s="1">
        <v>46304</v>
      </c>
      <c r="D88" s="8">
        <v>182924.31722572626</v>
      </c>
      <c r="E88" s="7">
        <v>4733045348.3212547</v>
      </c>
      <c r="F88" s="7">
        <v>45150551.579766273</v>
      </c>
      <c r="G88" s="7">
        <v>80847.274097442627</v>
      </c>
      <c r="H88" s="5">
        <f t="shared" ref="H88" si="56">E88+F88</f>
        <v>4778195899.901021</v>
      </c>
      <c r="I88" s="3">
        <f t="shared" ref="I88" si="57">(H88-H87-G88)/(H87+G88)</f>
        <v>-2.0464334610820464E-4</v>
      </c>
      <c r="J88" s="3">
        <f t="shared" ref="J88" si="58">J87*(1+I88)</f>
        <v>101.06366038712456</v>
      </c>
      <c r="K88" s="14">
        <f>H88-H87-G88</f>
        <v>-978026.14385890961</v>
      </c>
      <c r="L88" s="14">
        <f>K88-D88</f>
        <v>-1160950.4610846359</v>
      </c>
      <c r="M88" s="14"/>
      <c r="N88" s="14"/>
      <c r="O88" s="14"/>
      <c r="P88" s="14"/>
      <c r="Q88" s="14">
        <f t="shared" ref="Q88" si="59">$Q$54*(C88-C87)*E88/E87</f>
        <v>-524363.97425423528</v>
      </c>
    </row>
    <row r="89" spans="1:33">
      <c r="A89" t="s">
        <v>7</v>
      </c>
      <c r="B89" t="s">
        <v>10</v>
      </c>
      <c r="C89" s="1">
        <v>46305</v>
      </c>
    </row>
    <row r="90" spans="1:33">
      <c r="A90" t="s">
        <v>7</v>
      </c>
      <c r="B90" t="s">
        <v>10</v>
      </c>
      <c r="C90" s="1">
        <v>46306</v>
      </c>
    </row>
    <row r="91" spans="1:33">
      <c r="A91" t="s">
        <v>7</v>
      </c>
      <c r="B91" t="s">
        <v>10</v>
      </c>
      <c r="C91" s="1">
        <v>46307</v>
      </c>
    </row>
    <row r="92" spans="1:33">
      <c r="A92" t="s">
        <v>7</v>
      </c>
      <c r="B92" t="s">
        <v>10</v>
      </c>
      <c r="C92" s="1">
        <v>46308</v>
      </c>
    </row>
    <row r="93" spans="1:33">
      <c r="A93" t="s">
        <v>7</v>
      </c>
      <c r="B93" t="s">
        <v>10</v>
      </c>
      <c r="C93" s="1">
        <v>46309</v>
      </c>
    </row>
    <row r="94" spans="1:33">
      <c r="A94" t="s">
        <v>7</v>
      </c>
      <c r="B94" t="s">
        <v>10</v>
      </c>
      <c r="C94" s="1">
        <v>46310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96D7-4804-42EB-BB9E-CE4E42E14D1B}">
  <sheetPr>
    <tabColor theme="5" tint="0.79998168889431442"/>
  </sheetPr>
  <dimension ref="A1:T93"/>
  <sheetViews>
    <sheetView topLeftCell="A73" workbookViewId="0">
      <selection activeCell="D88" sqref="D88"/>
    </sheetView>
  </sheetViews>
  <sheetFormatPr defaultRowHeight="15"/>
  <cols>
    <col min="1" max="1" width="21.7109375" bestFit="1" customWidth="1"/>
    <col min="2" max="2" width="15.7109375" bestFit="1" customWidth="1"/>
    <col min="3" max="3" width="11.28515625" bestFit="1" customWidth="1"/>
    <col min="4" max="4" width="17.7109375" bestFit="1" customWidth="1"/>
    <col min="5" max="5" width="27.85546875" style="7" bestFit="1" customWidth="1"/>
    <col min="6" max="6" width="21.85546875" style="7" bestFit="1" customWidth="1"/>
    <col min="7" max="7" width="19.85546875" style="7" bestFit="1" customWidth="1"/>
    <col min="8" max="8" width="23.7109375" style="3" customWidth="1"/>
    <col min="9" max="9" width="12" style="3" bestFit="1" customWidth="1"/>
    <col min="10" max="10" width="12" style="3" customWidth="1"/>
    <col min="11" max="11" width="17.85546875" customWidth="1"/>
    <col min="12" max="14" width="19.28515625" customWidth="1"/>
    <col min="15" max="15" width="18" bestFit="1" customWidth="1"/>
    <col min="16" max="16" width="20" style="8" bestFit="1" customWidth="1"/>
    <col min="17" max="17" width="14" customWidth="1"/>
    <col min="18" max="18" width="27" style="8" bestFit="1" customWidth="1"/>
    <col min="19" max="19" width="12" bestFit="1" customWidth="1"/>
    <col min="20" max="20" width="16.85546875" bestFit="1" customWidth="1"/>
  </cols>
  <sheetData>
    <row r="1" spans="1:19">
      <c r="A1" t="s">
        <v>1</v>
      </c>
      <c r="B1" t="s">
        <v>9</v>
      </c>
      <c r="C1" t="s">
        <v>2</v>
      </c>
      <c r="D1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M1" t="s">
        <v>1568</v>
      </c>
      <c r="N1" t="s">
        <v>1569</v>
      </c>
      <c r="O1" t="s">
        <v>1558</v>
      </c>
      <c r="P1" s="8" t="s">
        <v>1567</v>
      </c>
      <c r="Q1" t="s">
        <v>1566</v>
      </c>
      <c r="R1" s="8" t="s">
        <v>1571</v>
      </c>
      <c r="S1" t="s">
        <v>1559</v>
      </c>
    </row>
    <row r="2" spans="1:19">
      <c r="C2" s="1">
        <v>46203</v>
      </c>
      <c r="D2" s="1"/>
      <c r="E2" s="6">
        <v>1875185470.3299999</v>
      </c>
      <c r="F2" s="6">
        <v>4979480.8355250983</v>
      </c>
      <c r="G2" s="6"/>
      <c r="H2" s="2">
        <f>E2+F2</f>
        <v>1880164951.165525</v>
      </c>
      <c r="I2" s="2"/>
      <c r="J2" s="2">
        <v>100</v>
      </c>
      <c r="M2" s="58"/>
      <c r="N2" s="58"/>
    </row>
    <row r="3" spans="1:19">
      <c r="A3" t="s">
        <v>7</v>
      </c>
      <c r="B3" t="s">
        <v>12</v>
      </c>
      <c r="C3" s="1">
        <v>46204</v>
      </c>
      <c r="D3" s="8">
        <v>224727.79</v>
      </c>
      <c r="E3" s="7">
        <v>1875410198.1199999</v>
      </c>
      <c r="F3" s="7">
        <f>F2</f>
        <v>4979480.8355250983</v>
      </c>
      <c r="G3" s="7">
        <f>-(E2+D3-E3)</f>
        <v>0</v>
      </c>
      <c r="H3" s="5">
        <f>E3+F3</f>
        <v>1880389678.9555249</v>
      </c>
      <c r="I3" s="3">
        <f>(H3-H2-G3)/(H2+G3)</f>
        <v>1.1952557133918055E-4</v>
      </c>
      <c r="J3" s="3">
        <f>J2*(1+I3)</f>
        <v>100.01195255713391</v>
      </c>
      <c r="K3" s="14">
        <f>H3-H2-G3</f>
        <v>224727.78999996185</v>
      </c>
      <c r="L3" s="14">
        <f>K3-D3</f>
        <v>-3.8155121728777885E-8</v>
      </c>
      <c r="M3" s="57"/>
      <c r="N3" s="57"/>
      <c r="O3" s="14">
        <f t="shared" ref="O3:O34" si="0">-(H2+G3)*S3</f>
        <v>-359471.44069053646</v>
      </c>
      <c r="P3" s="8">
        <f t="shared" ref="P3:P34" si="1">D3+O3</f>
        <v>-134743.65069053645</v>
      </c>
      <c r="Q3" s="14">
        <f t="shared" ref="Q3:Q53" si="2">O3</f>
        <v>-359471.44069053646</v>
      </c>
      <c r="R3" s="8">
        <f t="shared" ref="R3:R34" si="3">D3+Q3</f>
        <v>-134743.65069053645</v>
      </c>
      <c r="S3">
        <v>1.9119143799999999E-4</v>
      </c>
    </row>
    <row r="4" spans="1:19">
      <c r="A4" t="s">
        <v>7</v>
      </c>
      <c r="B4" t="s">
        <v>12</v>
      </c>
      <c r="C4" s="1">
        <v>46205</v>
      </c>
      <c r="D4" s="8">
        <v>350329.63</v>
      </c>
      <c r="E4" s="7">
        <v>1926950142.45</v>
      </c>
      <c r="F4" s="7">
        <f t="shared" ref="F4:F53" si="4">F3</f>
        <v>4979480.8355250983</v>
      </c>
      <c r="G4" s="7">
        <f>-(E3+D4-E4)</f>
        <v>51189614.700000048</v>
      </c>
      <c r="H4" s="5">
        <f t="shared" ref="H4:H53" si="5">E4+F4</f>
        <v>1931929623.2855251</v>
      </c>
      <c r="I4" s="3">
        <f t="shared" ref="I4:I67" si="6">(H4-H3-G4)/(H3+G4)</f>
        <v>1.8136953069998674E-4</v>
      </c>
      <c r="J4" s="3">
        <f t="shared" ref="J4:J67" si="7">J3*(1+I4)</f>
        <v>100.03009167803359</v>
      </c>
      <c r="K4" s="14">
        <f t="shared" ref="K4:K67" si="8">H4-H3-G4</f>
        <v>350329.63000011444</v>
      </c>
      <c r="L4" s="14">
        <f t="shared" ref="L4:L67" si="9">K4-D4</f>
        <v>1.1443626135587692E-7</v>
      </c>
      <c r="M4" s="57"/>
      <c r="N4" s="57"/>
      <c r="O4" s="14">
        <f t="shared" si="0"/>
        <v>-211573.94824079925</v>
      </c>
      <c r="P4" s="8">
        <f t="shared" si="1"/>
        <v>138755.68175920076</v>
      </c>
      <c r="Q4" s="14">
        <f t="shared" si="2"/>
        <v>-211573.94824079925</v>
      </c>
      <c r="R4" s="8">
        <f t="shared" si="3"/>
        <v>138755.68175920076</v>
      </c>
      <c r="S4">
        <v>1.09534177E-4</v>
      </c>
    </row>
    <row r="5" spans="1:19">
      <c r="A5" t="s">
        <v>7</v>
      </c>
      <c r="B5" t="s">
        <v>12</v>
      </c>
      <c r="C5" s="1">
        <v>46206</v>
      </c>
      <c r="D5" s="8">
        <v>259590.73</v>
      </c>
      <c r="E5" s="7">
        <v>1927242998.23</v>
      </c>
      <c r="F5" s="7">
        <f t="shared" si="4"/>
        <v>4979480.8355250983</v>
      </c>
      <c r="G5" s="7">
        <f t="shared" ref="G5:G53" si="10">-(E4+D5-E5)</f>
        <v>33265.049999952316</v>
      </c>
      <c r="H5" s="5">
        <f t="shared" si="5"/>
        <v>1932222479.0655251</v>
      </c>
      <c r="I5" s="3">
        <f t="shared" si="6"/>
        <v>1.343663129179818E-4</v>
      </c>
      <c r="J5" s="3">
        <f t="shared" si="7"/>
        <v>100.04353235263322</v>
      </c>
      <c r="K5" s="14">
        <f t="shared" si="8"/>
        <v>259590.73000001907</v>
      </c>
      <c r="L5" s="14">
        <f t="shared" si="9"/>
        <v>1.9063008949160576E-8</v>
      </c>
      <c r="M5" s="57"/>
      <c r="N5" s="57"/>
      <c r="O5" s="14">
        <f t="shared" si="0"/>
        <v>-210525.33327865147</v>
      </c>
      <c r="P5" s="8">
        <f t="shared" si="1"/>
        <v>49065.396721348545</v>
      </c>
      <c r="Q5" s="14">
        <f t="shared" si="2"/>
        <v>-210525.33327865147</v>
      </c>
      <c r="R5" s="8">
        <f t="shared" si="3"/>
        <v>49065.396721348545</v>
      </c>
      <c r="S5">
        <v>1.08969657E-4</v>
      </c>
    </row>
    <row r="6" spans="1:19">
      <c r="A6" t="s">
        <v>7</v>
      </c>
      <c r="B6" t="s">
        <v>12</v>
      </c>
      <c r="C6" s="1">
        <v>46207</v>
      </c>
      <c r="D6" s="8">
        <v>375433.51</v>
      </c>
      <c r="E6" s="7">
        <v>1927618431.74</v>
      </c>
      <c r="F6" s="7">
        <f t="shared" si="4"/>
        <v>4979480.8355250983</v>
      </c>
      <c r="G6" s="7">
        <f t="shared" si="10"/>
        <v>0</v>
      </c>
      <c r="H6" s="5">
        <f t="shared" si="5"/>
        <v>1932597912.575525</v>
      </c>
      <c r="I6" s="3">
        <f t="shared" si="6"/>
        <v>1.9430138820326749E-4</v>
      </c>
      <c r="J6" s="3">
        <f t="shared" si="7"/>
        <v>100.0629709498501</v>
      </c>
      <c r="K6" s="14">
        <f t="shared" si="8"/>
        <v>375433.50999999046</v>
      </c>
      <c r="L6" s="14">
        <f t="shared" si="9"/>
        <v>-9.5460563898086548E-9</v>
      </c>
      <c r="M6" s="57"/>
      <c r="N6" s="57"/>
      <c r="O6" s="14">
        <f t="shared" si="0"/>
        <v>-211598.69423482221</v>
      </c>
      <c r="P6" s="8">
        <f t="shared" si="1"/>
        <v>163834.8157651778</v>
      </c>
      <c r="Q6" s="14">
        <f t="shared" si="2"/>
        <v>-211598.69423482221</v>
      </c>
      <c r="R6" s="8">
        <f t="shared" si="3"/>
        <v>163834.8157651778</v>
      </c>
      <c r="S6">
        <v>1.09510523E-4</v>
      </c>
    </row>
    <row r="7" spans="1:19">
      <c r="A7" t="s">
        <v>7</v>
      </c>
      <c r="B7" t="s">
        <v>12</v>
      </c>
      <c r="C7" s="1">
        <v>46208</v>
      </c>
      <c r="D7" s="8">
        <v>222999.58</v>
      </c>
      <c r="E7" s="7">
        <v>1927841431.3199999</v>
      </c>
      <c r="F7" s="7">
        <f t="shared" si="4"/>
        <v>4979480.8355250983</v>
      </c>
      <c r="G7" s="7">
        <f t="shared" si="10"/>
        <v>0</v>
      </c>
      <c r="H7" s="5">
        <f t="shared" si="5"/>
        <v>1932820912.155525</v>
      </c>
      <c r="I7" s="3">
        <f t="shared" si="6"/>
        <v>1.1538850298287745E-4</v>
      </c>
      <c r="J7" s="3">
        <f t="shared" si="7"/>
        <v>100.07451706627204</v>
      </c>
      <c r="K7" s="14">
        <f t="shared" si="8"/>
        <v>222999.57999992371</v>
      </c>
      <c r="L7" s="14">
        <f t="shared" si="9"/>
        <v>-7.6281139627099037E-8</v>
      </c>
      <c r="M7" s="57"/>
      <c r="N7" s="57"/>
      <c r="O7" s="14">
        <f t="shared" si="0"/>
        <v>-211616.10097626044</v>
      </c>
      <c r="P7" s="8">
        <f t="shared" si="1"/>
        <v>11383.47902373955</v>
      </c>
      <c r="Q7" s="14">
        <f t="shared" si="2"/>
        <v>-211616.10097626044</v>
      </c>
      <c r="R7" s="8">
        <f t="shared" si="3"/>
        <v>11383.47902373955</v>
      </c>
      <c r="S7">
        <v>1.0949825599999999E-4</v>
      </c>
    </row>
    <row r="8" spans="1:19">
      <c r="A8" t="s">
        <v>7</v>
      </c>
      <c r="B8" t="s">
        <v>12</v>
      </c>
      <c r="C8" s="1">
        <v>46209</v>
      </c>
      <c r="D8" s="8">
        <v>69577.91</v>
      </c>
      <c r="E8" s="7">
        <v>1978303205.5</v>
      </c>
      <c r="F8" s="7">
        <f t="shared" si="4"/>
        <v>4979480.8355250983</v>
      </c>
      <c r="G8" s="7">
        <f t="shared" si="10"/>
        <v>50392196.269999981</v>
      </c>
      <c r="H8" s="5">
        <f t="shared" si="5"/>
        <v>1983282686.335525</v>
      </c>
      <c r="I8" s="3">
        <f t="shared" si="6"/>
        <v>3.5083425832801098E-5</v>
      </c>
      <c r="J8" s="3">
        <f t="shared" si="7"/>
        <v>100.07802802316927</v>
      </c>
      <c r="K8" s="14">
        <f t="shared" si="8"/>
        <v>69577.910000085831</v>
      </c>
      <c r="L8" s="14">
        <f t="shared" si="9"/>
        <v>8.5827196016907692E-8</v>
      </c>
      <c r="M8" s="57"/>
      <c r="N8" s="57"/>
      <c r="O8" s="14">
        <f t="shared" si="0"/>
        <v>-219794.68959894744</v>
      </c>
      <c r="P8" s="8">
        <f t="shared" si="1"/>
        <v>-150216.77959894744</v>
      </c>
      <c r="Q8" s="14">
        <f t="shared" si="2"/>
        <v>-219794.68959894744</v>
      </c>
      <c r="R8" s="8">
        <f t="shared" si="3"/>
        <v>-150216.77959894744</v>
      </c>
      <c r="S8">
        <v>1.1082757E-4</v>
      </c>
    </row>
    <row r="9" spans="1:19">
      <c r="A9" t="s">
        <v>7</v>
      </c>
      <c r="B9" t="s">
        <v>12</v>
      </c>
      <c r="C9" s="1">
        <v>46210</v>
      </c>
      <c r="D9" s="8">
        <v>243104.35</v>
      </c>
      <c r="E9" s="7">
        <v>1978546331.48</v>
      </c>
      <c r="F9" s="7">
        <f t="shared" si="4"/>
        <v>4979480.8355250983</v>
      </c>
      <c r="G9" s="7">
        <f t="shared" si="10"/>
        <v>21.630000114440918</v>
      </c>
      <c r="H9" s="5">
        <f t="shared" si="5"/>
        <v>1983525812.3155251</v>
      </c>
      <c r="I9" s="3">
        <f t="shared" si="6"/>
        <v>1.2257675066873545E-4</v>
      </c>
      <c r="J9" s="3">
        <f t="shared" si="7"/>
        <v>100.09029526265768</v>
      </c>
      <c r="K9" s="14">
        <f t="shared" si="8"/>
        <v>243104.34999990463</v>
      </c>
      <c r="L9" s="14">
        <f t="shared" si="9"/>
        <v>-9.5373252406716347E-8</v>
      </c>
      <c r="M9" s="57"/>
      <c r="N9" s="57"/>
      <c r="O9" s="14">
        <f t="shared" si="0"/>
        <v>-220646.06384484941</v>
      </c>
      <c r="P9" s="8">
        <f t="shared" si="1"/>
        <v>22458.286155150592</v>
      </c>
      <c r="Q9" s="14">
        <f t="shared" si="2"/>
        <v>-220646.06384484941</v>
      </c>
      <c r="R9" s="8">
        <f t="shared" si="3"/>
        <v>22458.286155150592</v>
      </c>
      <c r="S9">
        <v>1.11252956E-4</v>
      </c>
    </row>
    <row r="10" spans="1:19">
      <c r="A10" t="s">
        <v>7</v>
      </c>
      <c r="B10" t="s">
        <v>12</v>
      </c>
      <c r="C10" s="1">
        <v>46211</v>
      </c>
      <c r="D10" s="8">
        <v>263752.67</v>
      </c>
      <c r="E10" s="7">
        <v>1977919701.1199999</v>
      </c>
      <c r="F10" s="7">
        <f t="shared" si="4"/>
        <v>4979480.8355250983</v>
      </c>
      <c r="G10" s="7">
        <f t="shared" si="10"/>
        <v>-890383.03000020981</v>
      </c>
      <c r="H10" s="5">
        <f t="shared" si="5"/>
        <v>1982899181.9555249</v>
      </c>
      <c r="I10" s="3">
        <f t="shared" si="6"/>
        <v>1.3303135115220042E-4</v>
      </c>
      <c r="J10" s="3">
        <f t="shared" si="7"/>
        <v>100.1036104098737</v>
      </c>
      <c r="K10" s="14">
        <f t="shared" si="8"/>
        <v>263752.67000007629</v>
      </c>
      <c r="L10" s="14">
        <f t="shared" si="9"/>
        <v>7.6310243457555771E-8</v>
      </c>
      <c r="M10" s="57"/>
      <c r="N10" s="57"/>
      <c r="O10" s="14">
        <f t="shared" si="0"/>
        <v>-214049.30802551357</v>
      </c>
      <c r="P10" s="8">
        <f t="shared" si="1"/>
        <v>49703.361974486412</v>
      </c>
      <c r="Q10" s="14">
        <f t="shared" si="2"/>
        <v>-214049.30802551357</v>
      </c>
      <c r="R10" s="8">
        <f t="shared" si="3"/>
        <v>49703.361974486412</v>
      </c>
      <c r="S10">
        <v>1.07962011E-4</v>
      </c>
    </row>
    <row r="11" spans="1:19">
      <c r="A11" t="s">
        <v>7</v>
      </c>
      <c r="B11" t="s">
        <v>12</v>
      </c>
      <c r="C11" s="1">
        <v>46212</v>
      </c>
      <c r="D11" s="8">
        <v>250836.59</v>
      </c>
      <c r="E11" s="7">
        <v>2019934533.1700001</v>
      </c>
      <c r="F11" s="7">
        <f t="shared" si="4"/>
        <v>4979480.8355250983</v>
      </c>
      <c r="G11" s="7">
        <f t="shared" si="10"/>
        <v>41763995.460000277</v>
      </c>
      <c r="H11" s="5">
        <f t="shared" si="5"/>
        <v>2024914014.0055251</v>
      </c>
      <c r="I11" s="3">
        <f t="shared" si="6"/>
        <v>1.2389052796431361E-4</v>
      </c>
      <c r="J11" s="3">
        <f t="shared" si="7"/>
        <v>100.11601229901851</v>
      </c>
      <c r="K11" s="14">
        <f t="shared" si="8"/>
        <v>250836.58999991417</v>
      </c>
      <c r="L11" s="14">
        <f t="shared" si="9"/>
        <v>-8.5827196016907692E-8</v>
      </c>
      <c r="M11" s="57"/>
      <c r="N11" s="57"/>
      <c r="O11" s="14">
        <f t="shared" si="0"/>
        <v>-213772.53701604562</v>
      </c>
      <c r="P11" s="8">
        <f t="shared" si="1"/>
        <v>37064.052983954374</v>
      </c>
      <c r="Q11" s="14">
        <f t="shared" si="2"/>
        <v>-213772.53701604562</v>
      </c>
      <c r="R11" s="8">
        <f t="shared" si="3"/>
        <v>37064.052983954374</v>
      </c>
      <c r="S11">
        <v>1.05584247E-4</v>
      </c>
    </row>
    <row r="12" spans="1:19">
      <c r="A12" t="s">
        <v>7</v>
      </c>
      <c r="B12" t="s">
        <v>12</v>
      </c>
      <c r="C12" s="1">
        <v>46213</v>
      </c>
      <c r="D12" s="8">
        <v>267522.07</v>
      </c>
      <c r="E12" s="7">
        <v>1981175093.95</v>
      </c>
      <c r="F12" s="7">
        <f t="shared" si="4"/>
        <v>4979480.8355250983</v>
      </c>
      <c r="G12" s="7">
        <f t="shared" si="10"/>
        <v>-39026961.289999962</v>
      </c>
      <c r="H12" s="5">
        <f t="shared" si="5"/>
        <v>1986154574.7855251</v>
      </c>
      <c r="I12" s="3">
        <f t="shared" si="6"/>
        <v>1.3471162402419636E-4</v>
      </c>
      <c r="J12" s="3">
        <f t="shared" si="7"/>
        <v>100.12949908962614</v>
      </c>
      <c r="K12" s="14">
        <f t="shared" si="8"/>
        <v>267522.06999993324</v>
      </c>
      <c r="L12" s="14">
        <f t="shared" si="9"/>
        <v>-6.6764187067747116E-8</v>
      </c>
      <c r="M12" s="57"/>
      <c r="N12" s="57"/>
      <c r="O12" s="14">
        <f t="shared" si="0"/>
        <v>-202042.27803767385</v>
      </c>
      <c r="P12" s="8">
        <f t="shared" si="1"/>
        <v>65479.791962326155</v>
      </c>
      <c r="Q12" s="14">
        <f t="shared" si="2"/>
        <v>-202042.27803767385</v>
      </c>
      <c r="R12" s="8">
        <f t="shared" si="3"/>
        <v>65479.791962326155</v>
      </c>
      <c r="S12">
        <v>1.0173905799999999E-4</v>
      </c>
    </row>
    <row r="13" spans="1:19">
      <c r="A13" t="s">
        <v>7</v>
      </c>
      <c r="B13" t="s">
        <v>12</v>
      </c>
      <c r="C13" s="1">
        <v>46214</v>
      </c>
      <c r="D13" s="8">
        <v>237006.44</v>
      </c>
      <c r="E13" s="7">
        <v>1981412100.3900001</v>
      </c>
      <c r="F13" s="7">
        <f t="shared" si="4"/>
        <v>4979480.8355250983</v>
      </c>
      <c r="G13" s="7">
        <f t="shared" si="10"/>
        <v>0</v>
      </c>
      <c r="H13" s="5">
        <f t="shared" si="5"/>
        <v>1986391581.2255251</v>
      </c>
      <c r="I13" s="3">
        <f t="shared" si="6"/>
        <v>1.1932930246662718E-4</v>
      </c>
      <c r="J13" s="3">
        <f t="shared" si="7"/>
        <v>100.14144747290884</v>
      </c>
      <c r="K13" s="14">
        <f t="shared" si="8"/>
        <v>237006.44000005722</v>
      </c>
      <c r="L13" s="14">
        <f t="shared" si="9"/>
        <v>5.7218130677938461E-8</v>
      </c>
      <c r="M13" s="57"/>
      <c r="N13" s="57"/>
      <c r="O13" s="14">
        <f t="shared" si="0"/>
        <v>-216718.19184887048</v>
      </c>
      <c r="P13" s="8">
        <f t="shared" si="1"/>
        <v>20288.248151129519</v>
      </c>
      <c r="Q13" s="14">
        <f t="shared" si="2"/>
        <v>-216718.19184887048</v>
      </c>
      <c r="R13" s="8">
        <f t="shared" si="3"/>
        <v>20288.248151129519</v>
      </c>
      <c r="S13">
        <v>1.09114464E-4</v>
      </c>
    </row>
    <row r="14" spans="1:19">
      <c r="A14" t="s">
        <v>7</v>
      </c>
      <c r="B14" t="s">
        <v>12</v>
      </c>
      <c r="C14" s="1">
        <v>46215</v>
      </c>
      <c r="D14" s="8">
        <v>263379.28999999998</v>
      </c>
      <c r="E14" s="7">
        <v>1981675479.6800001</v>
      </c>
      <c r="F14" s="7">
        <f t="shared" si="4"/>
        <v>4979480.8355250983</v>
      </c>
      <c r="G14" s="7">
        <f t="shared" si="10"/>
        <v>0</v>
      </c>
      <c r="H14" s="5">
        <f t="shared" si="5"/>
        <v>1986654960.5155251</v>
      </c>
      <c r="I14" s="3">
        <f t="shared" si="6"/>
        <v>1.3259182755772012E-4</v>
      </c>
      <c r="J14" s="3">
        <f t="shared" si="7"/>
        <v>100.15472541044353</v>
      </c>
      <c r="K14" s="14">
        <f t="shared" si="8"/>
        <v>263379.28999996185</v>
      </c>
      <c r="L14" s="14">
        <f t="shared" si="9"/>
        <v>-3.8126017898321152E-8</v>
      </c>
      <c r="M14" s="57"/>
      <c r="N14" s="57"/>
      <c r="O14" s="14">
        <f t="shared" si="0"/>
        <v>-213756.8097545433</v>
      </c>
      <c r="P14" s="8">
        <f t="shared" si="1"/>
        <v>49622.480245456682</v>
      </c>
      <c r="Q14" s="14">
        <f t="shared" si="2"/>
        <v>-213756.8097545433</v>
      </c>
      <c r="R14" s="8">
        <f t="shared" si="3"/>
        <v>49622.480245456682</v>
      </c>
      <c r="S14">
        <v>1.0761061E-4</v>
      </c>
    </row>
    <row r="15" spans="1:19">
      <c r="A15" t="s">
        <v>7</v>
      </c>
      <c r="B15" t="s">
        <v>12</v>
      </c>
      <c r="C15" s="1">
        <v>46216</v>
      </c>
      <c r="D15" s="8">
        <v>390559.33</v>
      </c>
      <c r="E15" s="7">
        <v>1905751873.8699999</v>
      </c>
      <c r="F15" s="7">
        <f t="shared" si="4"/>
        <v>4979480.8355250983</v>
      </c>
      <c r="G15" s="7">
        <f t="shared" si="10"/>
        <v>-76314165.140000105</v>
      </c>
      <c r="H15" s="5">
        <f t="shared" si="5"/>
        <v>1910731354.7055249</v>
      </c>
      <c r="I15" s="3">
        <f t="shared" si="6"/>
        <v>2.0444484614754279E-4</v>
      </c>
      <c r="J15" s="3">
        <f t="shared" si="7"/>
        <v>100.17520152787102</v>
      </c>
      <c r="K15" s="14">
        <f t="shared" si="8"/>
        <v>390559.32999992371</v>
      </c>
      <c r="L15" s="14">
        <f t="shared" si="9"/>
        <v>-7.6310243457555771E-8</v>
      </c>
      <c r="M15" s="57"/>
      <c r="N15" s="57"/>
      <c r="O15" s="14">
        <f t="shared" si="0"/>
        <v>-204447.40752910767</v>
      </c>
      <c r="P15" s="8">
        <f t="shared" si="1"/>
        <v>186111.92247089234</v>
      </c>
      <c r="Q15" s="14">
        <f t="shared" si="2"/>
        <v>-204447.40752910767</v>
      </c>
      <c r="R15" s="8">
        <f t="shared" si="3"/>
        <v>186111.92247089234</v>
      </c>
      <c r="S15">
        <v>1.07021432E-4</v>
      </c>
    </row>
    <row r="16" spans="1:19">
      <c r="A16" t="s">
        <v>7</v>
      </c>
      <c r="B16" t="s">
        <v>12</v>
      </c>
      <c r="C16" s="1">
        <v>46217</v>
      </c>
      <c r="D16" s="8">
        <v>-328538.67</v>
      </c>
      <c r="E16" s="7">
        <v>1928133028.79</v>
      </c>
      <c r="F16" s="7">
        <f t="shared" si="4"/>
        <v>4979480.8355250983</v>
      </c>
      <c r="G16" s="7">
        <f t="shared" si="10"/>
        <v>22709693.590000153</v>
      </c>
      <c r="H16" s="5">
        <f t="shared" si="5"/>
        <v>1933112509.625525</v>
      </c>
      <c r="I16" s="3">
        <f t="shared" si="6"/>
        <v>-1.6992432755563353E-4</v>
      </c>
      <c r="J16" s="3">
        <f t="shared" si="7"/>
        <v>100.15817932411366</v>
      </c>
      <c r="K16" s="14">
        <f t="shared" si="8"/>
        <v>-328538.67000007629</v>
      </c>
      <c r="L16" s="14">
        <f t="shared" si="9"/>
        <v>-7.6310243457555771E-8</v>
      </c>
      <c r="M16" s="57"/>
      <c r="N16" s="57"/>
      <c r="O16" s="14">
        <f t="shared" si="0"/>
        <v>-197999.12516786548</v>
      </c>
      <c r="P16" s="8">
        <f t="shared" si="1"/>
        <v>-526537.79516786546</v>
      </c>
      <c r="Q16" s="14">
        <f t="shared" si="2"/>
        <v>-197999.12516786548</v>
      </c>
      <c r="R16" s="8">
        <f t="shared" si="3"/>
        <v>-526537.79516786546</v>
      </c>
      <c r="S16">
        <v>1.0240763499999999E-4</v>
      </c>
    </row>
    <row r="17" spans="1:19">
      <c r="A17" t="s">
        <v>7</v>
      </c>
      <c r="B17" t="s">
        <v>12</v>
      </c>
      <c r="C17" s="1">
        <v>46218</v>
      </c>
      <c r="D17" s="8">
        <v>-115630.54</v>
      </c>
      <c r="E17" s="7">
        <v>1857289801.4400001</v>
      </c>
      <c r="F17" s="7">
        <f t="shared" si="4"/>
        <v>4979480.8355250983</v>
      </c>
      <c r="G17" s="7">
        <f t="shared" si="10"/>
        <v>-70727596.809999943</v>
      </c>
      <c r="H17" s="5">
        <f t="shared" si="5"/>
        <v>1862269282.2755251</v>
      </c>
      <c r="I17" s="3">
        <f t="shared" si="6"/>
        <v>-6.2087347896925003E-5</v>
      </c>
      <c r="J17" s="3">
        <f t="shared" si="7"/>
        <v>100.15196076838924</v>
      </c>
      <c r="K17" s="14">
        <f t="shared" si="8"/>
        <v>-115630.53999996185</v>
      </c>
      <c r="L17" s="14">
        <f t="shared" si="9"/>
        <v>3.8140569813549519E-8</v>
      </c>
      <c r="M17" s="57"/>
      <c r="N17" s="57"/>
      <c r="O17" s="14">
        <f t="shared" si="0"/>
        <v>-191199.58112055229</v>
      </c>
      <c r="P17" s="8">
        <f t="shared" si="1"/>
        <v>-306830.1211205523</v>
      </c>
      <c r="Q17" s="14">
        <f t="shared" si="2"/>
        <v>-191199.58112055229</v>
      </c>
      <c r="R17" s="8">
        <f t="shared" si="3"/>
        <v>-306830.1211205523</v>
      </c>
      <c r="S17">
        <v>1.0266383700000001E-4</v>
      </c>
    </row>
    <row r="18" spans="1:19">
      <c r="A18" t="s">
        <v>7</v>
      </c>
      <c r="B18" t="s">
        <v>12</v>
      </c>
      <c r="C18" s="1">
        <v>46219</v>
      </c>
      <c r="D18" s="8">
        <v>611888.49</v>
      </c>
      <c r="E18" s="7">
        <v>1890475510.9100001</v>
      </c>
      <c r="F18" s="7">
        <f t="shared" si="4"/>
        <v>4979480.8355250983</v>
      </c>
      <c r="G18" s="7">
        <f t="shared" si="10"/>
        <v>32573820.980000019</v>
      </c>
      <c r="H18" s="5">
        <f t="shared" si="5"/>
        <v>1895454991.7455251</v>
      </c>
      <c r="I18" s="3">
        <f t="shared" si="6"/>
        <v>3.2292303724183047E-4</v>
      </c>
      <c r="J18" s="3">
        <f t="shared" si="7"/>
        <v>100.18430214374631</v>
      </c>
      <c r="K18" s="14">
        <f t="shared" si="8"/>
        <v>611888.49000000954</v>
      </c>
      <c r="L18" s="14">
        <f t="shared" si="9"/>
        <v>9.5460563898086548E-9</v>
      </c>
      <c r="M18" s="57"/>
      <c r="N18" s="57"/>
      <c r="O18" s="14">
        <f t="shared" si="0"/>
        <v>-194135.79201869832</v>
      </c>
      <c r="P18" s="8">
        <f t="shared" si="1"/>
        <v>417752.6979813017</v>
      </c>
      <c r="Q18" s="14">
        <f t="shared" si="2"/>
        <v>-194135.79201869832</v>
      </c>
      <c r="R18" s="8">
        <f t="shared" si="3"/>
        <v>417752.6979813017</v>
      </c>
      <c r="S18">
        <v>1.02454811E-4</v>
      </c>
    </row>
    <row r="19" spans="1:19">
      <c r="A19" t="s">
        <v>7</v>
      </c>
      <c r="B19" t="s">
        <v>12</v>
      </c>
      <c r="C19" s="1">
        <v>46220</v>
      </c>
      <c r="D19" s="8">
        <v>378663.32</v>
      </c>
      <c r="E19" s="7">
        <v>1886742479.3900001</v>
      </c>
      <c r="F19" s="7">
        <f t="shared" si="4"/>
        <v>4979480.8355250983</v>
      </c>
      <c r="G19" s="7">
        <f t="shared" si="10"/>
        <v>-4111694.8399999142</v>
      </c>
      <c r="H19" s="5">
        <f t="shared" si="5"/>
        <v>1891721960.2255251</v>
      </c>
      <c r="I19" s="3">
        <f t="shared" si="6"/>
        <v>2.0020866683455823E-4</v>
      </c>
      <c r="J19" s="3">
        <f t="shared" si="7"/>
        <v>100.20435990931625</v>
      </c>
      <c r="K19" s="14">
        <f t="shared" si="8"/>
        <v>378663.31999993324</v>
      </c>
      <c r="L19" s="14">
        <f t="shared" si="9"/>
        <v>-6.6764187067747116E-8</v>
      </c>
      <c r="M19" s="57"/>
      <c r="N19" s="57"/>
      <c r="O19" s="14">
        <f t="shared" si="0"/>
        <v>-192536.70875690843</v>
      </c>
      <c r="P19" s="8">
        <f t="shared" si="1"/>
        <v>186126.61124309158</v>
      </c>
      <c r="Q19" s="14">
        <f t="shared" si="2"/>
        <v>-192536.70875690843</v>
      </c>
      <c r="R19" s="8">
        <f t="shared" si="3"/>
        <v>186126.61124309158</v>
      </c>
      <c r="S19">
        <v>1.0179892200000001E-4</v>
      </c>
    </row>
    <row r="20" spans="1:19">
      <c r="A20" t="s">
        <v>7</v>
      </c>
      <c r="B20" t="s">
        <v>12</v>
      </c>
      <c r="C20" s="1">
        <v>46221</v>
      </c>
      <c r="D20" s="8">
        <v>248677.09</v>
      </c>
      <c r="E20" s="7">
        <v>1886991167.1800001</v>
      </c>
      <c r="F20" s="7">
        <f t="shared" si="4"/>
        <v>4979480.8355250983</v>
      </c>
      <c r="G20" s="7">
        <f t="shared" si="10"/>
        <v>10.700000047683716</v>
      </c>
      <c r="H20" s="5">
        <f t="shared" si="5"/>
        <v>1891970648.0155251</v>
      </c>
      <c r="I20" s="3">
        <f t="shared" si="6"/>
        <v>1.3145541143038522E-4</v>
      </c>
      <c r="J20" s="3">
        <f t="shared" si="7"/>
        <v>100.21753231467525</v>
      </c>
      <c r="K20" s="14">
        <f t="shared" si="8"/>
        <v>248677.08999991417</v>
      </c>
      <c r="L20" s="14">
        <f t="shared" si="9"/>
        <v>-8.5827196016907692E-8</v>
      </c>
      <c r="M20" s="57"/>
      <c r="N20" s="57"/>
      <c r="O20" s="14">
        <f t="shared" si="0"/>
        <v>-188427.55100624921</v>
      </c>
      <c r="P20" s="8">
        <f t="shared" si="1"/>
        <v>60249.538993750786</v>
      </c>
      <c r="Q20" s="14">
        <f t="shared" si="2"/>
        <v>-188427.55100624921</v>
      </c>
      <c r="R20" s="8">
        <f t="shared" si="3"/>
        <v>60249.538993750786</v>
      </c>
      <c r="S20">
        <v>9.9606365999999996E-5</v>
      </c>
    </row>
    <row r="21" spans="1:19">
      <c r="A21" t="s">
        <v>7</v>
      </c>
      <c r="B21" t="s">
        <v>12</v>
      </c>
      <c r="C21" s="1">
        <v>46222</v>
      </c>
      <c r="D21" s="8">
        <v>248505.18</v>
      </c>
      <c r="E21" s="7">
        <v>1887239673.51</v>
      </c>
      <c r="F21" s="7">
        <f t="shared" si="4"/>
        <v>4979480.8355250983</v>
      </c>
      <c r="G21" s="7">
        <f t="shared" si="10"/>
        <v>1.1499998569488525</v>
      </c>
      <c r="H21" s="5">
        <f t="shared" si="5"/>
        <v>1892219154.345525</v>
      </c>
      <c r="I21" s="3">
        <f t="shared" si="6"/>
        <v>1.3134727016493242E-4</v>
      </c>
      <c r="J21" s="3">
        <f t="shared" si="7"/>
        <v>100.23069561396746</v>
      </c>
      <c r="K21" s="14">
        <f t="shared" si="8"/>
        <v>248505.18000006676</v>
      </c>
      <c r="L21" s="14">
        <f t="shared" si="9"/>
        <v>6.6764187067747116E-8</v>
      </c>
      <c r="M21" s="57"/>
      <c r="N21" s="57"/>
      <c r="O21" s="14">
        <f t="shared" si="0"/>
        <v>-191114.2858060018</v>
      </c>
      <c r="P21" s="8">
        <f t="shared" si="1"/>
        <v>57390.894193998189</v>
      </c>
      <c r="Q21" s="14">
        <f t="shared" si="2"/>
        <v>-191114.2858060018</v>
      </c>
      <c r="R21" s="8">
        <f t="shared" si="3"/>
        <v>57390.894193998189</v>
      </c>
      <c r="S21">
        <v>1.01013346E-4</v>
      </c>
    </row>
    <row r="22" spans="1:19">
      <c r="A22" t="s">
        <v>7</v>
      </c>
      <c r="B22" t="s">
        <v>12</v>
      </c>
      <c r="C22" s="1">
        <v>46223</v>
      </c>
      <c r="D22" s="8">
        <v>106247.87</v>
      </c>
      <c r="E22" s="7">
        <v>1869179773.1099999</v>
      </c>
      <c r="F22" s="7">
        <f t="shared" si="4"/>
        <v>4979480.8355250983</v>
      </c>
      <c r="G22" s="7">
        <f t="shared" si="10"/>
        <v>-18166148.269999981</v>
      </c>
      <c r="H22" s="5">
        <f t="shared" si="5"/>
        <v>1874159253.9455249</v>
      </c>
      <c r="I22" s="3">
        <f t="shared" si="6"/>
        <v>5.6694164815743603E-5</v>
      </c>
      <c r="J22" s="3">
        <f t="shared" si="7"/>
        <v>100.23637810954419</v>
      </c>
      <c r="K22" s="14">
        <f t="shared" si="8"/>
        <v>106247.86999988556</v>
      </c>
      <c r="L22" s="14">
        <f t="shared" si="9"/>
        <v>-1.1443626135587692E-7</v>
      </c>
      <c r="M22" s="57"/>
      <c r="N22" s="57"/>
      <c r="O22" s="14">
        <f t="shared" si="0"/>
        <v>-186687.5701651267</v>
      </c>
      <c r="P22" s="8">
        <f t="shared" si="1"/>
        <v>-80439.700165126706</v>
      </c>
      <c r="Q22" s="14">
        <f t="shared" si="2"/>
        <v>-186687.5701651267</v>
      </c>
      <c r="R22" s="8">
        <f t="shared" si="3"/>
        <v>-80439.700165126706</v>
      </c>
      <c r="S22">
        <v>9.9617017000000005E-5</v>
      </c>
    </row>
    <row r="23" spans="1:19">
      <c r="A23" t="s">
        <v>7</v>
      </c>
      <c r="B23" t="s">
        <v>12</v>
      </c>
      <c r="C23" s="1">
        <v>46224</v>
      </c>
      <c r="D23" s="8">
        <v>575548.62</v>
      </c>
      <c r="E23" s="7">
        <v>1897339893.25</v>
      </c>
      <c r="F23" s="7">
        <f t="shared" si="4"/>
        <v>4979480.8355250983</v>
      </c>
      <c r="G23" s="7">
        <f t="shared" si="10"/>
        <v>27584571.520000219</v>
      </c>
      <c r="H23" s="5">
        <f t="shared" si="5"/>
        <v>1902319374.085525</v>
      </c>
      <c r="I23" s="3">
        <f t="shared" si="6"/>
        <v>3.0264256010348702E-4</v>
      </c>
      <c r="J23" s="3">
        <f t="shared" si="7"/>
        <v>100.26671390363077</v>
      </c>
      <c r="K23" s="14">
        <f t="shared" si="8"/>
        <v>575548.61999988556</v>
      </c>
      <c r="L23" s="14">
        <f t="shared" si="9"/>
        <v>-1.1443626135587692E-7</v>
      </c>
      <c r="M23" s="57"/>
      <c r="N23" s="57"/>
      <c r="O23" s="14">
        <f t="shared" si="0"/>
        <v>-188022.3083778533</v>
      </c>
      <c r="P23" s="8">
        <f t="shared" si="1"/>
        <v>387526.31162214669</v>
      </c>
      <c r="Q23" s="14">
        <f t="shared" si="2"/>
        <v>-188022.3083778533</v>
      </c>
      <c r="R23" s="8">
        <f t="shared" si="3"/>
        <v>387526.31162214669</v>
      </c>
      <c r="S23">
        <v>9.8868367999999996E-5</v>
      </c>
    </row>
    <row r="24" spans="1:19">
      <c r="A24" t="s">
        <v>7</v>
      </c>
      <c r="B24" t="s">
        <v>12</v>
      </c>
      <c r="C24" s="1">
        <v>46225</v>
      </c>
      <c r="D24" s="8">
        <v>79916.62</v>
      </c>
      <c r="E24" s="7">
        <v>1950530864.5999999</v>
      </c>
      <c r="F24" s="7">
        <f t="shared" si="4"/>
        <v>4979480.8355250983</v>
      </c>
      <c r="G24" s="7">
        <f t="shared" si="10"/>
        <v>53111054.730000019</v>
      </c>
      <c r="H24" s="5">
        <f t="shared" si="5"/>
        <v>1955510345.4355249</v>
      </c>
      <c r="I24" s="3">
        <f t="shared" si="6"/>
        <v>4.0869068427197357E-5</v>
      </c>
      <c r="J24" s="3">
        <f t="shared" si="7"/>
        <v>100.27081171082227</v>
      </c>
      <c r="K24" s="14">
        <f t="shared" si="8"/>
        <v>79916.619999885559</v>
      </c>
      <c r="L24" s="14">
        <f t="shared" si="9"/>
        <v>-1.1443626135587692E-7</v>
      </c>
      <c r="M24" s="57"/>
      <c r="N24" s="57"/>
      <c r="O24" s="14">
        <f t="shared" si="0"/>
        <v>-213567.41644677205</v>
      </c>
      <c r="P24" s="8">
        <f t="shared" si="1"/>
        <v>-133650.79644677206</v>
      </c>
      <c r="Q24" s="14">
        <f t="shared" si="2"/>
        <v>-213567.41644677205</v>
      </c>
      <c r="R24" s="8">
        <f t="shared" si="3"/>
        <v>-133650.79644677206</v>
      </c>
      <c r="S24">
        <v>1.09217599E-4</v>
      </c>
    </row>
    <row r="25" spans="1:19">
      <c r="A25" t="s">
        <v>7</v>
      </c>
      <c r="B25" t="s">
        <v>12</v>
      </c>
      <c r="C25" s="1">
        <v>46226</v>
      </c>
      <c r="D25" s="8">
        <v>550758.6</v>
      </c>
      <c r="E25" s="7">
        <v>1978608924.5899999</v>
      </c>
      <c r="F25" s="7">
        <f t="shared" si="4"/>
        <v>4979480.8355250983</v>
      </c>
      <c r="G25" s="7">
        <f t="shared" si="10"/>
        <v>27527301.390000105</v>
      </c>
      <c r="H25" s="5">
        <f t="shared" si="5"/>
        <v>1983588405.425525</v>
      </c>
      <c r="I25" s="3">
        <f t="shared" si="6"/>
        <v>2.7773481803614107E-4</v>
      </c>
      <c r="J25" s="3">
        <f t="shared" si="7"/>
        <v>100.29866040646711</v>
      </c>
      <c r="K25" s="14">
        <f t="shared" si="8"/>
        <v>550758.59999990463</v>
      </c>
      <c r="L25" s="14">
        <f t="shared" si="9"/>
        <v>-9.5344148576259613E-8</v>
      </c>
      <c r="M25" s="57"/>
      <c r="N25" s="57"/>
      <c r="O25" s="14">
        <f t="shared" si="0"/>
        <v>-227300.29045586352</v>
      </c>
      <c r="P25" s="8">
        <f t="shared" si="1"/>
        <v>323458.30954413646</v>
      </c>
      <c r="Q25" s="14">
        <f t="shared" si="2"/>
        <v>-227300.29045586352</v>
      </c>
      <c r="R25" s="8">
        <f t="shared" si="3"/>
        <v>323458.30954413646</v>
      </c>
      <c r="S25">
        <v>1.1462227700000001E-4</v>
      </c>
    </row>
    <row r="26" spans="1:19">
      <c r="A26" t="s">
        <v>7</v>
      </c>
      <c r="B26" t="s">
        <v>12</v>
      </c>
      <c r="C26" s="1">
        <v>46227</v>
      </c>
      <c r="D26" s="8">
        <v>173085.18</v>
      </c>
      <c r="E26" s="7">
        <v>1986692976.73</v>
      </c>
      <c r="F26" s="7">
        <f t="shared" si="4"/>
        <v>4979480.8355250983</v>
      </c>
      <c r="G26" s="7">
        <f t="shared" si="10"/>
        <v>7910966.9600000381</v>
      </c>
      <c r="H26" s="5">
        <f t="shared" si="5"/>
        <v>1991672457.5655251</v>
      </c>
      <c r="I26" s="3">
        <f t="shared" si="6"/>
        <v>8.6911993244936868E-5</v>
      </c>
      <c r="J26" s="3">
        <f t="shared" si="7"/>
        <v>100.30737756296283</v>
      </c>
      <c r="K26" s="14">
        <f t="shared" si="8"/>
        <v>173085.18000006676</v>
      </c>
      <c r="L26" s="14">
        <f t="shared" si="9"/>
        <v>6.6764187067747116E-8</v>
      </c>
      <c r="M26" s="57"/>
      <c r="N26" s="57"/>
      <c r="O26" s="14">
        <f t="shared" si="0"/>
        <v>-233005.34690913151</v>
      </c>
      <c r="P26" s="8">
        <f t="shared" si="1"/>
        <v>-59920.166909131513</v>
      </c>
      <c r="Q26" s="14">
        <f t="shared" si="2"/>
        <v>-233005.34690913151</v>
      </c>
      <c r="R26" s="8">
        <f t="shared" si="3"/>
        <v>-59920.166909131513</v>
      </c>
      <c r="S26">
        <v>1.1699996E-4</v>
      </c>
    </row>
    <row r="27" spans="1:19">
      <c r="A27" t="s">
        <v>7</v>
      </c>
      <c r="B27" t="s">
        <v>12</v>
      </c>
      <c r="C27" s="1">
        <v>46228</v>
      </c>
      <c r="D27" s="8">
        <v>254043.31</v>
      </c>
      <c r="E27" s="7">
        <v>1986947020.04</v>
      </c>
      <c r="F27" s="7">
        <f t="shared" si="4"/>
        <v>4979480.8355250983</v>
      </c>
      <c r="G27" s="7">
        <f t="shared" si="10"/>
        <v>0</v>
      </c>
      <c r="H27" s="5">
        <f t="shared" si="5"/>
        <v>1991926500.875525</v>
      </c>
      <c r="I27" s="3">
        <f t="shared" si="6"/>
        <v>1.2755275549196818E-4</v>
      </c>
      <c r="J27" s="3">
        <f t="shared" si="7"/>
        <v>100.32017204536716</v>
      </c>
      <c r="K27" s="14">
        <f t="shared" si="8"/>
        <v>254043.30999994278</v>
      </c>
      <c r="L27" s="14">
        <f t="shared" si="9"/>
        <v>-5.7218130677938461E-8</v>
      </c>
      <c r="M27" s="57"/>
      <c r="N27" s="57"/>
      <c r="O27" s="14">
        <f t="shared" si="0"/>
        <v>-226667.46038996178</v>
      </c>
      <c r="P27" s="8">
        <f t="shared" si="1"/>
        <v>27375.849610038218</v>
      </c>
      <c r="Q27" s="14">
        <f t="shared" si="2"/>
        <v>-226667.46038996178</v>
      </c>
      <c r="R27" s="8">
        <f t="shared" si="3"/>
        <v>27375.849610038218</v>
      </c>
      <c r="S27">
        <v>1.1380759899999999E-4</v>
      </c>
    </row>
    <row r="28" spans="1:19">
      <c r="A28" t="s">
        <v>7</v>
      </c>
      <c r="B28" t="s">
        <v>12</v>
      </c>
      <c r="C28" s="1">
        <v>46229</v>
      </c>
      <c r="D28" s="8">
        <v>258775</v>
      </c>
      <c r="E28" s="7">
        <v>1987205795.04</v>
      </c>
      <c r="F28" s="7">
        <f t="shared" si="4"/>
        <v>4979480.8355250983</v>
      </c>
      <c r="G28" s="7">
        <f t="shared" si="10"/>
        <v>0</v>
      </c>
      <c r="H28" s="5">
        <f t="shared" si="5"/>
        <v>1992185275.875525</v>
      </c>
      <c r="I28" s="3">
        <f t="shared" si="6"/>
        <v>1.2991192189383438E-4</v>
      </c>
      <c r="J28" s="3">
        <f t="shared" si="7"/>
        <v>100.33320483172228</v>
      </c>
      <c r="K28" s="14">
        <f t="shared" si="8"/>
        <v>258775</v>
      </c>
      <c r="L28" s="14">
        <f t="shared" si="9"/>
        <v>0</v>
      </c>
      <c r="M28" s="57"/>
      <c r="N28" s="57"/>
      <c r="O28" s="14">
        <f t="shared" si="0"/>
        <v>-226817.23458148201</v>
      </c>
      <c r="P28" s="8">
        <f t="shared" si="1"/>
        <v>31957.765418517985</v>
      </c>
      <c r="Q28" s="14">
        <f t="shared" si="2"/>
        <v>-226817.23458148201</v>
      </c>
      <c r="R28" s="8">
        <f t="shared" si="3"/>
        <v>31957.765418517985</v>
      </c>
      <c r="S28">
        <v>1.13868275E-4</v>
      </c>
    </row>
    <row r="29" spans="1:19">
      <c r="A29" t="s">
        <v>7</v>
      </c>
      <c r="B29" t="s">
        <v>12</v>
      </c>
      <c r="C29" s="1">
        <v>46230</v>
      </c>
      <c r="D29" s="8">
        <v>380714.57</v>
      </c>
      <c r="E29" s="7">
        <v>1975620871.5999999</v>
      </c>
      <c r="F29" s="7">
        <f t="shared" si="4"/>
        <v>4979480.8355250983</v>
      </c>
      <c r="G29" s="7">
        <f t="shared" si="10"/>
        <v>-11965638.00999999</v>
      </c>
      <c r="H29" s="5">
        <f t="shared" si="5"/>
        <v>1980600352.4355249</v>
      </c>
      <c r="I29" s="3">
        <f t="shared" si="6"/>
        <v>1.9225875893762206E-4</v>
      </c>
      <c r="J29" s="3">
        <f t="shared" si="7"/>
        <v>100.35249476916346</v>
      </c>
      <c r="K29" s="14">
        <f t="shared" si="8"/>
        <v>380714.56999993324</v>
      </c>
      <c r="L29" s="14">
        <f t="shared" si="9"/>
        <v>-6.6764187067747116E-8</v>
      </c>
      <c r="M29" s="57"/>
      <c r="N29" s="57"/>
      <c r="O29" s="14">
        <f t="shared" si="0"/>
        <v>-225044.26274946489</v>
      </c>
      <c r="P29" s="8">
        <f t="shared" si="1"/>
        <v>155670.30725053512</v>
      </c>
      <c r="Q29" s="14">
        <f t="shared" si="2"/>
        <v>-225044.26274946489</v>
      </c>
      <c r="R29" s="8">
        <f t="shared" si="3"/>
        <v>155670.30725053512</v>
      </c>
      <c r="S29">
        <v>1.13646112E-4</v>
      </c>
    </row>
    <row r="30" spans="1:19">
      <c r="A30" t="s">
        <v>7</v>
      </c>
      <c r="B30" t="s">
        <v>12</v>
      </c>
      <c r="C30" s="1">
        <v>46231</v>
      </c>
      <c r="D30" s="8">
        <v>228736.18</v>
      </c>
      <c r="E30" s="7">
        <v>1974403322.1900001</v>
      </c>
      <c r="F30" s="7">
        <f t="shared" si="4"/>
        <v>4979480.8355250983</v>
      </c>
      <c r="G30" s="7">
        <f t="shared" si="10"/>
        <v>-1446285.5899999142</v>
      </c>
      <c r="H30" s="5">
        <f t="shared" si="5"/>
        <v>1979382803.0255251</v>
      </c>
      <c r="I30" s="3">
        <f t="shared" si="6"/>
        <v>1.1557270039347566E-4</v>
      </c>
      <c r="J30" s="3">
        <f t="shared" si="7"/>
        <v>100.36409277797515</v>
      </c>
      <c r="K30" s="14">
        <f t="shared" si="8"/>
        <v>228736.18000006676</v>
      </c>
      <c r="L30" s="14">
        <f t="shared" si="9"/>
        <v>6.6764187067747116E-8</v>
      </c>
      <c r="M30" s="57"/>
      <c r="N30" s="57"/>
      <c r="O30" s="14">
        <f t="shared" si="0"/>
        <v>-222749.649833156</v>
      </c>
      <c r="P30" s="8">
        <f t="shared" si="1"/>
        <v>5986.5301668439934</v>
      </c>
      <c r="Q30" s="14">
        <f t="shared" si="2"/>
        <v>-222749.649833156</v>
      </c>
      <c r="R30" s="8">
        <f t="shared" si="3"/>
        <v>5986.5301668439934</v>
      </c>
      <c r="S30">
        <v>1.12547908E-4</v>
      </c>
    </row>
    <row r="31" spans="1:19">
      <c r="A31" t="s">
        <v>7</v>
      </c>
      <c r="B31" t="s">
        <v>12</v>
      </c>
      <c r="C31" s="1">
        <v>46232</v>
      </c>
      <c r="D31" s="8">
        <v>332973.76</v>
      </c>
      <c r="E31" s="7">
        <v>1974736296.1500001</v>
      </c>
      <c r="F31" s="7">
        <f t="shared" si="4"/>
        <v>4979480.8355250983</v>
      </c>
      <c r="G31" s="7">
        <f t="shared" si="10"/>
        <v>0.20000004768371582</v>
      </c>
      <c r="H31" s="5">
        <f t="shared" si="5"/>
        <v>1979715776.9855251</v>
      </c>
      <c r="I31" s="3">
        <f t="shared" si="6"/>
        <v>1.6822100275772295E-4</v>
      </c>
      <c r="J31" s="3">
        <f t="shared" si="7"/>
        <v>100.38097612630314</v>
      </c>
      <c r="K31" s="14">
        <f t="shared" si="8"/>
        <v>332973.75999999046</v>
      </c>
      <c r="L31" s="14">
        <f t="shared" si="9"/>
        <v>-9.5460563898086548E-9</v>
      </c>
      <c r="M31" s="57"/>
      <c r="N31" s="57"/>
      <c r="O31" s="14">
        <f t="shared" si="0"/>
        <v>-224115.76832830312</v>
      </c>
      <c r="P31" s="8">
        <f t="shared" si="1"/>
        <v>108857.99167169689</v>
      </c>
      <c r="Q31" s="14">
        <f t="shared" si="2"/>
        <v>-224115.76832830312</v>
      </c>
      <c r="R31" s="8">
        <f t="shared" si="3"/>
        <v>108857.99167169689</v>
      </c>
      <c r="S31">
        <v>1.13225076E-4</v>
      </c>
    </row>
    <row r="32" spans="1:19">
      <c r="A32" t="s">
        <v>7</v>
      </c>
      <c r="B32" t="s">
        <v>12</v>
      </c>
      <c r="C32" s="1">
        <v>46233</v>
      </c>
      <c r="D32" s="8">
        <v>-288146.33</v>
      </c>
      <c r="E32" s="7">
        <v>2054215180.7</v>
      </c>
      <c r="F32" s="7">
        <f t="shared" si="4"/>
        <v>4979480.8355250983</v>
      </c>
      <c r="G32" s="7">
        <f t="shared" si="10"/>
        <v>79767030.879999876</v>
      </c>
      <c r="H32" s="5">
        <f t="shared" si="5"/>
        <v>2059194661.5355251</v>
      </c>
      <c r="I32" s="3">
        <f t="shared" si="6"/>
        <v>-1.3991198610614398E-4</v>
      </c>
      <c r="J32" s="3">
        <f t="shared" si="7"/>
        <v>100.36693162456604</v>
      </c>
      <c r="K32" s="14">
        <f t="shared" si="8"/>
        <v>-288146.32999992371</v>
      </c>
      <c r="L32" s="14">
        <f t="shared" si="9"/>
        <v>7.6310243457555771E-8</v>
      </c>
      <c r="M32" s="57"/>
      <c r="N32" s="57"/>
      <c r="O32" s="14">
        <f t="shared" si="0"/>
        <v>-231891.09144136065</v>
      </c>
      <c r="P32" s="8">
        <f t="shared" si="1"/>
        <v>-520037.42144136067</v>
      </c>
      <c r="Q32" s="14">
        <f t="shared" si="2"/>
        <v>-231891.09144136065</v>
      </c>
      <c r="R32" s="8">
        <f t="shared" si="3"/>
        <v>-520037.42144136067</v>
      </c>
      <c r="S32">
        <v>1.1259676E-4</v>
      </c>
    </row>
    <row r="33" spans="1:19">
      <c r="A33" t="s">
        <v>7</v>
      </c>
      <c r="B33" t="s">
        <v>12</v>
      </c>
      <c r="C33" s="1">
        <v>46234</v>
      </c>
      <c r="D33" s="8">
        <v>204417.06</v>
      </c>
      <c r="E33" s="7">
        <v>2055277335.0699999</v>
      </c>
      <c r="F33" s="7">
        <f t="shared" si="4"/>
        <v>4979480.8355250983</v>
      </c>
      <c r="G33" s="7">
        <f t="shared" si="10"/>
        <v>857737.30999994278</v>
      </c>
      <c r="H33" s="5">
        <f t="shared" si="5"/>
        <v>2060256815.905525</v>
      </c>
      <c r="I33" s="3">
        <f t="shared" si="6"/>
        <v>9.9229058500890677E-5</v>
      </c>
      <c r="J33" s="3">
        <f t="shared" si="7"/>
        <v>100.37689094069576</v>
      </c>
      <c r="K33" s="14">
        <f t="shared" si="8"/>
        <v>204417.05999994278</v>
      </c>
      <c r="L33" s="14">
        <f t="shared" si="9"/>
        <v>-5.7218130677938461E-8</v>
      </c>
      <c r="M33" s="57"/>
      <c r="N33" s="57"/>
      <c r="O33" s="14">
        <f t="shared" si="0"/>
        <v>-240745.5144472605</v>
      </c>
      <c r="P33" s="8">
        <f t="shared" si="1"/>
        <v>-36328.454447260505</v>
      </c>
      <c r="Q33" s="14">
        <f t="shared" si="2"/>
        <v>-240745.5144472605</v>
      </c>
      <c r="R33" s="8">
        <f t="shared" si="3"/>
        <v>-36328.454447260505</v>
      </c>
      <c r="S33">
        <v>1.16863782E-4</v>
      </c>
    </row>
    <row r="34" spans="1:19">
      <c r="A34" t="s">
        <v>7</v>
      </c>
      <c r="B34" t="s">
        <v>12</v>
      </c>
      <c r="C34" s="1">
        <v>46235</v>
      </c>
      <c r="D34" s="8">
        <v>295537.21999999997</v>
      </c>
      <c r="E34" s="7">
        <v>2055572872.29</v>
      </c>
      <c r="F34" s="7">
        <f t="shared" si="4"/>
        <v>4979480.8355250983</v>
      </c>
      <c r="G34" s="7">
        <f t="shared" si="10"/>
        <v>0</v>
      </c>
      <c r="H34" s="5">
        <f t="shared" si="5"/>
        <v>2060552353.125525</v>
      </c>
      <c r="I34" s="3">
        <f t="shared" si="6"/>
        <v>1.4344678669107275E-4</v>
      </c>
      <c r="J34" s="3">
        <f t="shared" si="7"/>
        <v>100.39128968315923</v>
      </c>
      <c r="K34" s="14">
        <f t="shared" si="8"/>
        <v>295537.22000002861</v>
      </c>
      <c r="L34" s="14">
        <f t="shared" si="9"/>
        <v>2.8638169169425964E-8</v>
      </c>
      <c r="M34" s="57"/>
      <c r="N34" s="57"/>
      <c r="O34" s="14">
        <f t="shared" si="0"/>
        <v>-235195.60521081477</v>
      </c>
      <c r="P34" s="8">
        <f t="shared" si="1"/>
        <v>60341.614789185202</v>
      </c>
      <c r="Q34" s="14">
        <f t="shared" si="2"/>
        <v>-235195.60521081477</v>
      </c>
      <c r="R34" s="8">
        <f t="shared" si="3"/>
        <v>60341.614789185202</v>
      </c>
      <c r="S34">
        <v>1.1415839200000001E-4</v>
      </c>
    </row>
    <row r="35" spans="1:19">
      <c r="A35" t="s">
        <v>7</v>
      </c>
      <c r="B35" t="s">
        <v>12</v>
      </c>
      <c r="C35" s="1">
        <v>46236</v>
      </c>
      <c r="D35" s="8">
        <v>297162.46999999997</v>
      </c>
      <c r="E35" s="7">
        <v>2055870034.75</v>
      </c>
      <c r="F35" s="7">
        <f t="shared" si="4"/>
        <v>4979480.8355250983</v>
      </c>
      <c r="G35" s="7">
        <f t="shared" si="10"/>
        <v>-9.9999904632568359E-3</v>
      </c>
      <c r="H35" s="5">
        <f t="shared" si="5"/>
        <v>2060849515.585525</v>
      </c>
      <c r="I35" s="3">
        <f t="shared" si="6"/>
        <v>1.4421495748493033E-4</v>
      </c>
      <c r="J35" s="3">
        <f t="shared" si="7"/>
        <v>100.40576760873273</v>
      </c>
      <c r="K35" s="14">
        <f t="shared" si="8"/>
        <v>297162.47000002861</v>
      </c>
      <c r="L35" s="14">
        <f t="shared" si="9"/>
        <v>2.8638169169425964E-8</v>
      </c>
      <c r="M35" s="57"/>
      <c r="N35" s="57"/>
      <c r="O35" s="14">
        <f t="shared" ref="O35:O54" si="11">-(H34+G35)*S35</f>
        <v>-233777.91079147346</v>
      </c>
      <c r="P35" s="8">
        <f t="shared" ref="P35:P66" si="12">D35+O35</f>
        <v>63384.559208526509</v>
      </c>
      <c r="Q35" s="14">
        <f t="shared" si="2"/>
        <v>-233777.91079147346</v>
      </c>
      <c r="R35" s="8">
        <f t="shared" ref="R35:R61" si="13">D35+Q35</f>
        <v>63384.559208526509</v>
      </c>
      <c r="S35">
        <v>1.1345400199999999E-4</v>
      </c>
    </row>
    <row r="36" spans="1:19">
      <c r="A36" t="s">
        <v>7</v>
      </c>
      <c r="B36" t="s">
        <v>12</v>
      </c>
      <c r="C36" s="1">
        <v>46237</v>
      </c>
      <c r="D36" s="8">
        <v>147416.56</v>
      </c>
      <c r="E36" s="7">
        <v>2056017447.98</v>
      </c>
      <c r="F36" s="7">
        <f t="shared" si="4"/>
        <v>4979480.8355250983</v>
      </c>
      <c r="G36" s="7">
        <f t="shared" si="10"/>
        <v>-3.3299999237060547</v>
      </c>
      <c r="H36" s="5">
        <f t="shared" si="5"/>
        <v>2060996928.8155251</v>
      </c>
      <c r="I36" s="3">
        <f t="shared" si="6"/>
        <v>7.1531938224155285E-5</v>
      </c>
      <c r="J36" s="3">
        <f t="shared" si="7"/>
        <v>100.41294982789866</v>
      </c>
      <c r="K36" s="14">
        <f t="shared" si="8"/>
        <v>147416.55999994278</v>
      </c>
      <c r="L36" s="14">
        <f t="shared" si="9"/>
        <v>-5.7218130677938461E-8</v>
      </c>
      <c r="M36" s="57"/>
      <c r="N36" s="57"/>
      <c r="O36" s="14">
        <f t="shared" si="11"/>
        <v>-236470.85421837337</v>
      </c>
      <c r="P36" s="8">
        <f t="shared" si="12"/>
        <v>-89054.294218373368</v>
      </c>
      <c r="Q36" s="14">
        <f t="shared" si="2"/>
        <v>-236470.85421837337</v>
      </c>
      <c r="R36" s="8">
        <f t="shared" si="13"/>
        <v>-89054.294218373368</v>
      </c>
      <c r="S36">
        <v>1.14744358E-4</v>
      </c>
    </row>
    <row r="37" spans="1:19">
      <c r="A37" t="s">
        <v>7</v>
      </c>
      <c r="B37" t="s">
        <v>12</v>
      </c>
      <c r="C37" s="1">
        <v>46238</v>
      </c>
      <c r="D37" s="8">
        <v>374034.73</v>
      </c>
      <c r="E37" s="7">
        <v>2060015034.8800001</v>
      </c>
      <c r="F37" s="7">
        <f t="shared" si="4"/>
        <v>4979480.8355250983</v>
      </c>
      <c r="G37" s="7">
        <f t="shared" si="10"/>
        <v>3623552.1700000763</v>
      </c>
      <c r="H37" s="5">
        <f t="shared" si="5"/>
        <v>2064994515.7155252</v>
      </c>
      <c r="I37" s="3">
        <f t="shared" si="6"/>
        <v>1.8116391532717793E-4</v>
      </c>
      <c r="J37" s="3">
        <f t="shared" si="7"/>
        <v>100.43114103103902</v>
      </c>
      <c r="K37" s="14">
        <f t="shared" si="8"/>
        <v>374034.73000001907</v>
      </c>
      <c r="L37" s="14">
        <f t="shared" si="9"/>
        <v>1.909211277961731E-8</v>
      </c>
      <c r="M37" s="57"/>
      <c r="N37" s="57"/>
      <c r="O37" s="14">
        <f t="shared" si="11"/>
        <v>-235502.64879861314</v>
      </c>
      <c r="P37" s="8">
        <f t="shared" si="12"/>
        <v>138532.08120138684</v>
      </c>
      <c r="Q37" s="14">
        <f t="shared" si="2"/>
        <v>-235502.64879861314</v>
      </c>
      <c r="R37" s="8">
        <f t="shared" si="13"/>
        <v>138532.08120138684</v>
      </c>
      <c r="S37">
        <v>1.1406583E-4</v>
      </c>
    </row>
    <row r="38" spans="1:19">
      <c r="A38" t="s">
        <v>7</v>
      </c>
      <c r="B38" t="s">
        <v>12</v>
      </c>
      <c r="C38" s="1">
        <v>46239</v>
      </c>
      <c r="D38" s="8">
        <v>264051.93</v>
      </c>
      <c r="E38" s="7">
        <v>2060279087.0599999</v>
      </c>
      <c r="F38" s="7">
        <f t="shared" si="4"/>
        <v>4979480.8355250983</v>
      </c>
      <c r="G38" s="7">
        <f t="shared" si="10"/>
        <v>0.2499997615814209</v>
      </c>
      <c r="H38" s="5">
        <f t="shared" si="5"/>
        <v>2065258567.895525</v>
      </c>
      <c r="I38" s="3">
        <f t="shared" si="6"/>
        <v>1.2787052360601771E-4</v>
      </c>
      <c r="J38" s="3">
        <f t="shared" si="7"/>
        <v>100.44398321362901</v>
      </c>
      <c r="K38" s="14">
        <f t="shared" si="8"/>
        <v>264051.93000006676</v>
      </c>
      <c r="L38" s="14">
        <f t="shared" si="9"/>
        <v>6.6764187067747116E-8</v>
      </c>
      <c r="M38" s="57"/>
      <c r="N38" s="57"/>
      <c r="O38" s="14">
        <f t="shared" si="11"/>
        <v>-237491.26305617049</v>
      </c>
      <c r="P38" s="8">
        <f t="shared" si="12"/>
        <v>26560.666943829507</v>
      </c>
      <c r="Q38" s="14">
        <f t="shared" si="2"/>
        <v>-237491.26305617049</v>
      </c>
      <c r="R38" s="8">
        <f t="shared" si="13"/>
        <v>26560.666943829507</v>
      </c>
      <c r="S38">
        <v>1.15008181E-4</v>
      </c>
    </row>
    <row r="39" spans="1:19">
      <c r="A39" t="s">
        <v>7</v>
      </c>
      <c r="B39" t="s">
        <v>12</v>
      </c>
      <c r="C39" s="1">
        <v>46240</v>
      </c>
      <c r="D39" s="8">
        <v>228574.81</v>
      </c>
      <c r="E39" s="7">
        <v>2060507661.8399999</v>
      </c>
      <c r="F39" s="7">
        <f t="shared" si="4"/>
        <v>4979480.8355250983</v>
      </c>
      <c r="G39" s="7">
        <f t="shared" si="10"/>
        <v>-2.9999971389770508E-2</v>
      </c>
      <c r="H39" s="5">
        <f t="shared" si="5"/>
        <v>2065487142.675525</v>
      </c>
      <c r="I39" s="3">
        <f t="shared" si="6"/>
        <v>1.1067612237831227E-4</v>
      </c>
      <c r="J39" s="3">
        <f t="shared" si="7"/>
        <v>100.45509996420734</v>
      </c>
      <c r="K39" s="14">
        <f t="shared" si="8"/>
        <v>228574.80999994278</v>
      </c>
      <c r="L39" s="14">
        <f t="shared" si="9"/>
        <v>-5.7218130677938461E-8</v>
      </c>
      <c r="M39" s="57"/>
      <c r="N39" s="57"/>
      <c r="O39" s="14">
        <f t="shared" si="11"/>
        <v>-234702.05344716922</v>
      </c>
      <c r="P39" s="8">
        <f t="shared" si="12"/>
        <v>-6127.243447169225</v>
      </c>
      <c r="Q39" s="14">
        <f t="shared" si="2"/>
        <v>-234702.05344716922</v>
      </c>
      <c r="R39" s="8">
        <f t="shared" si="13"/>
        <v>-6127.243447169225</v>
      </c>
      <c r="S39">
        <v>1.13642939E-4</v>
      </c>
    </row>
    <row r="40" spans="1:19">
      <c r="A40" t="s">
        <v>7</v>
      </c>
      <c r="B40" t="s">
        <v>12</v>
      </c>
      <c r="C40" s="1">
        <v>46241</v>
      </c>
      <c r="D40" s="8">
        <v>292819</v>
      </c>
      <c r="E40" s="7">
        <v>2095075866.74</v>
      </c>
      <c r="F40" s="7">
        <f t="shared" si="4"/>
        <v>4979480.8355250983</v>
      </c>
      <c r="G40" s="7">
        <f t="shared" si="10"/>
        <v>34275385.900000095</v>
      </c>
      <c r="H40" s="5">
        <f t="shared" si="5"/>
        <v>2100055347.575525</v>
      </c>
      <c r="I40" s="3">
        <f t="shared" si="6"/>
        <v>1.3945338866421618E-4</v>
      </c>
      <c r="J40" s="3">
        <f t="shared" si="7"/>
        <v>100.46910876830596</v>
      </c>
      <c r="K40" s="14">
        <f t="shared" si="8"/>
        <v>292819</v>
      </c>
      <c r="L40" s="14">
        <f t="shared" si="9"/>
        <v>0</v>
      </c>
      <c r="M40" s="57"/>
      <c r="N40" s="57"/>
      <c r="O40" s="14">
        <f t="shared" si="11"/>
        <v>-244153.41141164213</v>
      </c>
      <c r="P40" s="8">
        <f t="shared" si="12"/>
        <v>48665.588588357874</v>
      </c>
      <c r="Q40" s="14">
        <f t="shared" si="2"/>
        <v>-244153.41141164213</v>
      </c>
      <c r="R40" s="8">
        <f t="shared" si="13"/>
        <v>48665.588588357874</v>
      </c>
      <c r="S40">
        <v>1.16276678E-4</v>
      </c>
    </row>
    <row r="41" spans="1:19">
      <c r="A41" t="s">
        <v>7</v>
      </c>
      <c r="B41" t="s">
        <v>12</v>
      </c>
      <c r="C41" s="1">
        <v>46242</v>
      </c>
      <c r="D41" s="8">
        <v>240839.65</v>
      </c>
      <c r="E41" s="7">
        <v>2095316706.3900001</v>
      </c>
      <c r="F41" s="7">
        <f t="shared" si="4"/>
        <v>4979480.8355250983</v>
      </c>
      <c r="G41" s="7">
        <f t="shared" si="10"/>
        <v>0</v>
      </c>
      <c r="H41" s="5">
        <f t="shared" si="5"/>
        <v>2100296187.2255251</v>
      </c>
      <c r="I41" s="3">
        <f t="shared" si="6"/>
        <v>1.1468252504779947E-4</v>
      </c>
      <c r="J41" s="3">
        <f t="shared" si="7"/>
        <v>100.48063081938881</v>
      </c>
      <c r="K41" s="14">
        <f t="shared" si="8"/>
        <v>240839.65000009537</v>
      </c>
      <c r="L41" s="14">
        <f t="shared" si="9"/>
        <v>9.5373252406716347E-8</v>
      </c>
      <c r="M41" s="57"/>
      <c r="N41" s="57"/>
      <c r="O41" s="14">
        <f t="shared" si="11"/>
        <v>-233185.57817440532</v>
      </c>
      <c r="P41" s="8">
        <f t="shared" si="12"/>
        <v>7654.0718255946704</v>
      </c>
      <c r="Q41" s="14">
        <f t="shared" si="2"/>
        <v>-233185.57817440532</v>
      </c>
      <c r="R41" s="8">
        <f t="shared" si="13"/>
        <v>7654.0718255946704</v>
      </c>
      <c r="S41">
        <v>1.11037825E-4</v>
      </c>
    </row>
    <row r="42" spans="1:19">
      <c r="A42" t="s">
        <v>7</v>
      </c>
      <c r="B42" t="s">
        <v>12</v>
      </c>
      <c r="C42" s="1">
        <v>46243</v>
      </c>
      <c r="D42" s="8">
        <v>289322.78000000003</v>
      </c>
      <c r="E42" s="7">
        <v>2095606029.1700001</v>
      </c>
      <c r="F42" s="7">
        <f t="shared" si="4"/>
        <v>4979480.8355250983</v>
      </c>
      <c r="G42" s="7">
        <f t="shared" si="10"/>
        <v>0</v>
      </c>
      <c r="H42" s="5">
        <f t="shared" si="5"/>
        <v>2100585510.0055251</v>
      </c>
      <c r="I42" s="3">
        <f t="shared" si="6"/>
        <v>1.377533234406165E-4</v>
      </c>
      <c r="J42" s="3">
        <f t="shared" si="7"/>
        <v>100.49447236022559</v>
      </c>
      <c r="K42" s="14">
        <f t="shared" si="8"/>
        <v>289322.77999997139</v>
      </c>
      <c r="L42" s="14">
        <f t="shared" si="9"/>
        <v>-2.8638169169425964E-8</v>
      </c>
      <c r="M42" s="57"/>
      <c r="N42" s="57"/>
      <c r="O42" s="14">
        <f t="shared" si="11"/>
        <v>-238016.27334665519</v>
      </c>
      <c r="P42" s="8">
        <f t="shared" si="12"/>
        <v>51306.506653344841</v>
      </c>
      <c r="Q42" s="14">
        <f t="shared" si="2"/>
        <v>-238016.27334665519</v>
      </c>
      <c r="R42" s="8">
        <f t="shared" si="13"/>
        <v>51306.506653344841</v>
      </c>
      <c r="S42">
        <v>1.13325099E-4</v>
      </c>
    </row>
    <row r="43" spans="1:19">
      <c r="A43" t="s">
        <v>7</v>
      </c>
      <c r="B43" t="s">
        <v>12</v>
      </c>
      <c r="C43" s="1">
        <v>46244</v>
      </c>
      <c r="D43" s="8">
        <v>220186.39</v>
      </c>
      <c r="E43" s="7">
        <v>2100536981.98</v>
      </c>
      <c r="F43" s="7">
        <f t="shared" si="4"/>
        <v>4979480.8355250983</v>
      </c>
      <c r="G43" s="7">
        <f t="shared" si="10"/>
        <v>4710766.4199998379</v>
      </c>
      <c r="H43" s="5">
        <f t="shared" si="5"/>
        <v>2105516462.8155251</v>
      </c>
      <c r="I43" s="3">
        <f t="shared" si="6"/>
        <v>1.0458688996208558E-4</v>
      </c>
      <c r="J43" s="3">
        <f t="shared" si="7"/>
        <v>100.50498276454812</v>
      </c>
      <c r="K43" s="14">
        <f t="shared" si="8"/>
        <v>220186.3900001049</v>
      </c>
      <c r="L43" s="14">
        <f t="shared" si="9"/>
        <v>1.0489020496606827E-7</v>
      </c>
      <c r="M43" s="57"/>
      <c r="N43" s="57"/>
      <c r="O43" s="14">
        <f t="shared" si="11"/>
        <v>-237967.17294828783</v>
      </c>
      <c r="P43" s="8">
        <f t="shared" si="12"/>
        <v>-17780.782948287815</v>
      </c>
      <c r="Q43" s="14">
        <f t="shared" si="2"/>
        <v>-237967.17294828783</v>
      </c>
      <c r="R43" s="8">
        <f t="shared" si="13"/>
        <v>-17780.782948287815</v>
      </c>
      <c r="S43">
        <v>1.1303262900000001E-4</v>
      </c>
    </row>
    <row r="44" spans="1:19">
      <c r="A44" t="s">
        <v>7</v>
      </c>
      <c r="B44" t="s">
        <v>12</v>
      </c>
      <c r="C44" s="1">
        <v>46245</v>
      </c>
      <c r="D44" s="8">
        <v>283500.58</v>
      </c>
      <c r="E44" s="7">
        <v>2109341664.75</v>
      </c>
      <c r="F44" s="7">
        <f t="shared" si="4"/>
        <v>4979480.8355250983</v>
      </c>
      <c r="G44" s="7">
        <f t="shared" si="10"/>
        <v>8521182.1900000572</v>
      </c>
      <c r="H44" s="5">
        <f t="shared" si="5"/>
        <v>2114321145.585525</v>
      </c>
      <c r="I44" s="3">
        <f t="shared" si="6"/>
        <v>1.3410384657515536E-4</v>
      </c>
      <c r="J44" s="3">
        <f t="shared" si="7"/>
        <v>100.51846086933682</v>
      </c>
      <c r="K44" s="14">
        <f t="shared" si="8"/>
        <v>283500.57999992371</v>
      </c>
      <c r="L44" s="14">
        <f t="shared" si="9"/>
        <v>-7.6310243457555771E-8</v>
      </c>
      <c r="M44" s="57"/>
      <c r="N44" s="57"/>
      <c r="O44" s="14">
        <f t="shared" si="11"/>
        <v>-238957.13756786135</v>
      </c>
      <c r="P44" s="8">
        <f t="shared" si="12"/>
        <v>44543.442432138661</v>
      </c>
      <c r="Q44" s="14">
        <f t="shared" si="2"/>
        <v>-238957.13756786135</v>
      </c>
      <c r="R44" s="8">
        <f t="shared" si="13"/>
        <v>44543.442432138661</v>
      </c>
      <c r="S44">
        <v>1.1303353E-4</v>
      </c>
    </row>
    <row r="45" spans="1:19">
      <c r="A45" t="s">
        <v>7</v>
      </c>
      <c r="B45" t="s">
        <v>12</v>
      </c>
      <c r="C45" s="1">
        <v>46246</v>
      </c>
      <c r="D45" s="8">
        <v>220948.03</v>
      </c>
      <c r="E45" s="7">
        <v>2134049492.6400001</v>
      </c>
      <c r="F45" s="7">
        <f t="shared" si="4"/>
        <v>4979480.8355250983</v>
      </c>
      <c r="G45" s="7">
        <f t="shared" si="10"/>
        <v>24486879.860000134</v>
      </c>
      <c r="H45" s="5">
        <f t="shared" si="5"/>
        <v>2139028973.4755251</v>
      </c>
      <c r="I45" s="3">
        <f t="shared" si="6"/>
        <v>1.0330428321351877E-4</v>
      </c>
      <c r="J45" s="3">
        <f t="shared" si="7"/>
        <v>100.52884485688665</v>
      </c>
      <c r="K45" s="14">
        <f t="shared" si="8"/>
        <v>220948.02999997139</v>
      </c>
      <c r="L45" s="14">
        <f t="shared" si="9"/>
        <v>-2.8609065338969231E-8</v>
      </c>
      <c r="M45" s="57"/>
      <c r="N45" s="57"/>
      <c r="O45" s="14">
        <f t="shared" si="11"/>
        <v>-245257.57826037187</v>
      </c>
      <c r="P45" s="8">
        <f t="shared" si="12"/>
        <v>-24309.54826037187</v>
      </c>
      <c r="Q45" s="14">
        <f t="shared" si="2"/>
        <v>-245257.57826037187</v>
      </c>
      <c r="R45" s="8">
        <f t="shared" si="13"/>
        <v>-24309.54826037187</v>
      </c>
      <c r="S45">
        <v>1.14670216E-4</v>
      </c>
    </row>
    <row r="46" spans="1:19">
      <c r="A46" t="s">
        <v>7</v>
      </c>
      <c r="B46" t="s">
        <v>12</v>
      </c>
      <c r="C46" s="1">
        <v>46247</v>
      </c>
      <c r="D46" s="8">
        <v>276181.84000000003</v>
      </c>
      <c r="E46" s="7">
        <v>2128835940.8800001</v>
      </c>
      <c r="F46" s="7">
        <f t="shared" si="4"/>
        <v>4979480.8355250983</v>
      </c>
      <c r="G46" s="7">
        <f t="shared" si="10"/>
        <v>-5489733.5999999046</v>
      </c>
      <c r="H46" s="5">
        <f t="shared" si="5"/>
        <v>2133815421.7155252</v>
      </c>
      <c r="I46" s="3">
        <f t="shared" si="6"/>
        <v>1.2944774337313202E-4</v>
      </c>
      <c r="J46" s="3">
        <f t="shared" si="7"/>
        <v>100.54185808899727</v>
      </c>
      <c r="K46" s="14">
        <f t="shared" si="8"/>
        <v>276181.83999991417</v>
      </c>
      <c r="L46" s="14">
        <f t="shared" si="9"/>
        <v>-8.5856299847364426E-8</v>
      </c>
      <c r="M46" s="57"/>
      <c r="N46" s="57"/>
      <c r="O46" s="14">
        <f t="shared" si="11"/>
        <v>-241787.04245009279</v>
      </c>
      <c r="P46" s="8">
        <f t="shared" si="12"/>
        <v>34394.797549907234</v>
      </c>
      <c r="Q46" s="14">
        <f t="shared" si="2"/>
        <v>-241787.04245009279</v>
      </c>
      <c r="R46" s="8">
        <f t="shared" si="13"/>
        <v>34394.797549907234</v>
      </c>
      <c r="S46">
        <v>1.13326738E-4</v>
      </c>
    </row>
    <row r="47" spans="1:19">
      <c r="A47" t="s">
        <v>7</v>
      </c>
      <c r="B47" t="s">
        <v>12</v>
      </c>
      <c r="C47" s="1">
        <v>46248</v>
      </c>
      <c r="D47" s="8">
        <v>121970.19</v>
      </c>
      <c r="E47" s="7">
        <v>2126445200.6800001</v>
      </c>
      <c r="F47" s="7">
        <f t="shared" si="4"/>
        <v>4979480.8355250983</v>
      </c>
      <c r="G47" s="7">
        <f t="shared" si="10"/>
        <v>-2512710.3900001049</v>
      </c>
      <c r="H47" s="5">
        <f t="shared" si="5"/>
        <v>2131424681.5155251</v>
      </c>
      <c r="I47" s="3">
        <f t="shared" si="6"/>
        <v>5.7227999266326687E-5</v>
      </c>
      <c r="J47" s="3">
        <f t="shared" si="7"/>
        <v>100.54761189837822</v>
      </c>
      <c r="K47" s="14">
        <f t="shared" si="8"/>
        <v>121970.19000005722</v>
      </c>
      <c r="L47" s="14">
        <f t="shared" si="9"/>
        <v>5.7218130677938461E-8</v>
      </c>
      <c r="M47" s="57"/>
      <c r="N47" s="57"/>
      <c r="O47" s="14">
        <f t="shared" si="11"/>
        <v>-243314.61560100742</v>
      </c>
      <c r="P47" s="8">
        <f t="shared" si="12"/>
        <v>-121344.42560100742</v>
      </c>
      <c r="Q47" s="14">
        <f t="shared" si="2"/>
        <v>-243314.61560100742</v>
      </c>
      <c r="R47" s="8">
        <f t="shared" si="13"/>
        <v>-121344.42560100742</v>
      </c>
      <c r="S47">
        <v>1.14162392E-4</v>
      </c>
    </row>
    <row r="48" spans="1:19">
      <c r="A48" t="s">
        <v>7</v>
      </c>
      <c r="B48" t="s">
        <v>12</v>
      </c>
      <c r="C48" s="1">
        <v>46249</v>
      </c>
      <c r="D48" s="8">
        <v>279699.44</v>
      </c>
      <c r="E48" s="7">
        <v>2126724899.1099999</v>
      </c>
      <c r="F48" s="7">
        <f t="shared" si="4"/>
        <v>4979480.8355250983</v>
      </c>
      <c r="G48" s="7">
        <f t="shared" si="10"/>
        <v>-1.0100002288818359</v>
      </c>
      <c r="H48" s="5">
        <f t="shared" si="5"/>
        <v>2131704379.9455249</v>
      </c>
      <c r="I48" s="3">
        <f t="shared" si="6"/>
        <v>1.3122651837442313E-4</v>
      </c>
      <c r="J48" s="3">
        <f t="shared" si="7"/>
        <v>100.56080641141851</v>
      </c>
      <c r="K48" s="14">
        <f t="shared" si="8"/>
        <v>279699.44000005722</v>
      </c>
      <c r="L48" s="14">
        <f t="shared" si="9"/>
        <v>5.7218130677938461E-8</v>
      </c>
      <c r="M48" s="57"/>
      <c r="N48" s="57"/>
      <c r="O48" s="14">
        <f t="shared" si="11"/>
        <v>-242390.37626982454</v>
      </c>
      <c r="P48" s="8">
        <f t="shared" si="12"/>
        <v>37309.063730175461</v>
      </c>
      <c r="Q48" s="14">
        <f t="shared" si="2"/>
        <v>-242390.37626982454</v>
      </c>
      <c r="R48" s="8">
        <f t="shared" si="13"/>
        <v>37309.063730175461</v>
      </c>
      <c r="S48">
        <v>1.1372223400000001E-4</v>
      </c>
    </row>
    <row r="49" spans="1:20">
      <c r="A49" t="s">
        <v>7</v>
      </c>
      <c r="B49" t="s">
        <v>12</v>
      </c>
      <c r="C49" s="1">
        <v>46250</v>
      </c>
      <c r="D49" s="8">
        <v>290418.99</v>
      </c>
      <c r="E49" s="7">
        <v>2127015332.97</v>
      </c>
      <c r="F49" s="7">
        <f t="shared" si="4"/>
        <v>4979480.8355250983</v>
      </c>
      <c r="G49" s="7">
        <f t="shared" si="10"/>
        <v>14.870000123977661</v>
      </c>
      <c r="H49" s="5">
        <f t="shared" si="5"/>
        <v>2131994813.8055251</v>
      </c>
      <c r="I49" s="3">
        <f t="shared" si="6"/>
        <v>1.3623792806654228E-4</v>
      </c>
      <c r="J49" s="3">
        <f t="shared" si="7"/>
        <v>100.5745066073287</v>
      </c>
      <c r="K49" s="14">
        <f t="shared" si="8"/>
        <v>290418.99000000954</v>
      </c>
      <c r="L49" s="14">
        <f t="shared" si="9"/>
        <v>9.5460563898086548E-9</v>
      </c>
      <c r="M49" s="57"/>
      <c r="N49" s="57"/>
      <c r="O49" s="14">
        <f t="shared" si="11"/>
        <v>-242406.09376956307</v>
      </c>
      <c r="P49" s="8">
        <f t="shared" si="12"/>
        <v>48012.89623043692</v>
      </c>
      <c r="Q49" s="14">
        <f t="shared" si="2"/>
        <v>-242406.09376956307</v>
      </c>
      <c r="R49" s="8">
        <f t="shared" si="13"/>
        <v>48012.89623043692</v>
      </c>
      <c r="S49">
        <v>1.13714685E-4</v>
      </c>
    </row>
    <row r="50" spans="1:20">
      <c r="A50" t="s">
        <v>7</v>
      </c>
      <c r="B50" t="s">
        <v>12</v>
      </c>
      <c r="C50" s="1">
        <v>46251</v>
      </c>
      <c r="D50" s="8">
        <v>18213.02</v>
      </c>
      <c r="E50" s="7">
        <v>2067785224.73</v>
      </c>
      <c r="F50" s="7">
        <f t="shared" si="4"/>
        <v>4979480.8355250983</v>
      </c>
      <c r="G50" s="7">
        <f t="shared" si="10"/>
        <v>-59248321.25999999</v>
      </c>
      <c r="H50" s="5">
        <f t="shared" si="5"/>
        <v>2072764705.5655251</v>
      </c>
      <c r="I50" s="3">
        <f t="shared" si="6"/>
        <v>8.7869018548494316E-6</v>
      </c>
      <c r="J50" s="3">
        <f t="shared" si="7"/>
        <v>100.57539034564735</v>
      </c>
      <c r="K50" s="14">
        <f t="shared" si="8"/>
        <v>18213.019999980927</v>
      </c>
      <c r="L50" s="14">
        <f t="shared" si="9"/>
        <v>-1.9073922885581851E-8</v>
      </c>
      <c r="M50" s="57"/>
      <c r="N50" s="57"/>
      <c r="O50" s="14">
        <f t="shared" si="11"/>
        <v>-234975.24793022941</v>
      </c>
      <c r="P50" s="8">
        <f t="shared" si="12"/>
        <v>-216762.22793022942</v>
      </c>
      <c r="Q50" s="14">
        <f t="shared" si="2"/>
        <v>-234975.24793022941</v>
      </c>
      <c r="R50" s="8">
        <f t="shared" si="13"/>
        <v>-216762.22793022942</v>
      </c>
      <c r="S50">
        <v>1.1336419999999999E-4</v>
      </c>
      <c r="T50" s="8"/>
    </row>
    <row r="51" spans="1:20">
      <c r="A51" t="s">
        <v>7</v>
      </c>
      <c r="B51" t="s">
        <v>12</v>
      </c>
      <c r="C51" s="1">
        <v>46252</v>
      </c>
      <c r="D51" s="8">
        <v>463252.73</v>
      </c>
      <c r="E51" s="7">
        <v>2065847366.77</v>
      </c>
      <c r="F51" s="7">
        <f t="shared" si="4"/>
        <v>4979480.8355250983</v>
      </c>
      <c r="G51" s="7">
        <f t="shared" si="10"/>
        <v>-2401110.6900000572</v>
      </c>
      <c r="H51" s="5">
        <f t="shared" si="5"/>
        <v>2070826847.605525</v>
      </c>
      <c r="I51" s="3">
        <f t="shared" si="6"/>
        <v>2.2375428699898043E-4</v>
      </c>
      <c r="J51" s="3">
        <f t="shared" si="7"/>
        <v>100.59789452040378</v>
      </c>
      <c r="K51" s="14">
        <f t="shared" si="8"/>
        <v>463252.73000001907</v>
      </c>
      <c r="L51" s="14">
        <f t="shared" si="9"/>
        <v>1.909211277961731E-8</v>
      </c>
      <c r="M51" s="57"/>
      <c r="N51" s="57"/>
      <c r="O51" s="14">
        <f t="shared" si="11"/>
        <v>-239101.66637990344</v>
      </c>
      <c r="P51" s="8">
        <f t="shared" si="12"/>
        <v>224151.06362009654</v>
      </c>
      <c r="Q51" s="14">
        <f t="shared" si="2"/>
        <v>-239101.66637990344</v>
      </c>
      <c r="R51" s="8">
        <f t="shared" si="13"/>
        <v>224151.06362009654</v>
      </c>
      <c r="S51">
        <v>1.15487766E-4</v>
      </c>
      <c r="T51" s="8"/>
    </row>
    <row r="52" spans="1:20">
      <c r="A52" t="s">
        <v>7</v>
      </c>
      <c r="B52" t="s">
        <v>12</v>
      </c>
      <c r="C52" s="1">
        <v>46253</v>
      </c>
      <c r="D52" s="8">
        <v>-113639.02</v>
      </c>
      <c r="E52" s="7">
        <v>2078257110.8399999</v>
      </c>
      <c r="F52" s="7">
        <f t="shared" si="4"/>
        <v>4979480.8355250983</v>
      </c>
      <c r="G52" s="7">
        <f t="shared" si="10"/>
        <v>12523383.089999914</v>
      </c>
      <c r="H52" s="5">
        <f t="shared" si="5"/>
        <v>2083236591.675525</v>
      </c>
      <c r="I52" s="3">
        <f t="shared" si="6"/>
        <v>-5.4546287189572839E-5</v>
      </c>
      <c r="J52" s="3">
        <f t="shared" si="7"/>
        <v>100.5924072787586</v>
      </c>
      <c r="K52" s="14">
        <f t="shared" si="8"/>
        <v>-113639.01999998093</v>
      </c>
      <c r="L52" s="14">
        <f t="shared" si="9"/>
        <v>1.9077560864388943E-8</v>
      </c>
      <c r="M52" s="57"/>
      <c r="N52" s="57"/>
      <c r="O52" s="14">
        <f t="shared" si="11"/>
        <v>-237259.28474797143</v>
      </c>
      <c r="P52" s="8">
        <f t="shared" si="12"/>
        <v>-350898.30474797142</v>
      </c>
      <c r="Q52" s="14">
        <f t="shared" si="2"/>
        <v>-237259.28474797143</v>
      </c>
      <c r="R52" s="8">
        <f t="shared" si="13"/>
        <v>-350898.30474797142</v>
      </c>
      <c r="S52">
        <v>1.1388353300000001E-4</v>
      </c>
      <c r="T52" s="8"/>
    </row>
    <row r="53" spans="1:20">
      <c r="A53" t="s">
        <v>7</v>
      </c>
      <c r="B53" t="s">
        <v>12</v>
      </c>
      <c r="C53" s="1">
        <v>46254</v>
      </c>
      <c r="D53" s="8">
        <v>213836.87</v>
      </c>
      <c r="E53" s="50">
        <v>2069964154.1300001</v>
      </c>
      <c r="F53" s="7">
        <f t="shared" si="4"/>
        <v>4979480.8355250983</v>
      </c>
      <c r="G53" s="7">
        <f t="shared" si="10"/>
        <v>-8506793.5799996853</v>
      </c>
      <c r="H53" s="5">
        <f t="shared" si="5"/>
        <v>2074943634.9655252</v>
      </c>
      <c r="I53" s="3">
        <f t="shared" si="6"/>
        <v>1.0306733445298501E-4</v>
      </c>
      <c r="J53" s="3">
        <f t="shared" si="7"/>
        <v>100.60277507004304</v>
      </c>
      <c r="K53" s="14">
        <f t="shared" si="8"/>
        <v>213836.86999988556</v>
      </c>
      <c r="L53" s="14">
        <f t="shared" si="9"/>
        <v>-1.1443626135587692E-7</v>
      </c>
      <c r="M53" s="57"/>
      <c r="N53" s="57"/>
      <c r="O53" s="14">
        <f t="shared" si="11"/>
        <v>-232943.76117885709</v>
      </c>
      <c r="P53" s="8">
        <f t="shared" si="12"/>
        <v>-19106.891178857099</v>
      </c>
      <c r="Q53" s="14">
        <f t="shared" si="2"/>
        <v>-232943.76117885709</v>
      </c>
      <c r="R53" s="8">
        <f t="shared" si="13"/>
        <v>-19106.891178857099</v>
      </c>
      <c r="S53">
        <v>1.12276674E-4</v>
      </c>
    </row>
    <row r="54" spans="1:20">
      <c r="A54" t="s">
        <v>7</v>
      </c>
      <c r="B54" t="s">
        <v>12</v>
      </c>
      <c r="C54" s="1">
        <v>46255</v>
      </c>
      <c r="D54" s="8">
        <v>1355009.8917002052</v>
      </c>
      <c r="E54" s="17">
        <v>2101234663.6670208</v>
      </c>
      <c r="F54" s="7">
        <v>-24936018.809791088</v>
      </c>
      <c r="H54" s="5">
        <f>E54+F54</f>
        <v>2076298644.8572297</v>
      </c>
      <c r="I54" s="3">
        <f t="shared" si="6"/>
        <v>6.5303455422637186E-4</v>
      </c>
      <c r="J54" s="3">
        <f t="shared" si="7"/>
        <v>100.66847215841484</v>
      </c>
      <c r="K54" s="14">
        <f>H54-H53-G54</f>
        <v>1355009.8917045593</v>
      </c>
      <c r="L54" s="77">
        <f>K54-D54</f>
        <v>4.3541658669710159E-6</v>
      </c>
      <c r="M54" s="59"/>
      <c r="N54" s="59"/>
      <c r="O54" s="14">
        <f t="shared" si="11"/>
        <v>-232967.77007139925</v>
      </c>
      <c r="P54" s="8">
        <f t="shared" si="12"/>
        <v>1122042.121628806</v>
      </c>
      <c r="Q54" s="14">
        <f>O54</f>
        <v>-232967.77007139925</v>
      </c>
      <c r="R54" s="8">
        <f t="shared" si="13"/>
        <v>1122042.121628806</v>
      </c>
      <c r="S54">
        <v>1.12276674E-4</v>
      </c>
    </row>
    <row r="55" spans="1:20">
      <c r="A55" t="s">
        <v>7</v>
      </c>
      <c r="B55" t="s">
        <v>12</v>
      </c>
      <c r="C55" s="1">
        <v>46258</v>
      </c>
      <c r="D55" s="53">
        <v>662716.21262055542</v>
      </c>
      <c r="E55" s="17">
        <v>2102134128.9855425</v>
      </c>
      <c r="F55" s="7">
        <v>-17323785.008696735</v>
      </c>
      <c r="G55" s="7">
        <v>7848982.9069939256</v>
      </c>
      <c r="H55" s="5">
        <f t="shared" ref="H55:H72" si="14">E55+F55</f>
        <v>2084810343.9768457</v>
      </c>
      <c r="I55" s="3">
        <f t="shared" si="6"/>
        <v>3.1797949617083372E-4</v>
      </c>
      <c r="J55" s="3">
        <f t="shared" si="7"/>
        <v>100.70048266847205</v>
      </c>
      <c r="K55" s="14">
        <f t="shared" si="8"/>
        <v>662716.21262210608</v>
      </c>
      <c r="L55" s="14">
        <f t="shared" si="9"/>
        <v>1.5506520867347717E-6</v>
      </c>
      <c r="M55" s="14"/>
      <c r="N55" s="14"/>
      <c r="O55" s="53">
        <v>-8094.1062104248249</v>
      </c>
      <c r="P55" s="8">
        <f t="shared" si="12"/>
        <v>654622.10641013063</v>
      </c>
      <c r="Q55" s="14">
        <f>$Q$54*(C55-C54)*E55/E54</f>
        <v>-699202.48636020732</v>
      </c>
      <c r="R55" s="8">
        <f t="shared" si="13"/>
        <v>-36486.273739651893</v>
      </c>
      <c r="T55" s="53"/>
    </row>
    <row r="56" spans="1:20">
      <c r="A56" t="s">
        <v>7</v>
      </c>
      <c r="B56" t="s">
        <v>12</v>
      </c>
      <c r="C56" s="1">
        <v>46259</v>
      </c>
      <c r="D56" s="53">
        <v>292572.12093325052</v>
      </c>
      <c r="E56" s="17">
        <v>2104555091.3311663</v>
      </c>
      <c r="F56" s="7">
        <v>-22001692.444451079</v>
      </c>
      <c r="G56" s="7">
        <v>-2549517.2110610455</v>
      </c>
      <c r="H56" s="5">
        <f t="shared" si="14"/>
        <v>2082553398.8867152</v>
      </c>
      <c r="I56" s="3">
        <f t="shared" si="6"/>
        <v>1.4050695146818263E-4</v>
      </c>
      <c r="J56" s="3">
        <f t="shared" si="7"/>
        <v>100.71463178630317</v>
      </c>
      <c r="K56" s="14">
        <f t="shared" si="8"/>
        <v>292572.12093047798</v>
      </c>
      <c r="L56" s="14">
        <f t="shared" si="9"/>
        <v>-2.7725473046302795E-6</v>
      </c>
      <c r="M56" s="14"/>
      <c r="N56" s="14"/>
      <c r="O56" s="53">
        <v>-2034.6654245539501</v>
      </c>
      <c r="P56" s="8">
        <f t="shared" si="12"/>
        <v>290537.45550869656</v>
      </c>
      <c r="Q56" s="14">
        <f t="shared" ref="Q56:Q84" si="15">$Q$54*(C56-C55)*E56/E55</f>
        <v>-233236.07178978625</v>
      </c>
      <c r="R56" s="8">
        <f t="shared" si="13"/>
        <v>59336.049143464275</v>
      </c>
      <c r="T56" s="53"/>
    </row>
    <row r="57" spans="1:20">
      <c r="A57" t="s">
        <v>7</v>
      </c>
      <c r="B57" t="s">
        <v>12</v>
      </c>
      <c r="C57" s="1">
        <v>46260</v>
      </c>
      <c r="D57" s="53">
        <v>333748.74630978075</v>
      </c>
      <c r="E57" s="17">
        <v>2104935515.683857</v>
      </c>
      <c r="F57" s="7">
        <v>-22048183.198260114</v>
      </c>
      <c r="G57" s="7">
        <v>184.8525704741478</v>
      </c>
      <c r="H57" s="5">
        <f t="shared" si="14"/>
        <v>2082887332.4855969</v>
      </c>
      <c r="I57" s="3">
        <f t="shared" si="6"/>
        <v>1.6025938007894699E-4</v>
      </c>
      <c r="J57" s="3">
        <f t="shared" si="7"/>
        <v>100.73077225075812</v>
      </c>
      <c r="K57" s="14">
        <f t="shared" si="8"/>
        <v>333748.74631124735</v>
      </c>
      <c r="L57" s="14">
        <f t="shared" si="9"/>
        <v>1.4666002243757248E-6</v>
      </c>
      <c r="M57" s="14"/>
      <c r="N57" s="14"/>
      <c r="O57" s="53">
        <v>-2299.1325585748987</v>
      </c>
      <c r="P57" s="8">
        <f t="shared" si="12"/>
        <v>331449.61375120585</v>
      </c>
      <c r="Q57" s="14">
        <f t="shared" si="15"/>
        <v>-233009.8818761661</v>
      </c>
      <c r="R57" s="8">
        <f t="shared" si="13"/>
        <v>100738.86443361465</v>
      </c>
      <c r="T57" s="53"/>
    </row>
    <row r="58" spans="1:20">
      <c r="A58" t="s">
        <v>7</v>
      </c>
      <c r="B58" t="s">
        <v>12</v>
      </c>
      <c r="C58" s="1">
        <v>46261</v>
      </c>
      <c r="D58" s="53">
        <v>340538.54725345783</v>
      </c>
      <c r="E58" s="17">
        <v>2188347519.0469708</v>
      </c>
      <c r="F58" s="7">
        <v>-137831324.48231202</v>
      </c>
      <c r="G58" s="7">
        <v>-32711676.468190432</v>
      </c>
      <c r="H58" s="5">
        <f t="shared" si="14"/>
        <v>2050516194.5646589</v>
      </c>
      <c r="I58" s="3">
        <f t="shared" si="6"/>
        <v>1.6610213190899648E-4</v>
      </c>
      <c r="J58" s="3">
        <f t="shared" si="7"/>
        <v>100.74750384677782</v>
      </c>
      <c r="K58" s="14">
        <f t="shared" si="8"/>
        <v>340538.54725241661</v>
      </c>
      <c r="L58" s="14">
        <f t="shared" si="9"/>
        <v>-1.041218638420105E-6</v>
      </c>
      <c r="M58" s="14"/>
      <c r="N58" s="14"/>
      <c r="O58" s="53">
        <v>-2578.9146763683898</v>
      </c>
      <c r="P58" s="8">
        <f t="shared" si="12"/>
        <v>337959.63257708942</v>
      </c>
      <c r="Q58" s="14">
        <f t="shared" si="15"/>
        <v>-242199.55331411748</v>
      </c>
      <c r="R58" s="8">
        <f t="shared" si="13"/>
        <v>98338.993939340347</v>
      </c>
      <c r="T58" s="53"/>
    </row>
    <row r="59" spans="1:20">
      <c r="A59" t="s">
        <v>7</v>
      </c>
      <c r="B59" t="s">
        <v>12</v>
      </c>
      <c r="C59" s="1">
        <v>46262</v>
      </c>
      <c r="D59" s="53">
        <v>174693.48481298611</v>
      </c>
      <c r="E59" s="17">
        <v>2188863140.223187</v>
      </c>
      <c r="F59" s="7">
        <v>-138880798.00583413</v>
      </c>
      <c r="G59" s="7">
        <v>-708545.83212183416</v>
      </c>
      <c r="H59" s="5">
        <f t="shared" si="14"/>
        <v>2049982342.2173529</v>
      </c>
      <c r="I59" s="3">
        <f t="shared" si="6"/>
        <v>8.5224330645775336E-5</v>
      </c>
      <c r="J59" s="3">
        <f t="shared" si="7"/>
        <v>100.75608998535739</v>
      </c>
      <c r="K59" s="14">
        <f t="shared" si="8"/>
        <v>174693.48481582105</v>
      </c>
      <c r="L59" s="14">
        <f t="shared" si="9"/>
        <v>2.8349459171295166E-6</v>
      </c>
      <c r="M59" s="14"/>
      <c r="N59" s="14"/>
      <c r="O59" s="53">
        <v>-6861.14602496523</v>
      </c>
      <c r="P59" s="8">
        <f t="shared" si="12"/>
        <v>167832.33878802089</v>
      </c>
      <c r="Q59" s="14">
        <f t="shared" si="15"/>
        <v>-233022.66222841688</v>
      </c>
      <c r="R59" s="8">
        <f t="shared" si="13"/>
        <v>-58329.177415430779</v>
      </c>
      <c r="T59" s="53"/>
    </row>
    <row r="60" spans="1:20">
      <c r="A60" t="s">
        <v>7</v>
      </c>
      <c r="B60" t="s">
        <v>12</v>
      </c>
      <c r="C60" s="1">
        <v>46265</v>
      </c>
      <c r="D60" s="53">
        <v>630602.15025918209</v>
      </c>
      <c r="E60" s="17">
        <v>2201883573.5386701</v>
      </c>
      <c r="F60" s="7">
        <v>-163586061.36605906</v>
      </c>
      <c r="G60" s="7">
        <v>-12315432.194999434</v>
      </c>
      <c r="H60" s="5">
        <f t="shared" si="14"/>
        <v>2038297512.172611</v>
      </c>
      <c r="I60" s="3">
        <f t="shared" si="6"/>
        <v>3.0947263615850113E-4</v>
      </c>
      <c r="J60" s="3">
        <f t="shared" si="7"/>
        <v>100.78727123813418</v>
      </c>
      <c r="K60" s="14">
        <f t="shared" si="8"/>
        <v>630602.15025756508</v>
      </c>
      <c r="L60" s="14">
        <f t="shared" si="9"/>
        <v>-1.6170088201761246E-6</v>
      </c>
      <c r="M60" s="14"/>
      <c r="N60" s="14"/>
      <c r="O60" s="53">
        <v>-17081.234459970146</v>
      </c>
      <c r="P60" s="8">
        <f t="shared" si="12"/>
        <v>613520.91579921194</v>
      </c>
      <c r="Q60" s="14">
        <f t="shared" si="15"/>
        <v>-703060.73046464182</v>
      </c>
      <c r="R60" s="8">
        <f t="shared" si="13"/>
        <v>-72458.58020545973</v>
      </c>
      <c r="T60" s="53"/>
    </row>
    <row r="61" spans="1:20">
      <c r="A61" t="s">
        <v>7</v>
      </c>
      <c r="B61" t="s">
        <v>12</v>
      </c>
      <c r="C61" s="1">
        <v>46266</v>
      </c>
      <c r="D61" s="53">
        <v>201303.55229300261</v>
      </c>
      <c r="E61" s="17">
        <v>2208782094.863543</v>
      </c>
      <c r="F61" s="7">
        <v>-177187799.62686855</v>
      </c>
      <c r="G61" s="7">
        <v>-6904520.4882321805</v>
      </c>
      <c r="H61" s="5">
        <f t="shared" si="14"/>
        <v>2031594295.2366745</v>
      </c>
      <c r="I61" s="3">
        <f t="shared" si="6"/>
        <v>9.9096311309420138E-5</v>
      </c>
      <c r="J61" s="3">
        <f t="shared" si="7"/>
        <v>100.79725888494083</v>
      </c>
      <c r="K61" s="14">
        <f t="shared" si="8"/>
        <v>201303.55229572952</v>
      </c>
      <c r="L61" s="14">
        <f t="shared" si="9"/>
        <v>2.7269124984741211E-6</v>
      </c>
      <c r="M61" s="14"/>
      <c r="N61" s="14"/>
      <c r="O61" s="53">
        <v>-7457.0645311268945</v>
      </c>
      <c r="P61" s="8">
        <f t="shared" si="12"/>
        <v>193846.4877618757</v>
      </c>
      <c r="Q61" s="14">
        <f t="shared" si="15"/>
        <v>-233697.66022052406</v>
      </c>
      <c r="R61" s="8">
        <f t="shared" si="13"/>
        <v>-32394.107927521458</v>
      </c>
      <c r="T61" s="53"/>
    </row>
    <row r="62" spans="1:20">
      <c r="A62" t="s">
        <v>7</v>
      </c>
      <c r="B62" t="s">
        <v>12</v>
      </c>
      <c r="C62" s="1">
        <v>46267</v>
      </c>
      <c r="D62" s="53">
        <v>321664.4874684494</v>
      </c>
      <c r="E62" s="17">
        <v>2209427404.0667133</v>
      </c>
      <c r="F62" s="7">
        <v>-177510791.25779641</v>
      </c>
      <c r="G62" s="7">
        <v>653.08477561175823</v>
      </c>
      <c r="H62" s="5">
        <f t="shared" si="14"/>
        <v>2031916612.808917</v>
      </c>
      <c r="I62" s="3">
        <f t="shared" si="6"/>
        <v>1.583310136366765E-4</v>
      </c>
      <c r="J62" s="3">
        <f t="shared" si="7"/>
        <v>100.81321821711188</v>
      </c>
      <c r="K62" s="14">
        <f t="shared" si="8"/>
        <v>321664.48746688664</v>
      </c>
      <c r="L62" s="14">
        <f t="shared" si="9"/>
        <v>-1.5627592802047729E-6</v>
      </c>
      <c r="M62" s="14"/>
      <c r="N62" s="14"/>
      <c r="O62" s="53">
        <v>-8122.7729285029382</v>
      </c>
      <c r="P62" s="8">
        <f t="shared" si="12"/>
        <v>313541.71453994646</v>
      </c>
      <c r="Q62" s="14">
        <f t="shared" si="15"/>
        <v>-233035.83303080968</v>
      </c>
      <c r="R62" s="8">
        <f t="shared" ref="R62:R81" si="16">D62+Q62</f>
        <v>88628.654437639721</v>
      </c>
      <c r="T62" s="53"/>
    </row>
    <row r="63" spans="1:20">
      <c r="A63" t="s">
        <v>7</v>
      </c>
      <c r="B63" t="s">
        <v>12</v>
      </c>
      <c r="C63" s="1">
        <v>46268</v>
      </c>
      <c r="D63" s="53">
        <v>452746.98962487001</v>
      </c>
      <c r="E63" s="17">
        <v>2210271447.536499</v>
      </c>
      <c r="F63" s="7">
        <v>-177901434.58828199</v>
      </c>
      <c r="G63" s="7">
        <v>653.1496787071228</v>
      </c>
      <c r="H63" s="5">
        <f t="shared" si="14"/>
        <v>2032370012.9482169</v>
      </c>
      <c r="I63" s="3">
        <f t="shared" si="6"/>
        <v>2.2281763003159007E-4</v>
      </c>
      <c r="J63" s="3">
        <f t="shared" si="7"/>
        <v>100.83568117947088</v>
      </c>
      <c r="K63" s="14">
        <f t="shared" si="8"/>
        <v>452746.98962116241</v>
      </c>
      <c r="L63" s="14">
        <f t="shared" si="9"/>
        <v>-3.70759516954422E-6</v>
      </c>
      <c r="M63" s="14"/>
      <c r="N63" s="14"/>
      <c r="O63" s="53">
        <v>-8103.1918334019629</v>
      </c>
      <c r="P63" s="8">
        <f t="shared" si="12"/>
        <v>444643.79779146804</v>
      </c>
      <c r="Q63" s="14">
        <f t="shared" si="15"/>
        <v>-233056.76820939526</v>
      </c>
      <c r="R63" s="8">
        <f t="shared" si="16"/>
        <v>219690.22141547475</v>
      </c>
      <c r="T63" s="53"/>
    </row>
    <row r="64" spans="1:20">
      <c r="A64" t="s">
        <v>7</v>
      </c>
      <c r="B64" t="s">
        <v>12</v>
      </c>
      <c r="C64" s="1">
        <v>46269</v>
      </c>
      <c r="D64" s="53">
        <v>300859.64777715295</v>
      </c>
      <c r="E64" s="17">
        <v>2240476402.3642244</v>
      </c>
      <c r="F64" s="7">
        <v>-207804876.55400783</v>
      </c>
      <c r="G64" s="7">
        <v>653.21422129869461</v>
      </c>
      <c r="H64" s="5">
        <f t="shared" si="14"/>
        <v>2032671525.8102167</v>
      </c>
      <c r="I64" s="3">
        <f t="shared" si="6"/>
        <v>1.4803384677192791E-4</v>
      </c>
      <c r="J64" s="3">
        <f t="shared" si="7"/>
        <v>100.85060827324774</v>
      </c>
      <c r="K64" s="14">
        <f t="shared" si="8"/>
        <v>300859.64777845144</v>
      </c>
      <c r="L64" s="14">
        <f t="shared" si="9"/>
        <v>1.2984964996576309E-6</v>
      </c>
      <c r="M64" s="14"/>
      <c r="N64" s="14"/>
      <c r="O64" s="53">
        <v>-10095.669522192908</v>
      </c>
      <c r="P64" s="8">
        <f t="shared" si="12"/>
        <v>290763.97825496003</v>
      </c>
      <c r="Q64" s="14">
        <f t="shared" si="15"/>
        <v>-236151.4428185478</v>
      </c>
      <c r="R64" s="8">
        <f t="shared" si="16"/>
        <v>64708.204958605143</v>
      </c>
      <c r="T64" s="53"/>
    </row>
    <row r="65" spans="1:20">
      <c r="A65" t="s">
        <v>7</v>
      </c>
      <c r="B65" t="s">
        <v>12</v>
      </c>
      <c r="C65" s="1">
        <v>46273</v>
      </c>
      <c r="D65" s="53">
        <v>883586.61291353451</v>
      </c>
      <c r="E65" s="17">
        <v>2247188558.9754004</v>
      </c>
      <c r="F65" s="7">
        <v>-326878694.42167807</v>
      </c>
      <c r="G65" s="7">
        <v>-113245247.86940947</v>
      </c>
      <c r="H65" s="5">
        <f t="shared" si="14"/>
        <v>1920309864.5537224</v>
      </c>
      <c r="I65" s="3">
        <f t="shared" si="6"/>
        <v>4.6033891640949849E-4</v>
      </c>
      <c r="J65" s="3">
        <f t="shared" si="7"/>
        <v>100.89703373297949</v>
      </c>
      <c r="K65" s="14">
        <f t="shared" si="8"/>
        <v>883586.61291518807</v>
      </c>
      <c r="L65" s="14">
        <f t="shared" si="9"/>
        <v>1.6535632312297821E-6</v>
      </c>
      <c r="M65" s="14"/>
      <c r="N65" s="14"/>
      <c r="O65" s="53">
        <v>-31455.938715617929</v>
      </c>
      <c r="P65" s="8">
        <f t="shared" si="12"/>
        <v>852130.67419791664</v>
      </c>
      <c r="Q65" s="14">
        <f t="shared" si="15"/>
        <v>-934662.83681813732</v>
      </c>
      <c r="R65" s="8">
        <f t="shared" si="16"/>
        <v>-51076.223904602812</v>
      </c>
      <c r="T65" s="53"/>
    </row>
    <row r="66" spans="1:20">
      <c r="A66" t="s">
        <v>7</v>
      </c>
      <c r="B66" t="s">
        <v>12</v>
      </c>
      <c r="C66" s="1">
        <v>46274</v>
      </c>
      <c r="D66" s="53">
        <v>273638.5572484337</v>
      </c>
      <c r="E66" s="17">
        <v>2332777654.8287525</v>
      </c>
      <c r="F66" s="7">
        <v>-412192491.5243187</v>
      </c>
      <c r="G66" s="7">
        <v>1660.1934644877911</v>
      </c>
      <c r="H66" s="5">
        <f t="shared" si="14"/>
        <v>1920585163.3044338</v>
      </c>
      <c r="I66" s="3">
        <f t="shared" si="6"/>
        <v>1.4249696141514244E-4</v>
      </c>
      <c r="J66" s="3">
        <f t="shared" si="7"/>
        <v>100.91141125370225</v>
      </c>
      <c r="K66" s="14">
        <f t="shared" si="8"/>
        <v>273638.55724695325</v>
      </c>
      <c r="L66" s="14">
        <f t="shared" si="9"/>
        <v>-1.48045364767313E-6</v>
      </c>
      <c r="M66" s="14"/>
      <c r="N66" s="14"/>
      <c r="O66" s="53">
        <v>-20545.06101650852</v>
      </c>
      <c r="P66" s="8">
        <f t="shared" si="12"/>
        <v>253093.49623192518</v>
      </c>
      <c r="Q66" s="14">
        <f t="shared" si="15"/>
        <v>-241840.85761171411</v>
      </c>
      <c r="R66" s="8">
        <f t="shared" si="16"/>
        <v>31797.699636719597</v>
      </c>
      <c r="T66" s="53"/>
    </row>
    <row r="67" spans="1:20">
      <c r="A67" t="s">
        <v>7</v>
      </c>
      <c r="B67" t="s">
        <v>12</v>
      </c>
      <c r="C67" s="1">
        <v>46275</v>
      </c>
      <c r="D67" s="53">
        <v>249068.59264598042</v>
      </c>
      <c r="E67" s="17">
        <v>2286886221.4350977</v>
      </c>
      <c r="F67" s="7">
        <v>-409918639.76723361</v>
      </c>
      <c r="G67" s="7">
        <v>-43866650.229218036</v>
      </c>
      <c r="H67" s="5">
        <f t="shared" si="14"/>
        <v>1876967581.6678641</v>
      </c>
      <c r="I67" s="3">
        <f t="shared" si="6"/>
        <v>1.3271494415013281E-4</v>
      </c>
      <c r="J67" s="3">
        <f t="shared" si="7"/>
        <v>100.92480370601091</v>
      </c>
      <c r="K67" s="14">
        <f t="shared" si="8"/>
        <v>249068.59264829755</v>
      </c>
      <c r="L67" s="14">
        <f t="shared" si="9"/>
        <v>2.3171305656433105E-6</v>
      </c>
      <c r="M67" s="14"/>
      <c r="N67" s="14"/>
      <c r="O67" s="53">
        <v>-20937.53783497855</v>
      </c>
      <c r="P67" s="8">
        <f t="shared" ref="P67:P72" si="17">D67+O67</f>
        <v>228131.05481100187</v>
      </c>
      <c r="Q67" s="14">
        <f t="shared" si="15"/>
        <v>-228384.72509882352</v>
      </c>
      <c r="R67" s="8">
        <f t="shared" si="16"/>
        <v>20683.8675471569</v>
      </c>
      <c r="T67" s="53"/>
    </row>
    <row r="68" spans="1:20">
      <c r="A68" t="s">
        <v>7</v>
      </c>
      <c r="B68" t="s">
        <v>12</v>
      </c>
      <c r="C68" s="1">
        <v>46276</v>
      </c>
      <c r="D68" s="53">
        <v>242239.15300887404</v>
      </c>
      <c r="E68" s="17">
        <v>2272619631.5329294</v>
      </c>
      <c r="F68" s="7">
        <v>-406758124.02399021</v>
      </c>
      <c r="G68" s="7">
        <v>-11348313.31193164</v>
      </c>
      <c r="H68" s="5">
        <f t="shared" si="14"/>
        <v>1865861507.5089393</v>
      </c>
      <c r="I68" s="3">
        <f t="shared" ref="I68:I72" si="18">(H68-H67-G68)/(H67+G68)</f>
        <v>1.2984383100861404E-4</v>
      </c>
      <c r="J68" s="3">
        <f t="shared" ref="J68:J72" si="19">J67*(1+I68)</f>
        <v>100.9379081691679</v>
      </c>
      <c r="K68" s="14">
        <f t="shared" ref="K68:K72" si="20">H68-H67-G68</f>
        <v>242239.15300682187</v>
      </c>
      <c r="L68" s="14">
        <f t="shared" ref="L68:L72" si="21">K68-D68</f>
        <v>-2.0521692931652069E-6</v>
      </c>
      <c r="M68" s="14"/>
      <c r="N68" s="14"/>
      <c r="O68" s="53">
        <v>-29670.316628329438</v>
      </c>
      <c r="P68" s="8">
        <f t="shared" si="17"/>
        <v>212568.83638054461</v>
      </c>
      <c r="Q68" s="14">
        <f t="shared" si="15"/>
        <v>-231514.41589711697</v>
      </c>
      <c r="R68" s="8">
        <f t="shared" si="16"/>
        <v>10724.737111757073</v>
      </c>
      <c r="T68" s="53"/>
    </row>
    <row r="69" spans="1:20">
      <c r="A69" t="s">
        <v>7</v>
      </c>
      <c r="B69" t="s">
        <v>12</v>
      </c>
      <c r="C69" s="1">
        <v>46279</v>
      </c>
      <c r="D69" s="53">
        <v>721835.97716896795</v>
      </c>
      <c r="E69" s="17">
        <v>2268167776.4172578</v>
      </c>
      <c r="F69" s="7">
        <v>-358644002.90816694</v>
      </c>
      <c r="G69" s="7">
        <v>42940430.022982836</v>
      </c>
      <c r="H69" s="5">
        <f t="shared" si="14"/>
        <v>1909523773.5090909</v>
      </c>
      <c r="I69" s="3">
        <f t="shared" si="18"/>
        <v>3.7816180032912753E-4</v>
      </c>
      <c r="J69" s="3">
        <f t="shared" si="19"/>
        <v>100.9760790302426</v>
      </c>
      <c r="K69" s="14">
        <f t="shared" si="20"/>
        <v>721835.97716879845</v>
      </c>
      <c r="L69" s="14">
        <f t="shared" si="21"/>
        <v>-1.6950070858001709E-7</v>
      </c>
      <c r="M69" s="14"/>
      <c r="N69" s="14"/>
      <c r="O69" s="53">
        <v>-74769.442261830933</v>
      </c>
      <c r="P69" s="8">
        <f t="shared" si="17"/>
        <v>647066.53490713704</v>
      </c>
      <c r="Q69" s="14">
        <f t="shared" si="15"/>
        <v>-697534.22220942751</v>
      </c>
      <c r="R69" s="8">
        <f t="shared" si="16"/>
        <v>24301.754959540442</v>
      </c>
      <c r="T69" s="53"/>
    </row>
    <row r="70" spans="1:20">
      <c r="A70" t="s">
        <v>7</v>
      </c>
      <c r="B70" t="s">
        <v>12</v>
      </c>
      <c r="C70" s="1">
        <v>46280</v>
      </c>
      <c r="D70" s="53">
        <v>297679.98208172549</v>
      </c>
      <c r="E70" s="17">
        <v>2262263298.5435133</v>
      </c>
      <c r="F70" s="7">
        <v>-352440074.46491206</v>
      </c>
      <c r="G70" s="7">
        <v>1770.5874278247356</v>
      </c>
      <c r="H70" s="5">
        <f t="shared" si="14"/>
        <v>1909823224.0786014</v>
      </c>
      <c r="I70" s="3">
        <f t="shared" si="18"/>
        <v>1.5589211833428538E-4</v>
      </c>
      <c r="J70" s="3">
        <f t="shared" si="19"/>
        <v>100.99182040510371</v>
      </c>
      <c r="K70" s="14">
        <f t="shared" si="20"/>
        <v>297679.98208263516</v>
      </c>
      <c r="L70" s="14">
        <f t="shared" si="21"/>
        <v>9.0966932475566864E-7</v>
      </c>
      <c r="M70" s="14"/>
      <c r="N70" s="14"/>
      <c r="O70" s="53">
        <v>-21800.475671821041</v>
      </c>
      <c r="P70" s="8">
        <f t="shared" si="17"/>
        <v>275879.50640990445</v>
      </c>
      <c r="Q70" s="14">
        <f t="shared" si="15"/>
        <v>-232361.31006522855</v>
      </c>
      <c r="R70" s="8">
        <f t="shared" si="16"/>
        <v>65318.672016496945</v>
      </c>
      <c r="T70" s="53"/>
    </row>
    <row r="71" spans="1:20">
      <c r="A71" t="s">
        <v>7</v>
      </c>
      <c r="B71" t="s">
        <v>12</v>
      </c>
      <c r="C71" s="1">
        <v>46281</v>
      </c>
      <c r="D71" s="53">
        <v>286570.20027318224</v>
      </c>
      <c r="E71" s="17">
        <v>2301481008.1692247</v>
      </c>
      <c r="F71" s="7">
        <v>-322577151.2982496</v>
      </c>
      <c r="G71" s="7">
        <v>68794062.592103422</v>
      </c>
      <c r="H71" s="5">
        <f t="shared" si="14"/>
        <v>1978903856.870975</v>
      </c>
      <c r="I71" s="3">
        <f t="shared" si="18"/>
        <v>1.4483356746186588E-4</v>
      </c>
      <c r="J71" s="3">
        <f t="shared" si="19"/>
        <v>101.00644741073745</v>
      </c>
      <c r="K71" s="14">
        <f t="shared" si="20"/>
        <v>286570.20027023554</v>
      </c>
      <c r="L71" s="14">
        <f t="shared" si="21"/>
        <v>-2.946704626083374E-6</v>
      </c>
      <c r="M71" s="14"/>
      <c r="N71" s="14"/>
      <c r="O71" s="53">
        <v>-21301.17340642017</v>
      </c>
      <c r="P71" s="8">
        <f t="shared" si="17"/>
        <v>265269.02686676208</v>
      </c>
      <c r="Q71" s="14">
        <f t="shared" si="15"/>
        <v>-237006.40799859894</v>
      </c>
      <c r="R71" s="8">
        <f t="shared" si="16"/>
        <v>49563.792274583306</v>
      </c>
      <c r="T71" s="53"/>
    </row>
    <row r="72" spans="1:20">
      <c r="A72" t="s">
        <v>7</v>
      </c>
      <c r="B72" t="s">
        <v>12</v>
      </c>
      <c r="C72" s="1">
        <v>46282</v>
      </c>
      <c r="D72" s="74">
        <v>-121310.07002400607</v>
      </c>
      <c r="E72" s="17">
        <v>2315774081.2698984</v>
      </c>
      <c r="F72" s="7">
        <v>-357165442.44906503</v>
      </c>
      <c r="G72" s="7">
        <v>-20173907.980119616</v>
      </c>
      <c r="H72" s="5">
        <f t="shared" si="14"/>
        <v>1958608638.8208334</v>
      </c>
      <c r="I72" s="3">
        <f t="shared" si="18"/>
        <v>-6.193302455535019E-5</v>
      </c>
      <c r="J72" s="3">
        <f t="shared" si="19"/>
        <v>101.00019177594972</v>
      </c>
      <c r="K72" s="14">
        <f t="shared" si="20"/>
        <v>-121310.07002195716</v>
      </c>
      <c r="L72" s="14">
        <f t="shared" si="21"/>
        <v>2.0489096641540527E-6</v>
      </c>
      <c r="M72" s="14"/>
      <c r="N72" s="14"/>
      <c r="O72" s="53">
        <v>-14455.399901391342</v>
      </c>
      <c r="P72" s="8">
        <f t="shared" si="17"/>
        <v>-135765.46992539742</v>
      </c>
      <c r="Q72" s="14">
        <f t="shared" si="15"/>
        <v>-234414.58860082101</v>
      </c>
      <c r="R72" s="8">
        <f t="shared" si="16"/>
        <v>-355724.65862482705</v>
      </c>
      <c r="T72" s="53"/>
    </row>
    <row r="73" spans="1:20">
      <c r="A73" t="s">
        <v>7</v>
      </c>
      <c r="B73" t="s">
        <v>12</v>
      </c>
      <c r="C73" s="1">
        <v>46283</v>
      </c>
      <c r="D73" s="53">
        <f>-135096864.956296+34181569.9613392+101428170.18</f>
        <v>512875.18504321575</v>
      </c>
      <c r="E73" s="17">
        <f>2316449502.61522+34181569.9613392+101428170.18</f>
        <v>2452059242.7565589</v>
      </c>
      <c r="F73" s="7">
        <v>-532523675.34964192</v>
      </c>
      <c r="G73" s="7">
        <v>-39585946.598961443</v>
      </c>
      <c r="H73" s="5">
        <f t="shared" ref="H73:H81" si="22">E73+F73</f>
        <v>1919535567.4069171</v>
      </c>
      <c r="I73" s="3">
        <f t="shared" ref="I73:I81" si="23">(H73-H72-G73)/(H72+G73)</f>
        <v>2.6725853066973329E-4</v>
      </c>
      <c r="J73" s="3">
        <f t="shared" ref="J73:J81" si="24">J72*(1+I73)</f>
        <v>101.02718493880113</v>
      </c>
      <c r="K73" s="14">
        <f t="shared" ref="K73:K81" si="25">H73-H72-G73</f>
        <v>512875.1850450933</v>
      </c>
      <c r="L73" s="14">
        <f t="shared" ref="L73:L81" si="26">K73-D73</f>
        <v>1.8775463104248047E-6</v>
      </c>
      <c r="Q73" s="14">
        <f t="shared" si="15"/>
        <v>-246678.11013529578</v>
      </c>
      <c r="R73" s="8">
        <f t="shared" si="16"/>
        <v>266197.07490791997</v>
      </c>
    </row>
    <row r="74" spans="1:20">
      <c r="A74" t="s">
        <v>7</v>
      </c>
      <c r="B74" t="s">
        <v>12</v>
      </c>
      <c r="C74" s="1">
        <v>46286</v>
      </c>
      <c r="D74" s="53">
        <f>136303712.271068-34181569.9613392-101428170.18</f>
        <v>693972.1297287941</v>
      </c>
      <c r="E74" s="17">
        <f>2449870603.22729</f>
        <v>2449870603.2272902</v>
      </c>
      <c r="F74" s="7">
        <v>-522511530.70806062</v>
      </c>
      <c r="G74" s="7">
        <v>7129532.9825919271</v>
      </c>
      <c r="H74" s="5">
        <f t="shared" si="22"/>
        <v>1927359072.5192294</v>
      </c>
      <c r="I74" s="3">
        <f t="shared" si="23"/>
        <v>3.6019343973173711E-4</v>
      </c>
      <c r="J74" s="3">
        <f t="shared" si="24"/>
        <v>101.06357426805064</v>
      </c>
      <c r="K74" s="14">
        <f t="shared" si="25"/>
        <v>693972.12972038984</v>
      </c>
      <c r="L74" s="14">
        <f t="shared" si="26"/>
        <v>-8.4042549133300781E-6</v>
      </c>
      <c r="Q74" s="14">
        <f t="shared" si="15"/>
        <v>-698279.48865834007</v>
      </c>
      <c r="R74" s="8">
        <f t="shared" si="16"/>
        <v>-4307.3589295459678</v>
      </c>
    </row>
    <row r="75" spans="1:20">
      <c r="A75" t="s">
        <v>7</v>
      </c>
      <c r="B75" t="s">
        <v>12</v>
      </c>
      <c r="C75" s="1">
        <v>46287</v>
      </c>
      <c r="D75" s="53">
        <v>44145.002108167857</v>
      </c>
      <c r="E75" s="17">
        <v>2448806659.1631827</v>
      </c>
      <c r="F75" s="7">
        <v>-474069283.08805752</v>
      </c>
      <c r="G75" s="7">
        <v>47334158.553780407</v>
      </c>
      <c r="H75" s="5">
        <f t="shared" si="22"/>
        <v>1974737376.0751252</v>
      </c>
      <c r="I75" s="3">
        <f t="shared" si="23"/>
        <v>2.2355372176675318E-5</v>
      </c>
      <c r="J75" s="3">
        <f t="shared" si="24"/>
        <v>101.06583358186693</v>
      </c>
      <c r="K75" s="14">
        <f t="shared" si="25"/>
        <v>44145.002115398645</v>
      </c>
      <c r="L75" s="14">
        <f t="shared" si="26"/>
        <v>7.2307884693145752E-6</v>
      </c>
      <c r="Q75" s="14">
        <f t="shared" si="15"/>
        <v>-232866.59547231256</v>
      </c>
      <c r="R75" s="8">
        <f t="shared" si="16"/>
        <v>-188721.5933641447</v>
      </c>
    </row>
    <row r="76" spans="1:20">
      <c r="A76" t="s">
        <v>7</v>
      </c>
      <c r="B76" t="s">
        <v>12</v>
      </c>
      <c r="C76" s="1">
        <v>46288</v>
      </c>
      <c r="D76" s="53">
        <v>223490.12478307262</v>
      </c>
      <c r="E76" s="17">
        <v>2443357026.4790907</v>
      </c>
      <c r="F76" s="7">
        <v>-468394952.68692124</v>
      </c>
      <c r="G76" s="7">
        <v>1207.5922614037991</v>
      </c>
      <c r="H76" s="5">
        <f t="shared" si="22"/>
        <v>1974962073.7921696</v>
      </c>
      <c r="I76" s="3">
        <f t="shared" si="23"/>
        <v>1.1317453693941347E-4</v>
      </c>
      <c r="J76" s="3">
        <f t="shared" si="24"/>
        <v>101.07727166078294</v>
      </c>
      <c r="K76" s="14">
        <f t="shared" si="25"/>
        <v>223490.12478294969</v>
      </c>
      <c r="L76" s="14">
        <f t="shared" si="26"/>
        <v>-1.2293457984924316E-7</v>
      </c>
      <c r="Q76" s="14">
        <f t="shared" si="15"/>
        <v>-232449.31804523768</v>
      </c>
      <c r="R76" s="8">
        <f t="shared" si="16"/>
        <v>-8959.1932621650631</v>
      </c>
    </row>
    <row r="77" spans="1:20">
      <c r="A77" t="s">
        <v>7</v>
      </c>
      <c r="B77" t="s">
        <v>12</v>
      </c>
      <c r="C77" s="1">
        <v>46289</v>
      </c>
      <c r="D77" s="53">
        <v>405522.55698477849</v>
      </c>
      <c r="E77" s="17">
        <v>2471470157.2835226</v>
      </c>
      <c r="F77" s="7">
        <v>-519072713.02233279</v>
      </c>
      <c r="G77" s="7">
        <v>-22970152.08796522</v>
      </c>
      <c r="H77" s="5">
        <f t="shared" si="22"/>
        <v>1952397444.2611899</v>
      </c>
      <c r="I77" s="3">
        <f t="shared" si="23"/>
        <v>2.0774807132989656E-4</v>
      </c>
      <c r="J77" s="3">
        <f t="shared" si="24"/>
        <v>101.09827026902575</v>
      </c>
      <c r="K77" s="14">
        <f t="shared" si="25"/>
        <v>405522.55698558688</v>
      </c>
      <c r="L77" s="14">
        <f t="shared" si="26"/>
        <v>8.0838799476623535E-7</v>
      </c>
      <c r="Q77" s="14">
        <f t="shared" si="15"/>
        <v>-235648.28434837822</v>
      </c>
      <c r="R77" s="8">
        <f t="shared" si="16"/>
        <v>169874.27263640027</v>
      </c>
    </row>
    <row r="78" spans="1:20">
      <c r="A78" t="s">
        <v>7</v>
      </c>
      <c r="B78" t="s">
        <v>12</v>
      </c>
      <c r="C78" s="1">
        <v>46290</v>
      </c>
      <c r="D78" s="53">
        <v>515135.15617675474</v>
      </c>
      <c r="E78" s="17">
        <v>2480595373.0729208</v>
      </c>
      <c r="F78" s="7">
        <v>-527681381.61635447</v>
      </c>
      <c r="G78" s="7">
        <v>1412.0392006337643</v>
      </c>
      <c r="H78" s="5">
        <f t="shared" si="22"/>
        <v>1952913991.4565663</v>
      </c>
      <c r="I78" s="3">
        <f t="shared" si="23"/>
        <v>2.6384729457990691E-4</v>
      </c>
      <c r="J78" s="3">
        <f t="shared" si="24"/>
        <v>101.12494477412294</v>
      </c>
      <c r="K78" s="14">
        <f t="shared" si="25"/>
        <v>515135.15617576241</v>
      </c>
      <c r="L78" s="14">
        <f t="shared" si="26"/>
        <v>-9.9232420325279236E-7</v>
      </c>
      <c r="Q78" s="14">
        <f t="shared" si="15"/>
        <v>-233827.93873158368</v>
      </c>
      <c r="R78" s="8">
        <f t="shared" si="16"/>
        <v>281307.21744517109</v>
      </c>
    </row>
    <row r="79" spans="1:20">
      <c r="A79" t="s">
        <v>7</v>
      </c>
      <c r="B79" t="s">
        <v>12</v>
      </c>
      <c r="C79" s="1">
        <v>46293</v>
      </c>
      <c r="D79" s="53">
        <v>827460.08115447033</v>
      </c>
      <c r="E79" s="17">
        <v>2481491172.2454615</v>
      </c>
      <c r="F79" s="7">
        <v>-724191334.32228303</v>
      </c>
      <c r="G79" s="7">
        <v>-196441613.61454105</v>
      </c>
      <c r="H79" s="5">
        <f t="shared" si="22"/>
        <v>1757299837.9231784</v>
      </c>
      <c r="I79" s="3">
        <f t="shared" si="23"/>
        <v>4.7109199756944597E-4</v>
      </c>
      <c r="J79" s="3">
        <f t="shared" si="24"/>
        <v>101.17258392636067</v>
      </c>
      <c r="K79" s="14">
        <f t="shared" si="25"/>
        <v>827460.08115315437</v>
      </c>
      <c r="L79" s="14">
        <f t="shared" si="26"/>
        <v>-1.3159587979316711E-6</v>
      </c>
      <c r="Q79" s="14">
        <f t="shared" si="15"/>
        <v>-699155.70002906723</v>
      </c>
      <c r="R79" s="8">
        <f t="shared" si="16"/>
        <v>128304.3811254031</v>
      </c>
    </row>
    <row r="80" spans="1:20">
      <c r="A80" t="s">
        <v>7</v>
      </c>
      <c r="B80" t="s">
        <v>12</v>
      </c>
      <c r="C80" s="1">
        <v>46294</v>
      </c>
      <c r="D80" s="53">
        <v>343120.49638521951</v>
      </c>
      <c r="E80" s="17">
        <v>2532537426.2634344</v>
      </c>
      <c r="F80" s="7">
        <v>-847157550.1337204</v>
      </c>
      <c r="G80" s="7">
        <v>-72263082.289853036</v>
      </c>
      <c r="H80" s="5">
        <f t="shared" si="22"/>
        <v>1685379876.129714</v>
      </c>
      <c r="I80" s="3">
        <f t="shared" si="23"/>
        <v>2.0362790024698984E-4</v>
      </c>
      <c r="J80" s="3">
        <f t="shared" si="24"/>
        <v>101.19318548718817</v>
      </c>
      <c r="K80" s="14">
        <f t="shared" si="25"/>
        <v>343120.49638861418</v>
      </c>
      <c r="L80" s="14">
        <f t="shared" si="26"/>
        <v>3.3946707844734192E-6</v>
      </c>
      <c r="Q80" s="14">
        <f t="shared" si="15"/>
        <v>-237760.10304524752</v>
      </c>
      <c r="R80" s="8">
        <f t="shared" si="16"/>
        <v>105360.39333997198</v>
      </c>
    </row>
    <row r="81" spans="1:18">
      <c r="A81" t="s">
        <v>7</v>
      </c>
      <c r="B81" t="s">
        <v>12</v>
      </c>
      <c r="C81" s="1">
        <v>46295</v>
      </c>
      <c r="D81" s="53">
        <v>215369.45430443436</v>
      </c>
      <c r="E81" s="17">
        <v>2571466833.6961513</v>
      </c>
      <c r="F81" s="7">
        <v>-877912566.56616712</v>
      </c>
      <c r="G81" s="7">
        <v>7959021.5459674597</v>
      </c>
      <c r="H81" s="5">
        <f t="shared" si="22"/>
        <v>1693554267.1299841</v>
      </c>
      <c r="I81" s="3">
        <f t="shared" si="23"/>
        <v>1.2718626767405507E-4</v>
      </c>
      <c r="J81" s="3">
        <f t="shared" si="24"/>
        <v>101.20605587076435</v>
      </c>
      <c r="K81" s="14">
        <f t="shared" si="25"/>
        <v>215369.45430266857</v>
      </c>
      <c r="L81" s="14">
        <f t="shared" si="26"/>
        <v>-1.7657876014709473E-6</v>
      </c>
      <c r="Q81" s="14">
        <f t="shared" si="15"/>
        <v>-236548.88091530968</v>
      </c>
      <c r="R81" s="8">
        <f t="shared" si="16"/>
        <v>-21179.426610875322</v>
      </c>
    </row>
    <row r="82" spans="1:18">
      <c r="A82" t="s">
        <v>7</v>
      </c>
      <c r="B82" t="s">
        <v>12</v>
      </c>
      <c r="C82" s="1">
        <v>46296</v>
      </c>
      <c r="D82" s="8">
        <v>3306598616.3535852</v>
      </c>
      <c r="E82" s="7">
        <v>5877883303.9886694</v>
      </c>
      <c r="F82" s="7">
        <v>-877166189.06728292</v>
      </c>
      <c r="G82" s="7">
        <v>564231.43781173229</v>
      </c>
      <c r="H82" s="5">
        <f t="shared" ref="H82:H83" si="27">E82+F82</f>
        <v>5000717114.9213867</v>
      </c>
      <c r="I82" s="3">
        <f t="shared" ref="I82:I83" si="28">(H82-H81-G82)/(H81+G82)</f>
        <v>1.9518107022318583</v>
      </c>
      <c r="J82" s="3">
        <f t="shared" ref="J82:J83" si="29">J81*(1+I82)</f>
        <v>298.74111884999763</v>
      </c>
      <c r="K82" s="14">
        <f t="shared" ref="K82:K83" si="30">H82-H81-G82</f>
        <v>3306598616.353591</v>
      </c>
      <c r="L82" s="14">
        <f t="shared" ref="L82:L83" si="31">K82-D82</f>
        <v>5.7220458984375E-6</v>
      </c>
      <c r="Q82" s="14">
        <f t="shared" si="15"/>
        <v>-532519.94080820971</v>
      </c>
      <c r="R82" s="8">
        <f t="shared" ref="R82:R83" si="32">D82+Q82</f>
        <v>3306066096.4127769</v>
      </c>
    </row>
    <row r="83" spans="1:18">
      <c r="A83" t="s">
        <v>7</v>
      </c>
      <c r="B83" t="s">
        <v>12</v>
      </c>
      <c r="C83" s="1">
        <v>46297</v>
      </c>
      <c r="D83" s="8">
        <v>14203784.630886178</v>
      </c>
      <c r="E83" s="7">
        <v>5892479449.7886658</v>
      </c>
      <c r="F83" s="7">
        <v>-877554940.06772578</v>
      </c>
      <c r="G83" s="7">
        <v>3610.16866928339</v>
      </c>
      <c r="H83" s="5">
        <f t="shared" si="27"/>
        <v>5014924509.7209396</v>
      </c>
      <c r="I83" s="3">
        <f t="shared" si="28"/>
        <v>2.8403475042345708E-3</v>
      </c>
      <c r="J83" s="3">
        <f t="shared" si="29"/>
        <v>299.5896474413355</v>
      </c>
      <c r="K83" s="14">
        <f t="shared" si="30"/>
        <v>14203784.630883634</v>
      </c>
      <c r="L83" s="14">
        <f t="shared" si="31"/>
        <v>-2.5443732738494873E-6</v>
      </c>
      <c r="Q83" s="14">
        <f t="shared" si="15"/>
        <v>-233546.28300927175</v>
      </c>
      <c r="R83" s="8">
        <f t="shared" si="32"/>
        <v>13970238.347876906</v>
      </c>
    </row>
    <row r="84" spans="1:18">
      <c r="A84" t="s">
        <v>7</v>
      </c>
      <c r="B84" t="s">
        <v>12</v>
      </c>
      <c r="C84" s="1">
        <v>46300</v>
      </c>
      <c r="D84" s="8">
        <v>7639471.7392355595</v>
      </c>
      <c r="E84" s="7">
        <v>5900302127.7390375</v>
      </c>
      <c r="F84" s="7">
        <v>-877727314.6049186</v>
      </c>
      <c r="G84" s="7">
        <v>10831.673946857452</v>
      </c>
      <c r="H84" s="5">
        <f t="shared" ref="H84" si="33">E84+F84</f>
        <v>5022574813.134119</v>
      </c>
      <c r="I84" s="3">
        <f t="shared" ref="I84" si="34">(H84-H83-G84)/(H83+G84)</f>
        <v>1.5233440152605535E-3</v>
      </c>
      <c r="J84" s="3">
        <f t="shared" ref="J84" si="35">J83*(1+I84)</f>
        <v>300.04602553779932</v>
      </c>
      <c r="K84" s="14">
        <f t="shared" ref="K84" si="36">H84-H83-G84</f>
        <v>7639471.7392325401</v>
      </c>
      <c r="L84" s="14">
        <f t="shared" ref="L84" si="37">K84-D84</f>
        <v>-3.0193477869033813E-6</v>
      </c>
      <c r="Q84" s="14">
        <f t="shared" si="15"/>
        <v>-699831.15316398523</v>
      </c>
      <c r="R84" s="8">
        <f t="shared" ref="R84" si="38">D84+Q84</f>
        <v>6939640.5860715741</v>
      </c>
    </row>
    <row r="85" spans="1:18">
      <c r="A85" t="s">
        <v>7</v>
      </c>
      <c r="B85" t="s">
        <v>12</v>
      </c>
      <c r="C85" s="1">
        <v>46301</v>
      </c>
      <c r="D85" s="8">
        <v>5415200.9418644141</v>
      </c>
      <c r="E85" s="7">
        <v>5903187484.196579</v>
      </c>
      <c r="F85" s="7">
        <v>-872490601.10305285</v>
      </c>
      <c r="G85" s="7">
        <v>2706869.0175384879</v>
      </c>
      <c r="H85" s="5">
        <f t="shared" ref="H85" si="39">E85+F85</f>
        <v>5030696883.0935259</v>
      </c>
      <c r="I85" s="3">
        <f t="shared" ref="I85" si="40">(H85-H84-G85)/(H84+G85)</f>
        <v>1.0775915230984141E-3</v>
      </c>
      <c r="J85" s="3">
        <f t="shared" ref="J85" si="41">J84*(1+I85)</f>
        <v>300.36935259145827</v>
      </c>
      <c r="K85" s="14">
        <f t="shared" ref="K85" si="42">H85-H84-G85</f>
        <v>5415200.9418683648</v>
      </c>
      <c r="L85" s="14">
        <f t="shared" ref="L85" si="43">K85-D85</f>
        <v>3.9506703615188599E-6</v>
      </c>
      <c r="Q85" s="14">
        <f t="shared" ref="Q85" si="44">$Q$54*(C85-C84)*E85/E84</f>
        <v>-233081.6956035537</v>
      </c>
      <c r="R85" s="8">
        <f t="shared" ref="R85" si="45">D85+Q85</f>
        <v>5182119.24626086</v>
      </c>
    </row>
    <row r="86" spans="1:18">
      <c r="A86" t="s">
        <v>7</v>
      </c>
      <c r="B86" t="s">
        <v>12</v>
      </c>
      <c r="C86" s="1">
        <v>46302</v>
      </c>
      <c r="D86" s="8">
        <v>-3337546818.7120275</v>
      </c>
      <c r="E86" s="8">
        <v>2574680659.9070783</v>
      </c>
      <c r="F86" s="7">
        <v>-932002956.69158077</v>
      </c>
      <c r="G86" s="7">
        <v>-50472361.166000664</v>
      </c>
      <c r="H86" s="5">
        <f t="shared" ref="H86" si="46">E86+F86</f>
        <v>1642677703.2154975</v>
      </c>
      <c r="I86" s="3">
        <f t="shared" ref="I86" si="47">(H86-H85-G86)/(H85+G86)</f>
        <v>-0.67015991026450294</v>
      </c>
      <c r="J86" s="3">
        <f t="shared" ref="J86" si="48">J85*(1+I86)</f>
        <v>99.073854212559752</v>
      </c>
      <c r="K86" s="14">
        <f t="shared" ref="K86" si="49">H86-H85-G86</f>
        <v>-3337546818.7120275</v>
      </c>
      <c r="L86" s="14">
        <f t="shared" ref="L86" si="50">K86-D86</f>
        <v>0</v>
      </c>
      <c r="Q86" s="14">
        <f t="shared" ref="Q86" si="51">$Q$54*(C86-C85)*E86/E85</f>
        <v>-101609.10755253535</v>
      </c>
      <c r="R86" s="8">
        <f t="shared" ref="R86" si="52">D86+Q86</f>
        <v>-3337648427.8195801</v>
      </c>
    </row>
    <row r="87" spans="1:18">
      <c r="A87" t="s">
        <v>7</v>
      </c>
      <c r="B87" t="s">
        <v>12</v>
      </c>
      <c r="C87" s="1">
        <v>46303</v>
      </c>
      <c r="D87" s="14">
        <v>-99786.30578262452</v>
      </c>
      <c r="E87" s="7">
        <v>2516028362.98457</v>
      </c>
      <c r="F87" s="7">
        <v>-909624535.12414515</v>
      </c>
      <c r="G87" s="7">
        <v>-36174089.049292684</v>
      </c>
      <c r="H87" s="5">
        <f t="shared" ref="H87" si="53">E87+F87</f>
        <v>1606403827.860425</v>
      </c>
      <c r="I87" s="3">
        <f t="shared" ref="I87" si="54">(H87-H86-G87)/(H86+G87)</f>
        <v>-6.2113962832013316E-5</v>
      </c>
      <c r="J87" s="3">
        <f t="shared" ref="J87" si="55">J86*(1+I87)</f>
        <v>99.067700342861556</v>
      </c>
      <c r="K87" s="14">
        <f t="shared" ref="K87" si="56">H87-H86-G87</f>
        <v>-99786.30577981472</v>
      </c>
      <c r="L87" s="14">
        <f t="shared" ref="L87" si="57">K87-D87</f>
        <v>2.8098002076148987E-6</v>
      </c>
      <c r="Q87" s="14">
        <f t="shared" ref="Q87" si="58">$Q$54*(C87-C86)*E87/E86</f>
        <v>-227660.66731633546</v>
      </c>
      <c r="R87" s="8">
        <f t="shared" ref="R87" si="59">D87+Q87</f>
        <v>-327446.97309896001</v>
      </c>
    </row>
    <row r="88" spans="1:18">
      <c r="A88" t="s">
        <v>7</v>
      </c>
      <c r="B88" t="s">
        <v>12</v>
      </c>
      <c r="C88" s="1">
        <v>46304</v>
      </c>
      <c r="D88" s="53">
        <v>-5315256.6920086797</v>
      </c>
      <c r="E88" s="7">
        <v>2498069422.9144206</v>
      </c>
      <c r="F88" s="7">
        <v>-894954784.91983593</v>
      </c>
      <c r="G88" s="7">
        <v>4335.8467235565186</v>
      </c>
      <c r="H88" s="5">
        <f t="shared" ref="H88" si="60">E88+F88</f>
        <v>1603114637.9945846</v>
      </c>
      <c r="I88" s="3">
        <f t="shared" ref="I88" si="61">(H88-H87-G88)/(H87+G88)</f>
        <v>-2.0502421408040154E-3</v>
      </c>
      <c r="J88" s="3">
        <f t="shared" ref="J88" si="62">J87*(1+I88)</f>
        <v>98.864587568826067</v>
      </c>
      <c r="K88" s="14">
        <f t="shared" ref="K88" si="63">H88-H87-G88</f>
        <v>-3293525.7125639915</v>
      </c>
      <c r="L88" s="14">
        <f t="shared" ref="L88" si="64">K88-D88</f>
        <v>2021730.9794446882</v>
      </c>
      <c r="Q88" s="14">
        <f t="shared" ref="Q88" si="65">$Q$54*(C88-C87)*E88/E87</f>
        <v>-231304.88968318867</v>
      </c>
      <c r="R88" s="8">
        <f t="shared" ref="R88" si="66">D88+Q88</f>
        <v>-5546561.5816918686</v>
      </c>
    </row>
    <row r="89" spans="1:18">
      <c r="A89" t="s">
        <v>7</v>
      </c>
      <c r="B89" t="s">
        <v>12</v>
      </c>
      <c r="C89" s="1">
        <v>46305</v>
      </c>
    </row>
    <row r="90" spans="1:18">
      <c r="A90" t="s">
        <v>7</v>
      </c>
      <c r="B90" t="s">
        <v>12</v>
      </c>
      <c r="C90" s="1">
        <v>46306</v>
      </c>
    </row>
    <row r="91" spans="1:18">
      <c r="A91" t="s">
        <v>7</v>
      </c>
      <c r="B91" t="s">
        <v>12</v>
      </c>
      <c r="C91" s="1">
        <v>46307</v>
      </c>
    </row>
    <row r="92" spans="1:18">
      <c r="A92" t="s">
        <v>7</v>
      </c>
      <c r="B92" t="s">
        <v>12</v>
      </c>
      <c r="C92" s="1">
        <v>46308</v>
      </c>
    </row>
    <row r="93" spans="1:18">
      <c r="A93" t="s">
        <v>7</v>
      </c>
      <c r="B93" t="s">
        <v>12</v>
      </c>
      <c r="C93" s="1">
        <v>46309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931F-4A69-4372-B923-40AAED957F74}">
  <sheetPr>
    <tabColor theme="5" tint="0.79998168889431442"/>
  </sheetPr>
  <dimension ref="A1:AD108"/>
  <sheetViews>
    <sheetView topLeftCell="B1" workbookViewId="0">
      <pane ySplit="1" topLeftCell="A77" activePane="bottomLeft" state="frozen"/>
      <selection pane="bottomLeft" activeCell="I88" sqref="I88"/>
    </sheetView>
  </sheetViews>
  <sheetFormatPr defaultRowHeight="15"/>
  <cols>
    <col min="1" max="1" width="21.7109375" bestFit="1" customWidth="1"/>
    <col min="2" max="2" width="13.140625" bestFit="1" customWidth="1"/>
    <col min="3" max="3" width="11.28515625" bestFit="1" customWidth="1"/>
    <col min="4" max="4" width="14.28515625" bestFit="1" customWidth="1"/>
    <col min="5" max="5" width="27.7109375" style="7" bestFit="1" customWidth="1"/>
    <col min="6" max="6" width="21.85546875" style="7" bestFit="1" customWidth="1"/>
    <col min="7" max="7" width="19.85546875" style="7" bestFit="1" customWidth="1"/>
    <col min="8" max="8" width="23.7109375" style="3" customWidth="1"/>
    <col min="9" max="9" width="12" style="3" bestFit="1" customWidth="1"/>
    <col min="10" max="10" width="12" style="3" customWidth="1"/>
    <col min="11" max="12" width="16" bestFit="1" customWidth="1"/>
    <col min="13" max="13" width="18" bestFit="1" customWidth="1"/>
    <col min="14" max="14" width="14" style="8" bestFit="1" customWidth="1"/>
    <col min="15" max="15" width="12" bestFit="1" customWidth="1"/>
    <col min="18" max="21" width="15" bestFit="1" customWidth="1"/>
    <col min="22" max="22" width="12.7109375" bestFit="1" customWidth="1"/>
  </cols>
  <sheetData>
    <row r="1" spans="1:15">
      <c r="A1" t="s">
        <v>1</v>
      </c>
      <c r="B1" t="s">
        <v>9</v>
      </c>
      <c r="C1" t="s">
        <v>2</v>
      </c>
      <c r="D1" t="s">
        <v>745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M1" t="s">
        <v>1558</v>
      </c>
      <c r="O1" t="s">
        <v>1559</v>
      </c>
    </row>
    <row r="2" spans="1:15">
      <c r="C2" s="1">
        <v>46203</v>
      </c>
      <c r="E2" s="6">
        <v>3779179380.0799999</v>
      </c>
      <c r="F2" s="6">
        <v>-7567655.8126833029</v>
      </c>
      <c r="G2" s="6"/>
      <c r="H2" s="2">
        <f>E2+F2</f>
        <v>3771611724.2673168</v>
      </c>
      <c r="I2" s="2"/>
      <c r="J2" s="3">
        <v>100</v>
      </c>
    </row>
    <row r="3" spans="1:15">
      <c r="A3" t="s">
        <v>7</v>
      </c>
      <c r="B3" t="s">
        <v>13</v>
      </c>
      <c r="C3" s="1">
        <v>46204</v>
      </c>
      <c r="D3" s="8">
        <v>-855004.31</v>
      </c>
      <c r="E3" s="7">
        <v>3784060800.7600002</v>
      </c>
      <c r="F3" s="7">
        <f>F2</f>
        <v>-7567655.8126833029</v>
      </c>
      <c r="G3" s="7">
        <f>-(E2+D3-E3)</f>
        <v>5736424.990000248</v>
      </c>
      <c r="H3" s="5">
        <f>E3+F3</f>
        <v>3776493144.9473171</v>
      </c>
      <c r="I3" s="3">
        <f>(H3-H2-G3)/(H2+G3)</f>
        <v>-2.2635041203921045E-4</v>
      </c>
      <c r="J3" s="3">
        <f>J2*(1+I3)</f>
        <v>99.977364958796073</v>
      </c>
      <c r="K3" s="14">
        <f>H3-H2-G3</f>
        <v>-855004.30999994278</v>
      </c>
      <c r="L3" s="14">
        <f>K3-D3</f>
        <v>5.7276338338851929E-8</v>
      </c>
      <c r="M3" s="14">
        <f t="shared" ref="M3:M34" si="0">-(H2+G3)*O3</f>
        <v>-722196.62448314507</v>
      </c>
      <c r="N3" s="8">
        <f t="shared" ref="N3:N34" si="1">D3+M3</f>
        <v>-1577200.9344831451</v>
      </c>
      <c r="O3">
        <v>1.9119143799999999E-4</v>
      </c>
    </row>
    <row r="4" spans="1:15">
      <c r="A4" t="s">
        <v>7</v>
      </c>
      <c r="B4" t="s">
        <v>13</v>
      </c>
      <c r="C4" s="1">
        <v>46205</v>
      </c>
      <c r="D4" s="8">
        <v>-170685.04</v>
      </c>
      <c r="E4" s="7">
        <v>3783336708.5500002</v>
      </c>
      <c r="F4" s="7">
        <f t="shared" ref="F4:F53" si="2">F3</f>
        <v>-7567655.8126833029</v>
      </c>
      <c r="G4" s="7">
        <f t="shared" ref="G4:G53" si="3">-(E3+D4-E4)</f>
        <v>-553407.17000007629</v>
      </c>
      <c r="H4" s="5">
        <f t="shared" ref="H4:H53" si="4">E4+F4</f>
        <v>3775769052.7373171</v>
      </c>
      <c r="I4" s="3">
        <f t="shared" ref="I4:I67" si="5">(H4-H3-G4)/(H3+G4)</f>
        <v>-4.5203327344528681E-5</v>
      </c>
      <c r="J4" s="3">
        <f t="shared" ref="J4:J67" si="6">J3*(1+I4)</f>
        <v>99.972845649240796</v>
      </c>
      <c r="K4" s="14">
        <f t="shared" ref="K4:K67" si="7">H4-H3-G4</f>
        <v>-170685.03999996185</v>
      </c>
      <c r="L4" s="14">
        <f t="shared" ref="L4:L34" si="8">K4-D4</f>
        <v>3.8155121728777885E-8</v>
      </c>
      <c r="M4" s="14">
        <f t="shared" si="0"/>
        <v>-413594.45157903421</v>
      </c>
      <c r="N4" s="8">
        <f t="shared" si="1"/>
        <v>-584279.49157903425</v>
      </c>
      <c r="O4">
        <v>1.09534177E-4</v>
      </c>
    </row>
    <row r="5" spans="1:15">
      <c r="A5" t="s">
        <v>7</v>
      </c>
      <c r="B5" t="s">
        <v>13</v>
      </c>
      <c r="C5" s="1">
        <v>46206</v>
      </c>
      <c r="D5" s="8">
        <v>406310.81</v>
      </c>
      <c r="E5" s="7">
        <v>3780330175.79</v>
      </c>
      <c r="F5" s="7">
        <f t="shared" si="2"/>
        <v>-7567655.8126833029</v>
      </c>
      <c r="G5" s="7">
        <f t="shared" si="3"/>
        <v>-3412843.5700001717</v>
      </c>
      <c r="H5" s="5">
        <f t="shared" si="4"/>
        <v>3772762519.9773169</v>
      </c>
      <c r="I5" s="3">
        <f t="shared" si="5"/>
        <v>1.077074346830118E-4</v>
      </c>
      <c r="J5" s="3">
        <f t="shared" si="6"/>
        <v>99.983613467983631</v>
      </c>
      <c r="K5" s="14">
        <f t="shared" si="7"/>
        <v>406310.80999994278</v>
      </c>
      <c r="L5" s="14">
        <f t="shared" si="8"/>
        <v>-5.7218130677938461E-8</v>
      </c>
      <c r="M5" s="14">
        <f t="shared" si="0"/>
        <v>-411072.36219478276</v>
      </c>
      <c r="N5" s="8">
        <f t="shared" si="1"/>
        <v>-4761.5521947827656</v>
      </c>
      <c r="O5">
        <v>1.08969657E-4</v>
      </c>
    </row>
    <row r="6" spans="1:15">
      <c r="A6" t="s">
        <v>7</v>
      </c>
      <c r="B6" t="s">
        <v>13</v>
      </c>
      <c r="C6" s="1">
        <v>46207</v>
      </c>
      <c r="D6" s="8">
        <v>-384519.71</v>
      </c>
      <c r="E6" s="7">
        <v>3779945656.0700002</v>
      </c>
      <c r="F6" s="7">
        <f t="shared" si="2"/>
        <v>-7567655.8126833029</v>
      </c>
      <c r="G6" s="7">
        <f t="shared" si="3"/>
        <v>-9.9997520446777344E-3</v>
      </c>
      <c r="H6" s="5">
        <f t="shared" si="4"/>
        <v>3772378000.2573171</v>
      </c>
      <c r="I6" s="3">
        <f t="shared" si="5"/>
        <v>-1.0191993478650471E-4</v>
      </c>
      <c r="J6" s="3">
        <f t="shared" si="6"/>
        <v>99.973423144619261</v>
      </c>
      <c r="K6" s="14">
        <f t="shared" si="7"/>
        <v>-384519.71000003815</v>
      </c>
      <c r="L6" s="14">
        <f t="shared" si="8"/>
        <v>-3.8126017898321152E-8</v>
      </c>
      <c r="M6" s="14">
        <f t="shared" si="0"/>
        <v>-413157.19671641884</v>
      </c>
      <c r="N6" s="8">
        <f t="shared" si="1"/>
        <v>-797676.90671641892</v>
      </c>
      <c r="O6">
        <v>1.09510523E-4</v>
      </c>
    </row>
    <row r="7" spans="1:15">
      <c r="A7" t="s">
        <v>7</v>
      </c>
      <c r="B7" t="s">
        <v>13</v>
      </c>
      <c r="C7" s="1">
        <v>46208</v>
      </c>
      <c r="D7" s="8">
        <v>664087.65</v>
      </c>
      <c r="E7" s="7">
        <v>3780609743.7199998</v>
      </c>
      <c r="F7" s="7">
        <f t="shared" si="2"/>
        <v>-7567655.8126833029</v>
      </c>
      <c r="G7" s="7">
        <f t="shared" si="3"/>
        <v>-4.76837158203125E-7</v>
      </c>
      <c r="H7" s="5">
        <f t="shared" si="4"/>
        <v>3773042087.9073167</v>
      </c>
      <c r="I7" s="3">
        <f t="shared" si="5"/>
        <v>1.7603952996088872E-4</v>
      </c>
      <c r="J7" s="3">
        <f t="shared" si="6"/>
        <v>99.991022419038217</v>
      </c>
      <c r="K7" s="14">
        <f t="shared" si="7"/>
        <v>664087.65000009537</v>
      </c>
      <c r="L7" s="14">
        <f t="shared" si="8"/>
        <v>9.5344148576259613E-8</v>
      </c>
      <c r="M7" s="14">
        <f t="shared" si="0"/>
        <v>-413068.8120009437</v>
      </c>
      <c r="N7" s="8">
        <f t="shared" si="1"/>
        <v>251018.83799905633</v>
      </c>
      <c r="O7">
        <v>1.0949825599999999E-4</v>
      </c>
    </row>
    <row r="8" spans="1:15">
      <c r="A8" t="s">
        <v>7</v>
      </c>
      <c r="B8" t="s">
        <v>13</v>
      </c>
      <c r="C8" s="1">
        <v>46209</v>
      </c>
      <c r="D8" s="8">
        <v>2546432.16</v>
      </c>
      <c r="E8" s="7">
        <v>3783148456.4499998</v>
      </c>
      <c r="F8" s="7">
        <f t="shared" si="2"/>
        <v>-7567655.8126833029</v>
      </c>
      <c r="G8" s="7">
        <f t="shared" si="3"/>
        <v>-7719.4299998283386</v>
      </c>
      <c r="H8" s="5">
        <f t="shared" si="4"/>
        <v>3775580800.6373167</v>
      </c>
      <c r="I8" s="3">
        <f t="shared" si="5"/>
        <v>6.7490298558491816E-4</v>
      </c>
      <c r="J8" s="3">
        <f t="shared" si="6"/>
        <v>100.05850665860051</v>
      </c>
      <c r="K8" s="14">
        <f t="shared" si="7"/>
        <v>2546432.1599998474</v>
      </c>
      <c r="L8" s="14">
        <f t="shared" si="8"/>
        <v>-1.5273690223693848E-7</v>
      </c>
      <c r="M8" s="14">
        <f t="shared" si="0"/>
        <v>-418156.23058482562</v>
      </c>
      <c r="N8" s="8">
        <f t="shared" si="1"/>
        <v>2128275.9294151748</v>
      </c>
      <c r="O8">
        <v>1.1082757E-4</v>
      </c>
    </row>
    <row r="9" spans="1:15">
      <c r="A9" t="s">
        <v>7</v>
      </c>
      <c r="B9" t="s">
        <v>13</v>
      </c>
      <c r="C9" s="1">
        <v>46210</v>
      </c>
      <c r="D9" s="8">
        <v>1432817.32</v>
      </c>
      <c r="E9" s="7">
        <v>3848243439.0999999</v>
      </c>
      <c r="F9" s="7">
        <f t="shared" si="2"/>
        <v>-7567655.8126833029</v>
      </c>
      <c r="G9" s="7">
        <f t="shared" si="3"/>
        <v>63662165.329999924</v>
      </c>
      <c r="H9" s="5">
        <f t="shared" si="4"/>
        <v>3840675783.2873168</v>
      </c>
      <c r="I9" s="3">
        <f t="shared" si="5"/>
        <v>3.7320308527000613E-4</v>
      </c>
      <c r="J9" s="3">
        <f t="shared" si="6"/>
        <v>100.09584880199301</v>
      </c>
      <c r="K9" s="14">
        <f t="shared" si="7"/>
        <v>1432817.3200001717</v>
      </c>
      <c r="L9" s="14">
        <f t="shared" si="8"/>
        <v>1.7159618437290192E-7</v>
      </c>
      <c r="M9" s="14">
        <f t="shared" si="0"/>
        <v>-427127.1287660714</v>
      </c>
      <c r="N9" s="8">
        <f t="shared" si="1"/>
        <v>1005690.1912339287</v>
      </c>
      <c r="O9">
        <v>1.11252956E-4</v>
      </c>
    </row>
    <row r="10" spans="1:15">
      <c r="A10" t="s">
        <v>7</v>
      </c>
      <c r="B10" t="s">
        <v>13</v>
      </c>
      <c r="C10" s="1">
        <v>46211</v>
      </c>
      <c r="D10" s="8">
        <v>-81720.86</v>
      </c>
      <c r="E10" s="7">
        <v>3846714609.9699998</v>
      </c>
      <c r="F10" s="7">
        <f t="shared" si="2"/>
        <v>-7567655.8126833029</v>
      </c>
      <c r="G10" s="7">
        <f t="shared" si="3"/>
        <v>-1447108.2699999809</v>
      </c>
      <c r="H10" s="5">
        <f t="shared" si="4"/>
        <v>3839146954.1573167</v>
      </c>
      <c r="I10" s="3">
        <f t="shared" si="5"/>
        <v>-2.1285749539200062E-5</v>
      </c>
      <c r="J10" s="3">
        <f t="shared" si="6"/>
        <v>100.0937181868255</v>
      </c>
      <c r="K10" s="14">
        <f t="shared" si="7"/>
        <v>-81720.860000133514</v>
      </c>
      <c r="L10" s="14">
        <f t="shared" si="8"/>
        <v>-1.3351382222026587E-7</v>
      </c>
      <c r="M10" s="14">
        <f t="shared" si="0"/>
        <v>-414490.84844373498</v>
      </c>
      <c r="N10" s="8">
        <f t="shared" si="1"/>
        <v>-496211.70844373497</v>
      </c>
      <c r="O10">
        <v>1.07962011E-4</v>
      </c>
    </row>
    <row r="11" spans="1:15">
      <c r="A11" t="s">
        <v>7</v>
      </c>
      <c r="B11" t="s">
        <v>13</v>
      </c>
      <c r="C11" s="1">
        <v>46212</v>
      </c>
      <c r="D11" s="8">
        <v>-1317564.67</v>
      </c>
      <c r="E11" s="7">
        <v>3876488704.9299998</v>
      </c>
      <c r="F11" s="7">
        <f t="shared" si="2"/>
        <v>-7567655.8126833029</v>
      </c>
      <c r="G11" s="7">
        <f t="shared" si="3"/>
        <v>31091659.630000114</v>
      </c>
      <c r="H11" s="5">
        <f t="shared" si="4"/>
        <v>3868921049.1173167</v>
      </c>
      <c r="I11" s="3">
        <f t="shared" si="5"/>
        <v>-3.4043499677420178E-4</v>
      </c>
      <c r="J11" s="3">
        <f t="shared" si="6"/>
        <v>100.05964278219746</v>
      </c>
      <c r="K11" s="14">
        <f t="shared" si="7"/>
        <v>-1317564.6700000763</v>
      </c>
      <c r="L11" s="14">
        <f t="shared" si="8"/>
        <v>-7.6368451118469238E-8</v>
      </c>
      <c r="M11" s="14">
        <f t="shared" si="0"/>
        <v>-408636.22974705766</v>
      </c>
      <c r="N11" s="8">
        <f t="shared" si="1"/>
        <v>-1726200.8997470576</v>
      </c>
      <c r="O11">
        <v>1.05584247E-4</v>
      </c>
    </row>
    <row r="12" spans="1:15">
      <c r="A12" t="s">
        <v>7</v>
      </c>
      <c r="B12" t="s">
        <v>13</v>
      </c>
      <c r="C12" s="1">
        <v>46213</v>
      </c>
      <c r="D12" s="8">
        <v>2340963.2799999998</v>
      </c>
      <c r="E12" s="7">
        <v>3935974380.4299998</v>
      </c>
      <c r="F12" s="7">
        <f t="shared" si="2"/>
        <v>-7567655.8126833029</v>
      </c>
      <c r="G12" s="7">
        <f t="shared" si="3"/>
        <v>57144712.21999979</v>
      </c>
      <c r="H12" s="5">
        <f t="shared" si="4"/>
        <v>3928406724.6173167</v>
      </c>
      <c r="I12" s="3">
        <f t="shared" si="5"/>
        <v>5.962618616970947E-4</v>
      </c>
      <c r="J12" s="3">
        <f t="shared" si="6"/>
        <v>100.11930453108351</v>
      </c>
      <c r="K12" s="14">
        <f t="shared" si="7"/>
        <v>2340963.2800002098</v>
      </c>
      <c r="L12" s="14">
        <f t="shared" si="8"/>
        <v>2.1001324057579041E-7</v>
      </c>
      <c r="M12" s="14">
        <f t="shared" si="0"/>
        <v>-399434.23220451135</v>
      </c>
      <c r="N12" s="8">
        <f t="shared" si="1"/>
        <v>1941529.0477954885</v>
      </c>
      <c r="O12">
        <v>1.0173905799999999E-4</v>
      </c>
    </row>
    <row r="13" spans="1:15">
      <c r="A13" t="s">
        <v>7</v>
      </c>
      <c r="B13" t="s">
        <v>13</v>
      </c>
      <c r="C13" s="1">
        <v>46214</v>
      </c>
      <c r="D13" s="8">
        <v>405758.61</v>
      </c>
      <c r="E13" s="7">
        <v>3936380139.1500001</v>
      </c>
      <c r="F13" s="7">
        <f t="shared" si="2"/>
        <v>-7567655.8126833029</v>
      </c>
      <c r="G13" s="7">
        <f t="shared" si="3"/>
        <v>0.1100001335144043</v>
      </c>
      <c r="H13" s="5">
        <f t="shared" si="4"/>
        <v>3928812483.337317</v>
      </c>
      <c r="I13" s="3">
        <f t="shared" si="5"/>
        <v>1.0328834014209628E-4</v>
      </c>
      <c r="J13" s="3">
        <f t="shared" si="6"/>
        <v>100.12964568786472</v>
      </c>
      <c r="K13" s="14">
        <f t="shared" si="7"/>
        <v>405758.61000013351</v>
      </c>
      <c r="L13" s="14">
        <f t="shared" si="8"/>
        <v>1.3352837413549423E-7</v>
      </c>
      <c r="M13" s="14">
        <f t="shared" si="0"/>
        <v>-428645.99414261675</v>
      </c>
      <c r="N13" s="8">
        <f t="shared" si="1"/>
        <v>-22887.384142616764</v>
      </c>
      <c r="O13">
        <v>1.09114464E-4</v>
      </c>
    </row>
    <row r="14" spans="1:15">
      <c r="A14" t="s">
        <v>7</v>
      </c>
      <c r="B14" t="s">
        <v>13</v>
      </c>
      <c r="C14" s="1">
        <v>46215</v>
      </c>
      <c r="D14" s="8">
        <v>418309.16</v>
      </c>
      <c r="E14" s="7">
        <v>3936798448.3099999</v>
      </c>
      <c r="F14" s="7">
        <f t="shared" si="2"/>
        <v>-7567655.8126833029</v>
      </c>
      <c r="G14" s="7">
        <f t="shared" si="3"/>
        <v>0</v>
      </c>
      <c r="H14" s="5">
        <f t="shared" si="4"/>
        <v>3929230792.4973168</v>
      </c>
      <c r="I14" s="3">
        <f t="shared" si="5"/>
        <v>1.0647216220523613E-4</v>
      </c>
      <c r="J14" s="3">
        <f t="shared" si="6"/>
        <v>100.14030670774196</v>
      </c>
      <c r="K14" s="14">
        <f t="shared" si="7"/>
        <v>418309.15999984741</v>
      </c>
      <c r="L14" s="14">
        <f t="shared" si="8"/>
        <v>-1.5256227925419807E-7</v>
      </c>
      <c r="M14" s="14">
        <f t="shared" si="0"/>
        <v>-422781.90790754353</v>
      </c>
      <c r="N14" s="8">
        <f t="shared" si="1"/>
        <v>-4472.7479075435549</v>
      </c>
      <c r="O14">
        <v>1.0761061E-4</v>
      </c>
    </row>
    <row r="15" spans="1:15">
      <c r="A15" t="s">
        <v>7</v>
      </c>
      <c r="B15" t="s">
        <v>13</v>
      </c>
      <c r="C15" s="1">
        <v>46216</v>
      </c>
      <c r="D15" s="8">
        <v>1013474.92</v>
      </c>
      <c r="E15" s="7">
        <v>3937310325.5599999</v>
      </c>
      <c r="F15" s="7">
        <f t="shared" si="2"/>
        <v>-7567655.8126833029</v>
      </c>
      <c r="G15" s="7">
        <f t="shared" si="3"/>
        <v>-501597.67000007629</v>
      </c>
      <c r="H15" s="5">
        <f t="shared" si="4"/>
        <v>3929742669.7473168</v>
      </c>
      <c r="I15" s="3">
        <f t="shared" si="5"/>
        <v>2.5796507464409811E-4</v>
      </c>
      <c r="J15" s="3">
        <f t="shared" si="6"/>
        <v>100.16613940943671</v>
      </c>
      <c r="K15" s="14">
        <f t="shared" si="7"/>
        <v>1013474.9200000763</v>
      </c>
      <c r="L15" s="14">
        <f t="shared" si="8"/>
        <v>7.6252035796642303E-8</v>
      </c>
      <c r="M15" s="14">
        <f t="shared" si="0"/>
        <v>-420458.22437062644</v>
      </c>
      <c r="N15" s="8">
        <f t="shared" si="1"/>
        <v>593016.69562937366</v>
      </c>
      <c r="O15">
        <v>1.07021432E-4</v>
      </c>
    </row>
    <row r="16" spans="1:15">
      <c r="A16" t="s">
        <v>7</v>
      </c>
      <c r="B16" t="s">
        <v>13</v>
      </c>
      <c r="C16" s="1">
        <v>46217</v>
      </c>
      <c r="D16" s="8">
        <v>-375279.19</v>
      </c>
      <c r="E16" s="7">
        <v>3936935046.4499998</v>
      </c>
      <c r="F16" s="7">
        <f t="shared" si="2"/>
        <v>-7567655.8126833029</v>
      </c>
      <c r="G16" s="7">
        <f t="shared" si="3"/>
        <v>7.9999923706054688E-2</v>
      </c>
      <c r="H16" s="5">
        <f t="shared" si="4"/>
        <v>3929367390.6373167</v>
      </c>
      <c r="I16" s="3">
        <f t="shared" si="5"/>
        <v>-9.5497141042201624E-5</v>
      </c>
      <c r="J16" s="3">
        <f t="shared" si="6"/>
        <v>100.15657382949388</v>
      </c>
      <c r="K16" s="14">
        <f t="shared" si="7"/>
        <v>-375279.19000005722</v>
      </c>
      <c r="L16" s="14">
        <f t="shared" si="8"/>
        <v>-5.7218130677938461E-8</v>
      </c>
      <c r="M16" s="14">
        <f t="shared" si="0"/>
        <v>-402435.65297560132</v>
      </c>
      <c r="N16" s="8">
        <f t="shared" si="1"/>
        <v>-777714.84297560132</v>
      </c>
      <c r="O16">
        <v>1.0240763499999999E-4</v>
      </c>
    </row>
    <row r="17" spans="1:15">
      <c r="A17" t="s">
        <v>7</v>
      </c>
      <c r="B17" t="s">
        <v>13</v>
      </c>
      <c r="C17" s="1">
        <v>46218</v>
      </c>
      <c r="D17" s="8">
        <v>716378.54</v>
      </c>
      <c r="E17" s="7">
        <v>3937184081.3000002</v>
      </c>
      <c r="F17" s="7">
        <f t="shared" si="2"/>
        <v>-7567655.8126833029</v>
      </c>
      <c r="G17" s="7">
        <f t="shared" si="3"/>
        <v>-467343.68999958038</v>
      </c>
      <c r="H17" s="5">
        <f t="shared" si="4"/>
        <v>3929616425.4873171</v>
      </c>
      <c r="I17" s="3">
        <f t="shared" si="5"/>
        <v>1.8233564902130173E-4</v>
      </c>
      <c r="J17" s="3">
        <f t="shared" si="6"/>
        <v>100.17483594338684</v>
      </c>
      <c r="K17" s="14">
        <f t="shared" si="7"/>
        <v>716378.53999996185</v>
      </c>
      <c r="L17" s="14">
        <f t="shared" si="8"/>
        <v>-3.8184225559234619E-8</v>
      </c>
      <c r="M17" s="14">
        <f t="shared" si="0"/>
        <v>-403355.95400909171</v>
      </c>
      <c r="N17" s="8">
        <f t="shared" si="1"/>
        <v>313022.58599090832</v>
      </c>
      <c r="O17">
        <v>1.0266383700000001E-4</v>
      </c>
    </row>
    <row r="18" spans="1:15">
      <c r="A18" t="s">
        <v>7</v>
      </c>
      <c r="B18" t="s">
        <v>13</v>
      </c>
      <c r="C18" s="1">
        <v>46219</v>
      </c>
      <c r="D18" s="8">
        <v>512188.25</v>
      </c>
      <c r="E18" s="7">
        <v>3937477959.2399998</v>
      </c>
      <c r="F18" s="7">
        <f t="shared" si="2"/>
        <v>-7567655.8126833029</v>
      </c>
      <c r="G18" s="7">
        <f t="shared" si="3"/>
        <v>-218310.31000041962</v>
      </c>
      <c r="H18" s="5">
        <f t="shared" si="4"/>
        <v>3929910303.4273167</v>
      </c>
      <c r="I18" s="3">
        <f t="shared" si="5"/>
        <v>1.3034776191846553E-4</v>
      </c>
      <c r="J18" s="3">
        <f t="shared" si="6"/>
        <v>100.18789350905261</v>
      </c>
      <c r="K18" s="14">
        <f t="shared" si="7"/>
        <v>512188.25</v>
      </c>
      <c r="L18" s="14">
        <f t="shared" si="8"/>
        <v>0</v>
      </c>
      <c r="M18" s="14">
        <f t="shared" si="0"/>
        <v>-402585.74123424821</v>
      </c>
      <c r="N18" s="8">
        <f t="shared" si="1"/>
        <v>109602.50876575179</v>
      </c>
      <c r="O18">
        <v>1.02454811E-4</v>
      </c>
    </row>
    <row r="19" spans="1:15">
      <c r="A19" t="s">
        <v>7</v>
      </c>
      <c r="B19" t="s">
        <v>13</v>
      </c>
      <c r="C19" s="1">
        <v>46220</v>
      </c>
      <c r="D19" s="8">
        <v>864011.99</v>
      </c>
      <c r="E19" s="7">
        <v>3935307080.2800002</v>
      </c>
      <c r="F19" s="7">
        <f t="shared" si="2"/>
        <v>-7567655.8126833029</v>
      </c>
      <c r="G19" s="7">
        <f t="shared" si="3"/>
        <v>-3034890.9499993324</v>
      </c>
      <c r="H19" s="5">
        <f t="shared" si="4"/>
        <v>3927739424.4673171</v>
      </c>
      <c r="I19" s="3">
        <f t="shared" si="5"/>
        <v>2.2002531255624905E-4</v>
      </c>
      <c r="J19" s="3">
        <f t="shared" si="6"/>
        <v>100.20993738163628</v>
      </c>
      <c r="K19" s="14">
        <f t="shared" si="7"/>
        <v>864011.98999977112</v>
      </c>
      <c r="L19" s="14">
        <f t="shared" si="8"/>
        <v>-2.2887252271175385E-7</v>
      </c>
      <c r="M19" s="14">
        <f t="shared" si="0"/>
        <v>-399751.6838184963</v>
      </c>
      <c r="N19" s="8">
        <f t="shared" si="1"/>
        <v>464260.30618150369</v>
      </c>
      <c r="O19">
        <v>1.0179892200000001E-4</v>
      </c>
    </row>
    <row r="20" spans="1:15">
      <c r="A20" t="s">
        <v>7</v>
      </c>
      <c r="B20" t="s">
        <v>13</v>
      </c>
      <c r="C20" s="1">
        <v>46221</v>
      </c>
      <c r="D20" s="8">
        <v>405264.86</v>
      </c>
      <c r="E20" s="7">
        <v>3935712345.2600002</v>
      </c>
      <c r="F20" s="7">
        <f t="shared" si="2"/>
        <v>-7567655.8126833029</v>
      </c>
      <c r="G20" s="7">
        <f t="shared" si="3"/>
        <v>0.11999988555908203</v>
      </c>
      <c r="H20" s="5">
        <f t="shared" si="4"/>
        <v>3928144689.4473171</v>
      </c>
      <c r="I20" s="3">
        <f t="shared" si="5"/>
        <v>1.0318017979074929E-4</v>
      </c>
      <c r="J20" s="3">
        <f t="shared" si="6"/>
        <v>100.22027706099215</v>
      </c>
      <c r="K20" s="14">
        <f t="shared" si="7"/>
        <v>405264.86000013351</v>
      </c>
      <c r="L20" s="14">
        <f t="shared" si="8"/>
        <v>1.3352837413549423E-7</v>
      </c>
      <c r="M20" s="14">
        <f t="shared" si="0"/>
        <v>-391227.85067807371</v>
      </c>
      <c r="N20" s="8">
        <f t="shared" si="1"/>
        <v>14037.009321926278</v>
      </c>
      <c r="O20">
        <v>9.9606365999999996E-5</v>
      </c>
    </row>
    <row r="21" spans="1:15">
      <c r="A21" t="s">
        <v>7</v>
      </c>
      <c r="B21" t="s">
        <v>13</v>
      </c>
      <c r="C21" s="1">
        <v>46222</v>
      </c>
      <c r="D21" s="8">
        <v>414498.91</v>
      </c>
      <c r="E21" s="7">
        <v>3936129065.04</v>
      </c>
      <c r="F21" s="7">
        <f t="shared" si="2"/>
        <v>-7567655.8126833029</v>
      </c>
      <c r="G21" s="7">
        <f t="shared" si="3"/>
        <v>2220.8699998855591</v>
      </c>
      <c r="H21" s="5">
        <f t="shared" si="4"/>
        <v>3928561409.2273169</v>
      </c>
      <c r="I21" s="3">
        <f t="shared" si="5"/>
        <v>1.0552021588377E-4</v>
      </c>
      <c r="J21" s="3">
        <f t="shared" si="6"/>
        <v>100.23085232626354</v>
      </c>
      <c r="K21" s="14">
        <f t="shared" si="7"/>
        <v>414498.90999984741</v>
      </c>
      <c r="L21" s="14">
        <f t="shared" si="8"/>
        <v>-1.5256227925419807E-7</v>
      </c>
      <c r="M21" s="14">
        <f t="shared" si="0"/>
        <v>-396795.26299071411</v>
      </c>
      <c r="N21" s="8">
        <f t="shared" si="1"/>
        <v>17703.647009285865</v>
      </c>
      <c r="O21">
        <v>1.01013346E-4</v>
      </c>
    </row>
    <row r="22" spans="1:15">
      <c r="A22" t="s">
        <v>7</v>
      </c>
      <c r="B22" t="s">
        <v>13</v>
      </c>
      <c r="C22" s="1">
        <v>46223</v>
      </c>
      <c r="D22" s="8">
        <v>18442.14</v>
      </c>
      <c r="E22" s="7">
        <v>3911894691.1799998</v>
      </c>
      <c r="F22" s="7">
        <f t="shared" si="2"/>
        <v>-7567655.8126833029</v>
      </c>
      <c r="G22" s="7">
        <f t="shared" si="3"/>
        <v>-24252816</v>
      </c>
      <c r="H22" s="5">
        <f t="shared" si="4"/>
        <v>3904327035.3673167</v>
      </c>
      <c r="I22" s="3">
        <f t="shared" si="5"/>
        <v>4.7235354377104043E-6</v>
      </c>
      <c r="J22" s="3">
        <f t="shared" si="6"/>
        <v>100.23132577024646</v>
      </c>
      <c r="K22" s="14">
        <f t="shared" si="7"/>
        <v>18442.139999866486</v>
      </c>
      <c r="L22" s="14">
        <f t="shared" si="8"/>
        <v>-1.3351382222026587E-7</v>
      </c>
      <c r="M22" s="14">
        <f t="shared" si="0"/>
        <v>-388935.57550477172</v>
      </c>
      <c r="N22" s="8">
        <f t="shared" si="1"/>
        <v>-370493.43550477171</v>
      </c>
      <c r="O22">
        <v>9.9617017000000005E-5</v>
      </c>
    </row>
    <row r="23" spans="1:15">
      <c r="A23" t="s">
        <v>7</v>
      </c>
      <c r="B23" t="s">
        <v>13</v>
      </c>
      <c r="C23" s="1">
        <v>46224</v>
      </c>
      <c r="D23" s="8">
        <v>1391059.79</v>
      </c>
      <c r="E23" s="7">
        <v>3912966314.52</v>
      </c>
      <c r="F23" s="7">
        <f t="shared" si="2"/>
        <v>-7567655.8126833029</v>
      </c>
      <c r="G23" s="7">
        <f t="shared" si="3"/>
        <v>-319436.44999980927</v>
      </c>
      <c r="H23" s="5">
        <f t="shared" si="4"/>
        <v>3905398658.7073169</v>
      </c>
      <c r="I23" s="3">
        <f t="shared" si="5"/>
        <v>3.5631585102081741E-4</v>
      </c>
      <c r="J23" s="3">
        <f t="shared" si="6"/>
        <v>100.26703978038724</v>
      </c>
      <c r="K23" s="14">
        <f t="shared" si="7"/>
        <v>1391059.7899999619</v>
      </c>
      <c r="L23" s="14">
        <f t="shared" si="8"/>
        <v>-3.8184225559234619E-8</v>
      </c>
      <c r="M23" s="14">
        <f t="shared" si="0"/>
        <v>-385982.85996455367</v>
      </c>
      <c r="N23" s="8">
        <f t="shared" si="1"/>
        <v>1005076.9300354463</v>
      </c>
      <c r="O23">
        <v>9.8868367999999996E-5</v>
      </c>
    </row>
    <row r="24" spans="1:15">
      <c r="A24" t="s">
        <v>7</v>
      </c>
      <c r="B24" t="s">
        <v>13</v>
      </c>
      <c r="C24" s="1">
        <v>46225</v>
      </c>
      <c r="D24" s="8">
        <v>-1757654.28</v>
      </c>
      <c r="E24" s="7">
        <v>3909795733.9299998</v>
      </c>
      <c r="F24" s="7">
        <f t="shared" si="2"/>
        <v>-7567655.8126833029</v>
      </c>
      <c r="G24" s="7">
        <f t="shared" si="3"/>
        <v>-1412926.3099999428</v>
      </c>
      <c r="H24" s="5">
        <f t="shared" si="4"/>
        <v>3902228078.1173167</v>
      </c>
      <c r="I24" s="3">
        <f t="shared" si="5"/>
        <v>-4.5022046710219116E-4</v>
      </c>
      <c r="J24" s="3">
        <f t="shared" si="6"/>
        <v>100.22189750690235</v>
      </c>
      <c r="K24" s="14">
        <f t="shared" si="7"/>
        <v>-1757654.2800002098</v>
      </c>
      <c r="L24" s="14">
        <f t="shared" si="8"/>
        <v>-2.0978040993213654E-7</v>
      </c>
      <c r="M24" s="14">
        <f t="shared" si="0"/>
        <v>-426383.94822269148</v>
      </c>
      <c r="N24" s="8">
        <f t="shared" si="1"/>
        <v>-2184038.2282226915</v>
      </c>
      <c r="O24">
        <v>1.09217599E-4</v>
      </c>
    </row>
    <row r="25" spans="1:15">
      <c r="A25" t="s">
        <v>7</v>
      </c>
      <c r="B25" t="s">
        <v>13</v>
      </c>
      <c r="C25" s="1">
        <v>46226</v>
      </c>
      <c r="D25" s="8">
        <v>1583565.49</v>
      </c>
      <c r="E25" s="7">
        <v>3911008338.8000002</v>
      </c>
      <c r="F25" s="7">
        <f t="shared" si="2"/>
        <v>-7567655.8126833029</v>
      </c>
      <c r="G25" s="7">
        <f t="shared" si="3"/>
        <v>-370960.61999940872</v>
      </c>
      <c r="H25" s="5">
        <f t="shared" si="4"/>
        <v>3903440682.9873171</v>
      </c>
      <c r="I25" s="3">
        <f t="shared" si="5"/>
        <v>4.0584917446066885E-4</v>
      </c>
      <c r="J25" s="3">
        <f t="shared" si="6"/>
        <v>100.26257248126842</v>
      </c>
      <c r="K25" s="14">
        <f t="shared" si="7"/>
        <v>1583565.4899997711</v>
      </c>
      <c r="L25" s="14">
        <f t="shared" si="8"/>
        <v>-2.2887252271175385E-7</v>
      </c>
      <c r="M25" s="14">
        <f t="shared" si="0"/>
        <v>-447239.7473361991</v>
      </c>
      <c r="N25" s="8">
        <f t="shared" si="1"/>
        <v>1136325.7426638009</v>
      </c>
      <c r="O25">
        <v>1.1462227700000001E-4</v>
      </c>
    </row>
    <row r="26" spans="1:15">
      <c r="A26" t="s">
        <v>7</v>
      </c>
      <c r="B26" t="s">
        <v>13</v>
      </c>
      <c r="C26" s="1">
        <v>46227</v>
      </c>
      <c r="D26" s="8">
        <v>355118.13</v>
      </c>
      <c r="E26" s="7">
        <v>3911363517.0599999</v>
      </c>
      <c r="F26" s="7">
        <f t="shared" si="2"/>
        <v>-7567655.8126833029</v>
      </c>
      <c r="G26" s="7">
        <f t="shared" si="3"/>
        <v>60.12999963760376</v>
      </c>
      <c r="H26" s="5">
        <f t="shared" si="4"/>
        <v>3903795861.2473168</v>
      </c>
      <c r="I26" s="3">
        <f t="shared" si="5"/>
        <v>9.0975668229694833E-5</v>
      </c>
      <c r="J26" s="3">
        <f t="shared" si="6"/>
        <v>100.27169393579833</v>
      </c>
      <c r="K26" s="14">
        <f t="shared" si="7"/>
        <v>355118.13000011444</v>
      </c>
      <c r="L26" s="14">
        <f t="shared" si="8"/>
        <v>1.1443626135587692E-7</v>
      </c>
      <c r="M26" s="14">
        <f t="shared" si="0"/>
        <v>-456702.41080709634</v>
      </c>
      <c r="N26" s="8">
        <f t="shared" si="1"/>
        <v>-101584.28080709634</v>
      </c>
      <c r="O26">
        <v>1.1699996E-4</v>
      </c>
    </row>
    <row r="27" spans="1:15">
      <c r="A27" t="s">
        <v>7</v>
      </c>
      <c r="B27" t="s">
        <v>13</v>
      </c>
      <c r="C27" s="1">
        <v>46228</v>
      </c>
      <c r="D27" s="8">
        <v>410110.2</v>
      </c>
      <c r="E27" s="7">
        <v>3911773627.25</v>
      </c>
      <c r="F27" s="7">
        <f t="shared" si="2"/>
        <v>-7567655.8126833029</v>
      </c>
      <c r="G27" s="7">
        <f t="shared" si="3"/>
        <v>-9.9997520446777344E-3</v>
      </c>
      <c r="H27" s="5">
        <f t="shared" si="4"/>
        <v>3904205971.4373169</v>
      </c>
      <c r="I27" s="3">
        <f t="shared" si="5"/>
        <v>1.0505421250941741E-4</v>
      </c>
      <c r="J27" s="3">
        <f t="shared" si="6"/>
        <v>100.28222789964174</v>
      </c>
      <c r="K27" s="14">
        <f t="shared" si="7"/>
        <v>410110.19999980927</v>
      </c>
      <c r="L27" s="14">
        <f t="shared" si="8"/>
        <v>-1.9074650481343269E-7</v>
      </c>
      <c r="M27" s="14">
        <f t="shared" si="0"/>
        <v>-444281.63395355619</v>
      </c>
      <c r="N27" s="8">
        <f t="shared" si="1"/>
        <v>-34171.433953556174</v>
      </c>
      <c r="O27">
        <v>1.1380759899999999E-4</v>
      </c>
    </row>
    <row r="28" spans="1:15">
      <c r="A28" t="s">
        <v>7</v>
      </c>
      <c r="B28" t="s">
        <v>13</v>
      </c>
      <c r="C28" s="1">
        <v>46229</v>
      </c>
      <c r="D28" s="8">
        <v>410917.8</v>
      </c>
      <c r="E28" s="7">
        <v>3912184545.0500002</v>
      </c>
      <c r="F28" s="7">
        <f t="shared" si="2"/>
        <v>-7567655.8126833029</v>
      </c>
      <c r="G28" s="7">
        <f t="shared" si="3"/>
        <v>0</v>
      </c>
      <c r="H28" s="5">
        <f t="shared" si="4"/>
        <v>3904616889.2373171</v>
      </c>
      <c r="I28" s="3">
        <f t="shared" si="5"/>
        <v>1.0525003112192697E-4</v>
      </c>
      <c r="J28" s="3">
        <f t="shared" si="6"/>
        <v>100.29278260724914</v>
      </c>
      <c r="K28" s="14">
        <f t="shared" si="7"/>
        <v>410917.80000019073</v>
      </c>
      <c r="L28" s="14">
        <f t="shared" si="8"/>
        <v>1.9074650481343269E-7</v>
      </c>
      <c r="M28" s="14">
        <f t="shared" si="0"/>
        <v>-444565.19921226654</v>
      </c>
      <c r="N28" s="8">
        <f t="shared" si="1"/>
        <v>-33647.399212266551</v>
      </c>
      <c r="O28">
        <v>1.13868275E-4</v>
      </c>
    </row>
    <row r="29" spans="1:15">
      <c r="A29" t="s">
        <v>7</v>
      </c>
      <c r="B29" t="s">
        <v>13</v>
      </c>
      <c r="C29" s="1">
        <v>46230</v>
      </c>
      <c r="D29" s="8">
        <v>502982.35</v>
      </c>
      <c r="E29" s="7">
        <v>3912687527.77</v>
      </c>
      <c r="F29" s="7">
        <f t="shared" si="2"/>
        <v>-7567655.8126833029</v>
      </c>
      <c r="G29" s="7">
        <f t="shared" si="3"/>
        <v>0.36999988555908203</v>
      </c>
      <c r="H29" s="5">
        <f t="shared" si="4"/>
        <v>3905119871.9573169</v>
      </c>
      <c r="I29" s="3">
        <f t="shared" si="5"/>
        <v>1.2881733707054908E-4</v>
      </c>
      <c r="J29" s="3">
        <f t="shared" si="6"/>
        <v>100.305702056432</v>
      </c>
      <c r="K29" s="14">
        <f t="shared" si="7"/>
        <v>502982.34999990463</v>
      </c>
      <c r="L29" s="14">
        <f t="shared" si="8"/>
        <v>-9.5344148576259613E-8</v>
      </c>
      <c r="M29" s="14">
        <f t="shared" si="0"/>
        <v>-443744.52835340478</v>
      </c>
      <c r="N29" s="8">
        <f t="shared" si="1"/>
        <v>59237.821646595199</v>
      </c>
      <c r="O29">
        <v>1.13646112E-4</v>
      </c>
    </row>
    <row r="30" spans="1:15">
      <c r="A30" t="s">
        <v>7</v>
      </c>
      <c r="B30" t="s">
        <v>13</v>
      </c>
      <c r="C30" s="1">
        <v>46231</v>
      </c>
      <c r="D30" s="8">
        <v>208601.8</v>
      </c>
      <c r="E30" s="7">
        <v>3911735636.75</v>
      </c>
      <c r="F30" s="7">
        <f t="shared" si="2"/>
        <v>-7567655.8126833029</v>
      </c>
      <c r="G30" s="7">
        <f t="shared" si="3"/>
        <v>-1160492.8200001717</v>
      </c>
      <c r="H30" s="5">
        <f t="shared" si="4"/>
        <v>3904167980.9373169</v>
      </c>
      <c r="I30" s="3">
        <f t="shared" si="5"/>
        <v>5.3433394085746568E-5</v>
      </c>
      <c r="J30" s="3">
        <f t="shared" si="6"/>
        <v>100.31106173053904</v>
      </c>
      <c r="K30" s="14">
        <f t="shared" si="7"/>
        <v>208601.80000019073</v>
      </c>
      <c r="L30" s="14">
        <f t="shared" si="8"/>
        <v>1.9074650481343269E-7</v>
      </c>
      <c r="M30" s="14">
        <f t="shared" si="0"/>
        <v>-439382.46103888383</v>
      </c>
      <c r="N30" s="8">
        <f t="shared" si="1"/>
        <v>-230780.66103888385</v>
      </c>
      <c r="O30">
        <v>1.12547908E-4</v>
      </c>
    </row>
    <row r="31" spans="1:15">
      <c r="A31" t="s">
        <v>7</v>
      </c>
      <c r="B31" t="s">
        <v>13</v>
      </c>
      <c r="C31" s="1">
        <v>46232</v>
      </c>
      <c r="D31" s="8">
        <v>-947031.34</v>
      </c>
      <c r="E31" s="7">
        <v>3910788612.1700001</v>
      </c>
      <c r="F31" s="7">
        <f t="shared" si="2"/>
        <v>-7567655.8126833029</v>
      </c>
      <c r="G31" s="7">
        <f t="shared" si="3"/>
        <v>6.7600002288818359</v>
      </c>
      <c r="H31" s="5">
        <f t="shared" si="4"/>
        <v>3903220956.357317</v>
      </c>
      <c r="I31" s="3">
        <f t="shared" si="5"/>
        <v>-2.4256931130637972E-4</v>
      </c>
      <c r="J31" s="3">
        <f t="shared" si="6"/>
        <v>100.28672934537865</v>
      </c>
      <c r="K31" s="14">
        <f t="shared" si="7"/>
        <v>-947031.34000015259</v>
      </c>
      <c r="L31" s="14">
        <f t="shared" si="8"/>
        <v>-1.5262048691511154E-7</v>
      </c>
      <c r="M31" s="14">
        <f t="shared" si="0"/>
        <v>-442049.71712379577</v>
      </c>
      <c r="N31" s="8">
        <f t="shared" si="1"/>
        <v>-1389081.0571237956</v>
      </c>
      <c r="O31">
        <v>1.13225076E-4</v>
      </c>
    </row>
    <row r="32" spans="1:15">
      <c r="A32" t="s">
        <v>7</v>
      </c>
      <c r="B32" t="s">
        <v>13</v>
      </c>
      <c r="C32" s="1">
        <v>46233</v>
      </c>
      <c r="D32" s="8">
        <v>2148364.52</v>
      </c>
      <c r="E32" s="7">
        <v>3912936976.8200002</v>
      </c>
      <c r="F32" s="7">
        <f t="shared" si="2"/>
        <v>-7567655.8126833029</v>
      </c>
      <c r="G32" s="7">
        <f t="shared" si="3"/>
        <v>0.13000011444091797</v>
      </c>
      <c r="H32" s="5">
        <f t="shared" si="4"/>
        <v>3905369321.0073171</v>
      </c>
      <c r="I32" s="3">
        <f t="shared" si="5"/>
        <v>5.504081229194337E-4</v>
      </c>
      <c r="J32" s="3">
        <f t="shared" si="6"/>
        <v>100.34192797583137</v>
      </c>
      <c r="K32" s="14">
        <f t="shared" si="7"/>
        <v>2148364.5199999809</v>
      </c>
      <c r="L32" s="14">
        <f t="shared" si="8"/>
        <v>-1.909211277961731E-8</v>
      </c>
      <c r="M32" s="14">
        <f t="shared" si="0"/>
        <v>-439490.03326457291</v>
      </c>
      <c r="N32" s="8">
        <f t="shared" si="1"/>
        <v>1708874.4867354271</v>
      </c>
      <c r="O32">
        <v>1.1259676E-4</v>
      </c>
    </row>
    <row r="33" spans="1:15">
      <c r="A33" t="s">
        <v>7</v>
      </c>
      <c r="B33" t="s">
        <v>13</v>
      </c>
      <c r="C33" s="1">
        <v>46234</v>
      </c>
      <c r="D33" s="8">
        <v>463925.41</v>
      </c>
      <c r="E33" s="7">
        <v>3913133220.1599998</v>
      </c>
      <c r="F33" s="7">
        <f t="shared" si="2"/>
        <v>-7567655.8126833029</v>
      </c>
      <c r="G33" s="7">
        <f t="shared" si="3"/>
        <v>-267682.07000017166</v>
      </c>
      <c r="H33" s="5">
        <f t="shared" si="4"/>
        <v>3905565564.3473167</v>
      </c>
      <c r="I33" s="3">
        <f t="shared" si="5"/>
        <v>1.187998297852483E-4</v>
      </c>
      <c r="J33" s="3">
        <f t="shared" si="6"/>
        <v>100.35384857979523</v>
      </c>
      <c r="K33" s="14">
        <f t="shared" si="7"/>
        <v>463925.40999984741</v>
      </c>
      <c r="L33" s="14">
        <f t="shared" si="8"/>
        <v>-1.5256227925419807E-7</v>
      </c>
      <c r="M33" s="14">
        <f t="shared" si="0"/>
        <v>-456364.94662061334</v>
      </c>
      <c r="N33" s="8">
        <f t="shared" si="1"/>
        <v>7560.4633793866378</v>
      </c>
      <c r="O33">
        <v>1.16863782E-4</v>
      </c>
    </row>
    <row r="34" spans="1:15">
      <c r="A34" t="s">
        <v>7</v>
      </c>
      <c r="B34" t="s">
        <v>13</v>
      </c>
      <c r="C34" s="1">
        <v>46235</v>
      </c>
      <c r="D34" s="8">
        <v>402489.07</v>
      </c>
      <c r="E34" s="7">
        <v>3913535709.23</v>
      </c>
      <c r="F34" s="7">
        <f t="shared" si="2"/>
        <v>-7567655.8126833029</v>
      </c>
      <c r="G34" s="7">
        <f t="shared" si="3"/>
        <v>0</v>
      </c>
      <c r="H34" s="5">
        <f t="shared" si="4"/>
        <v>3905968053.4173169</v>
      </c>
      <c r="I34" s="3">
        <f t="shared" si="5"/>
        <v>1.0305525880153394E-4</v>
      </c>
      <c r="J34" s="3">
        <f t="shared" si="6"/>
        <v>100.36419057163235</v>
      </c>
      <c r="K34" s="14">
        <f t="shared" si="7"/>
        <v>402489.07000017166</v>
      </c>
      <c r="L34" s="14">
        <f t="shared" si="8"/>
        <v>1.7165439203381538E-7</v>
      </c>
      <c r="M34" s="14">
        <f t="shared" si="0"/>
        <v>-445853.08467646223</v>
      </c>
      <c r="N34" s="8">
        <f t="shared" si="1"/>
        <v>-43364.014676462219</v>
      </c>
      <c r="O34">
        <v>1.1415839200000001E-4</v>
      </c>
    </row>
    <row r="35" spans="1:15">
      <c r="A35" t="s">
        <v>7</v>
      </c>
      <c r="B35" t="s">
        <v>13</v>
      </c>
      <c r="C35" s="1">
        <v>46236</v>
      </c>
      <c r="D35" s="8">
        <v>410919.92</v>
      </c>
      <c r="E35" s="7">
        <v>3913946629.1500001</v>
      </c>
      <c r="F35" s="7">
        <f t="shared" si="2"/>
        <v>-7567655.8126833029</v>
      </c>
      <c r="G35" s="7">
        <f t="shared" si="3"/>
        <v>0</v>
      </c>
      <c r="H35" s="5">
        <f t="shared" si="4"/>
        <v>3906378973.337317</v>
      </c>
      <c r="I35" s="3">
        <f t="shared" si="5"/>
        <v>1.0520309290306765E-4</v>
      </c>
      <c r="J35" s="3">
        <f t="shared" si="6"/>
        <v>100.37474919489719</v>
      </c>
      <c r="K35" s="14">
        <f t="shared" si="7"/>
        <v>410919.92000007629</v>
      </c>
      <c r="L35" s="14">
        <f t="shared" ref="L35:L66" si="9">K35-D35</f>
        <v>7.6310243457555771E-8</v>
      </c>
      <c r="M35" s="14">
        <f t="shared" ref="M35:M54" si="10">-(H34+G35)*O35</f>
        <v>-443147.70734434435</v>
      </c>
      <c r="N35" s="8">
        <f t="shared" ref="N35:N66" si="11">D35+M35</f>
        <v>-32227.787344344368</v>
      </c>
      <c r="O35">
        <v>1.1345400199999999E-4</v>
      </c>
    </row>
    <row r="36" spans="1:15">
      <c r="A36" t="s">
        <v>7</v>
      </c>
      <c r="B36" t="s">
        <v>13</v>
      </c>
      <c r="C36" s="1">
        <v>46237</v>
      </c>
      <c r="D36" s="8">
        <v>608080.09</v>
      </c>
      <c r="E36" s="7">
        <v>3914557772.8899999</v>
      </c>
      <c r="F36" s="7">
        <f t="shared" si="2"/>
        <v>-7567655.8126833029</v>
      </c>
      <c r="G36" s="7">
        <f t="shared" si="3"/>
        <v>3063.6499996185303</v>
      </c>
      <c r="H36" s="5">
        <f t="shared" si="4"/>
        <v>3906990117.0773168</v>
      </c>
      <c r="I36" s="3">
        <f t="shared" si="5"/>
        <v>1.5566324139384909E-4</v>
      </c>
      <c r="J36" s="3">
        <f t="shared" si="6"/>
        <v>100.39037385371097</v>
      </c>
      <c r="K36" s="14">
        <f t="shared" si="7"/>
        <v>608080.09000015259</v>
      </c>
      <c r="L36" s="14">
        <f t="shared" si="9"/>
        <v>1.5262048691511154E-7</v>
      </c>
      <c r="M36" s="14">
        <f t="shared" si="10"/>
        <v>-448235.29893684189</v>
      </c>
      <c r="N36" s="8">
        <f t="shared" si="11"/>
        <v>159844.79106315807</v>
      </c>
      <c r="O36">
        <v>1.14744358E-4</v>
      </c>
    </row>
    <row r="37" spans="1:15">
      <c r="A37" t="s">
        <v>7</v>
      </c>
      <c r="B37" t="s">
        <v>13</v>
      </c>
      <c r="C37" s="1">
        <v>46238</v>
      </c>
      <c r="D37" s="8">
        <v>20509.11</v>
      </c>
      <c r="E37" s="7">
        <v>3914578281.6799998</v>
      </c>
      <c r="F37" s="7">
        <f t="shared" si="2"/>
        <v>-7567655.8126833029</v>
      </c>
      <c r="G37" s="7">
        <f t="shared" si="3"/>
        <v>-0.32000017166137695</v>
      </c>
      <c r="H37" s="5">
        <f t="shared" si="4"/>
        <v>3907010625.8673167</v>
      </c>
      <c r="I37" s="3">
        <f t="shared" si="5"/>
        <v>5.2493375686231458E-6</v>
      </c>
      <c r="J37" s="3">
        <f t="shared" si="6"/>
        <v>100.39090083667196</v>
      </c>
      <c r="K37" s="14">
        <f t="shared" si="7"/>
        <v>20509.110000133514</v>
      </c>
      <c r="L37" s="14">
        <f t="shared" si="9"/>
        <v>1.3351382222026587E-7</v>
      </c>
      <c r="M37" s="14">
        <f t="shared" si="10"/>
        <v>-445654.07046972023</v>
      </c>
      <c r="N37" s="8">
        <f t="shared" si="11"/>
        <v>-425144.96046972024</v>
      </c>
      <c r="O37">
        <v>1.1406583E-4</v>
      </c>
    </row>
    <row r="38" spans="1:15">
      <c r="A38" t="s">
        <v>7</v>
      </c>
      <c r="B38" t="s">
        <v>13</v>
      </c>
      <c r="C38" s="1">
        <v>46239</v>
      </c>
      <c r="D38" s="8">
        <v>652924.62</v>
      </c>
      <c r="E38" s="7">
        <v>4047188505.3000002</v>
      </c>
      <c r="F38" s="7">
        <f t="shared" si="2"/>
        <v>-7567655.8126833029</v>
      </c>
      <c r="G38" s="7">
        <f t="shared" si="3"/>
        <v>131957299.00000048</v>
      </c>
      <c r="H38" s="5">
        <f t="shared" si="4"/>
        <v>4039620849.4873171</v>
      </c>
      <c r="I38" s="3">
        <f t="shared" si="5"/>
        <v>1.6165630233900275E-4</v>
      </c>
      <c r="J38" s="3">
        <f t="shared" si="6"/>
        <v>100.40712965848969</v>
      </c>
      <c r="K38" s="14">
        <f t="shared" si="7"/>
        <v>652924.61999988556</v>
      </c>
      <c r="L38" s="14">
        <f t="shared" si="9"/>
        <v>-1.1443626135587692E-7</v>
      </c>
      <c r="M38" s="14">
        <f t="shared" si="10"/>
        <v>-464514.35415633483</v>
      </c>
      <c r="N38" s="8">
        <f t="shared" si="11"/>
        <v>188410.26584366517</v>
      </c>
      <c r="O38">
        <v>1.15008181E-4</v>
      </c>
    </row>
    <row r="39" spans="1:15">
      <c r="A39" t="s">
        <v>7</v>
      </c>
      <c r="B39" t="s">
        <v>13</v>
      </c>
      <c r="C39" s="1">
        <v>46240</v>
      </c>
      <c r="D39" s="8">
        <v>-562111.17000000004</v>
      </c>
      <c r="E39" s="7">
        <v>4046643946.98</v>
      </c>
      <c r="F39" s="7">
        <f t="shared" si="2"/>
        <v>-7567655.8126833029</v>
      </c>
      <c r="G39" s="7">
        <f t="shared" si="3"/>
        <v>17552.849999904633</v>
      </c>
      <c r="H39" s="5">
        <f t="shared" si="4"/>
        <v>4039076291.1673169</v>
      </c>
      <c r="I39" s="3">
        <f t="shared" si="5"/>
        <v>-1.3914888265119008E-4</v>
      </c>
      <c r="J39" s="3">
        <f t="shared" si="6"/>
        <v>100.39315811858751</v>
      </c>
      <c r="K39" s="14">
        <f t="shared" si="7"/>
        <v>-562111.17000007629</v>
      </c>
      <c r="L39" s="14">
        <f t="shared" si="9"/>
        <v>-7.6252035796642303E-8</v>
      </c>
      <c r="M39" s="14">
        <f t="shared" si="10"/>
        <v>-459076.38053887716</v>
      </c>
      <c r="N39" s="8">
        <f t="shared" si="11"/>
        <v>-1021187.5505388773</v>
      </c>
      <c r="O39">
        <v>1.13642939E-4</v>
      </c>
    </row>
    <row r="40" spans="1:15">
      <c r="A40" t="s">
        <v>7</v>
      </c>
      <c r="B40" t="s">
        <v>13</v>
      </c>
      <c r="C40" s="1">
        <v>46241</v>
      </c>
      <c r="D40" s="8">
        <v>-121805.39</v>
      </c>
      <c r="E40" s="7">
        <v>4046522141.1900001</v>
      </c>
      <c r="F40" s="7">
        <f t="shared" si="2"/>
        <v>-7567655.8126833029</v>
      </c>
      <c r="G40" s="7">
        <f t="shared" si="3"/>
        <v>-0.40000009536743164</v>
      </c>
      <c r="H40" s="5">
        <f t="shared" si="4"/>
        <v>4038954485.377317</v>
      </c>
      <c r="I40" s="3">
        <f t="shared" si="5"/>
        <v>-3.015674407494955E-5</v>
      </c>
      <c r="J40" s="3">
        <f t="shared" si="6"/>
        <v>100.39013058781126</v>
      </c>
      <c r="K40" s="14">
        <f t="shared" si="7"/>
        <v>-121805.38999986649</v>
      </c>
      <c r="L40" s="14">
        <f t="shared" si="9"/>
        <v>1.3351382222026587E-7</v>
      </c>
      <c r="M40" s="14">
        <f t="shared" si="10"/>
        <v>-469650.37327898567</v>
      </c>
      <c r="N40" s="8">
        <f t="shared" si="11"/>
        <v>-591455.76327898563</v>
      </c>
      <c r="O40">
        <v>1.16276678E-4</v>
      </c>
    </row>
    <row r="41" spans="1:15">
      <c r="A41" t="s">
        <v>7</v>
      </c>
      <c r="B41" t="s">
        <v>13</v>
      </c>
      <c r="C41" s="1">
        <v>46242</v>
      </c>
      <c r="D41" s="8">
        <v>422908.46</v>
      </c>
      <c r="E41" s="7">
        <v>4046945049.6399999</v>
      </c>
      <c r="F41" s="7">
        <f t="shared" si="2"/>
        <v>-7567655.8126833029</v>
      </c>
      <c r="G41" s="7">
        <f t="shared" si="3"/>
        <v>-1.0000228881835938E-2</v>
      </c>
      <c r="H41" s="5">
        <f t="shared" si="4"/>
        <v>4039377393.8273168</v>
      </c>
      <c r="I41" s="3">
        <f t="shared" si="5"/>
        <v>1.04707409190222E-4</v>
      </c>
      <c r="J41" s="3">
        <f t="shared" si="6"/>
        <v>100.40064217829337</v>
      </c>
      <c r="K41" s="14">
        <f t="shared" si="7"/>
        <v>422908.46000003815</v>
      </c>
      <c r="L41" s="14">
        <f t="shared" si="9"/>
        <v>3.8126017898321152E-8</v>
      </c>
      <c r="M41" s="14">
        <f t="shared" si="10"/>
        <v>-448476.72132918116</v>
      </c>
      <c r="N41" s="8">
        <f t="shared" si="11"/>
        <v>-25568.261329181143</v>
      </c>
      <c r="O41">
        <v>1.11037825E-4</v>
      </c>
    </row>
    <row r="42" spans="1:15">
      <c r="A42" t="s">
        <v>7</v>
      </c>
      <c r="B42" t="s">
        <v>13</v>
      </c>
      <c r="C42" s="1">
        <v>46243</v>
      </c>
      <c r="D42" s="8">
        <v>435142.43</v>
      </c>
      <c r="E42" s="7">
        <v>4047380192.0700002</v>
      </c>
      <c r="F42" s="7">
        <f t="shared" si="2"/>
        <v>-7567655.8126833029</v>
      </c>
      <c r="G42" s="7">
        <f t="shared" si="3"/>
        <v>4.76837158203125E-7</v>
      </c>
      <c r="H42" s="5">
        <f t="shared" si="4"/>
        <v>4039812536.2573171</v>
      </c>
      <c r="I42" s="3">
        <f t="shared" si="5"/>
        <v>1.0772512384328865E-4</v>
      </c>
      <c r="J42" s="3">
        <f t="shared" si="6"/>
        <v>100.41145784990597</v>
      </c>
      <c r="K42" s="14">
        <f t="shared" si="7"/>
        <v>435142.42999982834</v>
      </c>
      <c r="L42" s="14">
        <f t="shared" si="9"/>
        <v>-1.7165439203381538E-7</v>
      </c>
      <c r="M42" s="14">
        <f t="shared" si="10"/>
        <v>-457762.84305384272</v>
      </c>
      <c r="N42" s="8">
        <f t="shared" si="11"/>
        <v>-22620.413053842727</v>
      </c>
      <c r="O42">
        <v>1.13325099E-4</v>
      </c>
    </row>
    <row r="43" spans="1:15">
      <c r="A43" t="s">
        <v>7</v>
      </c>
      <c r="B43" t="s">
        <v>13</v>
      </c>
      <c r="C43" s="1">
        <v>46244</v>
      </c>
      <c r="D43" s="8">
        <v>1011415.24</v>
      </c>
      <c r="E43" s="7">
        <v>4047608023.4400001</v>
      </c>
      <c r="F43" s="7">
        <f t="shared" si="2"/>
        <v>-7567655.8126833029</v>
      </c>
      <c r="G43" s="7">
        <f t="shared" si="3"/>
        <v>-783583.86999988556</v>
      </c>
      <c r="H43" s="5">
        <f t="shared" si="4"/>
        <v>4040040367.627317</v>
      </c>
      <c r="I43" s="3">
        <f t="shared" si="5"/>
        <v>2.5041049517656014E-4</v>
      </c>
      <c r="J43" s="3">
        <f t="shared" si="6"/>
        <v>100.43660193278757</v>
      </c>
      <c r="K43" s="14">
        <f t="shared" si="7"/>
        <v>1011415.2399997711</v>
      </c>
      <c r="L43" s="14">
        <f t="shared" si="9"/>
        <v>-2.2887252271175385E-7</v>
      </c>
      <c r="M43" s="14">
        <f t="shared" si="10"/>
        <v>-456542.06109545432</v>
      </c>
      <c r="N43" s="8">
        <f t="shared" si="11"/>
        <v>554873.17890454573</v>
      </c>
      <c r="O43">
        <v>1.1303262900000001E-4</v>
      </c>
    </row>
    <row r="44" spans="1:15">
      <c r="A44" t="s">
        <v>7</v>
      </c>
      <c r="B44" t="s">
        <v>13</v>
      </c>
      <c r="C44" s="1">
        <v>46245</v>
      </c>
      <c r="D44" s="8">
        <v>171534.92</v>
      </c>
      <c r="E44" s="7">
        <v>4047779558.48</v>
      </c>
      <c r="F44" s="7">
        <f t="shared" si="2"/>
        <v>-7567655.8126833029</v>
      </c>
      <c r="G44" s="7">
        <f t="shared" si="3"/>
        <v>0.11999988555908203</v>
      </c>
      <c r="H44" s="5">
        <f t="shared" si="4"/>
        <v>4040211902.6673169</v>
      </c>
      <c r="I44" s="3">
        <f t="shared" si="5"/>
        <v>4.2458714365698857E-5</v>
      </c>
      <c r="J44" s="3">
        <f t="shared" si="6"/>
        <v>100.44086634178089</v>
      </c>
      <c r="K44" s="14">
        <f t="shared" si="7"/>
        <v>171534.92000007629</v>
      </c>
      <c r="L44" s="14">
        <f t="shared" si="9"/>
        <v>7.6281139627099037E-8</v>
      </c>
      <c r="M44" s="14">
        <f t="shared" si="10"/>
        <v>-456660.02410897735</v>
      </c>
      <c r="N44" s="8">
        <f t="shared" si="11"/>
        <v>-285125.10410897736</v>
      </c>
      <c r="O44">
        <v>1.1303353E-4</v>
      </c>
    </row>
    <row r="45" spans="1:15">
      <c r="A45" t="s">
        <v>7</v>
      </c>
      <c r="B45" t="s">
        <v>13</v>
      </c>
      <c r="C45" s="1">
        <v>46246</v>
      </c>
      <c r="D45" s="8">
        <v>783466.8</v>
      </c>
      <c r="E45" s="7">
        <v>4048587996.3499999</v>
      </c>
      <c r="F45" s="7">
        <f t="shared" si="2"/>
        <v>-7567655.8126833029</v>
      </c>
      <c r="G45" s="7">
        <f t="shared" si="3"/>
        <v>24971.069999694824</v>
      </c>
      <c r="H45" s="5">
        <f t="shared" si="4"/>
        <v>4041020340.5373168</v>
      </c>
      <c r="I45" s="3">
        <f t="shared" si="5"/>
        <v>1.9391605603447332E-4</v>
      </c>
      <c r="J45" s="3">
        <f t="shared" si="6"/>
        <v>100.46034343844657</v>
      </c>
      <c r="K45" s="14">
        <f t="shared" si="7"/>
        <v>783466.80000019073</v>
      </c>
      <c r="L45" s="14">
        <f t="shared" si="9"/>
        <v>1.9068829715251923E-7</v>
      </c>
      <c r="M45" s="14">
        <f t="shared" si="10"/>
        <v>-463294.83500262286</v>
      </c>
      <c r="N45" s="8">
        <f t="shared" si="11"/>
        <v>320171.96499737719</v>
      </c>
      <c r="O45">
        <v>1.14670216E-4</v>
      </c>
    </row>
    <row r="46" spans="1:15">
      <c r="A46" t="s">
        <v>7</v>
      </c>
      <c r="B46" t="s">
        <v>13</v>
      </c>
      <c r="C46" s="1">
        <v>46247</v>
      </c>
      <c r="D46" s="8">
        <v>213532.47</v>
      </c>
      <c r="E46" s="7">
        <v>4048801529.02</v>
      </c>
      <c r="F46" s="7">
        <f t="shared" si="2"/>
        <v>-7567655.8126833029</v>
      </c>
      <c r="G46" s="7">
        <f t="shared" si="3"/>
        <v>0.20000028610229492</v>
      </c>
      <c r="H46" s="5">
        <f t="shared" si="4"/>
        <v>4041233873.2073169</v>
      </c>
      <c r="I46" s="3">
        <f t="shared" si="5"/>
        <v>5.2841226223778288E-5</v>
      </c>
      <c r="J46" s="3">
        <f t="shared" si="6"/>
        <v>100.46565188618072</v>
      </c>
      <c r="K46" s="14">
        <f t="shared" si="7"/>
        <v>213532.46999979019</v>
      </c>
      <c r="L46" s="14">
        <f t="shared" si="9"/>
        <v>-2.0980951376259327E-7</v>
      </c>
      <c r="M46" s="14">
        <f t="shared" si="10"/>
        <v>-457955.65340740862</v>
      </c>
      <c r="N46" s="8">
        <f t="shared" si="11"/>
        <v>-244423.18340740862</v>
      </c>
      <c r="O46">
        <v>1.13326738E-4</v>
      </c>
    </row>
    <row r="47" spans="1:15">
      <c r="A47" t="s">
        <v>7</v>
      </c>
      <c r="B47" t="s">
        <v>13</v>
      </c>
      <c r="C47" s="1">
        <v>46248</v>
      </c>
      <c r="D47" s="8">
        <v>510075.93</v>
      </c>
      <c r="E47" s="7">
        <v>4049311605.0300002</v>
      </c>
      <c r="F47" s="7">
        <f t="shared" si="2"/>
        <v>-7567655.8126833029</v>
      </c>
      <c r="G47" s="7">
        <f t="shared" si="3"/>
        <v>8.0000400543212891E-2</v>
      </c>
      <c r="H47" s="5">
        <f t="shared" si="4"/>
        <v>4041743949.2173171</v>
      </c>
      <c r="I47" s="3">
        <f t="shared" si="5"/>
        <v>1.2621786958964346E-4</v>
      </c>
      <c r="J47" s="3">
        <f t="shared" si="6"/>
        <v>100.47833244672873</v>
      </c>
      <c r="K47" s="14">
        <f t="shared" si="7"/>
        <v>510075.92999982834</v>
      </c>
      <c r="L47" s="14">
        <f t="shared" si="9"/>
        <v>-1.7165439203381538E-7</v>
      </c>
      <c r="M47" s="14">
        <f t="shared" si="10"/>
        <v>-461356.92560590507</v>
      </c>
      <c r="N47" s="8">
        <f t="shared" si="11"/>
        <v>48719.004394094925</v>
      </c>
      <c r="O47">
        <v>1.14162392E-4</v>
      </c>
    </row>
    <row r="48" spans="1:15">
      <c r="A48" t="s">
        <v>7</v>
      </c>
      <c r="B48" t="s">
        <v>13</v>
      </c>
      <c r="C48" s="1">
        <v>46249</v>
      </c>
      <c r="D48" s="8">
        <v>407113.47</v>
      </c>
      <c r="E48" s="7">
        <v>4049718718.4899998</v>
      </c>
      <c r="F48" s="7">
        <f t="shared" si="2"/>
        <v>-7567655.8126833029</v>
      </c>
      <c r="G48" s="7">
        <f t="shared" si="3"/>
        <v>-1.0000228881835938E-2</v>
      </c>
      <c r="H48" s="5">
        <f t="shared" si="4"/>
        <v>4042151062.6773167</v>
      </c>
      <c r="I48" s="3">
        <f t="shared" si="5"/>
        <v>1.0072717992925676E-4</v>
      </c>
      <c r="J48" s="3">
        <f t="shared" si="6"/>
        <v>100.48845334580007</v>
      </c>
      <c r="K48" s="14">
        <f t="shared" si="7"/>
        <v>407113.46999979019</v>
      </c>
      <c r="L48" s="14">
        <f t="shared" si="9"/>
        <v>-2.0978040993213654E-7</v>
      </c>
      <c r="M48" s="14">
        <f t="shared" si="10"/>
        <v>-459636.15115983866</v>
      </c>
      <c r="N48" s="8">
        <f t="shared" si="11"/>
        <v>-52522.681159838685</v>
      </c>
      <c r="O48">
        <v>1.1372223400000001E-4</v>
      </c>
    </row>
    <row r="49" spans="1:21">
      <c r="A49" t="s">
        <v>7</v>
      </c>
      <c r="B49" t="s">
        <v>13</v>
      </c>
      <c r="C49" s="1">
        <v>46250</v>
      </c>
      <c r="D49" s="8">
        <v>438728.32</v>
      </c>
      <c r="E49" s="7">
        <v>4050157447.3600001</v>
      </c>
      <c r="F49" s="7">
        <f t="shared" si="2"/>
        <v>-7567655.8126833029</v>
      </c>
      <c r="G49" s="7">
        <f t="shared" si="3"/>
        <v>0.55000019073486328</v>
      </c>
      <c r="H49" s="5">
        <f t="shared" si="4"/>
        <v>4042589791.547317</v>
      </c>
      <c r="I49" s="3">
        <f t="shared" si="5"/>
        <v>1.0853832851310709E-4</v>
      </c>
      <c r="J49" s="3">
        <f t="shared" si="6"/>
        <v>100.49936019456109</v>
      </c>
      <c r="K49" s="14">
        <f t="shared" si="7"/>
        <v>438728.32000017166</v>
      </c>
      <c r="L49" s="14">
        <f t="shared" si="9"/>
        <v>1.7165439203381538E-7</v>
      </c>
      <c r="M49" s="14">
        <f t="shared" si="10"/>
        <v>-459651.93487730942</v>
      </c>
      <c r="N49" s="8">
        <f t="shared" si="11"/>
        <v>-20923.614877309417</v>
      </c>
      <c r="O49">
        <v>1.13714685E-4</v>
      </c>
    </row>
    <row r="50" spans="1:21">
      <c r="A50" t="s">
        <v>7</v>
      </c>
      <c r="B50" t="s">
        <v>13</v>
      </c>
      <c r="C50" s="1">
        <v>46251</v>
      </c>
      <c r="D50" s="8">
        <v>2221941.4700000002</v>
      </c>
      <c r="E50" s="7">
        <v>4052392756.9200001</v>
      </c>
      <c r="F50" s="7">
        <f t="shared" si="2"/>
        <v>-7567655.8126833029</v>
      </c>
      <c r="G50" s="7">
        <f t="shared" si="3"/>
        <v>13368.090000152588</v>
      </c>
      <c r="H50" s="5">
        <f t="shared" si="4"/>
        <v>4044825101.107317</v>
      </c>
      <c r="I50" s="3">
        <f t="shared" si="5"/>
        <v>5.4963135936378479E-4</v>
      </c>
      <c r="J50" s="3">
        <f t="shared" si="6"/>
        <v>100.55459779452002</v>
      </c>
      <c r="K50" s="14">
        <f t="shared" si="7"/>
        <v>2221941.4699997902</v>
      </c>
      <c r="L50" s="14">
        <f t="shared" si="9"/>
        <v>-2.1001324057579041E-7</v>
      </c>
      <c r="M50" s="14">
        <f t="shared" si="10"/>
        <v>-458286.47310975671</v>
      </c>
      <c r="N50" s="8">
        <f t="shared" si="11"/>
        <v>1763654.9968902436</v>
      </c>
      <c r="O50">
        <v>1.1336419999999999E-4</v>
      </c>
    </row>
    <row r="51" spans="1:21">
      <c r="A51" t="s">
        <v>7</v>
      </c>
      <c r="B51" t="s">
        <v>13</v>
      </c>
      <c r="C51" s="1">
        <v>46252</v>
      </c>
      <c r="D51" s="8">
        <v>-1125427.03</v>
      </c>
      <c r="E51" s="7">
        <v>4051267330.23</v>
      </c>
      <c r="F51" s="7">
        <f t="shared" si="2"/>
        <v>-7567655.8126833029</v>
      </c>
      <c r="G51" s="7">
        <f t="shared" si="3"/>
        <v>0.34000015258789063</v>
      </c>
      <c r="H51" s="5">
        <f t="shared" si="4"/>
        <v>4043699674.4173169</v>
      </c>
      <c r="I51" s="3">
        <f t="shared" si="5"/>
        <v>-2.7823873759028793E-4</v>
      </c>
      <c r="J51" s="3">
        <f t="shared" si="6"/>
        <v>100.52661961017078</v>
      </c>
      <c r="K51" s="14">
        <f t="shared" si="7"/>
        <v>-1125427.0300002098</v>
      </c>
      <c r="L51" s="14">
        <f t="shared" si="9"/>
        <v>-2.0978040993213654E-7</v>
      </c>
      <c r="M51" s="14">
        <f t="shared" si="10"/>
        <v>-467127.814826874</v>
      </c>
      <c r="N51" s="8">
        <f t="shared" si="11"/>
        <v>-1592554.8448268741</v>
      </c>
      <c r="O51">
        <v>1.15487766E-4</v>
      </c>
    </row>
    <row r="52" spans="1:21">
      <c r="A52" t="s">
        <v>7</v>
      </c>
      <c r="B52" t="s">
        <v>13</v>
      </c>
      <c r="C52" s="1">
        <v>46253</v>
      </c>
      <c r="D52" s="8">
        <v>-98097.99</v>
      </c>
      <c r="E52" s="7">
        <v>3926504237.77</v>
      </c>
      <c r="F52" s="7">
        <f t="shared" si="2"/>
        <v>-7567655.8126833029</v>
      </c>
      <c r="G52" s="7">
        <f t="shared" si="3"/>
        <v>-124664994.47000027</v>
      </c>
      <c r="H52" s="5">
        <f t="shared" si="4"/>
        <v>3918936581.9573169</v>
      </c>
      <c r="I52" s="3">
        <f t="shared" si="5"/>
        <v>-2.5031161500487115E-5</v>
      </c>
      <c r="J52" s="3">
        <f t="shared" si="6"/>
        <v>100.52410331212023</v>
      </c>
      <c r="K52" s="14">
        <f t="shared" si="7"/>
        <v>-98097.989999771118</v>
      </c>
      <c r="L52" s="14">
        <f t="shared" si="9"/>
        <v>2.2888707462698221E-7</v>
      </c>
      <c r="M52" s="14">
        <f t="shared" si="10"/>
        <v>-446313.51530192472</v>
      </c>
      <c r="N52" s="8">
        <f t="shared" si="11"/>
        <v>-544411.50530192477</v>
      </c>
      <c r="O52">
        <v>1.1388353300000001E-4</v>
      </c>
    </row>
    <row r="53" spans="1:21">
      <c r="A53" t="s">
        <v>7</v>
      </c>
      <c r="B53" t="s">
        <v>13</v>
      </c>
      <c r="C53" s="1">
        <v>46254</v>
      </c>
      <c r="D53" s="8">
        <v>2196688.16</v>
      </c>
      <c r="E53" s="7">
        <v>3928700926.0799999</v>
      </c>
      <c r="F53" s="7">
        <f t="shared" si="2"/>
        <v>-7567655.8126833029</v>
      </c>
      <c r="G53" s="7">
        <f t="shared" si="3"/>
        <v>0.15000009536743164</v>
      </c>
      <c r="H53" s="5">
        <f t="shared" si="4"/>
        <v>3921133270.2673168</v>
      </c>
      <c r="I53" s="3">
        <f t="shared" si="5"/>
        <v>5.605316937327497E-4</v>
      </c>
      <c r="J53" s="3">
        <f t="shared" si="6"/>
        <v>100.58045025801074</v>
      </c>
      <c r="K53" s="14">
        <f t="shared" si="7"/>
        <v>2196688.1599998474</v>
      </c>
      <c r="L53" s="14">
        <f t="shared" si="9"/>
        <v>-1.5273690223693848E-7</v>
      </c>
      <c r="M53" s="14">
        <f t="shared" si="10"/>
        <v>-440005.16505593742</v>
      </c>
      <c r="N53" s="8">
        <f t="shared" si="11"/>
        <v>1756682.9949440628</v>
      </c>
      <c r="O53">
        <v>1.12276674E-4</v>
      </c>
    </row>
    <row r="54" spans="1:21">
      <c r="A54" t="s">
        <v>7</v>
      </c>
      <c r="B54" t="s">
        <v>13</v>
      </c>
      <c r="C54" s="1">
        <v>46255</v>
      </c>
      <c r="D54" s="8">
        <v>-1097245.95799474</v>
      </c>
      <c r="E54" s="17">
        <v>4032134713.7314858</v>
      </c>
      <c r="F54" s="7">
        <v>-112098689.8430357</v>
      </c>
      <c r="H54" s="5">
        <f>E54+F54</f>
        <v>3920036023.8884501</v>
      </c>
      <c r="I54" s="3">
        <f t="shared" si="5"/>
        <v>-2.7982889211818844E-4</v>
      </c>
      <c r="J54" s="3">
        <f t="shared" si="6"/>
        <v>100.55230494204629</v>
      </c>
      <c r="K54" s="14">
        <f t="shared" si="7"/>
        <v>-1097246.3788666725</v>
      </c>
      <c r="L54" s="14">
        <f t="shared" si="9"/>
        <v>-0.42087193252518773</v>
      </c>
      <c r="M54" s="75">
        <f t="shared" si="10"/>
        <v>-440251.80189635738</v>
      </c>
      <c r="N54" s="8">
        <f t="shared" si="11"/>
        <v>-1537497.7598910974</v>
      </c>
      <c r="O54">
        <f>O53</f>
        <v>1.12276674E-4</v>
      </c>
      <c r="U54" s="53"/>
    </row>
    <row r="55" spans="1:21">
      <c r="A55" t="s">
        <v>7</v>
      </c>
      <c r="B55" t="s">
        <v>13</v>
      </c>
      <c r="C55" s="1">
        <v>46258</v>
      </c>
      <c r="D55" s="53">
        <v>1522824.5279293056</v>
      </c>
      <c r="E55" s="17">
        <v>4027117241.9452515</v>
      </c>
      <c r="F55" s="7">
        <v>-99177552.585799888</v>
      </c>
      <c r="G55" s="7">
        <v>6380840.9430718422</v>
      </c>
      <c r="H55" s="5">
        <f>E55+F55</f>
        <v>3927939689.3594518</v>
      </c>
      <c r="I55" s="3">
        <f t="shared" si="5"/>
        <v>3.8784076687566017E-4</v>
      </c>
      <c r="J55" s="3">
        <f t="shared" si="6"/>
        <v>100.59130322510612</v>
      </c>
      <c r="K55" s="14">
        <f t="shared" si="7"/>
        <v>1522824.5279297829</v>
      </c>
      <c r="L55" s="14">
        <f t="shared" si="9"/>
        <v>4.7730281949043274E-7</v>
      </c>
      <c r="M55" s="75">
        <v>-1300844.3959617955</v>
      </c>
      <c r="N55" s="8">
        <f t="shared" si="11"/>
        <v>221980.1319675101</v>
      </c>
      <c r="U55" s="53"/>
    </row>
    <row r="56" spans="1:21">
      <c r="A56" t="s">
        <v>7</v>
      </c>
      <c r="B56" t="s">
        <v>13</v>
      </c>
      <c r="C56" s="1">
        <v>46259</v>
      </c>
      <c r="D56" s="53">
        <v>325756.86500711599</v>
      </c>
      <c r="E56" s="17">
        <v>4027631788.0210228</v>
      </c>
      <c r="F56" s="7">
        <v>-99329439.31528005</v>
      </c>
      <c r="G56" s="7">
        <v>36902.481286048889</v>
      </c>
      <c r="H56" s="5">
        <f t="shared" ref="H56:H72" si="12">E56+F56</f>
        <v>3928302348.7057428</v>
      </c>
      <c r="I56" s="3">
        <f t="shared" si="5"/>
        <v>8.2932486329395197E-5</v>
      </c>
      <c r="J56" s="3">
        <f t="shared" si="6"/>
        <v>100.59964551198568</v>
      </c>
      <c r="K56" s="14">
        <f t="shared" si="7"/>
        <v>325756.86500501633</v>
      </c>
      <c r="L56" s="14">
        <f t="shared" si="9"/>
        <v>-2.0996667444705963E-6</v>
      </c>
      <c r="M56" s="75">
        <v>-457825.19711613271</v>
      </c>
      <c r="N56" s="8">
        <f t="shared" si="11"/>
        <v>-132068.33210901672</v>
      </c>
      <c r="U56" s="53"/>
    </row>
    <row r="57" spans="1:21">
      <c r="A57" t="s">
        <v>7</v>
      </c>
      <c r="B57" t="s">
        <v>13</v>
      </c>
      <c r="C57" s="1">
        <v>46260</v>
      </c>
      <c r="D57" s="53">
        <v>483205.04092165129</v>
      </c>
      <c r="E57" s="17">
        <v>4024694192.90028</v>
      </c>
      <c r="F57" s="7">
        <v>-95871732.924739033</v>
      </c>
      <c r="G57" s="7">
        <v>36906.228873729706</v>
      </c>
      <c r="H57" s="5">
        <f>E57+F57</f>
        <v>3928822459.9755411</v>
      </c>
      <c r="I57" s="3">
        <f t="shared" si="5"/>
        <v>1.230049162168382E-4</v>
      </c>
      <c r="J57" s="3">
        <f t="shared" si="6"/>
        <v>100.61201976295334</v>
      </c>
      <c r="K57" s="14">
        <f t="shared" si="7"/>
        <v>483205.0409245491</v>
      </c>
      <c r="L57" s="14">
        <f t="shared" si="9"/>
        <v>2.8978101909160614E-6</v>
      </c>
      <c r="M57" s="75">
        <v>-459025.17951394903</v>
      </c>
      <c r="N57" s="8">
        <f t="shared" si="11"/>
        <v>24179.861407702265</v>
      </c>
      <c r="U57" s="53"/>
    </row>
    <row r="58" spans="1:21">
      <c r="A58" t="s">
        <v>7</v>
      </c>
      <c r="B58" t="s">
        <v>13</v>
      </c>
      <c r="C58" s="1">
        <v>46261</v>
      </c>
      <c r="D58" s="53">
        <v>452077.32778971619</v>
      </c>
      <c r="E58" s="17">
        <v>4021472001.4412394</v>
      </c>
      <c r="F58" s="7">
        <v>-92160554.155539379</v>
      </c>
      <c r="G58" s="7">
        <v>36909.982371807098</v>
      </c>
      <c r="H58" s="5">
        <f t="shared" si="12"/>
        <v>3929311447.2856998</v>
      </c>
      <c r="I58" s="3">
        <f t="shared" si="5"/>
        <v>1.1506579523913203E-4</v>
      </c>
      <c r="J58" s="3">
        <f t="shared" si="6"/>
        <v>100.62359676501798</v>
      </c>
      <c r="K58" s="14">
        <f t="shared" si="7"/>
        <v>452077.32778692245</v>
      </c>
      <c r="L58" s="14">
        <f t="shared" si="9"/>
        <v>-2.7937348932027817E-6</v>
      </c>
      <c r="M58" s="75">
        <v>-456764.25096169661</v>
      </c>
      <c r="N58" s="8">
        <f t="shared" si="11"/>
        <v>-4686.9231719804229</v>
      </c>
      <c r="U58" s="53"/>
    </row>
    <row r="59" spans="1:21">
      <c r="A59" t="s">
        <v>7</v>
      </c>
      <c r="B59" t="s">
        <v>13</v>
      </c>
      <c r="C59" s="1">
        <v>46262</v>
      </c>
      <c r="D59" s="53">
        <v>468523.51142292097</v>
      </c>
      <c r="E59" s="17">
        <v>4021791805.002871</v>
      </c>
      <c r="F59" s="7">
        <v>-89684351.759769216</v>
      </c>
      <c r="G59" s="7">
        <v>2327482.4459757805</v>
      </c>
      <c r="H59" s="5">
        <f t="shared" si="12"/>
        <v>3932107453.2431016</v>
      </c>
      <c r="I59" s="3">
        <f t="shared" si="5"/>
        <v>1.1916748200932773E-4</v>
      </c>
      <c r="J59" s="3">
        <f t="shared" si="6"/>
        <v>100.63558782567519</v>
      </c>
      <c r="K59" s="14">
        <f t="shared" si="7"/>
        <v>468523.51142597198</v>
      </c>
      <c r="L59" s="14">
        <f t="shared" si="9"/>
        <v>3.0510127544403076E-6</v>
      </c>
      <c r="M59" s="75">
        <v>-530924.06557555322</v>
      </c>
      <c r="N59" s="8">
        <f t="shared" si="11"/>
        <v>-62400.554152632249</v>
      </c>
      <c r="U59" s="53"/>
    </row>
    <row r="60" spans="1:21">
      <c r="A60" t="s">
        <v>7</v>
      </c>
      <c r="B60" t="s">
        <v>13</v>
      </c>
      <c r="C60" s="1">
        <v>46265</v>
      </c>
      <c r="D60" s="53">
        <v>1301470.9646639172</v>
      </c>
      <c r="E60" s="17">
        <v>4022904424.5407572</v>
      </c>
      <c r="F60" s="7">
        <v>-87083233.43643333</v>
      </c>
      <c r="G60" s="7">
        <v>2412266.8965620995</v>
      </c>
      <c r="H60" s="5">
        <f>E60+F60</f>
        <v>3935821191.1043239</v>
      </c>
      <c r="I60" s="3">
        <f>(H60-H59-G60)/(H59+G60)</f>
        <v>3.3078267672628905E-4</v>
      </c>
      <c r="J60" s="3">
        <f t="shared" si="6"/>
        <v>100.66887633479008</v>
      </c>
      <c r="K60" s="14">
        <f t="shared" si="7"/>
        <v>1301470.9646601677</v>
      </c>
      <c r="L60" s="14">
        <f t="shared" si="9"/>
        <v>-3.7495046854019165E-6</v>
      </c>
      <c r="M60" s="75">
        <v>-1299120.7168021083</v>
      </c>
      <c r="N60" s="8">
        <f t="shared" si="11"/>
        <v>2350.2478618088644</v>
      </c>
      <c r="U60" s="53"/>
    </row>
    <row r="61" spans="1:21">
      <c r="A61" t="s">
        <v>7</v>
      </c>
      <c r="B61" t="s">
        <v>13</v>
      </c>
      <c r="C61" s="1">
        <v>46266</v>
      </c>
      <c r="D61" s="53">
        <v>397811.80789282313</v>
      </c>
      <c r="E61" s="17">
        <v>4162019691.9379015</v>
      </c>
      <c r="F61" s="7">
        <v>-221129961.0535607</v>
      </c>
      <c r="G61" s="7">
        <v>4670727.9721260071</v>
      </c>
      <c r="H61" s="5">
        <f t="shared" si="12"/>
        <v>3940889730.8843408</v>
      </c>
      <c r="I61" s="3">
        <f t="shared" si="5"/>
        <v>1.0095485945930551E-4</v>
      </c>
      <c r="J61" s="3">
        <f t="shared" si="6"/>
        <v>100.67903934705238</v>
      </c>
      <c r="K61" s="14">
        <f t="shared" si="7"/>
        <v>397811.80789089203</v>
      </c>
      <c r="L61" s="14">
        <f t="shared" si="9"/>
        <v>-1.9310973584651947E-6</v>
      </c>
      <c r="M61" s="75">
        <v>-461061.32323619933</v>
      </c>
      <c r="N61" s="8">
        <f t="shared" si="11"/>
        <v>-63249.515343376203</v>
      </c>
      <c r="U61" s="53"/>
    </row>
    <row r="62" spans="1:21">
      <c r="A62" t="s">
        <v>7</v>
      </c>
      <c r="B62" t="s">
        <v>13</v>
      </c>
      <c r="C62" s="1">
        <v>46267</v>
      </c>
      <c r="D62" s="53">
        <v>323514.92902389914</v>
      </c>
      <c r="E62" s="17">
        <v>4142679246.9656134</v>
      </c>
      <c r="F62" s="7">
        <v>-292853955.60850596</v>
      </c>
      <c r="G62" s="7">
        <v>-91387954.456263065</v>
      </c>
      <c r="H62" s="5">
        <f t="shared" si="12"/>
        <v>3849825291.3571072</v>
      </c>
      <c r="I62" s="3">
        <f t="shared" si="5"/>
        <v>8.4040727298910782E-5</v>
      </c>
      <c r="J62" s="3">
        <f t="shared" si="6"/>
        <v>100.68750048674285</v>
      </c>
      <c r="K62" s="14">
        <f t="shared" si="7"/>
        <v>323514.92902946472</v>
      </c>
      <c r="L62" s="14">
        <f t="shared" si="9"/>
        <v>5.5655837059020996E-6</v>
      </c>
      <c r="M62" s="75">
        <v>-459144.08485688496</v>
      </c>
      <c r="N62" s="8">
        <f t="shared" si="11"/>
        <v>-135629.15583298582</v>
      </c>
      <c r="U62" s="53"/>
    </row>
    <row r="63" spans="1:21">
      <c r="A63" t="s">
        <v>7</v>
      </c>
      <c r="B63" t="s">
        <v>13</v>
      </c>
      <c r="C63" s="1">
        <v>46268</v>
      </c>
      <c r="D63" s="53">
        <v>90107.374514110852</v>
      </c>
      <c r="E63" s="17">
        <v>4140387421.4177661</v>
      </c>
      <c r="F63" s="7">
        <v>-290434355.84443128</v>
      </c>
      <c r="G63" s="7">
        <v>37666.841713428497</v>
      </c>
      <c r="H63" s="5">
        <f t="shared" si="12"/>
        <v>3849953065.5733347</v>
      </c>
      <c r="I63" s="3">
        <f t="shared" si="5"/>
        <v>2.340534598048658E-5</v>
      </c>
      <c r="J63" s="3">
        <f t="shared" si="6"/>
        <v>100.68985711252765</v>
      </c>
      <c r="K63" s="14">
        <f t="shared" si="7"/>
        <v>90107.374514102936</v>
      </c>
      <c r="L63" s="14">
        <f t="shared" si="9"/>
        <v>-7.9162418842315674E-9</v>
      </c>
      <c r="M63" s="75">
        <v>-467307.80615338241</v>
      </c>
      <c r="N63" s="8">
        <f t="shared" si="11"/>
        <v>-377200.43163927156</v>
      </c>
      <c r="U63" s="53"/>
    </row>
    <row r="64" spans="1:21">
      <c r="A64" t="s">
        <v>7</v>
      </c>
      <c r="B64" t="s">
        <v>13</v>
      </c>
      <c r="C64" s="1">
        <v>46269</v>
      </c>
      <c r="D64" s="53">
        <v>1112556.2530912398</v>
      </c>
      <c r="E64" s="17">
        <v>4140991506.5032477</v>
      </c>
      <c r="F64" s="7">
        <v>-289888214.01758277</v>
      </c>
      <c r="G64" s="7">
        <v>37670.659243106842</v>
      </c>
      <c r="H64" s="5">
        <f>E64+F64</f>
        <v>3851103292.4856648</v>
      </c>
      <c r="I64" s="3">
        <f>(H64-H63-G64)/(H63+G64)</f>
        <v>2.88976345479662E-4</v>
      </c>
      <c r="J64" s="3">
        <f t="shared" si="6"/>
        <v>100.71895409946289</v>
      </c>
      <c r="K64" s="14">
        <f t="shared" si="7"/>
        <v>1112556.2530870438</v>
      </c>
      <c r="L64" s="14">
        <f t="shared" si="9"/>
        <v>-4.1960738599300385E-6</v>
      </c>
      <c r="M64" s="75">
        <v>-582213.19118292874</v>
      </c>
      <c r="N64" s="8">
        <f t="shared" si="11"/>
        <v>530343.06190831109</v>
      </c>
      <c r="U64" s="53"/>
    </row>
    <row r="65" spans="1:29">
      <c r="A65" t="s">
        <v>7</v>
      </c>
      <c r="B65" t="s">
        <v>13</v>
      </c>
      <c r="C65" s="1">
        <v>46273</v>
      </c>
      <c r="D65" s="53">
        <v>1264006.358056626</v>
      </c>
      <c r="E65" s="17">
        <v>4120040188.7134347</v>
      </c>
      <c r="F65" s="7">
        <v>-186214691.91871274</v>
      </c>
      <c r="G65" s="7">
        <v>81458197.950996876</v>
      </c>
      <c r="H65" s="5">
        <f t="shared" si="12"/>
        <v>3933825496.7947221</v>
      </c>
      <c r="I65" s="3">
        <f t="shared" si="5"/>
        <v>3.2142062142809821E-4</v>
      </c>
      <c r="J65" s="3">
        <f t="shared" si="6"/>
        <v>100.75132724827914</v>
      </c>
      <c r="K65" s="14">
        <f>H65-H64-G65</f>
        <v>1264006.35806036</v>
      </c>
      <c r="L65" s="14">
        <f>K65-D65</f>
        <v>3.7339050322771072E-6</v>
      </c>
      <c r="M65" s="75">
        <v>-1755207.641037076</v>
      </c>
      <c r="N65" s="8">
        <f t="shared" si="11"/>
        <v>-491201.28298044996</v>
      </c>
      <c r="U65" s="53"/>
    </row>
    <row r="66" spans="1:29">
      <c r="A66" t="s">
        <v>7</v>
      </c>
      <c r="B66" t="s">
        <v>13</v>
      </c>
      <c r="C66" s="1">
        <v>46274</v>
      </c>
      <c r="D66" s="53">
        <v>621114.94445112883</v>
      </c>
      <c r="E66" s="17">
        <v>4120624279.4243402</v>
      </c>
      <c r="F66" s="7">
        <v>-186140700.65381739</v>
      </c>
      <c r="G66" s="7">
        <v>36967.031351089478</v>
      </c>
      <c r="H66" s="5">
        <f t="shared" si="12"/>
        <v>3934483578.7705231</v>
      </c>
      <c r="I66" s="3">
        <f t="shared" si="5"/>
        <v>1.5788933908121572E-4</v>
      </c>
      <c r="J66" s="3">
        <f t="shared" si="6"/>
        <v>100.76723480874993</v>
      </c>
      <c r="K66" s="14">
        <f t="shared" si="7"/>
        <v>621114.94444990158</v>
      </c>
      <c r="L66" s="14">
        <f t="shared" si="9"/>
        <v>-1.2272503226995468E-6</v>
      </c>
      <c r="M66" s="75">
        <v>-457470.54952086462</v>
      </c>
      <c r="N66" s="8">
        <f t="shared" si="11"/>
        <v>163644.39493026421</v>
      </c>
      <c r="U66" s="53"/>
    </row>
    <row r="67" spans="1:29">
      <c r="A67" t="s">
        <v>7</v>
      </c>
      <c r="B67" t="s">
        <v>13</v>
      </c>
      <c r="C67" s="1">
        <v>46275</v>
      </c>
      <c r="D67" s="75">
        <v>1693955.5309875575</v>
      </c>
      <c r="E67" s="17">
        <v>4120159699.6160183</v>
      </c>
      <c r="F67" s="7">
        <v>-183945194.53816605</v>
      </c>
      <c r="G67" s="7">
        <v>36970.776336669922</v>
      </c>
      <c r="H67" s="5">
        <f t="shared" si="12"/>
        <v>3936214505.0778522</v>
      </c>
      <c r="I67" s="3">
        <f t="shared" si="5"/>
        <v>4.3053670953316066E-4</v>
      </c>
      <c r="J67" s="3">
        <f t="shared" si="6"/>
        <v>100.81061880245325</v>
      </c>
      <c r="K67" s="14">
        <f t="shared" si="7"/>
        <v>1693955.5309925079</v>
      </c>
      <c r="L67" s="14">
        <f t="shared" ref="L67:L72" si="13">K67-D67</f>
        <v>4.950445145368576E-6</v>
      </c>
      <c r="M67" s="75">
        <v>-457517.03879682894</v>
      </c>
      <c r="N67" s="8">
        <f t="shared" ref="N67:N71" si="14">D67+M67</f>
        <v>1236438.4921907284</v>
      </c>
      <c r="U67" s="53"/>
    </row>
    <row r="68" spans="1:29">
      <c r="A68" t="s">
        <v>7</v>
      </c>
      <c r="B68" t="s">
        <v>13</v>
      </c>
      <c r="C68" s="1">
        <v>46276</v>
      </c>
      <c r="D68" s="75">
        <v>-420448.29337248113</v>
      </c>
      <c r="E68" s="17">
        <v>4115860263.7698636</v>
      </c>
      <c r="F68" s="7">
        <v>-180029232.47621572</v>
      </c>
      <c r="G68" s="7">
        <v>36974.509171485901</v>
      </c>
      <c r="H68" s="5">
        <f t="shared" si="12"/>
        <v>3935831031.2936478</v>
      </c>
      <c r="I68" s="3">
        <f t="shared" ref="I68:I72" si="15">(H68-H67-G68)/(H67+G68)</f>
        <v>-1.0681438814475359E-4</v>
      </c>
      <c r="J68" s="3">
        <f t="shared" ref="J68:J72" si="16">J67*(1+I68)</f>
        <v>100.79985077788737</v>
      </c>
      <c r="K68" s="14">
        <f t="shared" ref="K68:K72" si="17">H68-H67-G68</f>
        <v>-420448.29337596893</v>
      </c>
      <c r="L68" s="14">
        <f t="shared" si="13"/>
        <v>-3.487803041934967E-6</v>
      </c>
      <c r="M68" s="75">
        <v>-529544.76277164742</v>
      </c>
      <c r="N68" s="8">
        <f t="shared" si="14"/>
        <v>-949993.05614412855</v>
      </c>
      <c r="U68" s="53"/>
    </row>
    <row r="69" spans="1:29">
      <c r="A69" t="s">
        <v>7</v>
      </c>
      <c r="B69" t="s">
        <v>13</v>
      </c>
      <c r="C69" s="1">
        <v>46279</v>
      </c>
      <c r="D69" s="75">
        <v>595714.79051812878</v>
      </c>
      <c r="E69" s="17">
        <v>3948056458.6984396</v>
      </c>
      <c r="F69" s="7">
        <v>-96176377.933419675</v>
      </c>
      <c r="G69" s="7">
        <v>-84546665.319147587</v>
      </c>
      <c r="H69" s="5">
        <f t="shared" si="12"/>
        <v>3851880080.7650199</v>
      </c>
      <c r="I69" s="3">
        <f t="shared" si="15"/>
        <v>1.5467951309510201E-4</v>
      </c>
      <c r="J69" s="3">
        <f t="shared" si="16"/>
        <v>100.81544244972575</v>
      </c>
      <c r="K69" s="14">
        <f t="shared" si="17"/>
        <v>595714.79051971436</v>
      </c>
      <c r="L69" s="14">
        <f t="shared" si="13"/>
        <v>1.5855766832828522E-6</v>
      </c>
      <c r="M69" s="75">
        <v>-1292354.9592225184</v>
      </c>
      <c r="N69" s="8">
        <f t="shared" si="14"/>
        <v>-696640.16870438959</v>
      </c>
      <c r="U69" s="53"/>
    </row>
    <row r="70" spans="1:29">
      <c r="A70" t="s">
        <v>7</v>
      </c>
      <c r="B70" t="s">
        <v>13</v>
      </c>
      <c r="C70" s="1">
        <v>46280</v>
      </c>
      <c r="D70" s="75">
        <v>802525.55194206908</v>
      </c>
      <c r="E70" s="17">
        <v>3902782711.9067101</v>
      </c>
      <c r="F70" s="7">
        <v>-49454841.541642584</v>
      </c>
      <c r="G70" s="7">
        <v>645264.04810857773</v>
      </c>
      <c r="H70" s="5">
        <f t="shared" si="12"/>
        <v>3853327870.3650675</v>
      </c>
      <c r="I70" s="3">
        <f t="shared" si="15"/>
        <v>2.0831155673498575E-4</v>
      </c>
      <c r="J70" s="3">
        <f t="shared" si="16"/>
        <v>100.83644347148538</v>
      </c>
      <c r="K70" s="14">
        <f t="shared" si="17"/>
        <v>802525.55193901062</v>
      </c>
      <c r="L70" s="14">
        <f t="shared" si="13"/>
        <v>-3.0584633350372314E-6</v>
      </c>
      <c r="M70" s="75">
        <v>-464695.47123872186</v>
      </c>
      <c r="N70" s="8">
        <f t="shared" si="14"/>
        <v>337830.08070334722</v>
      </c>
      <c r="U70" s="53"/>
    </row>
    <row r="71" spans="1:29">
      <c r="A71" t="s">
        <v>7</v>
      </c>
      <c r="B71" t="s">
        <v>13</v>
      </c>
      <c r="C71" s="1">
        <v>46281</v>
      </c>
      <c r="D71" s="75">
        <v>558458.04907975439</v>
      </c>
      <c r="E71" s="17">
        <v>4020813379.6005263</v>
      </c>
      <c r="F71" s="7">
        <v>31138818.427776277</v>
      </c>
      <c r="G71" s="7">
        <v>198065869.61415243</v>
      </c>
      <c r="H71" s="5">
        <f t="shared" si="12"/>
        <v>4051952198.0283027</v>
      </c>
      <c r="I71" s="3">
        <f t="shared" si="15"/>
        <v>1.3784343979502236E-4</v>
      </c>
      <c r="J71" s="3">
        <f t="shared" si="16"/>
        <v>100.85034311371018</v>
      </c>
      <c r="K71" s="14">
        <f t="shared" si="17"/>
        <v>558458.04908275604</v>
      </c>
      <c r="L71" s="14">
        <f t="shared" si="13"/>
        <v>3.0016526579856873E-6</v>
      </c>
      <c r="M71" s="75">
        <v>-465278.10575253912</v>
      </c>
      <c r="N71" s="8">
        <f t="shared" si="14"/>
        <v>93179.943327215267</v>
      </c>
      <c r="U71" s="53"/>
    </row>
    <row r="72" spans="1:29">
      <c r="A72" t="s">
        <v>7</v>
      </c>
      <c r="B72" t="s">
        <v>13</v>
      </c>
      <c r="C72" s="1">
        <v>46282</v>
      </c>
      <c r="D72" s="75">
        <v>705878.88288602792</v>
      </c>
      <c r="E72" s="17">
        <v>3973238789.8648791</v>
      </c>
      <c r="F72" s="7">
        <v>124378477.69780228</v>
      </c>
      <c r="G72" s="7">
        <v>44959190.651493073</v>
      </c>
      <c r="H72" s="5">
        <f t="shared" si="12"/>
        <v>4097617267.5626812</v>
      </c>
      <c r="I72" s="3">
        <f t="shared" si="15"/>
        <v>1.7229537471468749E-4</v>
      </c>
      <c r="J72" s="3">
        <f t="shared" si="16"/>
        <v>100.86771916136706</v>
      </c>
      <c r="K72" s="14">
        <f t="shared" si="17"/>
        <v>705878.88288545609</v>
      </c>
      <c r="L72" s="14">
        <f t="shared" si="13"/>
        <v>-5.7183206081390381E-7</v>
      </c>
      <c r="M72" s="75">
        <v>-442654.61892283941</v>
      </c>
      <c r="N72" s="8">
        <f>D72+M72</f>
        <v>263224.26396318851</v>
      </c>
      <c r="R72">
        <v>15</v>
      </c>
      <c r="S72">
        <v>16</v>
      </c>
      <c r="T72">
        <v>17</v>
      </c>
      <c r="U72">
        <v>18</v>
      </c>
      <c r="V72">
        <v>21</v>
      </c>
      <c r="W72">
        <v>22</v>
      </c>
      <c r="X72">
        <v>23</v>
      </c>
      <c r="Y72">
        <v>24</v>
      </c>
      <c r="Z72">
        <v>25</v>
      </c>
      <c r="AA72">
        <v>28</v>
      </c>
      <c r="AB72">
        <v>29</v>
      </c>
      <c r="AC72">
        <v>30</v>
      </c>
    </row>
    <row r="73" spans="1:29">
      <c r="A73" t="s">
        <v>7</v>
      </c>
      <c r="B73" t="s">
        <v>13</v>
      </c>
      <c r="C73" s="1">
        <v>46283</v>
      </c>
      <c r="D73" s="75">
        <v>81610.01946281828</v>
      </c>
      <c r="E73" s="17">
        <v>3970886712.2531118</v>
      </c>
      <c r="F73" s="7">
        <v>-81516387.776113003</v>
      </c>
      <c r="G73" s="7">
        <v>-208328553.1051445</v>
      </c>
      <c r="H73" s="5">
        <f t="shared" ref="H73:H81" si="18">E73+F73</f>
        <v>3889370324.4769988</v>
      </c>
      <c r="I73" s="3">
        <f t="shared" ref="I73:I81" si="19">(H73-H72-G73)/(H72+G73)</f>
        <v>2.0983276237308414E-5</v>
      </c>
      <c r="J73" s="3">
        <f t="shared" ref="J73:J81" si="20">J72*(1+I73)</f>
        <v>100.86983569658165</v>
      </c>
      <c r="K73" s="14">
        <f t="shared" ref="K73:K81" si="21">H73-H72-G73</f>
        <v>81610.019462108612</v>
      </c>
      <c r="L73" s="14">
        <f t="shared" ref="L73:L81" si="22">K73-D73</f>
        <v>-7.0966780185699463E-7</v>
      </c>
      <c r="M73" s="14">
        <v>-540895.26059591211</v>
      </c>
      <c r="N73" s="8">
        <f t="shared" ref="N73:N81" si="23">D73+M73</f>
        <v>-459285.24113309383</v>
      </c>
      <c r="R73">
        <v>-1375120.4130726201</v>
      </c>
      <c r="S73" s="8">
        <v>-1375120.4130726201</v>
      </c>
      <c r="T73" s="8">
        <v>-1375120.4130726201</v>
      </c>
      <c r="U73" s="8">
        <v>-1375120.4130726201</v>
      </c>
      <c r="V73">
        <v>-1375120.4130726201</v>
      </c>
      <c r="W73">
        <v>-1375120.4130726201</v>
      </c>
      <c r="X73">
        <v>-1375120.4130726201</v>
      </c>
      <c r="Y73">
        <v>-1375120.4130726201</v>
      </c>
      <c r="Z73">
        <v>-1375120.4130726201</v>
      </c>
      <c r="AA73">
        <v>-1375120.4130726201</v>
      </c>
      <c r="AB73">
        <v>-1375120.4130726201</v>
      </c>
      <c r="AC73">
        <v>-1375120.4130726201</v>
      </c>
    </row>
    <row r="74" spans="1:29">
      <c r="A74" t="s">
        <v>7</v>
      </c>
      <c r="B74" t="s">
        <v>13</v>
      </c>
      <c r="C74" s="1">
        <v>46286</v>
      </c>
      <c r="D74" s="75">
        <v>1253851.5215714825</v>
      </c>
      <c r="E74" s="17">
        <v>3972134234.9160771</v>
      </c>
      <c r="F74" s="7">
        <v>-81397726.654770315</v>
      </c>
      <c r="G74" s="7">
        <v>112332.26273393631</v>
      </c>
      <c r="H74" s="5">
        <f t="shared" si="18"/>
        <v>3890736508.2613068</v>
      </c>
      <c r="I74" s="3">
        <f t="shared" si="19"/>
        <v>3.223697422589954E-4</v>
      </c>
      <c r="J74" s="3">
        <f t="shared" si="20"/>
        <v>100.90235307951686</v>
      </c>
      <c r="K74" s="14">
        <f t="shared" si="21"/>
        <v>1253851.5215740204</v>
      </c>
      <c r="L74" s="14">
        <f t="shared" si="22"/>
        <v>2.537854015827179E-6</v>
      </c>
      <c r="M74" s="14">
        <v>-1388568.3819539007</v>
      </c>
      <c r="N74" s="8">
        <f t="shared" si="23"/>
        <v>-134716.86038241815</v>
      </c>
      <c r="R74">
        <v>-457821.45128798101</v>
      </c>
      <c r="S74" s="8">
        <v>-457821.45128798101</v>
      </c>
      <c r="T74" s="8">
        <v>-457821.45128798101</v>
      </c>
      <c r="U74" s="8">
        <v>-457821.45128798101</v>
      </c>
      <c r="V74">
        <v>-457821.45128798101</v>
      </c>
      <c r="W74">
        <v>-457821.45128798101</v>
      </c>
      <c r="X74">
        <v>-457821.45128798101</v>
      </c>
      <c r="Y74">
        <v>-457821.45128798101</v>
      </c>
      <c r="Z74">
        <v>-457821.45128798101</v>
      </c>
      <c r="AA74">
        <v>-457821.45128798101</v>
      </c>
      <c r="AB74">
        <v>-457821.45128798101</v>
      </c>
      <c r="AC74">
        <v>-457821.45128798101</v>
      </c>
    </row>
    <row r="75" spans="1:29">
      <c r="A75" t="s">
        <v>7</v>
      </c>
      <c r="B75" t="s">
        <v>13</v>
      </c>
      <c r="C75" s="1">
        <v>46287</v>
      </c>
      <c r="D75" s="75">
        <v>441457.64957556315</v>
      </c>
      <c r="E75" s="17">
        <v>3970710399.3043637</v>
      </c>
      <c r="F75" s="7">
        <v>-79494977.290778011</v>
      </c>
      <c r="G75" s="7">
        <v>37456.102706432343</v>
      </c>
      <c r="H75" s="5">
        <f t="shared" si="18"/>
        <v>3891215422.0135856</v>
      </c>
      <c r="I75" s="3">
        <f t="shared" si="19"/>
        <v>1.1346268213361329E-4</v>
      </c>
      <c r="J75" s="3">
        <f t="shared" si="20"/>
        <v>100.91380173113085</v>
      </c>
      <c r="K75" s="14">
        <f t="shared" si="21"/>
        <v>441457.64957237244</v>
      </c>
      <c r="L75" s="14">
        <f t="shared" si="22"/>
        <v>-3.1907111406326294E-6</v>
      </c>
      <c r="M75" s="14">
        <v>-488103.83358648233</v>
      </c>
      <c r="N75" s="8">
        <f t="shared" si="23"/>
        <v>-46646.184010919183</v>
      </c>
      <c r="R75">
        <v>-459021.18886663299</v>
      </c>
      <c r="S75" s="8">
        <v>-459021.18886663299</v>
      </c>
      <c r="T75" s="8">
        <v>-459021.18886663299</v>
      </c>
      <c r="U75" s="8">
        <v>-459021.18886663299</v>
      </c>
      <c r="V75">
        <v>-459021.18886663299</v>
      </c>
      <c r="W75">
        <v>-459021.18886663299</v>
      </c>
      <c r="X75">
        <v>-459021.18886663299</v>
      </c>
      <c r="Y75">
        <v>-459021.18886663299</v>
      </c>
      <c r="Z75">
        <v>-459021.18886663299</v>
      </c>
      <c r="AA75">
        <v>-459021.18886663299</v>
      </c>
      <c r="AB75">
        <v>-459021.18886663299</v>
      </c>
      <c r="AC75">
        <v>-459021.18886663299</v>
      </c>
    </row>
    <row r="76" spans="1:29">
      <c r="A76" t="s">
        <v>7</v>
      </c>
      <c r="B76" t="s">
        <v>13</v>
      </c>
      <c r="C76" s="1">
        <v>46288</v>
      </c>
      <c r="D76" s="75">
        <v>1038979.7669334612</v>
      </c>
      <c r="E76" s="17">
        <v>3969973632.7121758</v>
      </c>
      <c r="F76" s="7">
        <v>-77681770.822669268</v>
      </c>
      <c r="G76" s="7">
        <v>37460.108982563019</v>
      </c>
      <c r="H76" s="5">
        <f t="shared" si="18"/>
        <v>3892291861.8895063</v>
      </c>
      <c r="I76" s="3">
        <f t="shared" si="19"/>
        <v>2.6700391838103195E-4</v>
      </c>
      <c r="J76" s="3">
        <f t="shared" si="20"/>
        <v>100.94074611161177</v>
      </c>
      <c r="K76" s="14">
        <f t="shared" si="21"/>
        <v>1038979.7669382095</v>
      </c>
      <c r="L76" s="14">
        <f t="shared" si="22"/>
        <v>4.7483481466770172E-6</v>
      </c>
      <c r="M76" s="14">
        <v>-490497.81316246279</v>
      </c>
      <c r="N76" s="8">
        <f t="shared" si="23"/>
        <v>548481.9537709984</v>
      </c>
      <c r="R76">
        <v>-456760.9823722</v>
      </c>
      <c r="S76" s="8">
        <v>-456760.9823722</v>
      </c>
      <c r="T76" s="8">
        <v>-456760.9823722</v>
      </c>
      <c r="U76" s="8">
        <v>-456760.9823722</v>
      </c>
      <c r="V76">
        <v>-456760.9823722</v>
      </c>
      <c r="W76">
        <v>-456760.9823722</v>
      </c>
      <c r="X76">
        <v>-456760.9823722</v>
      </c>
      <c r="Y76">
        <v>-456760.9823722</v>
      </c>
      <c r="Z76">
        <v>-456760.9823722</v>
      </c>
      <c r="AA76">
        <v>-456760.9823722</v>
      </c>
      <c r="AB76">
        <v>-456760.9823722</v>
      </c>
      <c r="AC76">
        <v>-456760.9823722</v>
      </c>
    </row>
    <row r="77" spans="1:29">
      <c r="A77" t="s">
        <v>7</v>
      </c>
      <c r="B77" t="s">
        <v>13</v>
      </c>
      <c r="C77" s="1">
        <v>46289</v>
      </c>
      <c r="D77" s="75">
        <v>-327980.75392892305</v>
      </c>
      <c r="E77" s="17">
        <v>3993625927.9377279</v>
      </c>
      <c r="F77" s="7">
        <v>-101624582.66515154</v>
      </c>
      <c r="G77" s="7">
        <v>37464.137003898621</v>
      </c>
      <c r="H77" s="5">
        <f t="shared" si="18"/>
        <v>3892001345.2725763</v>
      </c>
      <c r="I77" s="3">
        <f t="shared" si="19"/>
        <v>-8.4263361720403592E-5</v>
      </c>
      <c r="J77" s="3">
        <f t="shared" si="20"/>
        <v>100.93224050500984</v>
      </c>
      <c r="K77" s="14">
        <f t="shared" si="21"/>
        <v>-327980.75393390656</v>
      </c>
      <c r="L77" s="14">
        <f t="shared" si="22"/>
        <v>-4.9835070967674255E-6</v>
      </c>
      <c r="M77" s="14">
        <v>-490550.03963382915</v>
      </c>
      <c r="N77" s="8">
        <f t="shared" si="23"/>
        <v>-818530.79356275219</v>
      </c>
      <c r="R77">
        <v>-456807.16598220001</v>
      </c>
      <c r="S77" s="8">
        <v>-456807.16598220001</v>
      </c>
      <c r="T77" s="8">
        <v>-456807.16598220001</v>
      </c>
      <c r="U77" s="8">
        <v>-456807.16598220001</v>
      </c>
      <c r="V77">
        <v>-456807.16598220001</v>
      </c>
      <c r="W77">
        <v>-456807.16598220001</v>
      </c>
      <c r="X77">
        <v>-456807.16598220001</v>
      </c>
      <c r="Y77">
        <v>-456807.16598220001</v>
      </c>
      <c r="Z77">
        <v>-456807.16598220001</v>
      </c>
      <c r="AA77">
        <v>-456807.16598220001</v>
      </c>
      <c r="AB77">
        <v>-456807.16598220001</v>
      </c>
      <c r="AC77">
        <v>-456807.16598220001</v>
      </c>
    </row>
    <row r="78" spans="1:29">
      <c r="A78" t="s">
        <v>7</v>
      </c>
      <c r="B78" t="s">
        <v>13</v>
      </c>
      <c r="C78" s="1">
        <v>46290</v>
      </c>
      <c r="D78" s="75">
        <v>-139837.1872876999</v>
      </c>
      <c r="E78" s="17">
        <v>4078790594.2634802</v>
      </c>
      <c r="F78" s="7">
        <v>-185732124.01745126</v>
      </c>
      <c r="G78" s="7">
        <v>1196962.1607422829</v>
      </c>
      <c r="H78" s="5">
        <f t="shared" si="18"/>
        <v>3893058470.2460289</v>
      </c>
      <c r="I78" s="3">
        <f t="shared" si="19"/>
        <v>-3.5918331471253959E-5</v>
      </c>
      <c r="J78" s="3">
        <f t="shared" si="20"/>
        <v>100.92861518733925</v>
      </c>
      <c r="K78" s="14">
        <f t="shared" si="21"/>
        <v>-139837.18728971481</v>
      </c>
      <c r="L78" s="14">
        <f t="shared" si="22"/>
        <v>-2.0149163901805878E-6</v>
      </c>
      <c r="M78" s="14">
        <v>-567078.88875262998</v>
      </c>
      <c r="N78" s="8">
        <f t="shared" si="23"/>
        <v>-706916.07604032988</v>
      </c>
      <c r="R78">
        <v>-1373263.27655648</v>
      </c>
      <c r="S78" s="8">
        <v>-1373263.27655648</v>
      </c>
      <c r="T78" s="8">
        <v>-1373263.27655648</v>
      </c>
      <c r="U78" s="8">
        <v>-1373263.27655648</v>
      </c>
      <c r="V78">
        <v>-1373263.27655648</v>
      </c>
      <c r="W78">
        <v>-1373263.27655648</v>
      </c>
      <c r="X78">
        <v>-1373263.27655648</v>
      </c>
      <c r="Y78">
        <v>-1373263.27655648</v>
      </c>
      <c r="Z78">
        <v>-1373263.27655648</v>
      </c>
      <c r="AA78">
        <v>-1373263.27655648</v>
      </c>
      <c r="AB78">
        <v>-1373263.27655648</v>
      </c>
      <c r="AC78">
        <v>-1373263.27655648</v>
      </c>
    </row>
    <row r="79" spans="1:29">
      <c r="A79" t="s">
        <v>7</v>
      </c>
      <c r="B79" t="s">
        <v>13</v>
      </c>
      <c r="C79" s="1">
        <v>46293</v>
      </c>
      <c r="D79" s="75">
        <v>1540493.7903169058</v>
      </c>
      <c r="E79" s="17">
        <v>4082271543.1113496</v>
      </c>
      <c r="F79" s="7">
        <v>-211677838.36516118</v>
      </c>
      <c r="G79" s="7">
        <v>-24005259.290159225</v>
      </c>
      <c r="H79" s="5">
        <f t="shared" si="18"/>
        <v>3870593704.7461882</v>
      </c>
      <c r="I79" s="3">
        <f t="shared" si="19"/>
        <v>3.9815781958137044E-4</v>
      </c>
      <c r="J79" s="3">
        <f t="shared" si="20"/>
        <v>100.9688007046956</v>
      </c>
      <c r="K79" s="14">
        <f t="shared" si="21"/>
        <v>1540493.7903184891</v>
      </c>
      <c r="L79" s="14">
        <f t="shared" si="22"/>
        <v>1.5832483768463135E-6</v>
      </c>
      <c r="M79" s="14">
        <v>-1406998.2164705824</v>
      </c>
      <c r="N79" s="8">
        <f t="shared" si="23"/>
        <v>133495.57384632342</v>
      </c>
      <c r="R79">
        <v>-461098.08212444402</v>
      </c>
      <c r="S79" s="8">
        <v>-461098.08212444402</v>
      </c>
      <c r="T79" s="8">
        <v>-461098.08212444402</v>
      </c>
      <c r="U79" s="8">
        <v>-461098.08212444402</v>
      </c>
      <c r="V79">
        <v>-461098.08212444402</v>
      </c>
      <c r="W79">
        <v>-461098.08212444402</v>
      </c>
      <c r="X79">
        <v>-461098.08212444402</v>
      </c>
      <c r="Y79">
        <v>-461098.08212444402</v>
      </c>
      <c r="Z79">
        <v>-461098.08212444402</v>
      </c>
      <c r="AA79">
        <v>-461098.08212444402</v>
      </c>
      <c r="AB79">
        <v>-461098.08212444402</v>
      </c>
      <c r="AC79">
        <v>-461098.08212444402</v>
      </c>
    </row>
    <row r="80" spans="1:29">
      <c r="A80" t="s">
        <v>7</v>
      </c>
      <c r="B80" t="s">
        <v>13</v>
      </c>
      <c r="C80" s="1">
        <v>46294</v>
      </c>
      <c r="D80" s="53">
        <v>657656.2430520365</v>
      </c>
      <c r="E80" s="17">
        <v>4078033137.5825119</v>
      </c>
      <c r="F80" s="7">
        <v>-292059797.14339423</v>
      </c>
      <c r="G80" s="7">
        <v>-85278020.550118923</v>
      </c>
      <c r="H80" s="5">
        <f t="shared" si="18"/>
        <v>3785973340.4391174</v>
      </c>
      <c r="I80" s="3">
        <f t="shared" si="19"/>
        <v>1.7373881015893792E-4</v>
      </c>
      <c r="J80" s="3">
        <f t="shared" si="20"/>
        <v>100.98634290399322</v>
      </c>
      <c r="K80" s="14">
        <f t="shared" si="21"/>
        <v>657656.24304819107</v>
      </c>
      <c r="L80" s="14">
        <f t="shared" si="22"/>
        <v>-3.8454309105873108E-6</v>
      </c>
      <c r="M80" s="14">
        <v>-497779.85121159256</v>
      </c>
      <c r="N80" s="8">
        <f t="shared" si="23"/>
        <v>159876.39184044395</v>
      </c>
      <c r="R80">
        <v>-458327.19374264998</v>
      </c>
      <c r="S80" s="8">
        <v>-458327.19374264998</v>
      </c>
      <c r="T80" s="8">
        <v>-458327.19374264998</v>
      </c>
      <c r="U80" s="8">
        <v>-458327.19374264998</v>
      </c>
      <c r="V80">
        <v>-458327.19374264998</v>
      </c>
      <c r="W80">
        <v>-458327.19374264998</v>
      </c>
      <c r="X80">
        <v>-458327.19374264998</v>
      </c>
      <c r="Y80">
        <v>-458327.19374264998</v>
      </c>
      <c r="Z80">
        <v>-458327.19374264998</v>
      </c>
      <c r="AA80">
        <v>-458327.19374264998</v>
      </c>
      <c r="AB80">
        <v>-458327.19374264998</v>
      </c>
      <c r="AC80">
        <v>-458327.19374264998</v>
      </c>
    </row>
    <row r="81" spans="1:30">
      <c r="A81" t="s">
        <v>7</v>
      </c>
      <c r="B81" t="s">
        <v>13</v>
      </c>
      <c r="C81" s="1">
        <v>46295</v>
      </c>
      <c r="D81" s="53">
        <v>706408.60915304977</v>
      </c>
      <c r="E81" s="17">
        <v>4078200864.7024403</v>
      </c>
      <c r="F81" s="7">
        <v>-291482664.67146277</v>
      </c>
      <c r="G81" s="7">
        <v>38450.982704162598</v>
      </c>
      <c r="H81" s="5">
        <f t="shared" si="18"/>
        <v>3786718200.0309772</v>
      </c>
      <c r="I81" s="3">
        <f t="shared" si="19"/>
        <v>1.8658383757710537E-4</v>
      </c>
      <c r="J81" s="3">
        <f t="shared" si="20"/>
        <v>101.00518532339512</v>
      </c>
      <c r="K81" s="14">
        <f t="shared" si="21"/>
        <v>706408.60915565491</v>
      </c>
      <c r="L81" s="14">
        <f t="shared" si="22"/>
        <v>2.6051420718431473E-6</v>
      </c>
      <c r="M81" s="14">
        <v>-466216.55355341733</v>
      </c>
      <c r="N81" s="8">
        <f t="shared" si="23"/>
        <v>240192.05559963244</v>
      </c>
      <c r="R81">
        <v>-467304.221716489</v>
      </c>
      <c r="S81" s="8">
        <v>-467304.221716489</v>
      </c>
      <c r="T81" s="8">
        <v>-467304.221716489</v>
      </c>
      <c r="U81" s="8">
        <v>-467304.221716489</v>
      </c>
      <c r="V81">
        <v>-467304.221716489</v>
      </c>
      <c r="W81">
        <v>-467304.221716489</v>
      </c>
      <c r="X81">
        <v>-467304.221716489</v>
      </c>
      <c r="Y81">
        <v>-467304.221716489</v>
      </c>
      <c r="Z81">
        <v>-467304.221716489</v>
      </c>
      <c r="AA81">
        <v>-467304.221716489</v>
      </c>
      <c r="AB81">
        <v>-467304.221716489</v>
      </c>
      <c r="AC81">
        <v>-467304.221716489</v>
      </c>
    </row>
    <row r="82" spans="1:30">
      <c r="A82" t="s">
        <v>7</v>
      </c>
      <c r="B82" t="s">
        <v>13</v>
      </c>
      <c r="C82" s="1">
        <v>46296</v>
      </c>
      <c r="D82" s="53">
        <v>-935044.34135488234</v>
      </c>
      <c r="E82" s="7">
        <v>3926944260.1380653</v>
      </c>
      <c r="F82" s="7">
        <v>-68418482.30344449</v>
      </c>
      <c r="G82" s="7">
        <v>72742622.144996643</v>
      </c>
      <c r="H82" s="5">
        <f t="shared" ref="H82:H83" si="24">E82+F82</f>
        <v>3858525777.834621</v>
      </c>
      <c r="I82" s="3">
        <f t="shared" ref="I82:I83" si="25">(H82-H81-G82)/(H81+G82)</f>
        <v>-2.4227330822489324E-4</v>
      </c>
      <c r="J82" s="3">
        <f t="shared" ref="J82:J83" si="26">J81*(1+I82)</f>
        <v>100.98071446299896</v>
      </c>
      <c r="K82" s="14">
        <f t="shared" ref="K82:K83" si="27">H82-H81-G82</f>
        <v>-935044.34135293961</v>
      </c>
      <c r="L82" s="14">
        <f t="shared" ref="L82" si="28">K82-D82</f>
        <v>1.9427388906478882E-6</v>
      </c>
      <c r="M82" s="14">
        <v>-466215.55355341698</v>
      </c>
      <c r="N82" s="8">
        <f t="shared" ref="N82" si="29">D82+M82</f>
        <v>-1401259.8949082992</v>
      </c>
      <c r="R82">
        <v>-468528.809235411</v>
      </c>
      <c r="S82" s="8">
        <v>-468528.809235411</v>
      </c>
      <c r="T82" s="8">
        <v>-468528.809235411</v>
      </c>
      <c r="U82" s="8">
        <v>-468528.809235411</v>
      </c>
      <c r="V82">
        <v>-468528.809235411</v>
      </c>
      <c r="W82">
        <v>-468528.809235411</v>
      </c>
      <c r="X82">
        <v>-468528.809235411</v>
      </c>
      <c r="Y82">
        <v>-468528.809235411</v>
      </c>
      <c r="Z82">
        <v>-468528.809235411</v>
      </c>
      <c r="AA82">
        <v>-468528.809235411</v>
      </c>
      <c r="AB82">
        <v>-468528.809235411</v>
      </c>
      <c r="AC82">
        <v>-468528.809235411</v>
      </c>
    </row>
    <row r="83" spans="1:30">
      <c r="A83" t="s">
        <v>7</v>
      </c>
      <c r="B83" t="s">
        <v>13</v>
      </c>
      <c r="C83" s="1">
        <v>46297</v>
      </c>
      <c r="D83" s="53">
        <v>990664.88792846305</v>
      </c>
      <c r="E83" s="7">
        <v>3927673177.1644702</v>
      </c>
      <c r="F83" s="7">
        <v>-68120103.488940373</v>
      </c>
      <c r="G83" s="7">
        <v>36630.952981472015</v>
      </c>
      <c r="H83" s="5">
        <f t="shared" si="24"/>
        <v>3859553073.67553</v>
      </c>
      <c r="I83" s="3">
        <f t="shared" si="25"/>
        <v>2.5674455482989291E-4</v>
      </c>
      <c r="J83" s="3">
        <f t="shared" si="26"/>
        <v>101.00664071158016</v>
      </c>
      <c r="K83" s="14">
        <f t="shared" si="27"/>
        <v>990664.8879275322</v>
      </c>
      <c r="L83" s="14">
        <f t="shared" ref="L83:L88" si="30">K83-D83</f>
        <v>-9.3085691332817078E-7</v>
      </c>
      <c r="M83" s="14">
        <v>-466214.55355341698</v>
      </c>
      <c r="N83" s="8">
        <f t="shared" ref="N83:N88" si="31">D83+M83</f>
        <v>524450.33437504608</v>
      </c>
      <c r="R83">
        <v>-1869596.4610053001</v>
      </c>
      <c r="S83" s="8">
        <v>-1869596.4610053001</v>
      </c>
      <c r="T83" s="8">
        <v>-1869596.4610053001</v>
      </c>
      <c r="U83" s="8">
        <v>-1869596.4610053001</v>
      </c>
      <c r="V83">
        <v>-1869596.4610053001</v>
      </c>
      <c r="W83">
        <v>-1869596.4610053001</v>
      </c>
      <c r="X83">
        <v>-1869596.4610053001</v>
      </c>
      <c r="Y83">
        <v>-1869596.4610053001</v>
      </c>
      <c r="Z83">
        <v>-1869596.4610053001</v>
      </c>
      <c r="AA83">
        <v>-1869596.4610053001</v>
      </c>
      <c r="AB83">
        <v>-1869596.4610053001</v>
      </c>
      <c r="AC83">
        <v>-1869596.4610053001</v>
      </c>
    </row>
    <row r="84" spans="1:30">
      <c r="A84" t="s">
        <v>7</v>
      </c>
      <c r="B84" t="s">
        <v>13</v>
      </c>
      <c r="C84" s="1">
        <v>46300</v>
      </c>
      <c r="D84" s="53">
        <v>909320.78669511341</v>
      </c>
      <c r="E84" s="7">
        <v>3937952101.4787259</v>
      </c>
      <c r="F84" s="7">
        <v>1103732.1563542411</v>
      </c>
      <c r="G84" s="8">
        <v>78593439.172859669</v>
      </c>
      <c r="H84" s="5">
        <f t="shared" ref="H84" si="32">E84+F84</f>
        <v>3939055833.6350803</v>
      </c>
      <c r="I84" s="3">
        <f t="shared" ref="I84" si="33">(H84-H83-G84)/(H83+G84)</f>
        <v>2.3090070004353819E-4</v>
      </c>
      <c r="J84" s="3">
        <f t="shared" ref="J84" si="34">J83*(1+I84)</f>
        <v>101.02996321562952</v>
      </c>
      <c r="K84" s="14">
        <f t="shared" ref="K84" si="35">H84-H83-G84</f>
        <v>909320.78669071198</v>
      </c>
      <c r="L84" s="14">
        <f t="shared" si="30"/>
        <v>-4.4014304876327515E-6</v>
      </c>
      <c r="M84" s="14">
        <v>-466214.55355341698</v>
      </c>
      <c r="N84" s="8">
        <f t="shared" si="31"/>
        <v>443106.23314169643</v>
      </c>
      <c r="R84">
        <v>-457467.04134120001</v>
      </c>
      <c r="S84" s="8">
        <v>-457467.04134120001</v>
      </c>
      <c r="T84" s="8">
        <v>-457467.04134120001</v>
      </c>
      <c r="U84" s="8">
        <v>-457467.04134120001</v>
      </c>
      <c r="V84">
        <v>-457467.04134120001</v>
      </c>
      <c r="W84">
        <v>-457467.04134120001</v>
      </c>
      <c r="X84">
        <v>-457467.04134120001</v>
      </c>
      <c r="Y84">
        <v>-457467.04134120001</v>
      </c>
      <c r="Z84">
        <v>-457467.04134120001</v>
      </c>
      <c r="AA84">
        <v>-457467.04134120001</v>
      </c>
      <c r="AB84">
        <v>-457467.04134120001</v>
      </c>
      <c r="AC84">
        <v>-457467.04134120001</v>
      </c>
    </row>
    <row r="85" spans="1:30">
      <c r="A85" t="s">
        <v>7</v>
      </c>
      <c r="B85" t="s">
        <v>13</v>
      </c>
      <c r="C85" s="1">
        <v>46301</v>
      </c>
      <c r="D85" s="53">
        <v>1010556.6376033742</v>
      </c>
      <c r="E85" s="7">
        <v>4058965130.7541661</v>
      </c>
      <c r="F85" s="7">
        <v>-118862769.56758508</v>
      </c>
      <c r="G85" s="7">
        <v>35970.913895606995</v>
      </c>
      <c r="H85" s="5">
        <f t="shared" ref="H85" si="36">E85+F85</f>
        <v>3940102361.1865811</v>
      </c>
      <c r="I85" s="3">
        <f t="shared" ref="I85" si="37">(H85-H84-G85)/(H84+G85)</f>
        <v>2.5654559166104498E-4</v>
      </c>
      <c r="J85" s="3">
        <f t="shared" ref="J85" si="38">J84*(1+I85)</f>
        <v>101.05588200731816</v>
      </c>
      <c r="K85" s="14">
        <f t="shared" ref="K85" si="39">H85-H84-G85</f>
        <v>1010556.6376051903</v>
      </c>
      <c r="L85" s="14">
        <f t="shared" si="30"/>
        <v>1.8160790205001831E-6</v>
      </c>
      <c r="M85" s="14">
        <v>-466213.55355341698</v>
      </c>
      <c r="N85" s="8">
        <f t="shared" si="31"/>
        <v>544343.08404995722</v>
      </c>
      <c r="R85">
        <v>-457513.29634230002</v>
      </c>
      <c r="S85" s="8">
        <v>-457513.29634230002</v>
      </c>
      <c r="T85" s="8">
        <v>-457513.29634230002</v>
      </c>
      <c r="U85" s="8">
        <v>-457513.29634230002</v>
      </c>
      <c r="V85">
        <v>-457513.29634230002</v>
      </c>
      <c r="W85">
        <v>-457513.29634230002</v>
      </c>
      <c r="X85">
        <v>-457513.29634230002</v>
      </c>
      <c r="Y85">
        <v>-457513.29634230002</v>
      </c>
      <c r="Z85">
        <v>-457513.29634230002</v>
      </c>
      <c r="AA85">
        <v>-457513.29634230002</v>
      </c>
      <c r="AB85">
        <v>-457513.29634230002</v>
      </c>
      <c r="AC85">
        <v>-457513.29634230002</v>
      </c>
    </row>
    <row r="86" spans="1:30">
      <c r="A86" t="s">
        <v>7</v>
      </c>
      <c r="B86" t="s">
        <v>13</v>
      </c>
      <c r="C86" s="1">
        <v>46302</v>
      </c>
      <c r="D86" s="53">
        <v>-26518.394513083622</v>
      </c>
      <c r="E86" s="14">
        <v>4059448932.463974</v>
      </c>
      <c r="F86" s="7">
        <v>-119337114.87006415</v>
      </c>
      <c r="G86" s="7">
        <v>35974.801840305328</v>
      </c>
      <c r="H86" s="5">
        <f t="shared" ref="H86" si="40">E86+F86</f>
        <v>3940111817.5939097</v>
      </c>
      <c r="I86" s="3">
        <f t="shared" ref="I86" si="41">(H86-H85-G86)/(H85+G86)</f>
        <v>-6.7303206766843846E-6</v>
      </c>
      <c r="J86" s="3">
        <f t="shared" ref="J86" si="42">J85*(1+I86)</f>
        <v>101.05520186882599</v>
      </c>
      <c r="K86" s="14">
        <f t="shared" ref="K86" si="43">H86-H85-G86</f>
        <v>-26518.394511699677</v>
      </c>
      <c r="L86" s="14">
        <f t="shared" si="30"/>
        <v>1.3839453458786011E-6</v>
      </c>
      <c r="M86" s="14">
        <v>-466212.55355341698</v>
      </c>
      <c r="N86" s="8">
        <f t="shared" si="31"/>
        <v>-492730.9480665006</v>
      </c>
      <c r="R86">
        <v>-455248.64917091699</v>
      </c>
      <c r="S86" s="8">
        <v>-455248.64917091699</v>
      </c>
      <c r="T86" s="8">
        <v>-455248.64917091699</v>
      </c>
      <c r="U86" s="8">
        <v>-455248.64917091699</v>
      </c>
      <c r="V86">
        <v>-455248.64917091699</v>
      </c>
      <c r="W86">
        <v>-455248.64917091699</v>
      </c>
      <c r="X86">
        <v>-455248.64917091699</v>
      </c>
      <c r="Y86">
        <v>-455248.64917091699</v>
      </c>
      <c r="Z86">
        <v>-455248.64917091699</v>
      </c>
      <c r="AA86">
        <v>-455248.64917091699</v>
      </c>
      <c r="AB86">
        <v>-455248.64917091699</v>
      </c>
      <c r="AC86">
        <v>-455248.64917091699</v>
      </c>
    </row>
    <row r="87" spans="1:30">
      <c r="A87" t="s">
        <v>7</v>
      </c>
      <c r="B87" t="s">
        <v>13</v>
      </c>
      <c r="C87" s="1">
        <v>46303</v>
      </c>
      <c r="D87" s="53">
        <v>503688.26601823792</v>
      </c>
      <c r="E87" s="7">
        <v>4059718083.5735216</v>
      </c>
      <c r="F87" s="7">
        <v>-119066599.02039193</v>
      </c>
      <c r="G87" s="7">
        <v>35978.693201065063</v>
      </c>
      <c r="H87" s="5">
        <f t="shared" ref="H87" si="44">E87+F87</f>
        <v>3940651484.5531297</v>
      </c>
      <c r="I87" s="3">
        <f t="shared" ref="I87" si="45">(H87-H86-G87)/(H86+G87)</f>
        <v>1.278348661168254E-4</v>
      </c>
      <c r="J87" s="3">
        <f t="shared" ref="J87" si="46">J86*(1+I87)</f>
        <v>101.06812024702731</v>
      </c>
      <c r="K87" s="14">
        <f t="shared" ref="K87" si="47">H87-H86-G87</f>
        <v>503688.26601886749</v>
      </c>
      <c r="L87" s="14">
        <f t="shared" si="30"/>
        <v>6.2957406044006348E-7</v>
      </c>
      <c r="M87" s="14">
        <v>-466211.55355341698</v>
      </c>
      <c r="N87" s="8">
        <f t="shared" si="31"/>
        <v>37476.712464820943</v>
      </c>
      <c r="R87">
        <v>-1365883.28085538</v>
      </c>
      <c r="S87" s="8">
        <v>-1365883.28085538</v>
      </c>
      <c r="T87" s="8">
        <v>-1365883.28085538</v>
      </c>
      <c r="U87" s="8">
        <v>-1365883.28085538</v>
      </c>
      <c r="V87">
        <v>-1365883.28085538</v>
      </c>
      <c r="W87">
        <v>-1365883.28085538</v>
      </c>
      <c r="X87">
        <v>-1365883.28085538</v>
      </c>
      <c r="Y87">
        <v>-1365883.28085538</v>
      </c>
      <c r="Z87">
        <v>-1365883.28085538</v>
      </c>
      <c r="AA87">
        <v>-1365883.28085538</v>
      </c>
      <c r="AB87">
        <v>-1365883.28085538</v>
      </c>
      <c r="AC87">
        <v>-1365883.28085538</v>
      </c>
    </row>
    <row r="88" spans="1:30">
      <c r="A88" t="s">
        <v>7</v>
      </c>
      <c r="B88" t="s">
        <v>13</v>
      </c>
      <c r="C88" s="1">
        <v>46304</v>
      </c>
      <c r="D88" s="53">
        <v>637270.66954610799</v>
      </c>
      <c r="E88" s="7">
        <v>4060711273.0257764</v>
      </c>
      <c r="F88" s="7">
        <v>-119266249.04857518</v>
      </c>
      <c r="G88" s="7">
        <v>35982.576621055603</v>
      </c>
      <c r="H88" s="5">
        <f t="shared" ref="H88" si="48">E88+F88</f>
        <v>3941445023.977201</v>
      </c>
      <c r="I88" s="3">
        <f t="shared" ref="I88" si="49">(H88-H87-G88)/(H87+G88)</f>
        <v>1.9223976876350267E-4</v>
      </c>
      <c r="J88" s="3">
        <f t="shared" ref="J88" si="50">J87*(1+I88)</f>
        <v>101.08754955909296</v>
      </c>
      <c r="K88" s="14">
        <f t="shared" ref="K88" si="51">H88-H87-G88</f>
        <v>757556.84745025635</v>
      </c>
      <c r="L88" s="14">
        <f t="shared" si="30"/>
        <v>120286.17790414835</v>
      </c>
      <c r="M88" s="14">
        <v>-466210.55355341698</v>
      </c>
      <c r="N88" s="8">
        <f t="shared" si="31"/>
        <v>171060.11599269102</v>
      </c>
      <c r="R88">
        <v>-464697.07810412801</v>
      </c>
      <c r="S88" s="8">
        <v>-464697.07810412801</v>
      </c>
      <c r="T88" s="8">
        <v>-464697.07810412801</v>
      </c>
      <c r="U88" s="8">
        <v>-464697.07810412801</v>
      </c>
      <c r="V88">
        <v>-464697.07810412801</v>
      </c>
      <c r="W88">
        <v>-464697.07810412801</v>
      </c>
      <c r="X88">
        <v>-464697.07810412801</v>
      </c>
      <c r="Y88">
        <v>-464697.07810412801</v>
      </c>
      <c r="Z88">
        <v>-464697.07810412801</v>
      </c>
      <c r="AA88">
        <v>-464697.07810412801</v>
      </c>
      <c r="AB88">
        <v>-464697.07810412801</v>
      </c>
      <c r="AC88">
        <v>-464697.07810412801</v>
      </c>
    </row>
    <row r="89" spans="1:30">
      <c r="A89" t="s">
        <v>7</v>
      </c>
      <c r="B89" t="s">
        <v>13</v>
      </c>
      <c r="C89" s="1">
        <v>46305</v>
      </c>
      <c r="R89">
        <v>-37783.216201782197</v>
      </c>
      <c r="S89" s="8">
        <v>-467036.08415419998</v>
      </c>
      <c r="T89" s="8">
        <v>-467036.08415419998</v>
      </c>
      <c r="U89" s="8">
        <v>-467036.08415419998</v>
      </c>
      <c r="V89">
        <v>-467036.08415419998</v>
      </c>
      <c r="W89">
        <v>-467036.08415419998</v>
      </c>
      <c r="X89">
        <v>-467036.08415419998</v>
      </c>
      <c r="Y89">
        <v>-467036.08415419998</v>
      </c>
      <c r="Z89">
        <v>-467036.08415419998</v>
      </c>
      <c r="AA89">
        <v>-467036.08415419998</v>
      </c>
      <c r="AB89">
        <v>-467036.08415419998</v>
      </c>
      <c r="AC89">
        <v>-467036.08415419998</v>
      </c>
    </row>
    <row r="90" spans="1:30">
      <c r="A90" t="s">
        <v>7</v>
      </c>
      <c r="B90" t="s">
        <v>13</v>
      </c>
      <c r="C90" s="1">
        <v>46306</v>
      </c>
      <c r="D90" s="14"/>
      <c r="E90" s="17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>
        <f>SUM(R73:R89)</f>
        <v>-11542241.807978114</v>
      </c>
      <c r="S90" s="8">
        <v>-36025.2378001213</v>
      </c>
      <c r="T90" s="8">
        <v>-443051.22149385</v>
      </c>
      <c r="U90" s="8">
        <v>-443051.22149385</v>
      </c>
      <c r="V90" s="14">
        <v>-443051.22149385</v>
      </c>
      <c r="W90" s="14">
        <v>-443051.22149385</v>
      </c>
      <c r="X90" s="14">
        <v>-443051.22149385</v>
      </c>
      <c r="Y90" s="14">
        <v>-443051.22149385</v>
      </c>
      <c r="Z90" s="14">
        <v>-443051.22149385</v>
      </c>
      <c r="AA90" s="14">
        <v>-443051.22149385</v>
      </c>
      <c r="AB90" s="14">
        <v>-443051.22149385</v>
      </c>
      <c r="AC90" s="14">
        <v>-443051.22149385</v>
      </c>
      <c r="AD90" s="14"/>
    </row>
    <row r="91" spans="1:30">
      <c r="A91" t="s">
        <v>7</v>
      </c>
      <c r="B91" t="s">
        <v>13</v>
      </c>
      <c r="C91" s="1">
        <v>46307</v>
      </c>
      <c r="R91" s="14">
        <f>S91-R90</f>
        <v>11542241.807978114</v>
      </c>
      <c r="S91" s="8"/>
      <c r="T91" s="8">
        <v>-35628.635229110703</v>
      </c>
      <c r="U91" s="8">
        <v>-463758.16485511698</v>
      </c>
      <c r="V91">
        <v>-463758.16485511698</v>
      </c>
      <c r="W91">
        <v>-463758.16485511698</v>
      </c>
      <c r="X91">
        <v>-463758.16485511698</v>
      </c>
      <c r="Y91">
        <v>-463758.16485511698</v>
      </c>
      <c r="Z91">
        <v>-463758.16485511698</v>
      </c>
      <c r="AA91">
        <v>-463758.16485511698</v>
      </c>
      <c r="AB91">
        <v>-463758.16485511698</v>
      </c>
      <c r="AC91">
        <v>-463758.16485511698</v>
      </c>
    </row>
    <row r="92" spans="1:30">
      <c r="A92" t="s">
        <v>7</v>
      </c>
      <c r="B92" t="s">
        <v>13</v>
      </c>
      <c r="C92" s="1">
        <v>46308</v>
      </c>
      <c r="U92" s="8">
        <v>-112765.730969906</v>
      </c>
      <c r="V92">
        <v>-1463829.82273168</v>
      </c>
      <c r="W92">
        <v>-1463829.82273168</v>
      </c>
      <c r="X92">
        <v>-1463829.82273168</v>
      </c>
      <c r="Y92">
        <v>-1463829.82273168</v>
      </c>
      <c r="Z92">
        <v>-1463829.82273168</v>
      </c>
      <c r="AA92">
        <v>-1463829.82273168</v>
      </c>
      <c r="AB92">
        <v>-1463829.82273168</v>
      </c>
      <c r="AC92">
        <v>-1463829.82273168</v>
      </c>
    </row>
    <row r="93" spans="1:30">
      <c r="V93">
        <v>-37504.290192127199</v>
      </c>
      <c r="W93">
        <v>-488099.82271125802</v>
      </c>
      <c r="X93">
        <v>-488099.82271125802</v>
      </c>
      <c r="Y93">
        <v>-488099.82271125802</v>
      </c>
      <c r="Z93">
        <v>-488099.82271125802</v>
      </c>
      <c r="AA93">
        <v>-488099.82271125802</v>
      </c>
      <c r="AB93">
        <v>-488099.82271125802</v>
      </c>
      <c r="AC93">
        <v>-488099.82271125802</v>
      </c>
    </row>
    <row r="94" spans="1:30">
      <c r="W94">
        <v>-37508.301067352302</v>
      </c>
      <c r="X94">
        <v>-490493.27897705301</v>
      </c>
      <c r="Y94">
        <v>-490493.27897705301</v>
      </c>
      <c r="Z94">
        <v>-490493.27897705301</v>
      </c>
      <c r="AA94">
        <v>-490493.27897705301</v>
      </c>
      <c r="AB94">
        <v>-490493.27897705301</v>
      </c>
      <c r="AC94">
        <v>-490493.27897705301</v>
      </c>
    </row>
    <row r="95" spans="1:30">
      <c r="X95">
        <v>-37512.835252761797</v>
      </c>
      <c r="Y95">
        <v>-490546.00700433902</v>
      </c>
      <c r="Z95">
        <v>-490546.00700433902</v>
      </c>
      <c r="AA95">
        <v>-490546.00700433902</v>
      </c>
      <c r="AB95">
        <v>-490546.00700433902</v>
      </c>
      <c r="AC95">
        <v>-490546.00700433902</v>
      </c>
    </row>
    <row r="96" spans="1:30">
      <c r="Y96">
        <v>-37516.867882251703</v>
      </c>
      <c r="Z96">
        <v>-491769.62074916699</v>
      </c>
      <c r="AA96">
        <v>-491769.62074916699</v>
      </c>
      <c r="AB96">
        <v>-491769.62074916699</v>
      </c>
      <c r="AC96">
        <v>-491769.62074916699</v>
      </c>
    </row>
    <row r="97" spans="20:29">
      <c r="Z97">
        <v>-112826.135885715</v>
      </c>
      <c r="AA97">
        <v>-1482086.1498340201</v>
      </c>
      <c r="AB97">
        <v>-1482086.1498340201</v>
      </c>
      <c r="AC97">
        <v>-1482086.1498340201</v>
      </c>
    </row>
    <row r="98" spans="20:29">
      <c r="AA98">
        <v>-37738.202522277803</v>
      </c>
      <c r="AB98">
        <v>-497016.399882361</v>
      </c>
      <c r="AC98">
        <v>-497016.399882361</v>
      </c>
    </row>
    <row r="99" spans="20:29">
      <c r="AB99">
        <v>-38501.653851509102</v>
      </c>
      <c r="AC99">
        <v>-504667.95956500003</v>
      </c>
    </row>
    <row r="100" spans="20:29">
      <c r="AC100">
        <v>-50.247839927673297</v>
      </c>
    </row>
    <row r="103" spans="20:29">
      <c r="AB103">
        <f>SUM(AB73:AB99)-SUM(AC73:AC100)</f>
        <v>466216.55355341733</v>
      </c>
    </row>
    <row r="107" spans="20:29">
      <c r="T107" s="8">
        <f>SUM(T73:T106)</f>
        <v>-12450174.532653492</v>
      </c>
      <c r="U107" s="8">
        <f t="shared" ref="U107:AB107" si="52">SUM(U73:U106)</f>
        <v>-12991069.793249404</v>
      </c>
      <c r="V107" s="8">
        <f t="shared" si="52"/>
        <v>-14379638.175203305</v>
      </c>
      <c r="W107" s="8">
        <f t="shared" si="52"/>
        <v>-14867742.008789787</v>
      </c>
      <c r="X107" s="8">
        <f t="shared" si="52"/>
        <v>-15358239.82195225</v>
      </c>
      <c r="Y107" s="8">
        <f t="shared" si="52"/>
        <v>-15848789.861586079</v>
      </c>
      <c r="Z107" s="8">
        <f t="shared" si="52"/>
        <v>-16415868.750338709</v>
      </c>
      <c r="AA107" s="8">
        <f t="shared" si="52"/>
        <v>-17822866.966809291</v>
      </c>
      <c r="AB107" s="8">
        <f t="shared" si="52"/>
        <v>-17854430.264467467</v>
      </c>
      <c r="AC107" s="8">
        <f>SUM(AC73:AC106)</f>
        <v>-18786863.371574301</v>
      </c>
    </row>
    <row r="108" spans="20:29">
      <c r="U108" s="14">
        <f>U107-T107</f>
        <v>-540895.26059591211</v>
      </c>
      <c r="V108" s="14">
        <f>V107-U107</f>
        <v>-1388568.3819539007</v>
      </c>
      <c r="W108" s="14">
        <f t="shared" ref="W108:AC108" si="53">W107-V107</f>
        <v>-488103.83358648233</v>
      </c>
      <c r="X108" s="14">
        <f t="shared" si="53"/>
        <v>-490497.81316246279</v>
      </c>
      <c r="Y108" s="14">
        <f t="shared" si="53"/>
        <v>-490550.03963382915</v>
      </c>
      <c r="Z108" s="14">
        <f t="shared" si="53"/>
        <v>-567078.88875262998</v>
      </c>
      <c r="AA108" s="14">
        <f t="shared" si="53"/>
        <v>-1406998.2164705824</v>
      </c>
      <c r="AB108" s="14">
        <f t="shared" si="53"/>
        <v>-31563.29765817523</v>
      </c>
      <c r="AC108" s="14">
        <f t="shared" si="53"/>
        <v>-932433.10710683465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540A-15A3-4CB7-98AC-39E038DD9EA6}">
  <sheetPr>
    <tabColor theme="5" tint="0.79998168889431442"/>
  </sheetPr>
  <dimension ref="A1:AC97"/>
  <sheetViews>
    <sheetView workbookViewId="0">
      <pane ySplit="1" topLeftCell="A71" activePane="bottomLeft" state="frozen"/>
      <selection pane="bottomLeft" activeCell="H87" sqref="H87:P88"/>
    </sheetView>
  </sheetViews>
  <sheetFormatPr defaultRowHeight="15"/>
  <cols>
    <col min="1" max="1" width="22.42578125" bestFit="1" customWidth="1"/>
    <col min="2" max="2" width="18.140625" bestFit="1" customWidth="1"/>
    <col min="3" max="3" width="11.7109375" bestFit="1" customWidth="1"/>
    <col min="4" max="4" width="15.28515625" bestFit="1" customWidth="1"/>
    <col min="5" max="5" width="32.140625" style="18" bestFit="1" customWidth="1"/>
    <col min="6" max="6" width="21.85546875" style="18" bestFit="1" customWidth="1"/>
    <col min="7" max="7" width="19.85546875" style="18" bestFit="1" customWidth="1"/>
    <col min="8" max="8" width="22.5703125" bestFit="1" customWidth="1"/>
    <col min="9" max="9" width="12.7109375" bestFit="1" customWidth="1"/>
    <col min="10" max="10" width="12" bestFit="1" customWidth="1"/>
    <col min="11" max="11" width="16" bestFit="1" customWidth="1"/>
    <col min="12" max="12" width="16.28515625" customWidth="1"/>
    <col min="13" max="13" width="18" bestFit="1" customWidth="1"/>
    <col min="14" max="14" width="18.5703125" style="8" bestFit="1" customWidth="1"/>
    <col min="15" max="15" width="18" customWidth="1"/>
    <col min="16" max="16" width="28.42578125" style="8" bestFit="1" customWidth="1"/>
    <col min="17" max="17" width="12" bestFit="1" customWidth="1"/>
    <col min="18" max="18" width="18.7109375" bestFit="1" customWidth="1"/>
  </cols>
  <sheetData>
    <row r="1" spans="1:17">
      <c r="A1" t="s">
        <v>1</v>
      </c>
      <c r="B1" t="s">
        <v>9</v>
      </c>
      <c r="C1" t="s">
        <v>2</v>
      </c>
      <c r="D1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M1" t="s">
        <v>1558</v>
      </c>
      <c r="N1" s="8" t="s">
        <v>1567</v>
      </c>
      <c r="O1" t="s">
        <v>1566</v>
      </c>
      <c r="P1" s="8" t="s">
        <v>1571</v>
      </c>
      <c r="Q1" t="s">
        <v>1559</v>
      </c>
    </row>
    <row r="2" spans="1:17">
      <c r="C2" s="1">
        <v>46203</v>
      </c>
      <c r="E2" s="6">
        <v>2480763265.96</v>
      </c>
      <c r="F2" s="6"/>
      <c r="G2" s="6"/>
      <c r="H2" s="2">
        <v>2480763265.96</v>
      </c>
      <c r="I2" s="2"/>
      <c r="J2" s="2">
        <v>100</v>
      </c>
    </row>
    <row r="3" spans="1:17">
      <c r="A3" t="s">
        <v>7</v>
      </c>
      <c r="B3" t="s">
        <v>14</v>
      </c>
      <c r="C3" s="1">
        <v>46204</v>
      </c>
      <c r="D3" s="8">
        <v>280151.18</v>
      </c>
      <c r="E3" s="7">
        <v>2481043417.1399999</v>
      </c>
      <c r="F3" s="7"/>
      <c r="G3" s="7">
        <f>-(E2+D3-E3)</f>
        <v>0</v>
      </c>
      <c r="H3" s="5">
        <f t="shared" ref="H3:H40" si="0">E3+F3</f>
        <v>2481043417.1399999</v>
      </c>
      <c r="I3" s="3">
        <f t="shared" ref="I3" si="1">(H3-H2-G3)/(H2+G3)</f>
        <v>1.1292942935907916E-4</v>
      </c>
      <c r="J3" s="3">
        <f>J2*(1+I3)</f>
        <v>100.01129294293591</v>
      </c>
      <c r="K3" s="14">
        <f>H3-H2-G3</f>
        <v>280151.17999982834</v>
      </c>
      <c r="L3" s="14">
        <f>K3-D3</f>
        <v>-1.7165439203381538E-7</v>
      </c>
      <c r="M3" s="14">
        <f t="shared" ref="M3:M34" si="2">-(H2+G3)*Q3</f>
        <v>-474300.69615646882</v>
      </c>
      <c r="N3" s="8">
        <f t="shared" ref="N3:N34" si="3">D3+M3</f>
        <v>-194149.51615646883</v>
      </c>
      <c r="O3" s="14">
        <f t="shared" ref="O3:O34" si="4">M3</f>
        <v>-474300.69615646882</v>
      </c>
      <c r="P3" s="8">
        <f t="shared" ref="P3:P34" si="5">D3+M3</f>
        <v>-194149.51615646883</v>
      </c>
      <c r="Q3">
        <v>1.9119143799999999E-4</v>
      </c>
    </row>
    <row r="4" spans="1:17">
      <c r="A4" t="s">
        <v>7</v>
      </c>
      <c r="B4" t="s">
        <v>14</v>
      </c>
      <c r="C4" s="1">
        <v>46205</v>
      </c>
      <c r="D4" s="8">
        <v>297170.15999999997</v>
      </c>
      <c r="E4" s="7">
        <v>2481340587.3000002</v>
      </c>
      <c r="F4" s="7"/>
      <c r="G4" s="7">
        <f t="shared" ref="G4:G53" si="6">-(E3+D4-E4)</f>
        <v>4.76837158203125E-7</v>
      </c>
      <c r="H4" s="5">
        <f t="shared" si="0"/>
        <v>2481340587.3000002</v>
      </c>
      <c r="I4" s="3">
        <f t="shared" ref="I4:I67" si="7">(H4-H3-G4)/(H3+G4)</f>
        <v>1.1977628361796567E-4</v>
      </c>
      <c r="J4" s="3">
        <f t="shared" ref="J4:J67" si="8">J3*(1+I4)</f>
        <v>100.02327192392445</v>
      </c>
      <c r="K4" s="14">
        <f t="shared" ref="K4:K67" si="9">H4-H3-G4</f>
        <v>297170.15999984741</v>
      </c>
      <c r="L4" s="14">
        <f t="shared" ref="L4:L67" si="10">K4-D4</f>
        <v>-1.5256227925419807E-7</v>
      </c>
      <c r="M4" s="14">
        <f t="shared" si="2"/>
        <v>-271759.04879769764</v>
      </c>
      <c r="N4" s="8">
        <f t="shared" si="3"/>
        <v>25411.111202302331</v>
      </c>
      <c r="O4" s="14">
        <f t="shared" si="4"/>
        <v>-271759.04879769764</v>
      </c>
      <c r="P4" s="8">
        <f t="shared" si="5"/>
        <v>25411.111202302331</v>
      </c>
      <c r="Q4">
        <v>1.09534177E-4</v>
      </c>
    </row>
    <row r="5" spans="1:17">
      <c r="A5" t="s">
        <v>7</v>
      </c>
      <c r="B5" t="s">
        <v>14</v>
      </c>
      <c r="C5" s="1">
        <v>46206</v>
      </c>
      <c r="D5" s="8">
        <v>252753.91</v>
      </c>
      <c r="E5" s="7">
        <v>2481593341.2199998</v>
      </c>
      <c r="F5" s="7"/>
      <c r="G5" s="7">
        <f t="shared" si="6"/>
        <v>9.9997520446777344E-3</v>
      </c>
      <c r="H5" s="5">
        <f t="shared" si="0"/>
        <v>2481593341.2199998</v>
      </c>
      <c r="I5" s="3">
        <f t="shared" si="7"/>
        <v>1.018618368201746E-4</v>
      </c>
      <c r="J5" s="3">
        <f t="shared" si="8"/>
        <v>100.0334604781274</v>
      </c>
      <c r="K5" s="14">
        <f t="shared" si="9"/>
        <v>252753.90999984741</v>
      </c>
      <c r="L5" s="14">
        <f t="shared" si="10"/>
        <v>-1.5259138308465481E-7</v>
      </c>
      <c r="M5" s="14">
        <f t="shared" si="2"/>
        <v>-270390.83269934927</v>
      </c>
      <c r="N5" s="8">
        <f t="shared" si="3"/>
        <v>-17636.922699349263</v>
      </c>
      <c r="O5" s="14">
        <f t="shared" si="4"/>
        <v>-270390.83269934927</v>
      </c>
      <c r="P5" s="8">
        <f t="shared" si="5"/>
        <v>-17636.922699349263</v>
      </c>
      <c r="Q5">
        <v>1.08969657E-4</v>
      </c>
    </row>
    <row r="6" spans="1:17">
      <c r="A6" t="s">
        <v>7</v>
      </c>
      <c r="B6" t="s">
        <v>14</v>
      </c>
      <c r="C6" s="1">
        <v>46207</v>
      </c>
      <c r="D6" s="8">
        <v>-123720.45</v>
      </c>
      <c r="E6" s="7">
        <v>2481469620.7600002</v>
      </c>
      <c r="F6" s="7"/>
      <c r="G6" s="7">
        <f t="shared" si="6"/>
        <v>-9.9997520446777344E-3</v>
      </c>
      <c r="H6" s="5">
        <f t="shared" si="0"/>
        <v>2481469620.7600002</v>
      </c>
      <c r="I6" s="3">
        <f t="shared" si="7"/>
        <v>-4.9855247411118702E-5</v>
      </c>
      <c r="J6" s="3">
        <f t="shared" si="8"/>
        <v>100.02847328520588</v>
      </c>
      <c r="K6" s="14">
        <f t="shared" si="9"/>
        <v>-123720.44999980927</v>
      </c>
      <c r="L6" s="14">
        <f t="shared" si="10"/>
        <v>1.9073195289820433E-7</v>
      </c>
      <c r="M6" s="14">
        <f t="shared" si="2"/>
        <v>-271760.58466922457</v>
      </c>
      <c r="N6" s="8">
        <f t="shared" si="3"/>
        <v>-395481.03466922458</v>
      </c>
      <c r="O6" s="14">
        <f t="shared" si="4"/>
        <v>-271760.58466922457</v>
      </c>
      <c r="P6" s="8">
        <f t="shared" si="5"/>
        <v>-395481.03466922458</v>
      </c>
      <c r="Q6">
        <v>1.09510523E-4</v>
      </c>
    </row>
    <row r="7" spans="1:17">
      <c r="A7" t="s">
        <v>7</v>
      </c>
      <c r="B7" t="s">
        <v>14</v>
      </c>
      <c r="C7" s="1">
        <v>46208</v>
      </c>
      <c r="D7" s="8">
        <v>404483.33</v>
      </c>
      <c r="E7" s="7">
        <v>2481874104.0999999</v>
      </c>
      <c r="F7" s="7"/>
      <c r="G7" s="7">
        <f t="shared" si="6"/>
        <v>9.9997520446777344E-3</v>
      </c>
      <c r="H7" s="5">
        <f t="shared" si="0"/>
        <v>2481874104.0999999</v>
      </c>
      <c r="I7" s="3">
        <f t="shared" si="7"/>
        <v>1.6300152402204808E-4</v>
      </c>
      <c r="J7" s="3">
        <f t="shared" si="8"/>
        <v>100.04477807879698</v>
      </c>
      <c r="K7" s="14">
        <f t="shared" si="9"/>
        <v>404483.32999992371</v>
      </c>
      <c r="L7" s="14">
        <f t="shared" si="10"/>
        <v>-7.6310243457555771E-8</v>
      </c>
      <c r="M7" s="14">
        <f t="shared" si="2"/>
        <v>-271716.59579129633</v>
      </c>
      <c r="N7" s="8">
        <f t="shared" si="3"/>
        <v>132766.73420870368</v>
      </c>
      <c r="O7" s="14">
        <f t="shared" si="4"/>
        <v>-271716.59579129633</v>
      </c>
      <c r="P7" s="8">
        <f t="shared" si="5"/>
        <v>132766.73420870368</v>
      </c>
      <c r="Q7">
        <v>1.0949825599999999E-4</v>
      </c>
    </row>
    <row r="8" spans="1:17">
      <c r="A8" t="s">
        <v>7</v>
      </c>
      <c r="B8" t="s">
        <v>14</v>
      </c>
      <c r="C8" s="1">
        <v>46209</v>
      </c>
      <c r="D8" s="8">
        <v>545552.88</v>
      </c>
      <c r="E8" s="7">
        <v>2482419656.9699998</v>
      </c>
      <c r="F8" s="7"/>
      <c r="G8" s="7">
        <f t="shared" si="6"/>
        <v>-1.0000228881835938E-2</v>
      </c>
      <c r="H8" s="5">
        <f t="shared" si="0"/>
        <v>2482419656.9699998</v>
      </c>
      <c r="I8" s="3">
        <f t="shared" si="7"/>
        <v>2.1981488871698673E-4</v>
      </c>
      <c r="J8" s="3">
        <f t="shared" si="8"/>
        <v>100.06676941055709</v>
      </c>
      <c r="K8" s="14">
        <f t="shared" si="9"/>
        <v>545552.88000011444</v>
      </c>
      <c r="L8" s="14">
        <f t="shared" si="10"/>
        <v>1.1443626135587692E-7</v>
      </c>
      <c r="M8" s="14">
        <f t="shared" si="2"/>
        <v>-275060.07600222173</v>
      </c>
      <c r="N8" s="8">
        <f t="shared" si="3"/>
        <v>270492.80399777828</v>
      </c>
      <c r="O8" s="14">
        <f t="shared" si="4"/>
        <v>-275060.07600222173</v>
      </c>
      <c r="P8" s="8">
        <f t="shared" si="5"/>
        <v>270492.80399777828</v>
      </c>
      <c r="Q8">
        <v>1.1082757E-4</v>
      </c>
    </row>
    <row r="9" spans="1:17">
      <c r="A9" t="s">
        <v>7</v>
      </c>
      <c r="B9" t="s">
        <v>14</v>
      </c>
      <c r="C9" s="1">
        <v>46210</v>
      </c>
      <c r="D9" s="8">
        <v>263428.46999999997</v>
      </c>
      <c r="E9" s="7">
        <v>2482683085.4400001</v>
      </c>
      <c r="F9" s="7"/>
      <c r="G9" s="7">
        <f t="shared" si="6"/>
        <v>4.76837158203125E-7</v>
      </c>
      <c r="H9" s="5">
        <f t="shared" si="0"/>
        <v>2482683085.4400001</v>
      </c>
      <c r="I9" s="3">
        <f t="shared" si="7"/>
        <v>1.0611762167615389E-4</v>
      </c>
      <c r="J9" s="3">
        <f t="shared" si="8"/>
        <v>100.07738825813574</v>
      </c>
      <c r="K9" s="14">
        <f t="shared" si="9"/>
        <v>263428.46999979019</v>
      </c>
      <c r="L9" s="14">
        <f t="shared" si="10"/>
        <v>-2.0978040993213654E-7</v>
      </c>
      <c r="M9" s="14">
        <f t="shared" si="2"/>
        <v>-276176.52487041854</v>
      </c>
      <c r="N9" s="8">
        <f t="shared" si="3"/>
        <v>-12748.054870418564</v>
      </c>
      <c r="O9" s="14">
        <f t="shared" si="4"/>
        <v>-276176.52487041854</v>
      </c>
      <c r="P9" s="8">
        <f t="shared" si="5"/>
        <v>-12748.054870418564</v>
      </c>
      <c r="Q9">
        <v>1.11252956E-4</v>
      </c>
    </row>
    <row r="10" spans="1:17">
      <c r="A10" t="s">
        <v>7</v>
      </c>
      <c r="B10" t="s">
        <v>14</v>
      </c>
      <c r="C10" s="1">
        <v>46211</v>
      </c>
      <c r="D10" s="8">
        <v>284563.40000000002</v>
      </c>
      <c r="E10" s="7">
        <v>2482967648.8400002</v>
      </c>
      <c r="F10" s="7"/>
      <c r="G10" s="7">
        <f t="shared" si="6"/>
        <v>0</v>
      </c>
      <c r="H10" s="5">
        <f t="shared" si="0"/>
        <v>2482967648.8400002</v>
      </c>
      <c r="I10" s="3">
        <f t="shared" si="7"/>
        <v>1.1461930105737312E-4</v>
      </c>
      <c r="J10" s="3">
        <f t="shared" si="8"/>
        <v>100.08885905842952</v>
      </c>
      <c r="K10" s="14">
        <f t="shared" si="9"/>
        <v>284563.40000009537</v>
      </c>
      <c r="L10" s="14">
        <f t="shared" si="10"/>
        <v>9.5344148576259613E-8</v>
      </c>
      <c r="M10" s="14">
        <f t="shared" si="2"/>
        <v>-268035.45857978723</v>
      </c>
      <c r="N10" s="8">
        <f t="shared" si="3"/>
        <v>16527.941420212795</v>
      </c>
      <c r="O10" s="14">
        <f t="shared" si="4"/>
        <v>-268035.45857978723</v>
      </c>
      <c r="P10" s="8">
        <f t="shared" si="5"/>
        <v>16527.941420212795</v>
      </c>
      <c r="Q10">
        <v>1.07962011E-4</v>
      </c>
    </row>
    <row r="11" spans="1:17">
      <c r="A11" t="s">
        <v>7</v>
      </c>
      <c r="B11" t="s">
        <v>14</v>
      </c>
      <c r="C11" s="1">
        <v>46212</v>
      </c>
      <c r="D11" s="8">
        <v>300683.05</v>
      </c>
      <c r="E11" s="7">
        <v>2483268331.8899999</v>
      </c>
      <c r="F11" s="7"/>
      <c r="G11" s="7">
        <f t="shared" si="6"/>
        <v>-4.76837158203125E-7</v>
      </c>
      <c r="H11" s="5">
        <f t="shared" si="0"/>
        <v>2483268331.8899999</v>
      </c>
      <c r="I11" s="3">
        <f t="shared" si="7"/>
        <v>1.210982552030691E-4</v>
      </c>
      <c r="J11" s="3">
        <f t="shared" si="8"/>
        <v>100.10097964462676</v>
      </c>
      <c r="K11" s="14">
        <f t="shared" si="9"/>
        <v>300683.05000019073</v>
      </c>
      <c r="L11" s="14">
        <f t="shared" si="10"/>
        <v>1.9074650481343269E-7</v>
      </c>
      <c r="M11" s="14">
        <f t="shared" si="2"/>
        <v>-262162.26952813182</v>
      </c>
      <c r="N11" s="8">
        <f t="shared" si="3"/>
        <v>38520.780471868173</v>
      </c>
      <c r="O11" s="14">
        <f t="shared" si="4"/>
        <v>-262162.26952813182</v>
      </c>
      <c r="P11" s="8">
        <f t="shared" si="5"/>
        <v>38520.780471868173</v>
      </c>
      <c r="Q11">
        <v>1.05584247E-4</v>
      </c>
    </row>
    <row r="12" spans="1:17">
      <c r="A12" t="s">
        <v>7</v>
      </c>
      <c r="B12" t="s">
        <v>14</v>
      </c>
      <c r="C12" s="1">
        <v>46213</v>
      </c>
      <c r="D12" s="8">
        <v>256795.71</v>
      </c>
      <c r="E12" s="7">
        <v>2483525127.5999999</v>
      </c>
      <c r="F12" s="7"/>
      <c r="G12" s="7">
        <f t="shared" si="6"/>
        <v>0</v>
      </c>
      <c r="H12" s="5">
        <f t="shared" si="0"/>
        <v>2483525127.5999999</v>
      </c>
      <c r="I12" s="3">
        <f t="shared" si="7"/>
        <v>1.0341037523101362E-4</v>
      </c>
      <c r="J12" s="3">
        <f t="shared" si="8"/>
        <v>100.11133112449281</v>
      </c>
      <c r="K12" s="14">
        <f t="shared" si="9"/>
        <v>256795.71000003815</v>
      </c>
      <c r="L12" s="14">
        <f t="shared" si="10"/>
        <v>3.8155121728777885E-8</v>
      </c>
      <c r="M12" s="14">
        <f t="shared" si="2"/>
        <v>-252645.38084771993</v>
      </c>
      <c r="N12" s="8">
        <f t="shared" si="3"/>
        <v>4150.3291522800573</v>
      </c>
      <c r="O12" s="14">
        <f t="shared" si="4"/>
        <v>-252645.38084771993</v>
      </c>
      <c r="P12" s="8">
        <f t="shared" si="5"/>
        <v>4150.3291522800573</v>
      </c>
      <c r="Q12">
        <v>1.0173905799999999E-4</v>
      </c>
    </row>
    <row r="13" spans="1:17">
      <c r="A13" t="s">
        <v>7</v>
      </c>
      <c r="B13" t="s">
        <v>14</v>
      </c>
      <c r="C13" s="1">
        <v>46214</v>
      </c>
      <c r="D13" s="8">
        <v>263533.67</v>
      </c>
      <c r="E13" s="7">
        <v>2483788661.2600002</v>
      </c>
      <c r="F13" s="7"/>
      <c r="G13" s="7">
        <f t="shared" si="6"/>
        <v>-9.9997520446777344E-3</v>
      </c>
      <c r="H13" s="5">
        <f t="shared" si="0"/>
        <v>2483788661.2600002</v>
      </c>
      <c r="I13" s="3">
        <f t="shared" si="7"/>
        <v>1.0611274557781825E-4</v>
      </c>
      <c r="J13" s="3">
        <f t="shared" si="8"/>
        <v>100.12195421270189</v>
      </c>
      <c r="K13" s="14">
        <f t="shared" si="9"/>
        <v>263533.67000007629</v>
      </c>
      <c r="L13" s="14">
        <f t="shared" si="10"/>
        <v>7.6310243457555771E-8</v>
      </c>
      <c r="M13" s="14">
        <f t="shared" si="2"/>
        <v>-270988.51312751451</v>
      </c>
      <c r="N13" s="8">
        <f t="shared" si="3"/>
        <v>-7454.8431275145267</v>
      </c>
      <c r="O13" s="14">
        <f t="shared" si="4"/>
        <v>-270988.51312751451</v>
      </c>
      <c r="P13" s="8">
        <f t="shared" si="5"/>
        <v>-7454.8431275145267</v>
      </c>
      <c r="Q13">
        <v>1.09114464E-4</v>
      </c>
    </row>
    <row r="14" spans="1:17">
      <c r="A14" t="s">
        <v>7</v>
      </c>
      <c r="B14" t="s">
        <v>14</v>
      </c>
      <c r="C14" s="1">
        <v>46215</v>
      </c>
      <c r="D14" s="8">
        <v>273165.40999999997</v>
      </c>
      <c r="E14" s="7">
        <v>2484061826.6700001</v>
      </c>
      <c r="F14" s="7"/>
      <c r="G14" s="7">
        <f t="shared" si="6"/>
        <v>0</v>
      </c>
      <c r="H14" s="5">
        <f t="shared" si="0"/>
        <v>2484061826.6700001</v>
      </c>
      <c r="I14" s="3">
        <f t="shared" si="7"/>
        <v>1.0997932886176936E-4</v>
      </c>
      <c r="J14" s="3">
        <f t="shared" si="8"/>
        <v>100.13296555803053</v>
      </c>
      <c r="K14" s="14">
        <f t="shared" si="9"/>
        <v>273165.40999984741</v>
      </c>
      <c r="L14" s="14">
        <f t="shared" si="10"/>
        <v>-1.5256227925419807E-7</v>
      </c>
      <c r="M14" s="14">
        <f t="shared" si="2"/>
        <v>-267282.012949272</v>
      </c>
      <c r="N14" s="8">
        <f t="shared" si="3"/>
        <v>5883.3970507279737</v>
      </c>
      <c r="O14" s="14">
        <f t="shared" si="4"/>
        <v>-267282.012949272</v>
      </c>
      <c r="P14" s="8">
        <f t="shared" si="5"/>
        <v>5883.3970507279737</v>
      </c>
      <c r="Q14">
        <v>1.0761061E-4</v>
      </c>
    </row>
    <row r="15" spans="1:17">
      <c r="A15" t="s">
        <v>7</v>
      </c>
      <c r="B15" t="s">
        <v>14</v>
      </c>
      <c r="C15" s="1">
        <v>46216</v>
      </c>
      <c r="D15" s="8">
        <v>258593.18</v>
      </c>
      <c r="E15" s="7">
        <v>2484320419.8499999</v>
      </c>
      <c r="F15" s="7"/>
      <c r="G15" s="7">
        <f t="shared" si="6"/>
        <v>0</v>
      </c>
      <c r="H15" s="5">
        <f t="shared" si="0"/>
        <v>2484320419.8499999</v>
      </c>
      <c r="I15" s="3">
        <f t="shared" si="7"/>
        <v>1.0410094355279573E-4</v>
      </c>
      <c r="J15" s="3">
        <f t="shared" si="8"/>
        <v>100.14338949422586</v>
      </c>
      <c r="K15" s="14">
        <f t="shared" si="9"/>
        <v>258593.17999982834</v>
      </c>
      <c r="L15" s="14">
        <f t="shared" si="10"/>
        <v>-1.7165439203381538E-7</v>
      </c>
      <c r="M15" s="14">
        <f t="shared" si="2"/>
        <v>-265847.85386675922</v>
      </c>
      <c r="N15" s="8">
        <f t="shared" si="3"/>
        <v>-7254.673866759229</v>
      </c>
      <c r="O15" s="14">
        <f t="shared" si="4"/>
        <v>-265847.85386675922</v>
      </c>
      <c r="P15" s="8">
        <f t="shared" si="5"/>
        <v>-7254.673866759229</v>
      </c>
      <c r="Q15">
        <v>1.07021432E-4</v>
      </c>
    </row>
    <row r="16" spans="1:17">
      <c r="A16" t="s">
        <v>7</v>
      </c>
      <c r="B16" t="s">
        <v>14</v>
      </c>
      <c r="C16" s="1">
        <v>46217</v>
      </c>
      <c r="D16" s="8">
        <v>310558.86</v>
      </c>
      <c r="E16" s="7">
        <v>2484630978.71</v>
      </c>
      <c r="F16" s="7"/>
      <c r="G16" s="7">
        <f t="shared" si="6"/>
        <v>0</v>
      </c>
      <c r="H16" s="5">
        <f t="shared" si="0"/>
        <v>2484630978.71</v>
      </c>
      <c r="I16" s="3">
        <f t="shared" si="7"/>
        <v>1.2500757048838519E-4</v>
      </c>
      <c r="J16" s="3">
        <f t="shared" si="8"/>
        <v>100.15590817604701</v>
      </c>
      <c r="K16" s="14">
        <f t="shared" si="9"/>
        <v>310558.86000013351</v>
      </c>
      <c r="L16" s="14">
        <f t="shared" si="10"/>
        <v>1.3352837413549423E-7</v>
      </c>
      <c r="M16" s="14">
        <f t="shared" si="2"/>
        <v>-254413.37877904554</v>
      </c>
      <c r="N16" s="8">
        <f t="shared" si="3"/>
        <v>56145.481220954447</v>
      </c>
      <c r="O16" s="14">
        <f t="shared" si="4"/>
        <v>-254413.37877904554</v>
      </c>
      <c r="P16" s="8">
        <f t="shared" si="5"/>
        <v>56145.481220954447</v>
      </c>
      <c r="Q16">
        <v>1.0240763499999999E-4</v>
      </c>
    </row>
    <row r="17" spans="1:17">
      <c r="A17" t="s">
        <v>7</v>
      </c>
      <c r="B17" t="s">
        <v>14</v>
      </c>
      <c r="C17" s="1">
        <v>46218</v>
      </c>
      <c r="D17" s="8">
        <v>290681.06</v>
      </c>
      <c r="E17" s="7">
        <v>2484921659.77</v>
      </c>
      <c r="F17" s="7"/>
      <c r="G17" s="7">
        <f t="shared" si="6"/>
        <v>0</v>
      </c>
      <c r="H17" s="5">
        <f t="shared" si="0"/>
        <v>2484921659.77</v>
      </c>
      <c r="I17" s="3">
        <f t="shared" si="7"/>
        <v>1.1699164281967618E-4</v>
      </c>
      <c r="J17" s="3">
        <f t="shared" si="8"/>
        <v>100.16762558028262</v>
      </c>
      <c r="K17" s="14">
        <f t="shared" si="9"/>
        <v>290681.05999994278</v>
      </c>
      <c r="L17" s="14">
        <f t="shared" si="10"/>
        <v>-5.7218130677938461E-8</v>
      </c>
      <c r="M17" s="14">
        <f t="shared" si="2"/>
        <v>-255081.74980343392</v>
      </c>
      <c r="N17" s="8">
        <f t="shared" si="3"/>
        <v>35599.310196566075</v>
      </c>
      <c r="O17" s="14">
        <f t="shared" si="4"/>
        <v>-255081.74980343392</v>
      </c>
      <c r="P17" s="8">
        <f t="shared" si="5"/>
        <v>35599.310196566075</v>
      </c>
      <c r="Q17">
        <v>1.0266383700000001E-4</v>
      </c>
    </row>
    <row r="18" spans="1:17">
      <c r="A18" t="s">
        <v>7</v>
      </c>
      <c r="B18" t="s">
        <v>14</v>
      </c>
      <c r="C18" s="1">
        <v>46219</v>
      </c>
      <c r="D18" s="8">
        <v>268764.28000000003</v>
      </c>
      <c r="E18" s="7">
        <v>2485190424.0500002</v>
      </c>
      <c r="F18" s="7"/>
      <c r="G18" s="7">
        <f t="shared" si="6"/>
        <v>0</v>
      </c>
      <c r="H18" s="5">
        <f t="shared" si="0"/>
        <v>2485190424.0500002</v>
      </c>
      <c r="I18" s="3">
        <f t="shared" si="7"/>
        <v>1.0815804954796288E-4</v>
      </c>
      <c r="J18" s="3">
        <f t="shared" si="8"/>
        <v>100.17845951529323</v>
      </c>
      <c r="K18" s="14">
        <f t="shared" si="9"/>
        <v>268764.28000020981</v>
      </c>
      <c r="L18" s="14">
        <f t="shared" si="10"/>
        <v>2.0978040993213654E-7</v>
      </c>
      <c r="M18" s="14">
        <f t="shared" si="2"/>
        <v>-254592.17900154166</v>
      </c>
      <c r="N18" s="8">
        <f t="shared" si="3"/>
        <v>14172.100998458365</v>
      </c>
      <c r="O18" s="14">
        <f t="shared" si="4"/>
        <v>-254592.17900154166</v>
      </c>
      <c r="P18" s="8">
        <f t="shared" si="5"/>
        <v>14172.100998458365</v>
      </c>
      <c r="Q18">
        <v>1.02454811E-4</v>
      </c>
    </row>
    <row r="19" spans="1:17">
      <c r="A19" t="s">
        <v>7</v>
      </c>
      <c r="B19" t="s">
        <v>14</v>
      </c>
      <c r="C19" s="1">
        <v>46220</v>
      </c>
      <c r="D19" s="8">
        <v>264531.32</v>
      </c>
      <c r="E19" s="7">
        <v>2485454955.3699999</v>
      </c>
      <c r="F19" s="7"/>
      <c r="G19" s="7">
        <f t="shared" si="6"/>
        <v>-4.76837158203125E-7</v>
      </c>
      <c r="H19" s="5">
        <f t="shared" si="0"/>
        <v>2485454955.3699999</v>
      </c>
      <c r="I19" s="3">
        <f t="shared" si="7"/>
        <v>1.0644307874367117E-4</v>
      </c>
      <c r="J19" s="3">
        <f t="shared" si="8"/>
        <v>100.18912281894782</v>
      </c>
      <c r="K19" s="14">
        <f t="shared" si="9"/>
        <v>264531.32000017166</v>
      </c>
      <c r="L19" s="14">
        <f t="shared" si="10"/>
        <v>1.7165439203381538E-7</v>
      </c>
      <c r="M19" s="14">
        <f t="shared" si="2"/>
        <v>-252989.70613301286</v>
      </c>
      <c r="N19" s="8">
        <f t="shared" si="3"/>
        <v>11541.613866987143</v>
      </c>
      <c r="O19" s="14">
        <f t="shared" si="4"/>
        <v>-252989.70613301286</v>
      </c>
      <c r="P19" s="8">
        <f t="shared" si="5"/>
        <v>11541.613866987143</v>
      </c>
      <c r="Q19">
        <v>1.0179892200000001E-4</v>
      </c>
    </row>
    <row r="20" spans="1:17">
      <c r="A20" t="s">
        <v>7</v>
      </c>
      <c r="B20" t="s">
        <v>14</v>
      </c>
      <c r="C20" s="1">
        <v>46221</v>
      </c>
      <c r="D20" s="8">
        <v>229188.37</v>
      </c>
      <c r="E20" s="7">
        <v>2485684143.73</v>
      </c>
      <c r="F20" s="7"/>
      <c r="G20" s="7">
        <f t="shared" si="6"/>
        <v>-9.9997520446777344E-3</v>
      </c>
      <c r="H20" s="5">
        <f t="shared" si="0"/>
        <v>2485684143.73</v>
      </c>
      <c r="I20" s="3">
        <f t="shared" si="7"/>
        <v>9.2211838120674888E-5</v>
      </c>
      <c r="J20" s="3">
        <f t="shared" si="8"/>
        <v>100.19836144212265</v>
      </c>
      <c r="K20" s="14">
        <f t="shared" si="9"/>
        <v>229188.36999988556</v>
      </c>
      <c r="L20" s="14">
        <f t="shared" si="10"/>
        <v>-1.1443626135587692E-7</v>
      </c>
      <c r="M20" s="14">
        <f t="shared" si="2"/>
        <v>-247567.13596010182</v>
      </c>
      <c r="N20" s="8">
        <f t="shared" si="3"/>
        <v>-18378.765960101824</v>
      </c>
      <c r="O20" s="14">
        <f t="shared" si="4"/>
        <v>-247567.13596010182</v>
      </c>
      <c r="P20" s="8">
        <f t="shared" si="5"/>
        <v>-18378.765960101824</v>
      </c>
      <c r="Q20">
        <v>9.9606365999999996E-5</v>
      </c>
    </row>
    <row r="21" spans="1:17">
      <c r="A21" t="s">
        <v>7</v>
      </c>
      <c r="B21" t="s">
        <v>14</v>
      </c>
      <c r="C21" s="1">
        <v>46222</v>
      </c>
      <c r="D21" s="8">
        <v>229508.43</v>
      </c>
      <c r="E21" s="7">
        <v>2485913652.1599998</v>
      </c>
      <c r="F21" s="7"/>
      <c r="G21" s="7">
        <f t="shared" si="6"/>
        <v>0</v>
      </c>
      <c r="H21" s="5">
        <f t="shared" si="0"/>
        <v>2485913652.1599998</v>
      </c>
      <c r="I21" s="3">
        <f t="shared" si="7"/>
        <v>9.2332097213055242E-5</v>
      </c>
      <c r="J21" s="3">
        <f t="shared" si="8"/>
        <v>100.20761296697191</v>
      </c>
      <c r="K21" s="14">
        <f t="shared" si="9"/>
        <v>229508.42999982834</v>
      </c>
      <c r="L21" s="14">
        <f t="shared" si="10"/>
        <v>-1.7165439203381538E-7</v>
      </c>
      <c r="M21" s="14">
        <f t="shared" si="2"/>
        <v>-251087.27245731224</v>
      </c>
      <c r="N21" s="8">
        <f t="shared" si="3"/>
        <v>-21578.842457312247</v>
      </c>
      <c r="O21" s="14">
        <f t="shared" si="4"/>
        <v>-251087.27245731224</v>
      </c>
      <c r="P21" s="8">
        <f t="shared" si="5"/>
        <v>-21578.842457312247</v>
      </c>
      <c r="Q21">
        <v>1.01013346E-4</v>
      </c>
    </row>
    <row r="22" spans="1:17">
      <c r="A22" t="s">
        <v>7</v>
      </c>
      <c r="B22" t="s">
        <v>14</v>
      </c>
      <c r="C22" s="1">
        <v>46223</v>
      </c>
      <c r="D22" s="8">
        <v>345097.87</v>
      </c>
      <c r="E22" s="7">
        <v>2486258750.0300002</v>
      </c>
      <c r="F22" s="7"/>
      <c r="G22" s="7">
        <f t="shared" si="6"/>
        <v>4.76837158203125E-7</v>
      </c>
      <c r="H22" s="5">
        <f t="shared" si="0"/>
        <v>2486258750.0300002</v>
      </c>
      <c r="I22" s="3">
        <f t="shared" si="7"/>
        <v>1.388213422859766E-4</v>
      </c>
      <c r="J22" s="3">
        <f t="shared" si="8"/>
        <v>100.22152392231125</v>
      </c>
      <c r="K22" s="14">
        <f t="shared" si="9"/>
        <v>345097.86999988556</v>
      </c>
      <c r="L22" s="14">
        <f t="shared" si="10"/>
        <v>-1.1443626135587692E-7</v>
      </c>
      <c r="M22" s="14">
        <f t="shared" si="2"/>
        <v>-247639.30254775487</v>
      </c>
      <c r="N22" s="8">
        <f t="shared" si="3"/>
        <v>97458.56745224513</v>
      </c>
      <c r="O22" s="14">
        <f t="shared" si="4"/>
        <v>-247639.30254775487</v>
      </c>
      <c r="P22" s="8">
        <f t="shared" si="5"/>
        <v>97458.56745224513</v>
      </c>
      <c r="Q22">
        <v>9.9617017000000005E-5</v>
      </c>
    </row>
    <row r="23" spans="1:17">
      <c r="A23" t="s">
        <v>7</v>
      </c>
      <c r="B23" t="s">
        <v>14</v>
      </c>
      <c r="C23" s="1">
        <v>46224</v>
      </c>
      <c r="D23" s="8">
        <v>248361.85</v>
      </c>
      <c r="E23" s="7">
        <v>2486507111.8800001</v>
      </c>
      <c r="F23" s="7"/>
      <c r="G23" s="7">
        <f t="shared" si="6"/>
        <v>0</v>
      </c>
      <c r="H23" s="5">
        <f t="shared" si="0"/>
        <v>2486507111.8800001</v>
      </c>
      <c r="I23" s="3">
        <f t="shared" si="7"/>
        <v>9.9893806305119203E-5</v>
      </c>
      <c r="J23" s="3">
        <f t="shared" si="8"/>
        <v>100.23153543180955</v>
      </c>
      <c r="K23" s="14">
        <f t="shared" si="9"/>
        <v>248361.84999990463</v>
      </c>
      <c r="L23" s="14">
        <f t="shared" si="10"/>
        <v>-9.5373252406716347E-8</v>
      </c>
      <c r="M23" s="14">
        <f t="shared" si="2"/>
        <v>-245812.34504118605</v>
      </c>
      <c r="N23" s="8">
        <f t="shared" si="3"/>
        <v>2549.5049588139518</v>
      </c>
      <c r="O23" s="14">
        <f t="shared" si="4"/>
        <v>-245812.34504118605</v>
      </c>
      <c r="P23" s="8">
        <f t="shared" si="5"/>
        <v>2549.5049588139518</v>
      </c>
      <c r="Q23">
        <v>9.8868367999999996E-5</v>
      </c>
    </row>
    <row r="24" spans="1:17">
      <c r="A24" t="s">
        <v>7</v>
      </c>
      <c r="B24" t="s">
        <v>14</v>
      </c>
      <c r="C24" s="1">
        <v>46225</v>
      </c>
      <c r="D24" s="8">
        <v>261012.33</v>
      </c>
      <c r="E24" s="7">
        <v>2486768124.2199998</v>
      </c>
      <c r="F24" s="7"/>
      <c r="G24" s="7">
        <f t="shared" si="6"/>
        <v>9.9997520446777344E-3</v>
      </c>
      <c r="H24" s="5">
        <f t="shared" si="0"/>
        <v>2486768124.2199998</v>
      </c>
      <c r="I24" s="3">
        <f t="shared" si="7"/>
        <v>1.0497147937032346E-4</v>
      </c>
      <c r="J24" s="3">
        <f t="shared" si="8"/>
        <v>100.24205688436339</v>
      </c>
      <c r="K24" s="14">
        <f t="shared" si="9"/>
        <v>261012.32999992371</v>
      </c>
      <c r="L24" s="14">
        <f t="shared" si="10"/>
        <v>-7.6281139627099037E-8</v>
      </c>
      <c r="M24" s="14">
        <f t="shared" si="2"/>
        <v>-271570.33665705012</v>
      </c>
      <c r="N24" s="8">
        <f t="shared" si="3"/>
        <v>-10558.006657050137</v>
      </c>
      <c r="O24" s="14">
        <f t="shared" si="4"/>
        <v>-271570.33665705012</v>
      </c>
      <c r="P24" s="8">
        <f t="shared" si="5"/>
        <v>-10558.006657050137</v>
      </c>
      <c r="Q24">
        <v>1.09217599E-4</v>
      </c>
    </row>
    <row r="25" spans="1:17">
      <c r="A25" t="s">
        <v>7</v>
      </c>
      <c r="B25" t="s">
        <v>14</v>
      </c>
      <c r="C25" s="1">
        <v>46226</v>
      </c>
      <c r="D25" s="8">
        <v>269785.89</v>
      </c>
      <c r="E25" s="7">
        <v>2487037910.1100001</v>
      </c>
      <c r="F25" s="7"/>
      <c r="G25" s="7">
        <f t="shared" si="6"/>
        <v>4.76837158203125E-7</v>
      </c>
      <c r="H25" s="5">
        <f t="shared" si="0"/>
        <v>2487037910.1100001</v>
      </c>
      <c r="I25" s="3">
        <f t="shared" si="7"/>
        <v>1.0848855885366776E-4</v>
      </c>
      <c r="J25" s="3">
        <f t="shared" si="8"/>
        <v>100.2529320006513</v>
      </c>
      <c r="K25" s="14">
        <f t="shared" si="9"/>
        <v>269785.88999986649</v>
      </c>
      <c r="L25" s="14">
        <f t="shared" si="10"/>
        <v>-1.3352837413549423E-7</v>
      </c>
      <c r="M25" s="14">
        <f t="shared" si="2"/>
        <v>-285039.02476911532</v>
      </c>
      <c r="N25" s="8">
        <f t="shared" si="3"/>
        <v>-15253.134769115306</v>
      </c>
      <c r="O25" s="14">
        <f t="shared" si="4"/>
        <v>-285039.02476911532</v>
      </c>
      <c r="P25" s="8">
        <f t="shared" si="5"/>
        <v>-15253.134769115306</v>
      </c>
      <c r="Q25">
        <v>1.1462227700000001E-4</v>
      </c>
    </row>
    <row r="26" spans="1:17">
      <c r="A26" t="s">
        <v>7</v>
      </c>
      <c r="B26" t="s">
        <v>14</v>
      </c>
      <c r="C26" s="1">
        <v>46227</v>
      </c>
      <c r="D26" s="8">
        <v>269618.87</v>
      </c>
      <c r="E26" s="7">
        <v>2487307528.98</v>
      </c>
      <c r="F26" s="7"/>
      <c r="G26" s="7">
        <f t="shared" si="6"/>
        <v>0</v>
      </c>
      <c r="H26" s="5">
        <f t="shared" si="0"/>
        <v>2487307528.98</v>
      </c>
      <c r="I26" s="3">
        <f t="shared" si="7"/>
        <v>1.0840963416917134E-4</v>
      </c>
      <c r="J26" s="3">
        <f t="shared" si="8"/>
        <v>100.26380038433389</v>
      </c>
      <c r="K26" s="14">
        <f t="shared" si="9"/>
        <v>269618.86999988556</v>
      </c>
      <c r="L26" s="14">
        <f t="shared" si="10"/>
        <v>-1.1443626135587692E-7</v>
      </c>
      <c r="M26" s="14">
        <f t="shared" si="2"/>
        <v>-290983.33600135357</v>
      </c>
      <c r="N26" s="8">
        <f t="shared" si="3"/>
        <v>-21364.466001353576</v>
      </c>
      <c r="O26" s="14">
        <f t="shared" si="4"/>
        <v>-290983.33600135357</v>
      </c>
      <c r="P26" s="8">
        <f t="shared" si="5"/>
        <v>-21364.466001353576</v>
      </c>
      <c r="Q26">
        <v>1.1699996E-4</v>
      </c>
    </row>
    <row r="27" spans="1:17">
      <c r="A27" t="s">
        <v>7</v>
      </c>
      <c r="B27" t="s">
        <v>14</v>
      </c>
      <c r="C27" s="1">
        <v>46228</v>
      </c>
      <c r="D27" s="8">
        <v>270865.32</v>
      </c>
      <c r="E27" s="7">
        <v>2487578394.3000002</v>
      </c>
      <c r="F27" s="7"/>
      <c r="G27" s="7">
        <f t="shared" si="6"/>
        <v>0</v>
      </c>
      <c r="H27" s="5">
        <f t="shared" si="0"/>
        <v>2487578394.3000002</v>
      </c>
      <c r="I27" s="3">
        <f t="shared" si="7"/>
        <v>1.0889900699623125E-4</v>
      </c>
      <c r="J27" s="3">
        <f t="shared" si="8"/>
        <v>100.27471901263341</v>
      </c>
      <c r="K27" s="14">
        <f t="shared" si="9"/>
        <v>270865.32000017166</v>
      </c>
      <c r="L27" s="14">
        <f t="shared" si="10"/>
        <v>1.7165439203381538E-7</v>
      </c>
      <c r="M27" s="14">
        <f t="shared" si="2"/>
        <v>-283074.4978478367</v>
      </c>
      <c r="N27" s="8">
        <f t="shared" si="3"/>
        <v>-12209.17784783669</v>
      </c>
      <c r="O27" s="14">
        <f t="shared" si="4"/>
        <v>-283074.4978478367</v>
      </c>
      <c r="P27" s="8">
        <f t="shared" si="5"/>
        <v>-12209.17784783669</v>
      </c>
      <c r="Q27">
        <v>1.1380759899999999E-4</v>
      </c>
    </row>
    <row r="28" spans="1:17">
      <c r="A28" t="s">
        <v>7</v>
      </c>
      <c r="B28" t="s">
        <v>14</v>
      </c>
      <c r="C28" s="1">
        <v>46229</v>
      </c>
      <c r="D28" s="8">
        <v>272814.08000000002</v>
      </c>
      <c r="E28" s="7">
        <v>2487851208.3800001</v>
      </c>
      <c r="F28" s="7"/>
      <c r="G28" s="7">
        <f t="shared" si="6"/>
        <v>0</v>
      </c>
      <c r="H28" s="5">
        <f t="shared" si="0"/>
        <v>2487851208.3800001</v>
      </c>
      <c r="I28" s="3">
        <f t="shared" si="7"/>
        <v>1.0967054571025613E-4</v>
      </c>
      <c r="J28" s="3">
        <f t="shared" si="8"/>
        <v>100.28571619578847</v>
      </c>
      <c r="K28" s="14">
        <f t="shared" si="9"/>
        <v>272814.07999992371</v>
      </c>
      <c r="L28" s="14">
        <f t="shared" si="10"/>
        <v>-7.6310243457555771E-8</v>
      </c>
      <c r="M28" s="14">
        <f t="shared" si="2"/>
        <v>-283256.26068621088</v>
      </c>
      <c r="N28" s="8">
        <f t="shared" si="3"/>
        <v>-10442.180686210864</v>
      </c>
      <c r="O28" s="14">
        <f t="shared" si="4"/>
        <v>-283256.26068621088</v>
      </c>
      <c r="P28" s="8">
        <f t="shared" si="5"/>
        <v>-10442.180686210864</v>
      </c>
      <c r="Q28">
        <v>1.13868275E-4</v>
      </c>
    </row>
    <row r="29" spans="1:17">
      <c r="A29" t="s">
        <v>7</v>
      </c>
      <c r="B29" t="s">
        <v>14</v>
      </c>
      <c r="C29" s="1">
        <v>46230</v>
      </c>
      <c r="D29" s="8">
        <v>277944.18</v>
      </c>
      <c r="E29" s="7">
        <v>2488129152.5599999</v>
      </c>
      <c r="F29" s="7"/>
      <c r="G29" s="7">
        <f t="shared" si="6"/>
        <v>0</v>
      </c>
      <c r="H29" s="5">
        <f t="shared" si="0"/>
        <v>2488129152.5599999</v>
      </c>
      <c r="I29" s="3">
        <f t="shared" si="7"/>
        <v>1.1172058001845523E-4</v>
      </c>
      <c r="J29" s="3">
        <f t="shared" si="8"/>
        <v>100.29692017416943</v>
      </c>
      <c r="K29" s="14">
        <f t="shared" si="9"/>
        <v>277944.17999982834</v>
      </c>
      <c r="L29" s="14">
        <f t="shared" si="10"/>
        <v>-1.7165439203381538E-7</v>
      </c>
      <c r="M29" s="14">
        <f t="shared" si="2"/>
        <v>-282734.61706688884</v>
      </c>
      <c r="N29" s="8">
        <f t="shared" si="3"/>
        <v>-4790.4370668888441</v>
      </c>
      <c r="O29" s="14">
        <f t="shared" si="4"/>
        <v>-282734.61706688884</v>
      </c>
      <c r="P29" s="8">
        <f t="shared" si="5"/>
        <v>-4790.4370668888441</v>
      </c>
      <c r="Q29">
        <v>1.13646112E-4</v>
      </c>
    </row>
    <row r="30" spans="1:17">
      <c r="A30" t="s">
        <v>7</v>
      </c>
      <c r="B30" t="s">
        <v>14</v>
      </c>
      <c r="C30" s="1">
        <v>46231</v>
      </c>
      <c r="D30" s="8">
        <v>285310.99</v>
      </c>
      <c r="E30" s="7">
        <v>2488414463.5500002</v>
      </c>
      <c r="F30" s="7"/>
      <c r="G30" s="7">
        <f t="shared" si="6"/>
        <v>4.76837158203125E-7</v>
      </c>
      <c r="H30" s="5">
        <f t="shared" si="0"/>
        <v>2488414463.5500002</v>
      </c>
      <c r="I30" s="3">
        <f t="shared" si="7"/>
        <v>1.1466888272508633E-4</v>
      </c>
      <c r="J30" s="3">
        <f t="shared" si="8"/>
        <v>100.30842110994658</v>
      </c>
      <c r="K30" s="14">
        <f t="shared" si="9"/>
        <v>285310.98999977112</v>
      </c>
      <c r="L30" s="14">
        <f t="shared" si="10"/>
        <v>-2.2887252271175385E-7</v>
      </c>
      <c r="M30" s="14">
        <f t="shared" si="2"/>
        <v>-280033.73095444089</v>
      </c>
      <c r="N30" s="8">
        <f t="shared" si="3"/>
        <v>5277.259045559098</v>
      </c>
      <c r="O30" s="14">
        <f t="shared" si="4"/>
        <v>-280033.73095444089</v>
      </c>
      <c r="P30" s="8">
        <f t="shared" si="5"/>
        <v>5277.259045559098</v>
      </c>
      <c r="Q30">
        <v>1.12547908E-4</v>
      </c>
    </row>
    <row r="31" spans="1:17">
      <c r="A31" t="s">
        <v>7</v>
      </c>
      <c r="B31" t="s">
        <v>14</v>
      </c>
      <c r="C31" s="1">
        <v>46232</v>
      </c>
      <c r="D31" s="8">
        <v>321302.69</v>
      </c>
      <c r="E31" s="7">
        <v>2488735766.2399998</v>
      </c>
      <c r="F31" s="7"/>
      <c r="G31" s="7">
        <f t="shared" si="6"/>
        <v>-4.76837158203125E-7</v>
      </c>
      <c r="H31" s="5">
        <f t="shared" si="0"/>
        <v>2488735766.2399998</v>
      </c>
      <c r="I31" s="3">
        <f t="shared" si="7"/>
        <v>1.2911944320629097E-4</v>
      </c>
      <c r="J31" s="3">
        <f t="shared" si="8"/>
        <v>100.3213728774292</v>
      </c>
      <c r="K31" s="14">
        <f t="shared" si="9"/>
        <v>321302.69000005722</v>
      </c>
      <c r="L31" s="14">
        <f t="shared" si="10"/>
        <v>5.7218130677938461E-8</v>
      </c>
      <c r="M31" s="14">
        <f t="shared" si="2"/>
        <v>-281750.91675494792</v>
      </c>
      <c r="N31" s="8">
        <f t="shared" si="3"/>
        <v>39551.773245052085</v>
      </c>
      <c r="O31" s="14">
        <f t="shared" si="4"/>
        <v>-281750.91675494792</v>
      </c>
      <c r="P31" s="8">
        <f t="shared" si="5"/>
        <v>39551.773245052085</v>
      </c>
      <c r="Q31">
        <v>1.13225076E-4</v>
      </c>
    </row>
    <row r="32" spans="1:17">
      <c r="A32" t="s">
        <v>7</v>
      </c>
      <c r="B32" t="s">
        <v>14</v>
      </c>
      <c r="C32" s="1">
        <v>46233</v>
      </c>
      <c r="D32" s="8">
        <v>300936.67</v>
      </c>
      <c r="E32" s="7">
        <v>2489036702.9099998</v>
      </c>
      <c r="F32" s="7"/>
      <c r="G32" s="7">
        <f t="shared" si="6"/>
        <v>0</v>
      </c>
      <c r="H32" s="5">
        <f t="shared" si="0"/>
        <v>2489036702.9099998</v>
      </c>
      <c r="I32" s="3">
        <f t="shared" si="7"/>
        <v>1.2091949417946189E-4</v>
      </c>
      <c r="J32" s="3">
        <f t="shared" si="8"/>
        <v>100.33350368709291</v>
      </c>
      <c r="K32" s="14">
        <f t="shared" si="9"/>
        <v>300936.67000007629</v>
      </c>
      <c r="L32" s="14">
        <f t="shared" si="10"/>
        <v>7.6310243457555771E-8</v>
      </c>
      <c r="M32" s="14">
        <f t="shared" si="2"/>
        <v>-280223.58377474139</v>
      </c>
      <c r="N32" s="8">
        <f t="shared" si="3"/>
        <v>20713.086225258594</v>
      </c>
      <c r="O32" s="14">
        <f t="shared" si="4"/>
        <v>-280223.58377474139</v>
      </c>
      <c r="P32" s="8">
        <f t="shared" si="5"/>
        <v>20713.086225258594</v>
      </c>
      <c r="Q32">
        <v>1.1259676E-4</v>
      </c>
    </row>
    <row r="33" spans="1:17">
      <c r="A33" t="s">
        <v>7</v>
      </c>
      <c r="B33" t="s">
        <v>14</v>
      </c>
      <c r="C33" s="1">
        <v>46234</v>
      </c>
      <c r="D33" s="8">
        <v>289928.33</v>
      </c>
      <c r="E33" s="7">
        <v>2489326631.2399998</v>
      </c>
      <c r="F33" s="7"/>
      <c r="G33" s="7">
        <f t="shared" si="6"/>
        <v>0</v>
      </c>
      <c r="H33" s="5">
        <f t="shared" si="0"/>
        <v>2489326631.2399998</v>
      </c>
      <c r="I33" s="3">
        <f t="shared" si="7"/>
        <v>1.1648214333720379E-4</v>
      </c>
      <c r="J33" s="3">
        <f t="shared" si="8"/>
        <v>100.34519074865092</v>
      </c>
      <c r="K33" s="14">
        <f t="shared" si="9"/>
        <v>289928.32999992371</v>
      </c>
      <c r="L33" s="14">
        <f t="shared" si="10"/>
        <v>-7.6310243457555771E-8</v>
      </c>
      <c r="M33" s="14">
        <f t="shared" si="2"/>
        <v>-290878.24263887299</v>
      </c>
      <c r="N33" s="8">
        <f t="shared" si="3"/>
        <v>-949.91263887297828</v>
      </c>
      <c r="O33" s="14">
        <f t="shared" si="4"/>
        <v>-290878.24263887299</v>
      </c>
      <c r="P33" s="8">
        <f t="shared" si="5"/>
        <v>-949.91263887297828</v>
      </c>
      <c r="Q33">
        <v>1.16863782E-4</v>
      </c>
    </row>
    <row r="34" spans="1:17">
      <c r="A34" t="s">
        <v>7</v>
      </c>
      <c r="B34" t="s">
        <v>14</v>
      </c>
      <c r="C34" s="1">
        <v>46235</v>
      </c>
      <c r="D34" s="8">
        <v>271517</v>
      </c>
      <c r="E34" s="7">
        <v>2489598148.25</v>
      </c>
      <c r="F34" s="7"/>
      <c r="G34" s="7">
        <f t="shared" si="6"/>
        <v>1.0000228881835938E-2</v>
      </c>
      <c r="H34" s="5">
        <f t="shared" si="0"/>
        <v>2489598148.25</v>
      </c>
      <c r="I34" s="3">
        <f t="shared" si="7"/>
        <v>1.0907246826972618E-4</v>
      </c>
      <c r="J34" s="3">
        <f t="shared" si="8"/>
        <v>100.35613564628487</v>
      </c>
      <c r="K34" s="14">
        <f t="shared" si="9"/>
        <v>271517</v>
      </c>
      <c r="L34" s="14">
        <f t="shared" si="10"/>
        <v>0</v>
      </c>
      <c r="M34" s="14">
        <f t="shared" si="2"/>
        <v>-284177.52538627695</v>
      </c>
      <c r="N34" s="8">
        <f t="shared" si="3"/>
        <v>-12660.525386276946</v>
      </c>
      <c r="O34" s="14">
        <f t="shared" si="4"/>
        <v>-284177.52538627695</v>
      </c>
      <c r="P34" s="8">
        <f t="shared" si="5"/>
        <v>-12660.525386276946</v>
      </c>
      <c r="Q34">
        <v>1.1415839200000001E-4</v>
      </c>
    </row>
    <row r="35" spans="1:17">
      <c r="A35" t="s">
        <v>7</v>
      </c>
      <c r="B35" t="s">
        <v>14</v>
      </c>
      <c r="C35" s="1">
        <v>46236</v>
      </c>
      <c r="D35" s="8">
        <v>271309.96000000002</v>
      </c>
      <c r="E35" s="7">
        <v>2489869458.1999998</v>
      </c>
      <c r="F35" s="7"/>
      <c r="G35" s="7">
        <f t="shared" si="6"/>
        <v>-1.0000228881835938E-2</v>
      </c>
      <c r="H35" s="5">
        <f t="shared" si="0"/>
        <v>2489869458.1999998</v>
      </c>
      <c r="I35" s="3">
        <f t="shared" si="7"/>
        <v>1.0897741074873405E-4</v>
      </c>
      <c r="J35" s="3">
        <f t="shared" si="8"/>
        <v>100.36707219810036</v>
      </c>
      <c r="K35" s="14">
        <f t="shared" si="9"/>
        <v>271309.96000003815</v>
      </c>
      <c r="L35" s="14">
        <f t="shared" si="10"/>
        <v>3.8126017898321152E-8</v>
      </c>
      <c r="M35" s="14">
        <f t="shared" ref="M35:M54" si="11">-(H34+G35)*Q35</f>
        <v>-282454.87328961719</v>
      </c>
      <c r="N35" s="8">
        <f t="shared" ref="N35:N66" si="12">D35+M35</f>
        <v>-11144.913289617165</v>
      </c>
      <c r="O35" s="14">
        <f t="shared" ref="O35:O54" si="13">M35</f>
        <v>-282454.87328961719</v>
      </c>
      <c r="P35" s="8">
        <f t="shared" ref="P35:P54" si="14">D35+M35</f>
        <v>-11144.913289617165</v>
      </c>
      <c r="Q35">
        <v>1.1345400199999999E-4</v>
      </c>
    </row>
    <row r="36" spans="1:17">
      <c r="A36" t="s">
        <v>7</v>
      </c>
      <c r="B36" t="s">
        <v>14</v>
      </c>
      <c r="C36" s="1">
        <v>46237</v>
      </c>
      <c r="D36" s="8">
        <v>268422.02</v>
      </c>
      <c r="E36" s="7">
        <v>2490137880.23</v>
      </c>
      <c r="F36" s="7"/>
      <c r="G36" s="7">
        <f t="shared" si="6"/>
        <v>1.0000228881835938E-2</v>
      </c>
      <c r="H36" s="5">
        <f t="shared" si="0"/>
        <v>2490137880.23</v>
      </c>
      <c r="I36" s="3">
        <f t="shared" si="7"/>
        <v>1.0780565989710684E-4</v>
      </c>
      <c r="J36" s="3">
        <f t="shared" si="8"/>
        <v>100.37789233655062</v>
      </c>
      <c r="K36" s="14">
        <f t="shared" si="9"/>
        <v>268422.01999998093</v>
      </c>
      <c r="L36" s="14">
        <f t="shared" si="10"/>
        <v>-1.909211277961731E-8</v>
      </c>
      <c r="M36" s="14">
        <f t="shared" si="11"/>
        <v>-285698.4724861143</v>
      </c>
      <c r="N36" s="8">
        <f t="shared" si="12"/>
        <v>-17276.452486114285</v>
      </c>
      <c r="O36" s="14">
        <f t="shared" si="13"/>
        <v>-285698.4724861143</v>
      </c>
      <c r="P36" s="8">
        <f t="shared" si="14"/>
        <v>-17276.452486114285</v>
      </c>
      <c r="Q36">
        <v>1.14744358E-4</v>
      </c>
    </row>
    <row r="37" spans="1:17">
      <c r="A37" t="s">
        <v>7</v>
      </c>
      <c r="B37" t="s">
        <v>14</v>
      </c>
      <c r="C37" s="1">
        <v>46238</v>
      </c>
      <c r="D37" s="8">
        <v>264365.99</v>
      </c>
      <c r="E37" s="7">
        <v>2490402246.2199998</v>
      </c>
      <c r="F37" s="7"/>
      <c r="G37" s="7">
        <f t="shared" si="6"/>
        <v>0</v>
      </c>
      <c r="H37" s="5">
        <f t="shared" si="0"/>
        <v>2490402246.2199998</v>
      </c>
      <c r="I37" s="3">
        <f t="shared" si="7"/>
        <v>1.0616520157323704E-4</v>
      </c>
      <c r="J37" s="3">
        <f t="shared" si="8"/>
        <v>100.38854897572402</v>
      </c>
      <c r="K37" s="14">
        <f t="shared" si="9"/>
        <v>264365.98999977112</v>
      </c>
      <c r="L37" s="14">
        <f t="shared" si="10"/>
        <v>-2.2887252271175385E-7</v>
      </c>
      <c r="M37" s="14">
        <f t="shared" si="11"/>
        <v>-284039.64412287553</v>
      </c>
      <c r="N37" s="8">
        <f t="shared" si="12"/>
        <v>-19673.654122875538</v>
      </c>
      <c r="O37" s="14">
        <f t="shared" si="13"/>
        <v>-284039.64412287553</v>
      </c>
      <c r="P37" s="8">
        <f t="shared" si="14"/>
        <v>-19673.654122875538</v>
      </c>
      <c r="Q37">
        <v>1.1406583E-4</v>
      </c>
    </row>
    <row r="38" spans="1:17">
      <c r="A38" t="s">
        <v>7</v>
      </c>
      <c r="B38" t="s">
        <v>14</v>
      </c>
      <c r="C38" s="1">
        <v>46239</v>
      </c>
      <c r="D38" s="8">
        <v>269192.36</v>
      </c>
      <c r="E38" s="7">
        <v>2490671438.5799999</v>
      </c>
      <c r="F38" s="7"/>
      <c r="G38" s="7">
        <f t="shared" si="6"/>
        <v>0</v>
      </c>
      <c r="H38" s="5">
        <f t="shared" si="0"/>
        <v>2490671438.5799999</v>
      </c>
      <c r="I38" s="3">
        <f t="shared" si="7"/>
        <v>1.0809191985299604E-4</v>
      </c>
      <c r="J38" s="3">
        <f t="shared" si="8"/>
        <v>100.39940016671407</v>
      </c>
      <c r="K38" s="14">
        <f t="shared" si="9"/>
        <v>269192.36000013351</v>
      </c>
      <c r="L38" s="14">
        <f t="shared" si="10"/>
        <v>1.3352837413549423E-7</v>
      </c>
      <c r="M38" s="14">
        <f t="shared" si="11"/>
        <v>-286416.63229607634</v>
      </c>
      <c r="N38" s="8">
        <f t="shared" si="12"/>
        <v>-17224.272296076349</v>
      </c>
      <c r="O38" s="14">
        <f t="shared" si="13"/>
        <v>-286416.63229607634</v>
      </c>
      <c r="P38" s="8">
        <f t="shared" si="14"/>
        <v>-17224.272296076349</v>
      </c>
      <c r="Q38">
        <v>1.15008181E-4</v>
      </c>
    </row>
    <row r="39" spans="1:17">
      <c r="A39" t="s">
        <v>7</v>
      </c>
      <c r="B39" t="s">
        <v>14</v>
      </c>
      <c r="C39" s="1">
        <v>46240</v>
      </c>
      <c r="D39" s="8">
        <v>272906.3</v>
      </c>
      <c r="E39" s="7">
        <v>2388736568.5100002</v>
      </c>
      <c r="F39" s="7"/>
      <c r="G39" s="7">
        <f t="shared" si="6"/>
        <v>-102207776.36999989</v>
      </c>
      <c r="H39" s="5">
        <f t="shared" si="0"/>
        <v>2388736568.5100002</v>
      </c>
      <c r="I39" s="3">
        <f t="shared" si="7"/>
        <v>1.1426018503780616E-4</v>
      </c>
      <c r="J39" s="3">
        <f t="shared" si="8"/>
        <v>100.41087182075482</v>
      </c>
      <c r="K39" s="14">
        <f t="shared" si="9"/>
        <v>272906.30000019073</v>
      </c>
      <c r="L39" s="14">
        <f t="shared" si="10"/>
        <v>1.9074650481343269E-7</v>
      </c>
      <c r="M39" s="14">
        <f t="shared" si="11"/>
        <v>-271432.03026824765</v>
      </c>
      <c r="N39" s="8">
        <f t="shared" si="12"/>
        <v>1474.2697317523416</v>
      </c>
      <c r="O39" s="14">
        <f t="shared" si="13"/>
        <v>-271432.03026824765</v>
      </c>
      <c r="P39" s="8">
        <f t="shared" si="14"/>
        <v>1474.2697317523416</v>
      </c>
      <c r="Q39">
        <v>1.13642939E-4</v>
      </c>
    </row>
    <row r="40" spans="1:17">
      <c r="A40" t="s">
        <v>7</v>
      </c>
      <c r="B40" t="s">
        <v>14</v>
      </c>
      <c r="C40" s="1">
        <v>46241</v>
      </c>
      <c r="D40" s="8">
        <v>269412.55</v>
      </c>
      <c r="E40" s="7">
        <v>2389005981.0700002</v>
      </c>
      <c r="F40" s="7"/>
      <c r="G40" s="7">
        <f t="shared" si="6"/>
        <v>9.9997520446777344E-3</v>
      </c>
      <c r="H40" s="5">
        <f t="shared" si="0"/>
        <v>2389005981.0700002</v>
      </c>
      <c r="I40" s="3">
        <f t="shared" si="7"/>
        <v>1.1278453788109078E-4</v>
      </c>
      <c r="J40" s="3">
        <f t="shared" si="8"/>
        <v>100.42219661453136</v>
      </c>
      <c r="K40" s="14">
        <f t="shared" si="9"/>
        <v>269412.55000019073</v>
      </c>
      <c r="L40" s="14">
        <f t="shared" si="10"/>
        <v>1.9074650481343269E-7</v>
      </c>
      <c r="M40" s="14">
        <f t="shared" si="11"/>
        <v>-277754.35280462494</v>
      </c>
      <c r="N40" s="8">
        <f t="shared" si="12"/>
        <v>-8341.8028046249528</v>
      </c>
      <c r="O40" s="14">
        <f t="shared" si="13"/>
        <v>-277754.35280462494</v>
      </c>
      <c r="P40" s="8">
        <f t="shared" si="14"/>
        <v>-8341.8028046249528</v>
      </c>
      <c r="Q40">
        <v>1.16276678E-4</v>
      </c>
    </row>
    <row r="41" spans="1:17">
      <c r="A41" t="s">
        <v>7</v>
      </c>
      <c r="B41" t="s">
        <v>14</v>
      </c>
      <c r="C41" s="1">
        <v>46242</v>
      </c>
      <c r="D41" s="8">
        <v>218113.84</v>
      </c>
      <c r="E41" s="7">
        <v>2389224094.9000001</v>
      </c>
      <c r="F41" s="7"/>
      <c r="G41" s="7">
        <f t="shared" si="6"/>
        <v>-1.0000228881835938E-2</v>
      </c>
      <c r="H41" s="5">
        <f t="shared" ref="H41:H72" si="15">E41+F41</f>
        <v>2389224094.9000001</v>
      </c>
      <c r="I41" s="3">
        <f t="shared" si="7"/>
        <v>9.1298992857010615E-5</v>
      </c>
      <c r="J41" s="3">
        <f t="shared" si="8"/>
        <v>100.43136505994275</v>
      </c>
      <c r="K41" s="14">
        <f t="shared" si="9"/>
        <v>218113.84000015259</v>
      </c>
      <c r="L41" s="14">
        <f t="shared" si="10"/>
        <v>1.5259138308465481E-7</v>
      </c>
      <c r="M41" s="14">
        <f t="shared" si="11"/>
        <v>-265270.02804889361</v>
      </c>
      <c r="N41" s="8">
        <f t="shared" si="12"/>
        <v>-47156.188048893615</v>
      </c>
      <c r="O41" s="14">
        <f t="shared" si="13"/>
        <v>-265270.02804889361</v>
      </c>
      <c r="P41" s="8">
        <f t="shared" si="14"/>
        <v>-47156.188048893615</v>
      </c>
      <c r="Q41">
        <v>1.11037825E-4</v>
      </c>
    </row>
    <row r="42" spans="1:17">
      <c r="A42" t="s">
        <v>7</v>
      </c>
      <c r="B42" t="s">
        <v>14</v>
      </c>
      <c r="C42" s="1">
        <v>46243</v>
      </c>
      <c r="D42" s="8">
        <v>217791.56</v>
      </c>
      <c r="E42" s="7">
        <v>2389441886.46</v>
      </c>
      <c r="F42" s="7"/>
      <c r="G42" s="7">
        <f t="shared" si="6"/>
        <v>0</v>
      </c>
      <c r="H42" s="5">
        <f t="shared" si="15"/>
        <v>2389441886.46</v>
      </c>
      <c r="I42" s="3">
        <f t="shared" si="7"/>
        <v>9.1155769132262305E-5</v>
      </c>
      <c r="J42" s="3">
        <f t="shared" si="8"/>
        <v>100.4405199582698</v>
      </c>
      <c r="K42" s="14">
        <f t="shared" si="9"/>
        <v>217791.55999994278</v>
      </c>
      <c r="L42" s="14">
        <f t="shared" si="10"/>
        <v>-5.7218130677938461E-8</v>
      </c>
      <c r="M42" s="14">
        <f t="shared" si="11"/>
        <v>-270759.05708772788</v>
      </c>
      <c r="N42" s="8">
        <f t="shared" si="12"/>
        <v>-52967.497087727883</v>
      </c>
      <c r="O42" s="14">
        <f t="shared" si="13"/>
        <v>-270759.05708772788</v>
      </c>
      <c r="P42" s="8">
        <f t="shared" si="14"/>
        <v>-52967.497087727883</v>
      </c>
      <c r="Q42">
        <v>1.13325099E-4</v>
      </c>
    </row>
    <row r="43" spans="1:17">
      <c r="A43" t="s">
        <v>7</v>
      </c>
      <c r="B43" t="s">
        <v>14</v>
      </c>
      <c r="C43" s="1">
        <v>46244</v>
      </c>
      <c r="D43" s="8">
        <v>328579.82</v>
      </c>
      <c r="E43" s="7">
        <v>2231266390.4200001</v>
      </c>
      <c r="F43" s="7"/>
      <c r="G43" s="7">
        <f t="shared" si="6"/>
        <v>-158504075.86000013</v>
      </c>
      <c r="H43" s="5">
        <f t="shared" si="15"/>
        <v>2231266390.4200001</v>
      </c>
      <c r="I43" s="3">
        <f t="shared" si="7"/>
        <v>1.4728327183257596E-4</v>
      </c>
      <c r="J43" s="3">
        <f t="shared" si="8"/>
        <v>100.45531316667382</v>
      </c>
      <c r="K43" s="14">
        <f t="shared" si="9"/>
        <v>328579.82000017166</v>
      </c>
      <c r="L43" s="14">
        <f t="shared" si="10"/>
        <v>1.7165439203381538E-7</v>
      </c>
      <c r="M43" s="14">
        <f t="shared" si="11"/>
        <v>-252168.76586762207</v>
      </c>
      <c r="N43" s="8">
        <f t="shared" si="12"/>
        <v>76411.054132377933</v>
      </c>
      <c r="O43" s="14">
        <f t="shared" si="13"/>
        <v>-252168.76586762207</v>
      </c>
      <c r="P43" s="8">
        <f t="shared" si="14"/>
        <v>76411.054132377933</v>
      </c>
      <c r="Q43">
        <v>1.1303262900000001E-4</v>
      </c>
    </row>
    <row r="44" spans="1:17">
      <c r="A44" t="s">
        <v>7</v>
      </c>
      <c r="B44" t="s">
        <v>14</v>
      </c>
      <c r="C44" s="1">
        <v>46245</v>
      </c>
      <c r="D44" s="8">
        <v>256378.93</v>
      </c>
      <c r="E44" s="7">
        <v>2227296483.3200002</v>
      </c>
      <c r="F44" s="7"/>
      <c r="G44" s="7">
        <f t="shared" si="6"/>
        <v>-4226286.029999733</v>
      </c>
      <c r="H44" s="5">
        <f t="shared" si="15"/>
        <v>2227296483.3200002</v>
      </c>
      <c r="I44" s="3">
        <f t="shared" si="7"/>
        <v>1.1512093091383824E-4</v>
      </c>
      <c r="J44" s="3">
        <f t="shared" si="8"/>
        <v>100.46687767584081</v>
      </c>
      <c r="K44" s="14">
        <f t="shared" si="9"/>
        <v>256378.92999982834</v>
      </c>
      <c r="L44" s="14">
        <f t="shared" si="10"/>
        <v>-1.7165439203381538E-7</v>
      </c>
      <c r="M44" s="14">
        <f t="shared" si="11"/>
        <v>-251730.20445077022</v>
      </c>
      <c r="N44" s="8">
        <f t="shared" si="12"/>
        <v>4648.72554922977</v>
      </c>
      <c r="O44" s="14">
        <f t="shared" si="13"/>
        <v>-251730.20445077022</v>
      </c>
      <c r="P44" s="8">
        <f t="shared" si="14"/>
        <v>4648.72554922977</v>
      </c>
      <c r="Q44">
        <v>1.1303353E-4</v>
      </c>
    </row>
    <row r="45" spans="1:17">
      <c r="A45" t="s">
        <v>7</v>
      </c>
      <c r="B45" t="s">
        <v>14</v>
      </c>
      <c r="C45" s="1">
        <v>46246</v>
      </c>
      <c r="D45" s="8">
        <v>260861.35</v>
      </c>
      <c r="E45" s="7">
        <v>2317996244.6500001</v>
      </c>
      <c r="F45" s="7"/>
      <c r="G45" s="7">
        <f t="shared" si="6"/>
        <v>90438899.980000019</v>
      </c>
      <c r="H45" s="5">
        <f t="shared" si="15"/>
        <v>2317996244.6500001</v>
      </c>
      <c r="I45" s="3">
        <f t="shared" si="7"/>
        <v>1.1255010036067589E-4</v>
      </c>
      <c r="J45" s="3">
        <f t="shared" si="8"/>
        <v>100.47818523300614</v>
      </c>
      <c r="K45" s="14">
        <f t="shared" si="9"/>
        <v>260861.34999990463</v>
      </c>
      <c r="L45" s="14">
        <f t="shared" si="10"/>
        <v>-9.5373252406716347E-8</v>
      </c>
      <c r="M45" s="14">
        <f t="shared" si="11"/>
        <v>-265775.21703385381</v>
      </c>
      <c r="N45" s="8">
        <f t="shared" si="12"/>
        <v>-4913.8670338538068</v>
      </c>
      <c r="O45" s="14">
        <f t="shared" si="13"/>
        <v>-265775.21703385381</v>
      </c>
      <c r="P45" s="8">
        <f t="shared" si="14"/>
        <v>-4913.8670338538068</v>
      </c>
      <c r="Q45">
        <v>1.14670216E-4</v>
      </c>
    </row>
    <row r="46" spans="1:17">
      <c r="A46" t="s">
        <v>7</v>
      </c>
      <c r="B46" t="s">
        <v>14</v>
      </c>
      <c r="C46" s="1">
        <v>46247</v>
      </c>
      <c r="D46" s="8">
        <v>245394.63</v>
      </c>
      <c r="E46" s="7">
        <v>2093063361.21</v>
      </c>
      <c r="F46" s="7"/>
      <c r="G46" s="7">
        <f t="shared" si="6"/>
        <v>-225178278.07000017</v>
      </c>
      <c r="H46" s="5">
        <f t="shared" si="15"/>
        <v>2093063361.21</v>
      </c>
      <c r="I46" s="3">
        <f t="shared" si="7"/>
        <v>1.1725560173832443E-4</v>
      </c>
      <c r="J46" s="3">
        <f t="shared" si="8"/>
        <v>100.48996686307721</v>
      </c>
      <c r="K46" s="14">
        <f t="shared" si="9"/>
        <v>245394.63000011444</v>
      </c>
      <c r="L46" s="14">
        <f t="shared" si="10"/>
        <v>1.1443626135587692E-7</v>
      </c>
      <c r="M46" s="14">
        <f t="shared" si="11"/>
        <v>-237172.23338030442</v>
      </c>
      <c r="N46" s="8">
        <f t="shared" si="12"/>
        <v>8222.396619695588</v>
      </c>
      <c r="O46" s="14">
        <f t="shared" si="13"/>
        <v>-237172.23338030442</v>
      </c>
      <c r="P46" s="8">
        <f t="shared" si="14"/>
        <v>8222.396619695588</v>
      </c>
      <c r="Q46">
        <v>1.13326738E-4</v>
      </c>
    </row>
    <row r="47" spans="1:17">
      <c r="A47" t="s">
        <v>7</v>
      </c>
      <c r="B47" t="s">
        <v>14</v>
      </c>
      <c r="C47" s="1">
        <v>46248</v>
      </c>
      <c r="D47" s="8">
        <v>240947.73</v>
      </c>
      <c r="E47" s="7">
        <v>2093304308.9400001</v>
      </c>
      <c r="F47" s="7"/>
      <c r="G47" s="7">
        <f t="shared" si="6"/>
        <v>0</v>
      </c>
      <c r="H47" s="5">
        <f t="shared" si="15"/>
        <v>2093304308.9400001</v>
      </c>
      <c r="I47" s="3">
        <f t="shared" si="7"/>
        <v>1.1511726518433115E-4</v>
      </c>
      <c r="J47" s="3">
        <f t="shared" si="8"/>
        <v>100.50153499324095</v>
      </c>
      <c r="K47" s="14">
        <f t="shared" si="9"/>
        <v>240947.73000001907</v>
      </c>
      <c r="L47" s="14">
        <f t="shared" si="10"/>
        <v>1.9063008949160576E-8</v>
      </c>
      <c r="M47" s="14">
        <f t="shared" si="11"/>
        <v>-238949.11992329362</v>
      </c>
      <c r="N47" s="8">
        <f t="shared" si="12"/>
        <v>1998.6100767063908</v>
      </c>
      <c r="O47" s="14">
        <f t="shared" si="13"/>
        <v>-238949.11992329362</v>
      </c>
      <c r="P47" s="8">
        <f t="shared" si="14"/>
        <v>1998.6100767063908</v>
      </c>
      <c r="Q47">
        <v>1.14162392E-4</v>
      </c>
    </row>
    <row r="48" spans="1:17">
      <c r="A48" t="s">
        <v>7</v>
      </c>
      <c r="B48" t="s">
        <v>14</v>
      </c>
      <c r="C48" s="1">
        <v>46249</v>
      </c>
      <c r="D48" s="8">
        <v>227022.13</v>
      </c>
      <c r="E48" s="7">
        <v>2093531331.0699999</v>
      </c>
      <c r="F48" s="7"/>
      <c r="G48" s="7">
        <f t="shared" si="6"/>
        <v>-2.384185791015625E-7</v>
      </c>
      <c r="H48" s="5">
        <f t="shared" si="15"/>
        <v>2093531331.0699999</v>
      </c>
      <c r="I48" s="3">
        <f t="shared" si="7"/>
        <v>1.084515657998493E-4</v>
      </c>
      <c r="J48" s="3">
        <f t="shared" si="8"/>
        <v>100.51243454207626</v>
      </c>
      <c r="K48" s="14">
        <f t="shared" si="9"/>
        <v>227022.13000011444</v>
      </c>
      <c r="L48" s="14">
        <f t="shared" si="10"/>
        <v>1.1443626135587692E-7</v>
      </c>
      <c r="M48" s="14">
        <f t="shared" si="11"/>
        <v>-238055.24245448297</v>
      </c>
      <c r="N48" s="8">
        <f t="shared" si="12"/>
        <v>-11033.112454482965</v>
      </c>
      <c r="O48" s="14">
        <f t="shared" si="13"/>
        <v>-238055.24245448297</v>
      </c>
      <c r="P48" s="8">
        <f t="shared" si="14"/>
        <v>-11033.112454482965</v>
      </c>
      <c r="Q48">
        <v>1.1372223400000001E-4</v>
      </c>
    </row>
    <row r="49" spans="1:18">
      <c r="A49" t="s">
        <v>7</v>
      </c>
      <c r="B49" t="s">
        <v>14</v>
      </c>
      <c r="C49" s="1">
        <v>46250</v>
      </c>
      <c r="D49" s="8">
        <v>230213.13</v>
      </c>
      <c r="E49" s="7">
        <v>2093761544.1900001</v>
      </c>
      <c r="F49" s="7"/>
      <c r="G49" s="7">
        <f t="shared" si="6"/>
        <v>-9.9999904632568359E-3</v>
      </c>
      <c r="H49" s="5">
        <f t="shared" si="15"/>
        <v>2093761544.1900001</v>
      </c>
      <c r="I49" s="3">
        <f t="shared" si="7"/>
        <v>1.0996402422291554E-4</v>
      </c>
      <c r="J49" s="3">
        <f t="shared" si="8"/>
        <v>100.52348729386294</v>
      </c>
      <c r="K49" s="14">
        <f t="shared" si="9"/>
        <v>230213.13000011444</v>
      </c>
      <c r="L49" s="14">
        <f t="shared" si="10"/>
        <v>1.1443626135587692E-7</v>
      </c>
      <c r="M49" s="14">
        <f t="shared" si="11"/>
        <v>-238065.25584911861</v>
      </c>
      <c r="N49" s="8">
        <f t="shared" si="12"/>
        <v>-7852.1258491186018</v>
      </c>
      <c r="O49" s="14">
        <f t="shared" si="13"/>
        <v>-238065.25584911861</v>
      </c>
      <c r="P49" s="8">
        <f t="shared" si="14"/>
        <v>-7852.1258491186018</v>
      </c>
      <c r="Q49">
        <v>1.13714685E-4</v>
      </c>
    </row>
    <row r="50" spans="1:18">
      <c r="A50" t="s">
        <v>7</v>
      </c>
      <c r="B50" t="s">
        <v>14</v>
      </c>
      <c r="C50" s="1">
        <v>46251</v>
      </c>
      <c r="D50" s="8">
        <v>223634.73</v>
      </c>
      <c r="E50" s="7">
        <v>2093985178.9300001</v>
      </c>
      <c r="F50" s="7"/>
      <c r="G50" s="7">
        <f t="shared" si="6"/>
        <v>9.9999904632568359E-3</v>
      </c>
      <c r="H50" s="5">
        <f t="shared" si="15"/>
        <v>2093985178.9300001</v>
      </c>
      <c r="I50" s="3">
        <f t="shared" si="7"/>
        <v>1.0681002840056798E-4</v>
      </c>
      <c r="J50" s="3">
        <f t="shared" si="8"/>
        <v>100.53422421039572</v>
      </c>
      <c r="K50" s="14">
        <f t="shared" si="9"/>
        <v>223634.73000001907</v>
      </c>
      <c r="L50" s="14">
        <f t="shared" si="10"/>
        <v>1.9063008949160576E-8</v>
      </c>
      <c r="M50" s="14">
        <f t="shared" si="11"/>
        <v>-237357.60244899764</v>
      </c>
      <c r="N50" s="8">
        <f t="shared" si="12"/>
        <v>-13722.87244899763</v>
      </c>
      <c r="O50" s="14">
        <f t="shared" si="13"/>
        <v>-237357.60244899764</v>
      </c>
      <c r="P50" s="8">
        <f t="shared" si="14"/>
        <v>-13722.87244899763</v>
      </c>
      <c r="Q50">
        <v>1.1336419999999999E-4</v>
      </c>
    </row>
    <row r="51" spans="1:18">
      <c r="A51" t="s">
        <v>7</v>
      </c>
      <c r="B51" t="s">
        <v>14</v>
      </c>
      <c r="C51" s="1">
        <v>46252</v>
      </c>
      <c r="D51" s="8">
        <v>241397.28</v>
      </c>
      <c r="E51" s="7">
        <v>2094226576.21</v>
      </c>
      <c r="F51" s="7"/>
      <c r="G51" s="7">
        <f t="shared" si="6"/>
        <v>0</v>
      </c>
      <c r="H51" s="5">
        <f t="shared" si="15"/>
        <v>2094226576.21</v>
      </c>
      <c r="I51" s="3">
        <f t="shared" si="7"/>
        <v>1.1528127439914467E-4</v>
      </c>
      <c r="J51" s="3">
        <f t="shared" si="8"/>
        <v>100.54581392388343</v>
      </c>
      <c r="K51" s="14">
        <f t="shared" si="9"/>
        <v>241397.27999997139</v>
      </c>
      <c r="L51" s="14">
        <f t="shared" si="10"/>
        <v>-2.8609065338969231E-8</v>
      </c>
      <c r="M51" s="14">
        <f t="shared" si="11"/>
        <v>-241829.67035173599</v>
      </c>
      <c r="N51" s="8">
        <f t="shared" si="12"/>
        <v>-432.39035173598677</v>
      </c>
      <c r="O51" s="14">
        <f t="shared" si="13"/>
        <v>-241829.67035173599</v>
      </c>
      <c r="P51" s="8">
        <f t="shared" si="14"/>
        <v>-432.39035173598677</v>
      </c>
      <c r="Q51">
        <v>1.15487766E-4</v>
      </c>
    </row>
    <row r="52" spans="1:18">
      <c r="A52" t="s">
        <v>7</v>
      </c>
      <c r="B52" t="s">
        <v>14</v>
      </c>
      <c r="C52" s="1">
        <v>46253</v>
      </c>
      <c r="D52" s="8">
        <v>230440.95</v>
      </c>
      <c r="E52" s="7">
        <v>2116796569.77</v>
      </c>
      <c r="F52" s="7"/>
      <c r="G52" s="7">
        <f t="shared" si="6"/>
        <v>22339552.609999895</v>
      </c>
      <c r="H52" s="5">
        <f t="shared" si="15"/>
        <v>2116796569.77</v>
      </c>
      <c r="I52" s="3">
        <f t="shared" si="7"/>
        <v>1.088749115193108E-4</v>
      </c>
      <c r="J52" s="3">
        <f t="shared" si="8"/>
        <v>100.55676084047802</v>
      </c>
      <c r="K52" s="14">
        <f t="shared" si="9"/>
        <v>230440.95000004768</v>
      </c>
      <c r="L52" s="14">
        <f t="shared" si="10"/>
        <v>4.7672074288129807E-8</v>
      </c>
      <c r="M52" s="14">
        <f t="shared" si="11"/>
        <v>-241042.02857815471</v>
      </c>
      <c r="N52" s="8">
        <f t="shared" si="12"/>
        <v>-10601.078578154702</v>
      </c>
      <c r="O52" s="14">
        <f t="shared" si="13"/>
        <v>-241042.02857815471</v>
      </c>
      <c r="P52" s="8">
        <f t="shared" si="14"/>
        <v>-10601.078578154702</v>
      </c>
      <c r="Q52">
        <v>1.1388353300000001E-4</v>
      </c>
    </row>
    <row r="53" spans="1:18">
      <c r="A53" t="s">
        <v>7</v>
      </c>
      <c r="B53" t="s">
        <v>14</v>
      </c>
      <c r="C53" s="1">
        <v>46254</v>
      </c>
      <c r="D53" s="8">
        <v>236639.02</v>
      </c>
      <c r="E53" s="7">
        <v>2166554916.8499999</v>
      </c>
      <c r="F53" s="7"/>
      <c r="G53" s="7">
        <f t="shared" si="6"/>
        <v>49521708.059999943</v>
      </c>
      <c r="H53" s="5">
        <f t="shared" si="15"/>
        <v>2166554916.8499999</v>
      </c>
      <c r="I53" s="3">
        <f t="shared" si="7"/>
        <v>1.0923557374820386E-4</v>
      </c>
      <c r="J53" s="3">
        <f t="shared" si="8"/>
        <v>100.56774521594269</v>
      </c>
      <c r="K53" s="14">
        <f t="shared" si="9"/>
        <v>236639.01999998093</v>
      </c>
      <c r="L53" s="14">
        <f t="shared" si="10"/>
        <v>-1.9063008949160576E-8</v>
      </c>
      <c r="M53" s="14">
        <f t="shared" si="11"/>
        <v>-243227.01106016032</v>
      </c>
      <c r="N53" s="8">
        <f t="shared" si="12"/>
        <v>-6587.9910601603333</v>
      </c>
      <c r="O53" s="14">
        <f t="shared" si="13"/>
        <v>-243227.01106016032</v>
      </c>
      <c r="P53" s="8">
        <f t="shared" si="14"/>
        <v>-6587.9910601603333</v>
      </c>
      <c r="Q53">
        <v>1.12276674E-4</v>
      </c>
    </row>
    <row r="54" spans="1:18">
      <c r="A54" t="s">
        <v>7</v>
      </c>
      <c r="B54" t="s">
        <v>14</v>
      </c>
      <c r="C54" s="1">
        <v>46255</v>
      </c>
      <c r="D54" s="8">
        <v>630005.37016766495</v>
      </c>
      <c r="E54" s="17">
        <v>2167173099.3502603</v>
      </c>
      <c r="F54" s="7">
        <v>-0.1432749480009079</v>
      </c>
      <c r="G54" s="7">
        <f>-(E53+D54-E54)+F54</f>
        <v>-11823.013182327151</v>
      </c>
      <c r="H54" s="5">
        <f t="shared" si="15"/>
        <v>2167173099.2069855</v>
      </c>
      <c r="I54" s="3">
        <f t="shared" si="7"/>
        <v>2.9078829401551137E-4</v>
      </c>
      <c r="J54" s="3">
        <f t="shared" si="8"/>
        <v>100.59698913900702</v>
      </c>
      <c r="K54" s="14">
        <f t="shared" si="9"/>
        <v>630005.37016789615</v>
      </c>
      <c r="L54" s="14">
        <f>K54-D54</f>
        <v>2.3120082914829254E-7</v>
      </c>
      <c r="M54" s="14">
        <f t="shared" si="11"/>
        <v>-243252.25265366779</v>
      </c>
      <c r="N54" s="8">
        <f t="shared" si="12"/>
        <v>386753.11751399713</v>
      </c>
      <c r="O54" s="14">
        <f t="shared" si="13"/>
        <v>-243252.25265366779</v>
      </c>
      <c r="P54" s="8">
        <f t="shared" si="14"/>
        <v>386753.11751399713</v>
      </c>
      <c r="Q54">
        <f>Q53</f>
        <v>1.12276674E-4</v>
      </c>
    </row>
    <row r="55" spans="1:18">
      <c r="A55" t="s">
        <v>7</v>
      </c>
      <c r="B55" t="s">
        <v>14</v>
      </c>
      <c r="C55" s="1">
        <v>46258</v>
      </c>
      <c r="D55" s="53">
        <v>339016.70397688588</v>
      </c>
      <c r="E55" s="17">
        <v>2167512116.0541549</v>
      </c>
      <c r="F55" s="7">
        <v>76580.028135791421</v>
      </c>
      <c r="G55" s="7">
        <v>76580.17132806778</v>
      </c>
      <c r="H55" s="5">
        <f t="shared" si="15"/>
        <v>2167588696.0822906</v>
      </c>
      <c r="I55" s="3">
        <f t="shared" si="7"/>
        <v>1.5642715613383164E-4</v>
      </c>
      <c r="J55" s="3">
        <f t="shared" si="8"/>
        <v>100.61272523993367</v>
      </c>
      <c r="K55" s="14">
        <f t="shared" si="9"/>
        <v>339016.703977108</v>
      </c>
      <c r="L55" s="64">
        <f>K55-D55</f>
        <v>2.2212043404579163E-7</v>
      </c>
      <c r="M55" s="53">
        <v>-898793.92855779198</v>
      </c>
      <c r="N55" s="8">
        <f t="shared" si="12"/>
        <v>-559777.2245809061</v>
      </c>
      <c r="O55" s="14">
        <f>$O$54*(C55-C54)*E55/E54</f>
        <v>-729870.91576907272</v>
      </c>
      <c r="P55" s="8">
        <f t="shared" ref="P55:P81" si="16">D55+O55</f>
        <v>-390854.21179218683</v>
      </c>
      <c r="R55" s="16"/>
    </row>
    <row r="56" spans="1:18">
      <c r="A56" t="s">
        <v>7</v>
      </c>
      <c r="B56" t="s">
        <v>14</v>
      </c>
      <c r="C56" s="1">
        <v>46259</v>
      </c>
      <c r="D56" s="53">
        <v>257309.48740718869</v>
      </c>
      <c r="E56" s="17">
        <v>2167769425.5416336</v>
      </c>
      <c r="F56" s="7">
        <v>102114.51532816887</v>
      </c>
      <c r="G56" s="7">
        <v>25534.487264156342</v>
      </c>
      <c r="H56" s="5">
        <f t="shared" si="15"/>
        <v>2167871540.056962</v>
      </c>
      <c r="I56" s="3">
        <f t="shared" si="7"/>
        <v>1.1870631027348336E-4</v>
      </c>
      <c r="J56" s="3">
        <f t="shared" si="8"/>
        <v>100.62466860531346</v>
      </c>
      <c r="K56" s="14">
        <f t="shared" si="9"/>
        <v>257309.48740720749</v>
      </c>
      <c r="L56" s="14">
        <f t="shared" si="10"/>
        <v>1.8801074475049973E-8</v>
      </c>
      <c r="M56" s="53">
        <v>-316789.84917421028</v>
      </c>
      <c r="N56" s="8">
        <f t="shared" si="12"/>
        <v>-59480.36176702159</v>
      </c>
      <c r="O56" s="14">
        <f t="shared" ref="O56:O84" si="17">$O$54*(C56-C55)*E56/E55</f>
        <v>-243281.12959142274</v>
      </c>
      <c r="P56" s="8">
        <f t="shared" si="16"/>
        <v>14028.35781576595</v>
      </c>
      <c r="R56" s="52"/>
    </row>
    <row r="57" spans="1:18">
      <c r="A57" t="s">
        <v>7</v>
      </c>
      <c r="B57" t="s">
        <v>14</v>
      </c>
      <c r="C57" s="1">
        <v>46260</v>
      </c>
      <c r="D57" s="53">
        <v>251973.42311132327</v>
      </c>
      <c r="E57" s="17">
        <v>2091163067.4346352</v>
      </c>
      <c r="F57" s="7">
        <v>153844314.65510935</v>
      </c>
      <c r="G57" s="7">
        <v>76883868.609671593</v>
      </c>
      <c r="H57" s="5">
        <f>E57+F57</f>
        <v>2245007382.0897446</v>
      </c>
      <c r="I57" s="3">
        <f t="shared" si="7"/>
        <v>1.1224983449784049E-4</v>
      </c>
      <c r="J57" s="3">
        <f t="shared" si="8"/>
        <v>100.63596370771081</v>
      </c>
      <c r="K57" s="14">
        <f t="shared" si="9"/>
        <v>251973.42311096191</v>
      </c>
      <c r="L57" s="14">
        <f t="shared" si="10"/>
        <v>-3.6135315895080566E-7</v>
      </c>
      <c r="M57" s="53">
        <v>-316936.19147215184</v>
      </c>
      <c r="N57" s="8">
        <f t="shared" si="12"/>
        <v>-64962.768360828573</v>
      </c>
      <c r="O57" s="14">
        <f t="shared" si="17"/>
        <v>-234656.01130181603</v>
      </c>
      <c r="P57" s="8">
        <f t="shared" si="16"/>
        <v>17317.411809507234</v>
      </c>
      <c r="R57" s="8"/>
    </row>
    <row r="58" spans="1:18">
      <c r="A58" t="s">
        <v>7</v>
      </c>
      <c r="B58" t="s">
        <v>14</v>
      </c>
      <c r="C58" s="1">
        <v>46261</v>
      </c>
      <c r="D58" s="53">
        <v>236968.60337639149</v>
      </c>
      <c r="E58" s="17">
        <v>2091400036.037987</v>
      </c>
      <c r="F58" s="7">
        <v>153869171.13977915</v>
      </c>
      <c r="G58" s="7">
        <v>24856.484645366669</v>
      </c>
      <c r="H58" s="5">
        <f t="shared" si="15"/>
        <v>2245269207.1777663</v>
      </c>
      <c r="I58" s="3">
        <f t="shared" si="7"/>
        <v>1.0555242784703401E-4</v>
      </c>
      <c r="J58" s="3">
        <f t="shared" si="8"/>
        <v>100.64658607800889</v>
      </c>
      <c r="K58" s="14">
        <f t="shared" si="9"/>
        <v>236968.60337638855</v>
      </c>
      <c r="L58" s="14">
        <f t="shared" si="10"/>
        <v>-2.9394868761301041E-9</v>
      </c>
      <c r="M58" s="53">
        <v>-307601.25583507278</v>
      </c>
      <c r="N58" s="8">
        <f t="shared" si="12"/>
        <v>-70632.652458681288</v>
      </c>
      <c r="O58" s="14">
        <f t="shared" si="17"/>
        <v>-243279.81776681996</v>
      </c>
      <c r="P58" s="8">
        <f t="shared" si="16"/>
        <v>-6311.2143904284749</v>
      </c>
      <c r="R58" s="8"/>
    </row>
    <row r="59" spans="1:18">
      <c r="A59" t="s">
        <v>7</v>
      </c>
      <c r="B59" t="s">
        <v>14</v>
      </c>
      <c r="C59" s="1">
        <v>46262</v>
      </c>
      <c r="D59" s="53">
        <v>572955.66056612576</v>
      </c>
      <c r="E59" s="17">
        <v>2091972991.6982472</v>
      </c>
      <c r="F59" s="7">
        <v>153894030.14642093</v>
      </c>
      <c r="G59" s="7">
        <v>24859.006335735321</v>
      </c>
      <c r="H59" s="5">
        <f t="shared" si="15"/>
        <v>2245867021.8446679</v>
      </c>
      <c r="I59" s="3">
        <f t="shared" si="7"/>
        <v>2.5518067730860599E-4</v>
      </c>
      <c r="J59" s="3">
        <f t="shared" si="8"/>
        <v>100.67226914201308</v>
      </c>
      <c r="K59" s="14">
        <f t="shared" si="9"/>
        <v>572955.66056585312</v>
      </c>
      <c r="L59" s="14">
        <f t="shared" si="10"/>
        <v>-2.7264468371868134E-7</v>
      </c>
      <c r="M59" s="53">
        <v>-357584.38327603921</v>
      </c>
      <c r="N59" s="8">
        <f t="shared" si="12"/>
        <v>215371.27729008655</v>
      </c>
      <c r="O59" s="14">
        <f t="shared" si="17"/>
        <v>-243318.89354141158</v>
      </c>
      <c r="P59" s="8">
        <f t="shared" si="16"/>
        <v>329636.76702471415</v>
      </c>
      <c r="R59" s="8"/>
    </row>
    <row r="60" spans="1:18">
      <c r="A60" t="s">
        <v>7</v>
      </c>
      <c r="B60" t="s">
        <v>14</v>
      </c>
      <c r="C60" s="1">
        <v>46265</v>
      </c>
      <c r="D60" s="53">
        <v>310434.7465627346</v>
      </c>
      <c r="E60" s="17">
        <v>2180765118.2649617</v>
      </c>
      <c r="F60" s="7">
        <v>-22994768.943119228</v>
      </c>
      <c r="G60" s="7">
        <v>-88407107.269388199</v>
      </c>
      <c r="H60" s="5">
        <f t="shared" si="15"/>
        <v>2157770349.3218427</v>
      </c>
      <c r="I60" s="3">
        <f t="shared" si="7"/>
        <v>1.438889985699087E-4</v>
      </c>
      <c r="J60" s="3">
        <f t="shared" si="8"/>
        <v>100.68675477400367</v>
      </c>
      <c r="K60" s="14">
        <f t="shared" si="9"/>
        <v>310434.74656295776</v>
      </c>
      <c r="L60" s="14">
        <f t="shared" si="10"/>
        <v>2.2316817194223404E-7</v>
      </c>
      <c r="M60" s="53">
        <v>-876157.98157160892</v>
      </c>
      <c r="N60" s="8">
        <f t="shared" si="12"/>
        <v>-565723.23500887433</v>
      </c>
      <c r="O60" s="14">
        <f t="shared" si="17"/>
        <v>-760730.70201904175</v>
      </c>
      <c r="P60" s="8">
        <f t="shared" si="16"/>
        <v>-450295.95545630716</v>
      </c>
      <c r="R60" s="8"/>
    </row>
    <row r="61" spans="1:18">
      <c r="A61" t="s">
        <v>7</v>
      </c>
      <c r="B61" t="s">
        <v>14</v>
      </c>
      <c r="C61" s="1">
        <v>46266</v>
      </c>
      <c r="D61" s="53">
        <v>249499.86460928732</v>
      </c>
      <c r="E61" s="17">
        <v>2181014618.1294417</v>
      </c>
      <c r="F61" s="7">
        <v>-19801004.727677494</v>
      </c>
      <c r="G61" s="7">
        <v>3193764.2153124809</v>
      </c>
      <c r="H61" s="5">
        <f t="shared" si="15"/>
        <v>2161213613.4017644</v>
      </c>
      <c r="I61" s="3">
        <f t="shared" si="7"/>
        <v>1.1545766218248291E-4</v>
      </c>
      <c r="J61" s="3">
        <f t="shared" si="8"/>
        <v>100.69837983132263</v>
      </c>
      <c r="K61" s="14">
        <f t="shared" si="9"/>
        <v>249499.86460924149</v>
      </c>
      <c r="L61" s="14">
        <f t="shared" si="10"/>
        <v>-4.5838532969355583E-8</v>
      </c>
      <c r="M61" s="53">
        <v>-320669.69655223226</v>
      </c>
      <c r="N61" s="8">
        <f t="shared" si="12"/>
        <v>-71169.831942944933</v>
      </c>
      <c r="O61" s="14">
        <f t="shared" si="17"/>
        <v>-243280.0829796223</v>
      </c>
      <c r="P61" s="8">
        <f t="shared" si="16"/>
        <v>6219.7816296650271</v>
      </c>
      <c r="R61" s="8"/>
    </row>
    <row r="62" spans="1:18">
      <c r="A62" t="s">
        <v>7</v>
      </c>
      <c r="B62" t="s">
        <v>14</v>
      </c>
      <c r="C62" s="1">
        <v>46267</v>
      </c>
      <c r="D62" s="53">
        <v>266853.62479239423</v>
      </c>
      <c r="E62" s="17">
        <v>2181281471.7542315</v>
      </c>
      <c r="F62" s="7">
        <v>-19775374.680029958</v>
      </c>
      <c r="G62" s="7">
        <v>25630.047644615173</v>
      </c>
      <c r="H62" s="5">
        <f t="shared" si="15"/>
        <v>2161506097.0742016</v>
      </c>
      <c r="I62" s="3">
        <f t="shared" si="7"/>
        <v>1.2347250569384844E-4</v>
      </c>
      <c r="J62" s="3">
        <f t="shared" si="8"/>
        <v>100.7108133125997</v>
      </c>
      <c r="K62" s="14">
        <f t="shared" si="9"/>
        <v>266853.62479257584</v>
      </c>
      <c r="L62" s="14">
        <f t="shared" si="10"/>
        <v>1.8160790205001831E-7</v>
      </c>
      <c r="M62" s="53">
        <v>-318775.94984472287</v>
      </c>
      <c r="N62" s="8">
        <f t="shared" si="12"/>
        <v>-51922.325052328641</v>
      </c>
      <c r="O62" s="14">
        <f t="shared" si="17"/>
        <v>-243282.01529020371</v>
      </c>
      <c r="P62" s="8">
        <f t="shared" si="16"/>
        <v>23571.60950219052</v>
      </c>
      <c r="R62" s="8"/>
    </row>
    <row r="63" spans="1:18">
      <c r="A63" t="s">
        <v>7</v>
      </c>
      <c r="B63" t="s">
        <v>14</v>
      </c>
      <c r="C63" s="1">
        <v>46268</v>
      </c>
      <c r="D63" s="53">
        <v>268863.32243760349</v>
      </c>
      <c r="E63" s="17">
        <v>2181550335.076879</v>
      </c>
      <c r="F63" s="7">
        <v>-19749742.034223482</v>
      </c>
      <c r="G63" s="7">
        <v>25632.646016597748</v>
      </c>
      <c r="H63" s="5">
        <f t="shared" si="15"/>
        <v>2161800593.0426555</v>
      </c>
      <c r="I63" s="3">
        <f t="shared" si="7"/>
        <v>1.2438555434580051E-4</v>
      </c>
      <c r="J63" s="3">
        <f t="shared" si="8"/>
        <v>100.7233402829422</v>
      </c>
      <c r="K63" s="14">
        <f t="shared" si="9"/>
        <v>268863.32243728638</v>
      </c>
      <c r="L63" s="14">
        <f t="shared" si="10"/>
        <v>-3.1711533665657043E-7</v>
      </c>
      <c r="M63" s="53">
        <v>-318007.49525649246</v>
      </c>
      <c r="N63" s="8">
        <f t="shared" si="12"/>
        <v>-49144.172818888968</v>
      </c>
      <c r="O63" s="14">
        <f t="shared" si="17"/>
        <v>-243282.23576668501</v>
      </c>
      <c r="P63" s="8">
        <f t="shared" si="16"/>
        <v>25581.086670918477</v>
      </c>
      <c r="R63" s="8"/>
    </row>
    <row r="64" spans="1:18">
      <c r="A64" t="s">
        <v>7</v>
      </c>
      <c r="B64" t="s">
        <v>14</v>
      </c>
      <c r="C64" s="1">
        <v>46269</v>
      </c>
      <c r="D64" s="53">
        <v>774454.03465298843</v>
      </c>
      <c r="E64" s="17">
        <v>2180508300.2214584</v>
      </c>
      <c r="F64" s="7">
        <v>-17907617.894447938</v>
      </c>
      <c r="G64" s="7">
        <v>25635.249701499939</v>
      </c>
      <c r="H64" s="5">
        <f t="shared" si="15"/>
        <v>2162600682.3270106</v>
      </c>
      <c r="I64" s="3">
        <f t="shared" si="7"/>
        <v>3.5824065066756579E-4</v>
      </c>
      <c r="J64" s="3">
        <f t="shared" si="8"/>
        <v>100.75942347790257</v>
      </c>
      <c r="K64" s="14">
        <f t="shared" si="9"/>
        <v>774454.03465366364</v>
      </c>
      <c r="L64" s="14">
        <f t="shared" si="10"/>
        <v>6.7520886659622192E-7</v>
      </c>
      <c r="M64" s="53">
        <v>-396201.72442142817</v>
      </c>
      <c r="N64" s="8">
        <f t="shared" si="12"/>
        <v>378252.31023156026</v>
      </c>
      <c r="O64" s="14">
        <f t="shared" si="17"/>
        <v>-243136.06128194049</v>
      </c>
      <c r="P64" s="8">
        <f t="shared" si="16"/>
        <v>531317.97337104799</v>
      </c>
      <c r="R64" s="8"/>
    </row>
    <row r="65" spans="1:18">
      <c r="A65" t="s">
        <v>7</v>
      </c>
      <c r="B65" t="s">
        <v>14</v>
      </c>
      <c r="C65" s="1">
        <v>46273</v>
      </c>
      <c r="D65" s="53">
        <v>428189.05420765752</v>
      </c>
      <c r="E65" s="17">
        <v>2113239826.6457319</v>
      </c>
      <c r="F65" s="7">
        <v>115554036.56342088</v>
      </c>
      <c r="G65" s="7">
        <v>65764991.827934742</v>
      </c>
      <c r="H65" s="5">
        <f t="shared" si="15"/>
        <v>2228793863.2091527</v>
      </c>
      <c r="I65" s="3">
        <f>(H65-H64-G65)/(H64+G65)</f>
        <v>1.9215385480648525E-4</v>
      </c>
      <c r="J65" s="3">
        <f t="shared" si="8"/>
        <v>100.77878478953193</v>
      </c>
      <c r="K65" s="14">
        <f t="shared" si="9"/>
        <v>428189.05420732498</v>
      </c>
      <c r="L65" s="14">
        <f t="shared" si="10"/>
        <v>-3.325403667986393E-7</v>
      </c>
      <c r="M65" s="53">
        <v>-1194343.8810145953</v>
      </c>
      <c r="N65" s="8">
        <f t="shared" si="12"/>
        <v>-766154.82680693781</v>
      </c>
      <c r="O65" s="14">
        <f t="shared" si="17"/>
        <v>-942991.77522380871</v>
      </c>
      <c r="P65" s="8">
        <f t="shared" si="16"/>
        <v>-514802.72101615119</v>
      </c>
      <c r="R65" s="8"/>
    </row>
    <row r="66" spans="1:18">
      <c r="A66" t="s">
        <v>7</v>
      </c>
      <c r="B66" t="s">
        <v>14</v>
      </c>
      <c r="C66" s="1">
        <v>46274</v>
      </c>
      <c r="D66" s="53">
        <v>240072.7672192044</v>
      </c>
      <c r="E66" s="17">
        <v>2113479899.4129889</v>
      </c>
      <c r="F66" s="7">
        <v>115579101.15394649</v>
      </c>
      <c r="G66" s="7">
        <v>25064.590563297272</v>
      </c>
      <c r="H66" s="5">
        <f t="shared" si="15"/>
        <v>2229059000.5669355</v>
      </c>
      <c r="I66" s="3">
        <f t="shared" si="7"/>
        <v>1.077129973301791E-4</v>
      </c>
      <c r="J66" s="3">
        <f t="shared" si="8"/>
        <v>100.7896399745089</v>
      </c>
      <c r="K66" s="14">
        <f t="shared" si="9"/>
        <v>240072.76721954346</v>
      </c>
      <c r="L66" s="14">
        <f t="shared" si="10"/>
        <v>3.3905962482094765E-7</v>
      </c>
      <c r="M66" s="53">
        <v>-310176.62920352962</v>
      </c>
      <c r="N66" s="8">
        <f t="shared" si="12"/>
        <v>-70103.861984325224</v>
      </c>
      <c r="O66" s="14">
        <f t="shared" si="17"/>
        <v>-243279.88711365653</v>
      </c>
      <c r="P66" s="8">
        <f t="shared" si="16"/>
        <v>-3207.1198944521311</v>
      </c>
      <c r="R66" s="8"/>
    </row>
    <row r="67" spans="1:18">
      <c r="A67" t="s">
        <v>7</v>
      </c>
      <c r="B67" t="s">
        <v>14</v>
      </c>
      <c r="C67" s="1">
        <v>46275</v>
      </c>
      <c r="D67" s="53">
        <v>259950.3254722516</v>
      </c>
      <c r="E67" s="17">
        <v>2113739849.7383518</v>
      </c>
      <c r="F67" s="7">
        <v>115604168.27668546</v>
      </c>
      <c r="G67" s="7">
        <v>25067.122630119324</v>
      </c>
      <c r="H67" s="5">
        <f t="shared" si="15"/>
        <v>2229344018.0150371</v>
      </c>
      <c r="I67" s="3">
        <f t="shared" si="7"/>
        <v>1.1661755123522031E-4</v>
      </c>
      <c r="J67" s="3">
        <f t="shared" si="8"/>
        <v>100.80139381551261</v>
      </c>
      <c r="K67" s="14">
        <f t="shared" si="9"/>
        <v>259950.32547140121</v>
      </c>
      <c r="L67" s="14">
        <f t="shared" si="10"/>
        <v>-8.5038482211530209E-7</v>
      </c>
      <c r="M67" s="53">
        <v>-310208.1501101238</v>
      </c>
      <c r="N67" s="8">
        <f t="shared" ref="N67:N72" si="18">D67+M67</f>
        <v>-50257.824637872196</v>
      </c>
      <c r="O67" s="14">
        <f t="shared" si="17"/>
        <v>-243282.17179424735</v>
      </c>
      <c r="P67" s="8">
        <f t="shared" si="16"/>
        <v>16668.153678004252</v>
      </c>
      <c r="R67" s="8"/>
    </row>
    <row r="68" spans="1:18">
      <c r="A68" t="s">
        <v>7</v>
      </c>
      <c r="B68" t="s">
        <v>14</v>
      </c>
      <c r="C68" s="1">
        <v>46276</v>
      </c>
      <c r="D68" s="53">
        <v>597630.42900362134</v>
      </c>
      <c r="E68" s="17">
        <v>2125976221.1672943</v>
      </c>
      <c r="F68" s="7">
        <v>92351755.93119131</v>
      </c>
      <c r="G68" s="7">
        <v>-11613671.345555782</v>
      </c>
      <c r="H68" s="5">
        <f t="shared" si="15"/>
        <v>2218327977.0984855</v>
      </c>
      <c r="I68" s="3">
        <f t="shared" ref="I68:I72" si="19">(H68-H67-G68)/(H67+G68)</f>
        <v>2.6947840160175253E-4</v>
      </c>
      <c r="J68" s="3">
        <f t="shared" ref="J68:J72" si="20">J67*(1+I68)</f>
        <v>100.82855761399725</v>
      </c>
      <c r="K68" s="14">
        <f t="shared" ref="K68:K72" si="21">H68-H67-G68</f>
        <v>597630.42900419235</v>
      </c>
      <c r="L68" s="14">
        <f t="shared" ref="L68:L72" si="22">K68-D68</f>
        <v>5.7101715356111526E-7</v>
      </c>
      <c r="M68" s="53">
        <v>-359356.19809380651</v>
      </c>
      <c r="N68" s="8">
        <f t="shared" si="18"/>
        <v>238274.23090981483</v>
      </c>
      <c r="O68" s="14">
        <f t="shared" si="17"/>
        <v>-244660.43205415818</v>
      </c>
      <c r="P68" s="8">
        <f t="shared" si="16"/>
        <v>352969.99694946315</v>
      </c>
      <c r="R68" s="8"/>
    </row>
    <row r="69" spans="1:18">
      <c r="A69" t="s">
        <v>7</v>
      </c>
      <c r="B69" t="s">
        <v>14</v>
      </c>
      <c r="C69" s="1">
        <v>46279</v>
      </c>
      <c r="D69" s="53">
        <v>376811.12840203603</v>
      </c>
      <c r="E69" s="17">
        <v>2249353032.2954659</v>
      </c>
      <c r="F69" s="7">
        <v>-153572717.1731365</v>
      </c>
      <c r="G69" s="7">
        <v>-122924473.10455799</v>
      </c>
      <c r="H69" s="5">
        <f t="shared" si="15"/>
        <v>2095780315.1223295</v>
      </c>
      <c r="I69" s="3">
        <f t="shared" si="19"/>
        <v>1.7982747842302296E-4</v>
      </c>
      <c r="J69" s="3">
        <f t="shared" si="20"/>
        <v>100.84668935926601</v>
      </c>
      <c r="K69" s="14">
        <f t="shared" si="21"/>
        <v>376811.12840199471</v>
      </c>
      <c r="L69" s="14">
        <f t="shared" si="22"/>
        <v>-4.1327439248561859E-8</v>
      </c>
      <c r="M69" s="53">
        <v>-880446.76296234375</v>
      </c>
      <c r="N69" s="8">
        <f t="shared" si="18"/>
        <v>-503635.63456030772</v>
      </c>
      <c r="O69" s="14">
        <f t="shared" si="17"/>
        <v>-772106.74325247889</v>
      </c>
      <c r="P69" s="8">
        <f t="shared" si="16"/>
        <v>-395295.61485044286</v>
      </c>
      <c r="R69" s="8"/>
    </row>
    <row r="70" spans="1:18">
      <c r="A70" t="s">
        <v>7</v>
      </c>
      <c r="B70" t="s">
        <v>14</v>
      </c>
      <c r="C70" s="1">
        <v>46280</v>
      </c>
      <c r="D70" s="53">
        <v>217349.67410099806</v>
      </c>
      <c r="E70" s="17">
        <v>2401032202.5147886</v>
      </c>
      <c r="F70" s="7">
        <v>-456466543.28410465</v>
      </c>
      <c r="G70" s="7">
        <v>-151432005.56574631</v>
      </c>
      <c r="H70" s="5">
        <f t="shared" si="15"/>
        <v>1944565659.230684</v>
      </c>
      <c r="I70" s="3">
        <f t="shared" si="19"/>
        <v>1.1178535915226185E-4</v>
      </c>
      <c r="J70" s="3">
        <f t="shared" si="20"/>
        <v>100.85796254265536</v>
      </c>
      <c r="K70" s="14">
        <f t="shared" si="21"/>
        <v>217349.67410087585</v>
      </c>
      <c r="L70" s="14">
        <f t="shared" si="22"/>
        <v>-1.2220698408782482E-7</v>
      </c>
      <c r="M70" s="53">
        <v>-324880.60666360188</v>
      </c>
      <c r="N70" s="8">
        <f t="shared" si="18"/>
        <v>-107530.93256260382</v>
      </c>
      <c r="O70" s="14">
        <f t="shared" si="17"/>
        <v>-259655.3246956036</v>
      </c>
      <c r="P70" s="8">
        <f t="shared" si="16"/>
        <v>-42305.65059460554</v>
      </c>
      <c r="R70" s="8"/>
    </row>
    <row r="71" spans="1:18">
      <c r="A71" t="s">
        <v>7</v>
      </c>
      <c r="B71" t="s">
        <v>14</v>
      </c>
      <c r="C71" s="1">
        <v>46281</v>
      </c>
      <c r="D71" s="53">
        <v>289123.04258748109</v>
      </c>
      <c r="E71" s="17">
        <v>2678518200.1739731</v>
      </c>
      <c r="F71" s="7">
        <v>-1010832666.6325681</v>
      </c>
      <c r="G71" s="7">
        <v>-277169248.73186827</v>
      </c>
      <c r="H71" s="5">
        <f t="shared" si="15"/>
        <v>1667685533.541405</v>
      </c>
      <c r="I71" s="3">
        <f t="shared" si="19"/>
        <v>1.7339790392297534E-4</v>
      </c>
      <c r="J71" s="3">
        <f t="shared" si="20"/>
        <v>100.87545110195418</v>
      </c>
      <c r="K71" s="14">
        <f t="shared" si="21"/>
        <v>289123.04258918762</v>
      </c>
      <c r="L71" s="14">
        <f t="shared" si="22"/>
        <v>1.7065322026610374E-6</v>
      </c>
      <c r="M71" s="53">
        <v>-344335.47857153002</v>
      </c>
      <c r="N71" s="8">
        <f t="shared" si="18"/>
        <v>-55212.435984048934</v>
      </c>
      <c r="O71" s="14">
        <f t="shared" si="17"/>
        <v>-271364.78439720289</v>
      </c>
      <c r="P71" s="8">
        <f t="shared" si="16"/>
        <v>17758.258190278197</v>
      </c>
      <c r="R71" s="8"/>
    </row>
    <row r="72" spans="1:18">
      <c r="A72" t="s">
        <v>7</v>
      </c>
      <c r="B72" t="s">
        <v>14</v>
      </c>
      <c r="C72" s="1">
        <v>46282</v>
      </c>
      <c r="D72" s="53">
        <v>322621.83443143929</v>
      </c>
      <c r="E72" s="17">
        <v>2911579582.1162443</v>
      </c>
      <c r="F72" s="7">
        <v>-1476276555.0561185</v>
      </c>
      <c r="G72" s="7">
        <v>-232705128.31570911</v>
      </c>
      <c r="H72" s="5">
        <f t="shared" si="15"/>
        <v>1435303027.0601258</v>
      </c>
      <c r="I72" s="3">
        <f t="shared" si="19"/>
        <v>2.2482664798425376E-4</v>
      </c>
      <c r="J72" s="3">
        <f t="shared" si="20"/>
        <v>100.89813059148933</v>
      </c>
      <c r="K72" s="14">
        <f t="shared" si="21"/>
        <v>322621.83442997932</v>
      </c>
      <c r="L72" s="14">
        <f t="shared" si="22"/>
        <v>-1.4599645510315895E-6</v>
      </c>
      <c r="M72" s="53">
        <v>-372584.74500086758</v>
      </c>
      <c r="N72" s="8">
        <f t="shared" si="18"/>
        <v>-49962.910569428292</v>
      </c>
      <c r="O72" s="14">
        <f t="shared" si="17"/>
        <v>-264417.95022494136</v>
      </c>
      <c r="P72" s="8">
        <f t="shared" si="16"/>
        <v>58203.884206497925</v>
      </c>
      <c r="R72" s="8"/>
    </row>
    <row r="73" spans="1:18">
      <c r="A73" t="s">
        <v>7</v>
      </c>
      <c r="B73" t="s">
        <v>14</v>
      </c>
      <c r="C73" s="1">
        <v>46283</v>
      </c>
      <c r="D73" s="53">
        <v>884070.7317649984</v>
      </c>
      <c r="E73" s="17">
        <v>2912866529.6480389</v>
      </c>
      <c r="F73" s="7">
        <v>-1477291257.1898456</v>
      </c>
      <c r="G73" s="7">
        <v>-611825.33369731903</v>
      </c>
      <c r="H73" s="5">
        <f t="shared" ref="H73:H81" si="23">E73+F73</f>
        <v>1435575272.4581933</v>
      </c>
      <c r="I73" s="3">
        <f t="shared" ref="I73:I81" si="24">(H73-H72-G73)/(H72+G73)</f>
        <v>6.1620976744051353E-4</v>
      </c>
      <c r="J73" s="3">
        <f t="shared" ref="J73:J81" si="25">J72*(1+I73)</f>
        <v>100.96030500507629</v>
      </c>
      <c r="K73" s="14">
        <f t="shared" ref="K73:K81" si="26">H73-H72-G73</f>
        <v>884070.7317647934</v>
      </c>
      <c r="L73" s="14">
        <f t="shared" ref="L73:L81" si="27">K73-D73</f>
        <v>-2.0500738173723221E-7</v>
      </c>
      <c r="M73" s="53"/>
      <c r="O73" s="14">
        <f t="shared" si="17"/>
        <v>-243359.77260197315</v>
      </c>
      <c r="P73" s="8">
        <f t="shared" si="16"/>
        <v>640710.95916302525</v>
      </c>
      <c r="R73" s="8"/>
    </row>
    <row r="74" spans="1:18">
      <c r="A74" t="s">
        <v>7</v>
      </c>
      <c r="B74" t="s">
        <v>14</v>
      </c>
      <c r="C74" s="1">
        <v>46286</v>
      </c>
      <c r="D74" s="53">
        <v>503112.84334459499</v>
      </c>
      <c r="E74" s="17">
        <v>2913369642.4912796</v>
      </c>
      <c r="F74" s="7">
        <v>-1477194737.5611689</v>
      </c>
      <c r="G74" s="7">
        <v>96519.628572940826</v>
      </c>
      <c r="H74" s="5">
        <f t="shared" si="23"/>
        <v>1436174904.9301107</v>
      </c>
      <c r="I74" s="3">
        <f t="shared" si="24"/>
        <v>3.5043722814472061E-4</v>
      </c>
      <c r="J74" s="3">
        <f t="shared" si="25"/>
        <v>100.99568525451491</v>
      </c>
      <c r="K74" s="14">
        <f t="shared" si="26"/>
        <v>503112.84334445</v>
      </c>
      <c r="L74" s="14">
        <f t="shared" si="27"/>
        <v>-1.4499528333544731E-7</v>
      </c>
      <c r="O74" s="14">
        <f t="shared" si="17"/>
        <v>-729882.80218363937</v>
      </c>
      <c r="P74" s="8">
        <f t="shared" si="16"/>
        <v>-226769.95883904438</v>
      </c>
      <c r="R74" s="8"/>
    </row>
    <row r="75" spans="1:18">
      <c r="A75" t="s">
        <v>7</v>
      </c>
      <c r="B75" t="s">
        <v>14</v>
      </c>
      <c r="C75" s="1">
        <v>46287</v>
      </c>
      <c r="D75" s="53">
        <v>321225.28667927155</v>
      </c>
      <c r="E75" s="17">
        <v>2912043045.5578828</v>
      </c>
      <c r="F75" s="7">
        <v>-1475514731.8132339</v>
      </c>
      <c r="G75" s="7">
        <v>32183.527858734131</v>
      </c>
      <c r="H75" s="5">
        <f t="shared" si="23"/>
        <v>1436528313.7446489</v>
      </c>
      <c r="I75" s="3">
        <f t="shared" si="24"/>
        <v>2.2366223454891893E-4</v>
      </c>
      <c r="J75" s="3">
        <f t="shared" si="25"/>
        <v>101.01827417515872</v>
      </c>
      <c r="K75" s="14">
        <f t="shared" si="26"/>
        <v>321225.2866795063</v>
      </c>
      <c r="L75" s="14">
        <f t="shared" si="27"/>
        <v>2.3475149646401405E-7</v>
      </c>
      <c r="O75" s="14">
        <f t="shared" si="17"/>
        <v>-243141.48823582474</v>
      </c>
      <c r="P75" s="8">
        <f t="shared" si="16"/>
        <v>78083.798443446809</v>
      </c>
      <c r="R75" s="8"/>
    </row>
    <row r="76" spans="1:18">
      <c r="A76" t="s">
        <v>7</v>
      </c>
      <c r="B76" t="s">
        <v>14</v>
      </c>
      <c r="C76" s="1">
        <v>46288</v>
      </c>
      <c r="D76" s="53">
        <v>441375.76038084098</v>
      </c>
      <c r="E76" s="17">
        <v>2983711421.3179598</v>
      </c>
      <c r="F76" s="7">
        <v>-1617936544.837564</v>
      </c>
      <c r="G76" s="7">
        <v>-71194813.024634361</v>
      </c>
      <c r="H76" s="5">
        <f t="shared" si="23"/>
        <v>1365774876.4803958</v>
      </c>
      <c r="I76" s="3">
        <f t="shared" si="24"/>
        <v>3.2327322236542231E-4</v>
      </c>
      <c r="J76" s="3">
        <f t="shared" si="25"/>
        <v>101.05093067816912</v>
      </c>
      <c r="K76" s="14">
        <f t="shared" si="26"/>
        <v>441375.76038122177</v>
      </c>
      <c r="L76" s="14">
        <f t="shared" si="27"/>
        <v>3.8079451769590378E-7</v>
      </c>
      <c r="O76" s="14">
        <f t="shared" si="17"/>
        <v>-249238.9408910762</v>
      </c>
      <c r="P76" s="8">
        <f t="shared" si="16"/>
        <v>192136.81948976478</v>
      </c>
      <c r="R76" s="8"/>
    </row>
    <row r="77" spans="1:18">
      <c r="A77" t="s">
        <v>7</v>
      </c>
      <c r="B77" t="s">
        <v>14</v>
      </c>
      <c r="C77" s="1">
        <v>46289</v>
      </c>
      <c r="D77" s="53">
        <v>310874.22806332039</v>
      </c>
      <c r="E77" s="17">
        <v>2981962517.765975</v>
      </c>
      <c r="F77" s="7">
        <v>-1615843943.49508</v>
      </c>
      <c r="G77" s="7">
        <v>32823.562435626984</v>
      </c>
      <c r="H77" s="5">
        <f t="shared" si="23"/>
        <v>1366118574.270895</v>
      </c>
      <c r="I77" s="3">
        <f t="shared" si="24"/>
        <v>2.2761200427690839E-4</v>
      </c>
      <c r="J77" s="3">
        <f t="shared" si="25"/>
        <v>101.07393108303484</v>
      </c>
      <c r="K77" s="14">
        <f t="shared" si="26"/>
        <v>310874.22806358337</v>
      </c>
      <c r="L77" s="14">
        <f t="shared" si="27"/>
        <v>2.6298221200704575E-7</v>
      </c>
      <c r="O77" s="14">
        <f t="shared" si="17"/>
        <v>-243109.67025590144</v>
      </c>
      <c r="P77" s="8">
        <f t="shared" si="16"/>
        <v>67764.557807418954</v>
      </c>
      <c r="R77" s="8"/>
    </row>
    <row r="78" spans="1:18">
      <c r="A78" t="s">
        <v>7</v>
      </c>
      <c r="B78" t="s">
        <v>14</v>
      </c>
      <c r="C78" s="1">
        <v>46290</v>
      </c>
      <c r="D78" s="53">
        <v>865585.77360093081</v>
      </c>
      <c r="E78" s="17">
        <v>3038469060.1314111</v>
      </c>
      <c r="F78" s="7">
        <v>-1671452072.9961276</v>
      </c>
      <c r="G78" s="7">
        <v>32827.090789318085</v>
      </c>
      <c r="H78" s="5">
        <f t="shared" si="23"/>
        <v>1367016987.1352835</v>
      </c>
      <c r="I78" s="3">
        <f t="shared" si="24"/>
        <v>6.3359432397931323E-4</v>
      </c>
      <c r="J78" s="3">
        <f t="shared" si="25"/>
        <v>101.13797095207131</v>
      </c>
      <c r="K78" s="14">
        <f t="shared" si="26"/>
        <v>865585.7735991478</v>
      </c>
      <c r="L78" s="14">
        <f t="shared" si="27"/>
        <v>-1.7830170691013336E-6</v>
      </c>
      <c r="O78" s="14">
        <f t="shared" si="17"/>
        <v>-247861.74845992625</v>
      </c>
      <c r="P78" s="8">
        <f t="shared" si="16"/>
        <v>617724.02514100459</v>
      </c>
      <c r="R78" s="8"/>
    </row>
    <row r="79" spans="1:18">
      <c r="A79" t="s">
        <v>7</v>
      </c>
      <c r="B79" t="s">
        <v>14</v>
      </c>
      <c r="C79" s="1">
        <v>46293</v>
      </c>
      <c r="D79" s="53">
        <v>583507.96987442288</v>
      </c>
      <c r="E79" s="17">
        <v>3085437156.7171197</v>
      </c>
      <c r="F79" s="7">
        <v>-1764513484.9965248</v>
      </c>
      <c r="G79" s="7">
        <v>-46676823.3845644</v>
      </c>
      <c r="H79" s="5">
        <f t="shared" si="23"/>
        <v>1320923671.7205949</v>
      </c>
      <c r="I79" s="3">
        <f t="shared" si="24"/>
        <v>4.4193760509278815E-4</v>
      </c>
      <c r="J79" s="3">
        <f t="shared" si="25"/>
        <v>101.18266762473782</v>
      </c>
      <c r="K79" s="14">
        <f>H79-H78-G79</f>
        <v>583507.96987581253</v>
      </c>
      <c r="L79" s="14">
        <f>K79-D79</f>
        <v>1.3896496966481209E-6</v>
      </c>
      <c r="O79" s="14">
        <f t="shared" si="17"/>
        <v>-741037.203874283</v>
      </c>
      <c r="P79" s="8">
        <f t="shared" si="16"/>
        <v>-157529.23399986012</v>
      </c>
      <c r="R79" s="8"/>
    </row>
    <row r="80" spans="1:18">
      <c r="A80" t="s">
        <v>7</v>
      </c>
      <c r="B80" t="s">
        <v>14</v>
      </c>
      <c r="C80" s="1">
        <v>46294</v>
      </c>
      <c r="D80" s="53">
        <v>261789.02879812219</v>
      </c>
      <c r="E80" s="17">
        <v>2880090506.8997736</v>
      </c>
      <c r="F80" s="7">
        <v>-1410461786.83214</v>
      </c>
      <c r="G80" s="7">
        <v>148443259.31824017</v>
      </c>
      <c r="H80" s="5">
        <f t="shared" si="23"/>
        <v>1469628720.0676336</v>
      </c>
      <c r="I80" s="3">
        <f t="shared" si="24"/>
        <v>1.7816450286756939E-4</v>
      </c>
      <c r="J80" s="3">
        <f t="shared" si="25"/>
        <v>101.200694784414</v>
      </c>
      <c r="K80" s="14">
        <f t="shared" si="26"/>
        <v>261789.02879858017</v>
      </c>
      <c r="L80" s="14">
        <f t="shared" si="27"/>
        <v>4.5797787606716156E-7</v>
      </c>
      <c r="O80" s="14">
        <f t="shared" si="17"/>
        <v>-227062.96322535846</v>
      </c>
      <c r="P80" s="8">
        <f t="shared" si="16"/>
        <v>34726.065572763735</v>
      </c>
    </row>
    <row r="81" spans="1:29">
      <c r="A81" t="s">
        <v>7</v>
      </c>
      <c r="B81" t="s">
        <v>14</v>
      </c>
      <c r="C81" s="1">
        <v>46295</v>
      </c>
      <c r="D81" s="53">
        <v>270907.55490712222</v>
      </c>
      <c r="E81" s="17">
        <v>2702380591.1246195</v>
      </c>
      <c r="F81" s="7">
        <v>-1057234332.0142081</v>
      </c>
      <c r="G81" s="7">
        <v>175246631.48787165</v>
      </c>
      <c r="H81" s="5">
        <f t="shared" si="23"/>
        <v>1645146259.1104114</v>
      </c>
      <c r="I81" s="3">
        <f t="shared" si="24"/>
        <v>1.6469792355386769E-4</v>
      </c>
      <c r="J81" s="3">
        <f t="shared" si="25"/>
        <v>101.2173623287072</v>
      </c>
      <c r="K81" s="14">
        <f t="shared" si="26"/>
        <v>270907.55490612984</v>
      </c>
      <c r="L81" s="14">
        <f t="shared" si="27"/>
        <v>-9.9238241091370583E-7</v>
      </c>
      <c r="O81" s="14">
        <f t="shared" si="17"/>
        <v>-228242.88498704808</v>
      </c>
      <c r="P81" s="8">
        <f t="shared" si="16"/>
        <v>42664.669920074142</v>
      </c>
    </row>
    <row r="82" spans="1:29">
      <c r="A82" t="s">
        <v>7</v>
      </c>
      <c r="B82" t="s">
        <v>14</v>
      </c>
      <c r="C82" s="1">
        <v>46296</v>
      </c>
      <c r="D82" s="53">
        <v>146876.22158112787</v>
      </c>
      <c r="E82" s="7">
        <v>2751644367.3457718</v>
      </c>
      <c r="F82" s="7">
        <v>-1145276515.2414305</v>
      </c>
      <c r="G82" s="7">
        <v>-38925283.227651119</v>
      </c>
      <c r="H82" s="5">
        <f t="shared" ref="H82:H83" si="28">E82+F82</f>
        <v>1606367852.1043413</v>
      </c>
      <c r="I82" s="3">
        <f t="shared" ref="I82:I83" si="29">(H82-H81-G82)/(H81+G82)</f>
        <v>9.1442101545374698E-5</v>
      </c>
      <c r="J82" s="3">
        <f t="shared" ref="J82:J83" si="30">J81*(1+I82)</f>
        <v>101.22661785703141</v>
      </c>
      <c r="K82" s="14">
        <f t="shared" ref="K82:K83" si="31">H82-H81-G82</f>
        <v>146876.22158098221</v>
      </c>
      <c r="L82" s="14">
        <f t="shared" ref="L82:L83" si="32">K82-D82</f>
        <v>-1.4566467143595219E-7</v>
      </c>
      <c r="O82" s="14">
        <f t="shared" si="17"/>
        <v>-247686.68523484407</v>
      </c>
      <c r="P82" s="8">
        <f t="shared" ref="P82:P83" si="33">D82+O82</f>
        <v>-100810.4636537162</v>
      </c>
    </row>
    <row r="83" spans="1:29">
      <c r="A83" t="s">
        <v>7</v>
      </c>
      <c r="B83" t="s">
        <v>14</v>
      </c>
      <c r="C83" s="1">
        <v>46297</v>
      </c>
      <c r="D83" s="53">
        <v>834265.98961881129</v>
      </c>
      <c r="E83" s="7">
        <v>2752478633.3354878</v>
      </c>
      <c r="F83" s="7">
        <v>-1145246739.0106635</v>
      </c>
      <c r="G83" s="7">
        <v>29776.23086309433</v>
      </c>
      <c r="H83" s="5">
        <f t="shared" si="28"/>
        <v>1607231894.3248243</v>
      </c>
      <c r="I83" s="3">
        <f t="shared" si="29"/>
        <v>5.1933965470589286E-4</v>
      </c>
      <c r="J83" s="3">
        <f t="shared" si="30"/>
        <v>101.27918885379633</v>
      </c>
      <c r="K83" s="14">
        <f t="shared" si="31"/>
        <v>834265.98961997032</v>
      </c>
      <c r="L83" s="14">
        <f t="shared" si="32"/>
        <v>1.159030944108963E-6</v>
      </c>
      <c r="O83" s="14">
        <f t="shared" si="17"/>
        <v>-243326.00385630107</v>
      </c>
      <c r="P83" s="8">
        <f t="shared" si="33"/>
        <v>590939.98576251022</v>
      </c>
    </row>
    <row r="84" spans="1:29">
      <c r="A84" t="s">
        <v>7</v>
      </c>
      <c r="B84" t="s">
        <v>14</v>
      </c>
      <c r="C84" s="1">
        <v>46300</v>
      </c>
      <c r="D84" s="53">
        <v>535577.0822503391</v>
      </c>
      <c r="E84" s="7">
        <v>2753014210.417551</v>
      </c>
      <c r="F84" s="7">
        <v>-1145157400.7138264</v>
      </c>
      <c r="G84" s="7">
        <v>89338.296649456024</v>
      </c>
      <c r="H84" s="5">
        <f t="shared" ref="H84" si="34">E84+F84</f>
        <v>1607856809.7037246</v>
      </c>
      <c r="I84" s="3">
        <f t="shared" ref="I84" si="35">(H84-H83-G84)/(H83+G84)</f>
        <v>3.3321097947379793E-4</v>
      </c>
      <c r="J84" s="3">
        <f t="shared" ref="J84" si="36">J83*(1+I84)</f>
        <v>101.31293619151461</v>
      </c>
      <c r="K84" s="14">
        <f t="shared" ref="K84" si="37">H84-H83-G84</f>
        <v>535577.08225083351</v>
      </c>
      <c r="L84" s="14">
        <f t="shared" ref="L84" si="38">K84-D84</f>
        <v>4.9441587179899216E-7</v>
      </c>
      <c r="O84" s="14">
        <f t="shared" si="17"/>
        <v>-729898.75397518161</v>
      </c>
      <c r="P84" s="8">
        <f t="shared" ref="P84" si="39">D84+O84</f>
        <v>-194321.67172484251</v>
      </c>
    </row>
    <row r="85" spans="1:29">
      <c r="A85" t="s">
        <v>7</v>
      </c>
      <c r="B85" t="s">
        <v>14</v>
      </c>
      <c r="C85" s="1">
        <v>46301</v>
      </c>
      <c r="D85" s="53">
        <f>-135725242.663414+136389068</f>
        <v>663825.33658599854</v>
      </c>
      <c r="E85" s="14">
        <v>2889737800.8514924</v>
      </c>
      <c r="F85" s="7">
        <v>-1281187376.4550393</v>
      </c>
      <c r="G85" s="7">
        <v>29789.058908462524</v>
      </c>
      <c r="H85" s="5">
        <f t="shared" ref="H85" si="40">E85+F85</f>
        <v>1608550424.3964531</v>
      </c>
      <c r="I85" s="3">
        <f t="shared" ref="I85" si="41">(H85-H84-G85)/(H84+G85)</f>
        <v>4.1285600261294005E-4</v>
      </c>
      <c r="J85" s="3">
        <f t="shared" ref="J85" si="42">J84*(1+I85)</f>
        <v>101.35476384536361</v>
      </c>
      <c r="K85" s="14">
        <f t="shared" ref="K85" si="43">H85-H84-G85</f>
        <v>663825.63382005692</v>
      </c>
      <c r="L85" s="14">
        <f t="shared" ref="L85" si="44">K85-D85</f>
        <v>0.29723405838012695</v>
      </c>
      <c r="O85" s="14">
        <f t="shared" ref="O85" si="45">$O$54*(C85-C84)*E85/E84</f>
        <v>-255332.94633047574</v>
      </c>
      <c r="P85" s="8">
        <f t="shared" ref="P85" si="46">D85+O85</f>
        <v>408492.3902555228</v>
      </c>
    </row>
    <row r="86" spans="1:29">
      <c r="A86" t="s">
        <v>7</v>
      </c>
      <c r="B86" t="s">
        <v>14</v>
      </c>
      <c r="C86" s="1">
        <v>46302</v>
      </c>
      <c r="D86" s="53">
        <v>657718.29358719836</v>
      </c>
      <c r="E86" s="14">
        <v>2889641824.2794681</v>
      </c>
      <c r="F86" s="7">
        <v>-1280784363.691422</v>
      </c>
      <c r="G86" s="7">
        <v>29792.280790805817</v>
      </c>
      <c r="H86" s="5">
        <f t="shared" ref="H86" si="47">E86+F86</f>
        <v>1608857460.5880461</v>
      </c>
      <c r="I86" s="3">
        <f t="shared" ref="I86" si="48">(H86-H85-G86)/(H85+G86)</f>
        <v>1.7235317699903924E-4</v>
      </c>
      <c r="J86" s="3">
        <f t="shared" ref="J86" si="49">J85*(1+I86)</f>
        <v>101.37223266091634</v>
      </c>
      <c r="K86" s="14">
        <f t="shared" ref="K86" si="50">H86-H85-G86</f>
        <v>277243.91080212593</v>
      </c>
      <c r="L86" s="14">
        <f t="shared" ref="L86" si="51">K86-D86</f>
        <v>-380474.38278507243</v>
      </c>
      <c r="O86" s="14">
        <f t="shared" ref="O86" si="52">$O$54*(C86-C85)*E86/E85</f>
        <v>-243244.17354097456</v>
      </c>
      <c r="P86" s="8">
        <f t="shared" ref="P86" si="53">D86+O86</f>
        <v>414474.1200462238</v>
      </c>
    </row>
    <row r="87" spans="1:29">
      <c r="A87" t="s">
        <v>7</v>
      </c>
      <c r="B87" t="s">
        <v>14</v>
      </c>
      <c r="C87" s="1">
        <v>46303</v>
      </c>
      <c r="D87" s="14">
        <v>37347.394070807379</v>
      </c>
      <c r="E87" s="14">
        <v>2889904525.660645</v>
      </c>
      <c r="F87" s="7">
        <v>-1416891820.4771299</v>
      </c>
      <c r="G87" s="17">
        <v>-135882102.79860401</v>
      </c>
      <c r="H87" s="5">
        <f>E87+F87</f>
        <v>1473012705.1835151</v>
      </c>
      <c r="I87" s="3">
        <f t="shared" ref="I87" si="54">(H87-H86-G87)/(H86+G87)</f>
        <v>2.5355070521382208E-5</v>
      </c>
      <c r="J87" s="3">
        <f t="shared" ref="J87" si="55">J86*(1+I87)</f>
        <v>101.37480296102437</v>
      </c>
      <c r="K87" s="14">
        <f t="shared" ref="K87" si="56">H87-H86-G87</f>
        <v>37347.394073009491</v>
      </c>
      <c r="L87" s="14">
        <f t="shared" ref="L87" si="57">K87-D87</f>
        <v>2.202112227678299E-6</v>
      </c>
      <c r="O87" s="14">
        <f t="shared" ref="O87" si="58">$O$54*(C87-C86)*E87/E86</f>
        <v>-243274.36705629362</v>
      </c>
      <c r="P87" s="8">
        <f t="shared" ref="P87" si="59">D87+O87</f>
        <v>-205926.97298548624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>
      <c r="A88" t="s">
        <v>7</v>
      </c>
      <c r="B88" t="s">
        <v>14</v>
      </c>
      <c r="C88" s="1">
        <v>46304</v>
      </c>
      <c r="D88" s="53">
        <v>1138808.3447350981</v>
      </c>
      <c r="E88" s="17">
        <v>2891007863.0539799</v>
      </c>
      <c r="F88" s="17">
        <v>-1416860851.4088931</v>
      </c>
      <c r="G88" s="18">
        <v>30969.068151950836</v>
      </c>
      <c r="H88" s="5">
        <f>E88+F88</f>
        <v>1474147011.6450868</v>
      </c>
      <c r="I88" s="3">
        <f t="shared" ref="I88" si="60">(H88-H87-G88)/(H87+G88)</f>
        <v>7.4901879197862759E-4</v>
      </c>
      <c r="J88" s="3">
        <f t="shared" ref="J88" si="61">J87*(1+I88)</f>
        <v>101.4507345934753</v>
      </c>
      <c r="K88" s="14">
        <f t="shared" ref="K88" si="62">H88-H87-G88</f>
        <v>1103337.3934197426</v>
      </c>
      <c r="L88" s="14">
        <f t="shared" ref="L88" si="63">K88-D88</f>
        <v>-35470.951315355487</v>
      </c>
      <c r="O88" s="14">
        <f t="shared" ref="O88" si="64">$O$54*(C88-C87)*E88/E87</f>
        <v>-243345.12399387386</v>
      </c>
      <c r="P88" s="8">
        <f t="shared" ref="P88" si="65">D88+O88</f>
        <v>895463.22074122424</v>
      </c>
    </row>
    <row r="89" spans="1:29">
      <c r="A89" t="s">
        <v>7</v>
      </c>
      <c r="B89" t="s">
        <v>14</v>
      </c>
      <c r="C89" s="1">
        <v>46305</v>
      </c>
    </row>
    <row r="90" spans="1:29">
      <c r="A90" t="s">
        <v>7</v>
      </c>
      <c r="B90" t="s">
        <v>14</v>
      </c>
      <c r="C90" s="1">
        <v>46306</v>
      </c>
      <c r="D90" s="53"/>
      <c r="E90" s="69"/>
      <c r="F90" s="69"/>
      <c r="G90" s="69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</row>
    <row r="91" spans="1:29">
      <c r="A91" t="s">
        <v>7</v>
      </c>
      <c r="B91" t="s">
        <v>14</v>
      </c>
      <c r="C91" s="1">
        <v>46307</v>
      </c>
      <c r="D91" s="53"/>
      <c r="E91" s="17"/>
      <c r="F91" s="17"/>
    </row>
    <row r="92" spans="1:29">
      <c r="A92" t="s">
        <v>7</v>
      </c>
      <c r="B92" t="s">
        <v>14</v>
      </c>
      <c r="C92" s="1">
        <v>46308</v>
      </c>
    </row>
    <row r="93" spans="1:29">
      <c r="A93" t="s">
        <v>7</v>
      </c>
      <c r="B93" t="s">
        <v>14</v>
      </c>
      <c r="C93" s="1">
        <v>46309</v>
      </c>
    </row>
    <row r="97" spans="9:9">
      <c r="I97" s="30">
        <v>1857412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2164-AF84-45E8-A670-A038C7A46F45}">
  <sheetPr>
    <tabColor theme="5" tint="0.79998168889431442"/>
  </sheetPr>
  <dimension ref="A1:AC78"/>
  <sheetViews>
    <sheetView topLeftCell="A31" zoomScaleNormal="100" workbookViewId="0">
      <selection activeCell="F9" sqref="F9"/>
    </sheetView>
  </sheetViews>
  <sheetFormatPr defaultRowHeight="15"/>
  <cols>
    <col min="1" max="1" width="22.42578125" bestFit="1" customWidth="1"/>
    <col min="2" max="2" width="13.140625" bestFit="1" customWidth="1"/>
    <col min="3" max="3" width="11.7109375" bestFit="1" customWidth="1"/>
    <col min="4" max="4" width="14" bestFit="1" customWidth="1"/>
    <col min="5" max="5" width="32.140625" style="18" bestFit="1" customWidth="1"/>
    <col min="6" max="6" width="21.85546875" style="18" bestFit="1" customWidth="1"/>
    <col min="7" max="7" width="19.85546875" style="18" bestFit="1" customWidth="1"/>
    <col min="8" max="8" width="22.5703125" bestFit="1" customWidth="1"/>
    <col min="9" max="9" width="21" style="24" bestFit="1" customWidth="1"/>
    <col min="10" max="10" width="12" bestFit="1" customWidth="1"/>
    <col min="11" max="12" width="16" bestFit="1" customWidth="1"/>
    <col min="13" max="13" width="20.140625" style="54" bestFit="1" customWidth="1"/>
    <col min="14" max="14" width="14" style="54" bestFit="1" customWidth="1"/>
    <col min="15" max="15" width="12" style="54" bestFit="1" customWidth="1"/>
    <col min="16" max="16" width="14.28515625" style="54" bestFit="1" customWidth="1"/>
    <col min="17" max="17" width="18.28515625" style="54" bestFit="1" customWidth="1"/>
    <col min="18" max="18" width="13.85546875" bestFit="1" customWidth="1"/>
    <col min="19" max="19" width="13.140625" bestFit="1" customWidth="1"/>
    <col min="20" max="21" width="13.85546875" bestFit="1" customWidth="1"/>
    <col min="22" max="22" width="15.5703125" bestFit="1" customWidth="1"/>
    <col min="24" max="24" width="12.7109375" bestFit="1" customWidth="1"/>
    <col min="28" max="28" width="19" bestFit="1" customWidth="1"/>
    <col min="29" max="29" width="22.140625" style="25" bestFit="1" customWidth="1"/>
    <col min="30" max="30" width="12.7109375" bestFit="1" customWidth="1"/>
  </cols>
  <sheetData>
    <row r="1" spans="1:29">
      <c r="A1" t="s">
        <v>1</v>
      </c>
      <c r="B1" t="s">
        <v>742</v>
      </c>
      <c r="C1" t="s">
        <v>2</v>
      </c>
      <c r="D1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2" t="s">
        <v>0</v>
      </c>
      <c r="J1" s="2" t="s">
        <v>8</v>
      </c>
      <c r="M1" s="54" t="s">
        <v>1560</v>
      </c>
      <c r="N1" s="54" t="s">
        <v>1561</v>
      </c>
      <c r="O1" s="54" t="s">
        <v>1559</v>
      </c>
      <c r="P1" s="54" t="s">
        <v>1563</v>
      </c>
      <c r="Q1" s="54" t="s">
        <v>1562</v>
      </c>
      <c r="R1" t="s">
        <v>746</v>
      </c>
      <c r="S1" t="s">
        <v>747</v>
      </c>
      <c r="T1" t="s">
        <v>748</v>
      </c>
      <c r="U1" t="s">
        <v>749</v>
      </c>
      <c r="V1" t="s">
        <v>750</v>
      </c>
      <c r="W1" t="s">
        <v>751</v>
      </c>
      <c r="X1" t="s">
        <v>752</v>
      </c>
      <c r="Y1" t="s">
        <v>753</v>
      </c>
      <c r="Z1" t="s">
        <v>754</v>
      </c>
      <c r="AA1" t="s">
        <v>755</v>
      </c>
      <c r="AB1" t="s">
        <v>756</v>
      </c>
      <c r="AC1" s="25" t="s">
        <v>757</v>
      </c>
    </row>
    <row r="2" spans="1:29">
      <c r="C2" s="1">
        <v>46203</v>
      </c>
      <c r="D2" s="8">
        <f>GRE!D2+SPINT!D2+SPUSA!D2+CB!D2+ENHCASH!D2</f>
        <v>0</v>
      </c>
      <c r="E2" s="6">
        <v>17332441424.310001</v>
      </c>
      <c r="F2" s="17">
        <f>GRE!F2+SPINT!F2+SPUSA!F2+CB!F2+ENHCASH!F2</f>
        <v>432276.3987745652</v>
      </c>
      <c r="G2" s="6"/>
      <c r="H2" s="5">
        <f>E2+F2</f>
        <v>17332873700.708775</v>
      </c>
      <c r="I2" s="22"/>
      <c r="J2" s="2">
        <v>100</v>
      </c>
    </row>
    <row r="3" spans="1:29">
      <c r="A3" t="s">
        <v>7</v>
      </c>
      <c r="B3" t="s">
        <v>743</v>
      </c>
      <c r="C3" s="1">
        <v>46204</v>
      </c>
      <c r="D3" s="8">
        <f>GRE!D3+SPINT!D3+SPUSA!D3+CB!D3+ENHCASH!D3</f>
        <v>-997016.7200000002</v>
      </c>
      <c r="E3" s="17">
        <f>GRE!E3+SPINT!E3+SPUSA!E3+CB!E3+ENHCASH!E3</f>
        <v>17337230562.150002</v>
      </c>
      <c r="F3" s="17">
        <f>GRE!F3+SPINT!F3+SPUSA!F3+CB!F3+ENHCASH!F3</f>
        <v>432276.3987745652</v>
      </c>
      <c r="G3" s="17">
        <f>-(E2+D3-E3)</f>
        <v>5786154.5600013733</v>
      </c>
      <c r="H3" s="5">
        <f>E3+F3</f>
        <v>17337662838.548775</v>
      </c>
      <c r="I3" s="23">
        <f>(H3-H2-G3)/(H2+G3)</f>
        <v>-5.7502524896597059E-5</v>
      </c>
      <c r="J3" s="3">
        <f>J2*(1+I3)</f>
        <v>99.994249747510338</v>
      </c>
      <c r="K3" s="14">
        <f>H3-H2-G3</f>
        <v>-997016.7200012207</v>
      </c>
      <c r="L3" s="14">
        <f>K3-D3</f>
        <v>-1.2204982340335846E-6</v>
      </c>
      <c r="M3" s="55">
        <f>-(H2+G3)*O3</f>
        <v>-3315003.3107217089</v>
      </c>
      <c r="N3" s="55">
        <f>D3+M3</f>
        <v>-4312020.0307217091</v>
      </c>
      <c r="O3" s="54">
        <v>1.9119143799999999E-4</v>
      </c>
      <c r="P3" s="55">
        <f>M3-GRE!O3-SPINT!O3-SPUSA!O3-CB!M3-ENHCASH!M3</f>
        <v>0</v>
      </c>
      <c r="Q3" s="55">
        <f>N3-GRE!P3-SPINT!P3-SPUSA!P3-CB!N3-ENHCASH!P3</f>
        <v>-4.0745362639427185E-10</v>
      </c>
      <c r="R3" s="20">
        <f>GRE!I3</f>
        <v>-9.9212665412559063E-5</v>
      </c>
      <c r="S3" s="20">
        <f>SPINT!I3</f>
        <v>1.1952557133918055E-4</v>
      </c>
      <c r="T3" s="20">
        <f>SPUSA!I3</f>
        <v>-4.3952260551556102E-5</v>
      </c>
      <c r="U3" s="20">
        <f>CB!I3</f>
        <v>-2.2635041203921045E-4</v>
      </c>
      <c r="V3" s="20">
        <f>ENHCASH!I3</f>
        <v>1.1292942935907916E-4</v>
      </c>
      <c r="W3">
        <f>(GRE!H2+GRE!G3)/(Agg_Strategic!H2+Agg_Strategic!G3)</f>
        <v>0.25310850465176737</v>
      </c>
      <c r="X3">
        <f>(SPINT!H2+SPINT!G3)/(Agg_Strategic!H2+Agg_Strategic!G3)</f>
        <v>0.10843773203118641</v>
      </c>
      <c r="Y3">
        <f>(SPUSA!H2+SPUSA!G3)/(Agg_Strategic!H2+Agg_Strategic!G3)</f>
        <v>0.27751978875063021</v>
      </c>
      <c r="Z3">
        <f>(CB!H2+CB!G3)/(Agg_Strategic!H2+Agg_Strategic!G3)</f>
        <v>0.21785698437987855</v>
      </c>
      <c r="AA3">
        <f>(ENHCASH!H2+ENHCASH!G3)/(Agg_Strategic!H2+Agg_Strategic!G3)</f>
        <v>0.14307699018653736</v>
      </c>
      <c r="AB3" s="21">
        <f>R3*W3+S3*X3+T3*Y3+U3*Z3+V3*AA3</f>
        <v>-5.750252489654205E-5</v>
      </c>
      <c r="AC3" s="25">
        <f>AB3-I3</f>
        <v>5.5009707726483281E-17</v>
      </c>
    </row>
    <row r="4" spans="1:29">
      <c r="A4" t="s">
        <v>7</v>
      </c>
      <c r="B4" t="s">
        <v>743</v>
      </c>
      <c r="C4" s="1">
        <v>46205</v>
      </c>
      <c r="D4" s="8">
        <f>GRE!D4+SPINT!D4+SPUSA!D4+CB!D4+ENHCASH!D4</f>
        <v>741120.81999999983</v>
      </c>
      <c r="E4" s="17">
        <f>GRE!E4+SPINT!E4+SPUSA!E4+CB!E4+ENHCASH!E4</f>
        <v>17388256720.779999</v>
      </c>
      <c r="F4" s="17">
        <f>GRE!F4+SPINT!F4+SPUSA!F4+CB!F4+ENHCASH!F4</f>
        <v>432276.3987745652</v>
      </c>
      <c r="G4" s="17">
        <f t="shared" ref="G4:G53" si="0">-(E3+D4-E4)</f>
        <v>50285037.809997559</v>
      </c>
      <c r="H4" s="5">
        <f t="shared" ref="H4" si="1">E4+F4</f>
        <v>17388688997.178772</v>
      </c>
      <c r="I4" s="23">
        <f t="shared" ref="I4" si="2">(H4-H3-G4)/(H3+G4)</f>
        <v>4.2622673202704221E-5</v>
      </c>
      <c r="J4" s="3">
        <f>J3*(1+I4)</f>
        <v>99.998511769739466</v>
      </c>
      <c r="K4" s="14">
        <f>H4-H3-G4</f>
        <v>741120.81999969482</v>
      </c>
      <c r="L4" s="14">
        <f>K4-D4</f>
        <v>-3.0500814318656921E-7</v>
      </c>
      <c r="M4" s="55">
        <f t="shared" ref="M4:M54" si="3">-(H3+G4)*O4</f>
        <v>-1904574.5603558559</v>
      </c>
      <c r="N4" s="55">
        <f t="shared" ref="N4:N67" si="4">D4+M4</f>
        <v>-1163453.740355856</v>
      </c>
      <c r="O4" s="54">
        <v>1.09534177E-4</v>
      </c>
      <c r="P4" s="55">
        <f>M4-GRE!O4-SPINT!O4-SPUSA!O4-CB!M4-ENHCASH!M4</f>
        <v>4.6566128730773926E-10</v>
      </c>
      <c r="Q4" s="55">
        <f>N4-GRE!P4-SPINT!P4-SPUSA!P4-CB!N4-ENHCASH!P4</f>
        <v>2.9103830456733704E-10</v>
      </c>
      <c r="R4">
        <f>GRE!I4</f>
        <v>7.166888684506358E-6</v>
      </c>
      <c r="S4">
        <f>SPINT!I4</f>
        <v>1.8136953069998674E-4</v>
      </c>
      <c r="T4">
        <f>SPUSA!I4</f>
        <v>4.8395315305000174E-5</v>
      </c>
      <c r="U4">
        <f>CB!I4</f>
        <v>-4.5203327344528681E-5</v>
      </c>
      <c r="V4">
        <f>ENHCASH!I4</f>
        <v>1.1977628361796567E-4</v>
      </c>
      <c r="W4">
        <f>(GRE!H3+GRE!G4)/(Agg_Strategic!H3+Agg_Strategic!G4)</f>
        <v>0.25234580464313877</v>
      </c>
      <c r="X4">
        <f>(SPINT!H3+SPINT!G4)/(Agg_Strategic!H3+Agg_Strategic!G4)</f>
        <v>0.11108724890311891</v>
      </c>
      <c r="Y4">
        <f>(SPUSA!H3+SPUSA!G4)/(Agg_Strategic!H3+Agg_Strategic!G4)</f>
        <v>0.2767209658119143</v>
      </c>
      <c r="Z4">
        <f>(CB!H3+CB!G4)/(Agg_Strategic!H3+Agg_Strategic!G4)</f>
        <v>0.21715844587452493</v>
      </c>
      <c r="AA4">
        <f>(ENHCASH!H3+ENHCASH!G4)/(Agg_Strategic!H3+Agg_Strategic!G4)</f>
        <v>0.14268753476730334</v>
      </c>
      <c r="AB4" s="21">
        <f t="shared" ref="AB4:AB67" si="5">R4*W4+S4*X4+T4*Y4+U4*Z4+V4*AA4</f>
        <v>4.2622673202704221E-5</v>
      </c>
      <c r="AC4" s="25">
        <f t="shared" ref="AC4:AC67" si="6">AB4-I4</f>
        <v>0</v>
      </c>
    </row>
    <row r="5" spans="1:29">
      <c r="A5" t="s">
        <v>7</v>
      </c>
      <c r="B5" t="s">
        <v>743</v>
      </c>
      <c r="C5" s="1">
        <v>46206</v>
      </c>
      <c r="D5" s="8">
        <f>GRE!D5+SPINT!D5+SPUSA!D5+CB!D5+ENHCASH!D5</f>
        <v>1940154.03</v>
      </c>
      <c r="E5" s="17">
        <f>GRE!E5+SPINT!E5+SPUSA!E5+CB!E5+ENHCASH!E5</f>
        <v>17386747459.140003</v>
      </c>
      <c r="F5" s="17">
        <f>GRE!F5+SPINT!F5+SPUSA!F5+CB!F5+ENHCASH!F5</f>
        <v>432276.3987745652</v>
      </c>
      <c r="G5" s="17">
        <f t="shared" si="0"/>
        <v>-3449415.6699943542</v>
      </c>
      <c r="H5" s="5">
        <f t="shared" ref="H5:H68" si="7">E5+F5</f>
        <v>17387179735.538776</v>
      </c>
      <c r="I5" s="23">
        <f t="shared" ref="I5:I68" si="8">(H5-H4-G5)/(H4+G5)</f>
        <v>1.1159777355397268E-4</v>
      </c>
      <c r="J5" s="3">
        <f t="shared" ref="J5:J68" si="9">J4*(1+I5)</f>
        <v>100.00967138101169</v>
      </c>
      <c r="K5" s="14">
        <f t="shared" ref="K5:K68" si="10">H5-H4-G5</f>
        <v>1940154.0299987793</v>
      </c>
      <c r="L5" s="14">
        <f t="shared" ref="L5:L68" si="11">K5-D5</f>
        <v>-1.2207310646772385E-6</v>
      </c>
      <c r="M5" s="55">
        <f t="shared" si="3"/>
        <v>-1894463.594059835</v>
      </c>
      <c r="N5" s="55">
        <f t="shared" si="4"/>
        <v>45690.435940165073</v>
      </c>
      <c r="O5" s="54">
        <v>1.08969657E-4</v>
      </c>
      <c r="P5" s="55">
        <f>M5-GRE!O5-SPINT!O5-SPUSA!O5-CB!M5-ENHCASH!M5</f>
        <v>0</v>
      </c>
      <c r="Q5" s="55">
        <f>N5-GRE!P5-SPINT!P5-SPUSA!P5-CB!N5-ENHCASH!P5</f>
        <v>-2.3283064365386963E-10</v>
      </c>
      <c r="R5">
        <f>GRE!I5</f>
        <v>9.6766107504929385E-5</v>
      </c>
      <c r="S5">
        <f>SPINT!I5</f>
        <v>1.343663129179818E-4</v>
      </c>
      <c r="T5">
        <f>SPUSA!I5</f>
        <v>1.2405109039498647E-4</v>
      </c>
      <c r="U5">
        <f>CB!I5</f>
        <v>1.077074346830118E-4</v>
      </c>
      <c r="V5">
        <f>ENHCASH!I5</f>
        <v>1.018618368201746E-4</v>
      </c>
      <c r="W5">
        <f>(GRE!H4+GRE!G5)/(Agg_Strategic!H4+Agg_Strategic!G5)</f>
        <v>0.25238290717371403</v>
      </c>
      <c r="X5">
        <f>(SPINT!H4+SPINT!G5)/(Agg_Strategic!H4+Agg_Strategic!G5)</f>
        <v>0.11112661860526743</v>
      </c>
      <c r="Y5">
        <f>(SPUSA!H4+SPUSA!G5)/(Agg_Strategic!H4+Agg_Strategic!G5)</f>
        <v>0.27677746784238605</v>
      </c>
      <c r="Z5">
        <f>(CB!H4+CB!G5)/(Agg_Strategic!H4+Agg_Strategic!G5)</f>
        <v>0.21698615031912796</v>
      </c>
      <c r="AA5">
        <f>(ENHCASH!H4+ENHCASH!G5)/(Agg_Strategic!H4+Agg_Strategic!G5)</f>
        <v>0.1427268560595043</v>
      </c>
      <c r="AB5" s="21">
        <f t="shared" si="5"/>
        <v>1.1159777355402754E-4</v>
      </c>
      <c r="AC5" s="25">
        <f t="shared" si="6"/>
        <v>5.4860629927766524E-17</v>
      </c>
    </row>
    <row r="6" spans="1:29">
      <c r="A6" t="s">
        <v>7</v>
      </c>
      <c r="B6" t="s">
        <v>743</v>
      </c>
      <c r="C6" s="1">
        <v>46207</v>
      </c>
      <c r="D6" s="8">
        <f>GRE!D6+SPINT!D6+SPUSA!D6+CB!D6+ENHCASH!D6</f>
        <v>346472.86</v>
      </c>
      <c r="E6" s="17">
        <f>GRE!E6+SPINT!E6+SPUSA!E6+CB!E6+ENHCASH!E6</f>
        <v>17387093931.98</v>
      </c>
      <c r="F6" s="17">
        <f>GRE!F6+SPINT!F6+SPUSA!F6+CB!F6+ENHCASH!F6</f>
        <v>432276.3987745652</v>
      </c>
      <c r="G6" s="17">
        <f t="shared" si="0"/>
        <v>-2.00042724609375E-2</v>
      </c>
      <c r="H6" s="5">
        <f t="shared" si="7"/>
        <v>17387526208.378773</v>
      </c>
      <c r="I6" s="23">
        <f t="shared" si="8"/>
        <v>1.9926915421069167E-5</v>
      </c>
      <c r="J6" s="3">
        <f t="shared" si="9"/>
        <v>100.01166426527459</v>
      </c>
      <c r="K6" s="14">
        <f t="shared" si="10"/>
        <v>346472.86000061035</v>
      </c>
      <c r="L6" s="14">
        <f t="shared" si="11"/>
        <v>6.1036553233861923E-7</v>
      </c>
      <c r="M6" s="55">
        <f t="shared" si="3"/>
        <v>-1904079.1463316623</v>
      </c>
      <c r="N6" s="55">
        <f t="shared" si="4"/>
        <v>-1557606.2863316624</v>
      </c>
      <c r="O6" s="54">
        <v>1.09510523E-4</v>
      </c>
      <c r="P6" s="55">
        <f>M6-GRE!O6-SPINT!O6-SPUSA!O6-CB!M6-ENHCASH!M6</f>
        <v>0</v>
      </c>
      <c r="Q6" s="55">
        <f>N6-GRE!P6-SPINT!P6-SPUSA!P6-CB!N6-ENHCASH!P6</f>
        <v>0</v>
      </c>
      <c r="R6">
        <f>GRE!I6</f>
        <v>-2.6980554254955434E-5</v>
      </c>
      <c r="S6">
        <f>SPINT!I6</f>
        <v>1.9430138820326749E-4</v>
      </c>
      <c r="T6">
        <f>SPUSA!I6</f>
        <v>1.2419367548675234E-4</v>
      </c>
      <c r="U6">
        <f>CB!I6</f>
        <v>-1.0191993478650471E-4</v>
      </c>
      <c r="V6">
        <f>ENHCASH!I6</f>
        <v>-4.9855247411118702E-5</v>
      </c>
      <c r="W6">
        <f>(GRE!H5+GRE!G6)/(Agg_Strategic!H5+Agg_Strategic!G6)</f>
        <v>0.25237916433270147</v>
      </c>
      <c r="X6">
        <f>(SPINT!H5+SPINT!G6)/(Agg_Strategic!H5+Agg_Strategic!G6)</f>
        <v>0.11112914851385323</v>
      </c>
      <c r="Y6">
        <f>(SPUSA!H5+SPUSA!G6)/(Agg_Strategic!H5+Agg_Strategic!G6)</f>
        <v>0.27678091425559398</v>
      </c>
      <c r="Z6">
        <f>(CB!H5+CB!G6)/(Agg_Strategic!H5+Agg_Strategic!G6)</f>
        <v>0.21698530626334214</v>
      </c>
      <c r="AA6">
        <f>(ENHCASH!H5+ENHCASH!G6)/(Agg_Strategic!H5+Agg_Strategic!G6)</f>
        <v>0.14272546663450925</v>
      </c>
      <c r="AB6" s="21">
        <f t="shared" si="5"/>
        <v>1.9926915421055452E-5</v>
      </c>
      <c r="AC6" s="25">
        <f t="shared" si="6"/>
        <v>-1.3715157481941631E-17</v>
      </c>
    </row>
    <row r="7" spans="1:29">
      <c r="A7" t="s">
        <v>7</v>
      </c>
      <c r="B7" t="s">
        <v>743</v>
      </c>
      <c r="C7" s="1">
        <v>46208</v>
      </c>
      <c r="D7" s="8">
        <f>GRE!D7+SPINT!D7+SPUSA!D7+CB!D7+ENHCASH!D7</f>
        <v>2415726.17</v>
      </c>
      <c r="E7" s="17">
        <f>GRE!E7+SPINT!E7+SPUSA!E7+CB!E7+ENHCASH!E7</f>
        <v>17389509658.16</v>
      </c>
      <c r="F7" s="17">
        <f>GRE!F7+SPINT!F7+SPUSA!F7+CB!F7+ENHCASH!F7</f>
        <v>432276.3987745652</v>
      </c>
      <c r="G7" s="17">
        <f t="shared" si="0"/>
        <v>1.000213623046875E-2</v>
      </c>
      <c r="H7" s="5">
        <f t="shared" si="7"/>
        <v>17389941934.558773</v>
      </c>
      <c r="I7" s="23">
        <f t="shared" si="8"/>
        <v>1.3893443731131109E-4</v>
      </c>
      <c r="J7" s="3">
        <f t="shared" si="9"/>
        <v>100.02555932957385</v>
      </c>
      <c r="K7" s="14">
        <f t="shared" si="10"/>
        <v>2415726.1699981689</v>
      </c>
      <c r="L7" s="14">
        <f t="shared" si="11"/>
        <v>-1.8309801816940308E-6</v>
      </c>
      <c r="M7" s="55">
        <f t="shared" si="3"/>
        <v>-1903903.7959728632</v>
      </c>
      <c r="N7" s="55">
        <f t="shared" si="4"/>
        <v>511822.37402713671</v>
      </c>
      <c r="O7" s="54">
        <v>1.0949825599999999E-4</v>
      </c>
      <c r="P7" s="55">
        <f>M7-GRE!O7-SPINT!O7-SPUSA!O7-CB!M7-ENHCASH!M7</f>
        <v>0</v>
      </c>
      <c r="Q7" s="55">
        <f>N7-GRE!P7-SPINT!P7-SPUSA!P7-CB!N7-ENHCASH!P7</f>
        <v>0</v>
      </c>
      <c r="R7">
        <f>GRE!I7</f>
        <v>1.1998371720674125E-4</v>
      </c>
      <c r="S7">
        <f>SPINT!I7</f>
        <v>1.1538850298287745E-4</v>
      </c>
      <c r="T7">
        <f>SPUSA!I7</f>
        <v>1.2417561258885003E-4</v>
      </c>
      <c r="U7">
        <f>CB!I7</f>
        <v>1.7603952996088872E-4</v>
      </c>
      <c r="V7">
        <f>ENHCASH!I7</f>
        <v>1.6300152402204808E-4</v>
      </c>
      <c r="W7">
        <f>(GRE!H6+GRE!G7)/(Agg_Strategic!H6+Agg_Strategic!G7)</f>
        <v>0.25236732610045798</v>
      </c>
      <c r="X7">
        <f>(SPINT!H6+SPINT!G7)/(Agg_Strategic!H6+Agg_Strategic!G7)</f>
        <v>0.11114852621433434</v>
      </c>
      <c r="Y7">
        <f>(SPUSA!H6+SPUSA!G7)/(Agg_Strategic!H6+Agg_Strategic!G7)</f>
        <v>0.27680977272955187</v>
      </c>
      <c r="Z7">
        <f>(CB!H6+CB!G7)/(Agg_Strategic!H6+Agg_Strategic!G7)</f>
        <v>0.21695886781394455</v>
      </c>
      <c r="AA7">
        <f>(ENHCASH!H6+ENHCASH!G7)/(Agg_Strategic!H6+Agg_Strategic!G7)</f>
        <v>0.14271550714171127</v>
      </c>
      <c r="AB7" s="21">
        <f t="shared" si="5"/>
        <v>1.3893443731144824E-4</v>
      </c>
      <c r="AC7" s="25">
        <f t="shared" si="6"/>
        <v>1.3715157481941631E-16</v>
      </c>
    </row>
    <row r="8" spans="1:29">
      <c r="A8" t="s">
        <v>7</v>
      </c>
      <c r="B8" t="s">
        <v>743</v>
      </c>
      <c r="C8" s="1">
        <v>46209</v>
      </c>
      <c r="D8" s="8">
        <f>GRE!D8+SPINT!D8+SPUSA!D8+CB!D8+ENHCASH!D8</f>
        <v>3940762.05</v>
      </c>
      <c r="E8" s="17">
        <f>GRE!E8+SPINT!E8+SPUSA!E8+CB!E8+ENHCASH!E8</f>
        <v>17495851466.950001</v>
      </c>
      <c r="F8" s="17">
        <f>GRE!F8+SPINT!F8+SPUSA!F8+CB!F8+ENHCASH!F8</f>
        <v>432276.3987745652</v>
      </c>
      <c r="G8" s="17">
        <f t="shared" si="0"/>
        <v>102401046.74000168</v>
      </c>
      <c r="H8" s="5">
        <f t="shared" si="7"/>
        <v>17496283743.348774</v>
      </c>
      <c r="I8" s="23">
        <f t="shared" si="8"/>
        <v>2.252849749294501E-4</v>
      </c>
      <c r="J8" s="3">
        <f t="shared" si="9"/>
        <v>100.04809358519971</v>
      </c>
      <c r="K8" s="14">
        <f t="shared" si="10"/>
        <v>3940762.0499992371</v>
      </c>
      <c r="L8" s="14">
        <f t="shared" si="11"/>
        <v>-7.627531886100769E-7</v>
      </c>
      <c r="M8" s="55">
        <f t="shared" si="3"/>
        <v>-1938633.8662238987</v>
      </c>
      <c r="N8" s="55">
        <f t="shared" si="4"/>
        <v>2002128.1837761011</v>
      </c>
      <c r="O8" s="54">
        <v>1.1082757E-4</v>
      </c>
      <c r="P8" s="55">
        <f>M8-GRE!O8-SPINT!O8-SPUSA!O8-CB!M8-ENHCASH!M8</f>
        <v>0</v>
      </c>
      <c r="Q8" s="55">
        <f>N8-GRE!P8-SPINT!P8-SPUSA!P8-CB!N8-ENHCASH!P8</f>
        <v>-8.7311491370201111E-10</v>
      </c>
      <c r="R8">
        <f>GRE!I8</f>
        <v>1.0944077782616125E-4</v>
      </c>
      <c r="S8">
        <f>SPINT!I8</f>
        <v>3.5083425832801098E-5</v>
      </c>
      <c r="T8">
        <f>SPUSA!I8</f>
        <v>6.0913915542046809E-5</v>
      </c>
      <c r="U8">
        <f>CB!I8</f>
        <v>6.7490298558491816E-4</v>
      </c>
      <c r="V8">
        <f>ENHCASH!I8</f>
        <v>2.1981488871698673E-4</v>
      </c>
      <c r="W8">
        <f>(GRE!H7+GRE!G8)/(Agg_Strategic!H7+Agg_Strategic!G8)</f>
        <v>0.25385947483194177</v>
      </c>
      <c r="X8">
        <f>(SPINT!H7+SPINT!G8)/(Agg_Strategic!H7+Agg_Strategic!G8)</f>
        <v>0.11337607034951215</v>
      </c>
      <c r="Y8">
        <f>(SPUSA!H7+SPUSA!G8)/(Agg_Strategic!H7+Agg_Strategic!G8)</f>
        <v>0.27518465666031777</v>
      </c>
      <c r="Z8">
        <f>(CB!H7+CB!G8)/(Agg_Strategic!H7+Agg_Strategic!G8)</f>
        <v>0.21569634053660522</v>
      </c>
      <c r="AA8">
        <f>(ENHCASH!H7+ENHCASH!G8)/(Agg_Strategic!H7+Agg_Strategic!G8)</f>
        <v>0.14188345762162302</v>
      </c>
      <c r="AB8" s="21">
        <f t="shared" si="5"/>
        <v>2.2528497492951824E-4</v>
      </c>
      <c r="AC8" s="25">
        <f t="shared" si="6"/>
        <v>6.8142106540713954E-17</v>
      </c>
    </row>
    <row r="9" spans="1:29">
      <c r="A9" t="s">
        <v>7</v>
      </c>
      <c r="B9" t="s">
        <v>743</v>
      </c>
      <c r="C9" s="1">
        <v>46210</v>
      </c>
      <c r="D9" s="8">
        <f>GRE!D9+SPINT!D9+SPUSA!D9+CB!D9+ENHCASH!D9</f>
        <v>5761066.3300000001</v>
      </c>
      <c r="E9" s="17">
        <f>GRE!E9+SPINT!E9+SPUSA!E9+CB!E9+ENHCASH!E9</f>
        <v>17565274720.240002</v>
      </c>
      <c r="F9" s="17">
        <f>GRE!F9+SPINT!F9+SPUSA!F9+CB!F9+ENHCASH!F9</f>
        <v>432276.3987745652</v>
      </c>
      <c r="G9" s="17">
        <f t="shared" si="0"/>
        <v>63662186.959999084</v>
      </c>
      <c r="H9" s="5">
        <f t="shared" si="7"/>
        <v>17565706996.638775</v>
      </c>
      <c r="I9" s="23">
        <f t="shared" si="8"/>
        <v>3.2807995838176983E-4</v>
      </c>
      <c r="J9" s="3">
        <f t="shared" si="9"/>
        <v>100.08091735957932</v>
      </c>
      <c r="K9" s="14">
        <f t="shared" si="10"/>
        <v>5761066.3300018311</v>
      </c>
      <c r="L9" s="14">
        <f t="shared" si="11"/>
        <v>1.8309801816940308E-6</v>
      </c>
      <c r="M9" s="55">
        <f t="shared" si="3"/>
        <v>-1953595.891947021</v>
      </c>
      <c r="N9" s="55">
        <f t="shared" si="4"/>
        <v>3807470.4380529793</v>
      </c>
      <c r="O9" s="54">
        <v>1.11252956E-4</v>
      </c>
      <c r="P9" s="55">
        <f>M9-GRE!O9-SPINT!O9-SPUSA!O9-CB!M9-ENHCASH!M9</f>
        <v>0</v>
      </c>
      <c r="Q9" s="55">
        <f>N9-GRE!P9-SPINT!P9-SPUSA!P9-CB!N9-ENHCASH!P9</f>
        <v>2.9103830456733704E-10</v>
      </c>
      <c r="R9">
        <f>GRE!I9</f>
        <v>5.5878613578465037E-4</v>
      </c>
      <c r="S9">
        <f>SPINT!I9</f>
        <v>1.2257675066873545E-4</v>
      </c>
      <c r="T9">
        <f>SPUSA!I9</f>
        <v>2.7838045795512846E-4</v>
      </c>
      <c r="U9">
        <f>CB!I9</f>
        <v>3.7320308527000613E-4</v>
      </c>
      <c r="V9">
        <f>ENHCASH!I9</f>
        <v>1.0611762167615389E-4</v>
      </c>
      <c r="W9">
        <f>(GRE!H8+GRE!G9)/(Agg_Strategic!H8+Agg_Strategic!G9)</f>
        <v>0.25290983257171212</v>
      </c>
      <c r="X9">
        <f>(SPINT!H8+SPINT!G9)/(Agg_Strategic!H8+Agg_Strategic!G9)</f>
        <v>0.11294355437292916</v>
      </c>
      <c r="Y9">
        <f>(SPUSA!H8+SPUSA!G9)/(Agg_Strategic!H8+Agg_Strategic!G9)</f>
        <v>0.27414193832421302</v>
      </c>
      <c r="Z9">
        <f>(CB!H8+CB!G9)/(Agg_Strategic!H8+Agg_Strategic!G9)</f>
        <v>0.21863637742418765</v>
      </c>
      <c r="AA9">
        <f>(ENHCASH!H8+ENHCASH!G9)/(Agg_Strategic!H8+Agg_Strategic!G9)</f>
        <v>0.14136829730695813</v>
      </c>
      <c r="AB9" s="21">
        <f t="shared" si="5"/>
        <v>3.2807995838168841E-4</v>
      </c>
      <c r="AC9" s="25">
        <f t="shared" si="6"/>
        <v>-8.1423583153661383E-17</v>
      </c>
    </row>
    <row r="10" spans="1:29">
      <c r="A10" t="s">
        <v>7</v>
      </c>
      <c r="B10" t="s">
        <v>743</v>
      </c>
      <c r="C10" s="1">
        <v>46211</v>
      </c>
      <c r="D10" s="8">
        <f>GRE!D10+SPINT!D10+SPUSA!D10+CB!D10+ENHCASH!D10</f>
        <v>-119097.07</v>
      </c>
      <c r="E10" s="17">
        <f>GRE!E10+SPINT!E10+SPUSA!E10+CB!E10+ENHCASH!E10</f>
        <v>17555178820.599998</v>
      </c>
      <c r="F10" s="17">
        <f>GRE!F10+SPINT!F10+SPUSA!F10+CB!F10+ENHCASH!F10</f>
        <v>432276.3987745652</v>
      </c>
      <c r="G10" s="17">
        <f t="shared" si="0"/>
        <v>-9976802.5700035095</v>
      </c>
      <c r="H10" s="5">
        <f t="shared" si="7"/>
        <v>17555611096.998772</v>
      </c>
      <c r="I10" s="23">
        <f t="shared" si="8"/>
        <v>-6.7839428313800319E-6</v>
      </c>
      <c r="J10" s="3">
        <f t="shared" si="9"/>
        <v>100.08023841635743</v>
      </c>
      <c r="K10" s="14">
        <f t="shared" si="10"/>
        <v>-119097.06999969482</v>
      </c>
      <c r="L10" s="14">
        <f t="shared" si="11"/>
        <v>3.0518276616930962E-7</v>
      </c>
      <c r="M10" s="55">
        <f t="shared" si="3"/>
        <v>-1895351.9363250849</v>
      </c>
      <c r="N10" s="55">
        <f t="shared" si="4"/>
        <v>-2014449.0063250849</v>
      </c>
      <c r="O10" s="54">
        <v>1.07962011E-4</v>
      </c>
      <c r="P10" s="55">
        <f>M10-GRE!O10-SPINT!O10-SPUSA!O10-CB!M10-ENHCASH!M10</f>
        <v>0</v>
      </c>
      <c r="Q10" s="55">
        <f>N10-GRE!P10-SPINT!P10-SPUSA!P10-CB!N10-ENHCASH!P10</f>
        <v>2.3283064365386963E-10</v>
      </c>
      <c r="R10">
        <f>GRE!I10</f>
        <v>4.5166678183918387E-5</v>
      </c>
      <c r="S10">
        <f>SPINT!I10</f>
        <v>1.3303135115220042E-4</v>
      </c>
      <c r="T10">
        <f>SPUSA!I10</f>
        <v>-1.6324116725572108E-4</v>
      </c>
      <c r="U10">
        <f>CB!I10</f>
        <v>-2.1285749539200062E-5</v>
      </c>
      <c r="V10">
        <f>ENHCASH!I10</f>
        <v>1.1461930105737312E-4</v>
      </c>
      <c r="W10">
        <f>(GRE!H9+GRE!G10)/(Agg_Strategic!H9+Agg_Strategic!G10)</f>
        <v>0.25267677507549036</v>
      </c>
      <c r="X10">
        <f>(SPINT!H9+SPINT!G10)/(Agg_Strategic!H9+Agg_Strategic!G10)</f>
        <v>0.1129338060774801</v>
      </c>
      <c r="Y10">
        <f>(SPUSA!H9+SPUSA!G10)/(Agg_Strategic!H9+Agg_Strategic!G10)</f>
        <v>0.27428410334194275</v>
      </c>
      <c r="Z10">
        <f>(CB!H9+CB!G10)/(Agg_Strategic!H9+Agg_Strategic!G10)</f>
        <v>0.21868806552486239</v>
      </c>
      <c r="AA10">
        <f>(ENHCASH!H9+ENHCASH!G10)/(Agg_Strategic!H9+Agg_Strategic!G10)</f>
        <v>0.14141724998022459</v>
      </c>
      <c r="AB10" s="21">
        <f t="shared" si="5"/>
        <v>-6.7839428313800252E-6</v>
      </c>
      <c r="AC10" s="25">
        <f t="shared" si="6"/>
        <v>6.7762635780344027E-21</v>
      </c>
    </row>
    <row r="11" spans="1:29">
      <c r="A11" t="s">
        <v>7</v>
      </c>
      <c r="B11" t="s">
        <v>743</v>
      </c>
      <c r="C11" s="1">
        <v>46212</v>
      </c>
      <c r="D11" s="8">
        <f>GRE!D11+SPINT!D11+SPUSA!D11+CB!D11+ENHCASH!D11</f>
        <v>100497.16000000009</v>
      </c>
      <c r="E11" s="17">
        <f>GRE!E11+SPINT!E11+SPUSA!E11+CB!E11+ENHCASH!E11</f>
        <v>17689509732.760002</v>
      </c>
      <c r="F11" s="17">
        <f>GRE!F11+SPINT!F11+SPUSA!F11+CB!F11+ENHCASH!F11</f>
        <v>432276.3987745652</v>
      </c>
      <c r="G11" s="17">
        <f t="shared" si="0"/>
        <v>134230415.00000381</v>
      </c>
      <c r="H11" s="5">
        <f t="shared" si="7"/>
        <v>17689942009.158775</v>
      </c>
      <c r="I11" s="23">
        <f t="shared" si="8"/>
        <v>5.6810661605804426E-6</v>
      </c>
      <c r="J11" s="3">
        <f t="shared" si="9"/>
        <v>100.08080697881324</v>
      </c>
      <c r="K11" s="14">
        <f t="shared" si="10"/>
        <v>100497.15999984741</v>
      </c>
      <c r="L11" s="14">
        <f>K11-D11</f>
        <v>-1.5267869457602501E-7</v>
      </c>
      <c r="M11" s="55">
        <f t="shared" si="3"/>
        <v>-1867768.5955937321</v>
      </c>
      <c r="N11" s="55">
        <f t="shared" si="4"/>
        <v>-1767271.4355937319</v>
      </c>
      <c r="O11" s="54">
        <v>1.05584247E-4</v>
      </c>
      <c r="P11" s="55">
        <f>M11-GRE!O11-SPINT!O11-SPUSA!O11-CB!M11-ENHCASH!M11</f>
        <v>0</v>
      </c>
      <c r="Q11" s="55">
        <f>N11-GRE!P11-SPINT!P11-SPUSA!P11-CB!N11-ENHCASH!P11</f>
        <v>-5.8207660913467407E-11</v>
      </c>
      <c r="R11">
        <f>GRE!I11</f>
        <v>-1.7403856129836762E-5</v>
      </c>
      <c r="S11">
        <f>SPINT!I11</f>
        <v>1.2389052796431361E-4</v>
      </c>
      <c r="T11">
        <f>SPUSA!I11</f>
        <v>1.9624500992986149E-4</v>
      </c>
      <c r="U11">
        <f>CB!I11</f>
        <v>-3.4043499677420178E-4</v>
      </c>
      <c r="V11">
        <f>ENHCASH!I11</f>
        <v>1.210982552030691E-4</v>
      </c>
      <c r="W11">
        <f>(GRE!H10+GRE!G11)/(Agg_Strategic!H10+Agg_Strategic!G11)</f>
        <v>0.25424198415808968</v>
      </c>
      <c r="X11">
        <f>(SPINT!H10+SPINT!G11)/(Agg_Strategic!H10+Agg_Strategic!G11)</f>
        <v>0.11445343792606757</v>
      </c>
      <c r="Y11">
        <f>(SPUSA!H10+SPUSA!G11)/(Agg_Strategic!H10+Agg_Strategic!G11)</f>
        <v>0.27216024876410755</v>
      </c>
      <c r="Z11">
        <f>(CB!H10+CB!G11)/(Agg_Strategic!H10+Agg_Strategic!G11)</f>
        <v>0.21878311409190337</v>
      </c>
      <c r="AA11">
        <f>(ENHCASH!H10+ENHCASH!G11)/(Agg_Strategic!H10+Agg_Strategic!G11)</f>
        <v>0.14036121505983176</v>
      </c>
      <c r="AB11" s="21">
        <f t="shared" si="5"/>
        <v>5.681066160566963E-6</v>
      </c>
      <c r="AC11" s="25">
        <f t="shared" si="6"/>
        <v>-1.3479682322604936E-17</v>
      </c>
    </row>
    <row r="12" spans="1:29">
      <c r="A12" t="s">
        <v>7</v>
      </c>
      <c r="B12" t="s">
        <v>743</v>
      </c>
      <c r="C12" s="1">
        <v>46213</v>
      </c>
      <c r="D12" s="8">
        <f>GRE!D12+SPINT!D12+SPUSA!D12+CB!D12+ENHCASH!D12</f>
        <v>3832010.9099999997</v>
      </c>
      <c r="E12" s="17">
        <f>GRE!E12+SPINT!E12+SPUSA!E12+CB!E12+ENHCASH!E12</f>
        <v>17709883389.549999</v>
      </c>
      <c r="F12" s="17">
        <f>GRE!F12+SPINT!F12+SPUSA!F12+CB!F12+ENHCASH!F12</f>
        <v>432276.3987745652</v>
      </c>
      <c r="G12" s="17">
        <f t="shared" si="0"/>
        <v>16541645.879997253</v>
      </c>
      <c r="H12" s="5">
        <f t="shared" si="7"/>
        <v>17710315665.948772</v>
      </c>
      <c r="I12" s="23">
        <f t="shared" si="8"/>
        <v>2.164185156497385E-4</v>
      </c>
      <c r="J12" s="3">
        <f t="shared" si="9"/>
        <v>100.10246631850463</v>
      </c>
      <c r="K12" s="14">
        <f t="shared" si="10"/>
        <v>3832010.9099998474</v>
      </c>
      <c r="L12" s="14">
        <f t="shared" si="11"/>
        <v>-1.5227124094963074E-7</v>
      </c>
      <c r="M12" s="55">
        <f t="shared" si="3"/>
        <v>-1801440.9675560417</v>
      </c>
      <c r="N12" s="55">
        <f t="shared" si="4"/>
        <v>2030569.942443958</v>
      </c>
      <c r="O12" s="54">
        <v>1.0173905799999999E-4</v>
      </c>
      <c r="P12" s="55">
        <f>M12-GRE!O12-SPINT!O12-SPUSA!O12-CB!M12-ENHCASH!M12</f>
        <v>0</v>
      </c>
      <c r="Q12" s="55">
        <f>N12-GRE!P12-SPINT!P12-SPUSA!P12-CB!N12-ENHCASH!P12</f>
        <v>-5.8207660913467407E-11</v>
      </c>
      <c r="R12">
        <f>GRE!I12</f>
        <v>2.3536992396882406E-4</v>
      </c>
      <c r="S12">
        <f>SPINT!I12</f>
        <v>1.3471162402419636E-4</v>
      </c>
      <c r="T12">
        <f>SPUSA!I12</f>
        <v>-1.9057368334187939E-5</v>
      </c>
      <c r="U12">
        <f>CB!I12</f>
        <v>5.962618616970947E-4</v>
      </c>
      <c r="V12">
        <f>ENHCASH!I12</f>
        <v>1.0341037523101362E-4</v>
      </c>
      <c r="W12">
        <f>(GRE!H11+GRE!G12)/(Agg_Strategic!H11+Agg_Strategic!G12)</f>
        <v>0.25397886473935594</v>
      </c>
      <c r="X12">
        <f>(SPINT!H11+SPINT!G12)/(Agg_Strategic!H11+Agg_Strategic!G12)</f>
        <v>0.11215592499363344</v>
      </c>
      <c r="Y12">
        <f>(SPUSA!H11+SPUSA!G12)/(Agg_Strategic!H11+Agg_Strategic!G12)</f>
        <v>0.27188853448568479</v>
      </c>
      <c r="Z12">
        <f>(CB!H11+CB!G12)/(Agg_Strategic!H11+Agg_Strategic!G12)</f>
        <v>0.22173040327067239</v>
      </c>
      <c r="AA12">
        <f>(ENHCASH!H11+ENHCASH!G12)/(Agg_Strategic!H11+Agg_Strategic!G12)</f>
        <v>0.1402462725106535</v>
      </c>
      <c r="AB12" s="21">
        <f t="shared" si="5"/>
        <v>2.1641851564977886E-4</v>
      </c>
      <c r="AC12" s="25">
        <f t="shared" si="6"/>
        <v>4.0359425870772903E-17</v>
      </c>
    </row>
    <row r="13" spans="1:29">
      <c r="A13" t="s">
        <v>7</v>
      </c>
      <c r="B13" t="s">
        <v>743</v>
      </c>
      <c r="C13" s="1">
        <v>46214</v>
      </c>
      <c r="D13" s="8">
        <f>GRE!D13+SPINT!D13+SPUSA!D13+CB!D13+ENHCASH!D13</f>
        <v>1929271.25</v>
      </c>
      <c r="E13" s="17">
        <f>GRE!E13+SPINT!E13+SPUSA!E13+CB!E13+ENHCASH!E13</f>
        <v>17711812660.889999</v>
      </c>
      <c r="F13" s="17">
        <f>GRE!F13+SPINT!F13+SPUSA!F13+CB!F13+ENHCASH!F13</f>
        <v>432276.3987745652</v>
      </c>
      <c r="G13" s="17">
        <f t="shared" si="0"/>
        <v>9.0000152587890625E-2</v>
      </c>
      <c r="H13" s="5">
        <f t="shared" si="7"/>
        <v>17712244937.288773</v>
      </c>
      <c r="I13" s="23">
        <f t="shared" si="8"/>
        <v>1.0893488780098722E-4</v>
      </c>
      <c r="J13" s="3">
        <f t="shared" si="9"/>
        <v>100.11337096944163</v>
      </c>
      <c r="K13" s="14">
        <f t="shared" si="10"/>
        <v>1929271.25</v>
      </c>
      <c r="L13" s="14">
        <f t="shared" si="11"/>
        <v>0</v>
      </c>
      <c r="M13" s="55">
        <f t="shared" si="3"/>
        <v>-1932451.6011706237</v>
      </c>
      <c r="N13" s="55">
        <f t="shared" si="4"/>
        <v>-3180.351170623675</v>
      </c>
      <c r="O13" s="54">
        <v>1.09114464E-4</v>
      </c>
      <c r="P13" s="55">
        <f>M13-GRE!O13-SPINT!O13-SPUSA!O13-CB!M13-ENHCASH!M13</f>
        <v>0</v>
      </c>
      <c r="Q13" s="55">
        <f>N13-GRE!P13-SPINT!P13-SPUSA!P13-CB!N13-ENHCASH!P13</f>
        <v>4.0745362639427185E-10</v>
      </c>
      <c r="R13">
        <f>GRE!I13</f>
        <v>9.285785171129998E-5</v>
      </c>
      <c r="S13">
        <f>SPINT!I13</f>
        <v>1.1932930246662718E-4</v>
      </c>
      <c r="T13">
        <f>SPUSA!I13</f>
        <v>1.2573190691900405E-4</v>
      </c>
      <c r="U13">
        <f>CB!I13</f>
        <v>1.0328834014209628E-4</v>
      </c>
      <c r="V13">
        <f>ENHCASH!I13</f>
        <v>1.0611274557781825E-4</v>
      </c>
      <c r="W13">
        <f>(GRE!H12+GRE!G13)/(Agg_Strategic!H12+Agg_Strategic!G13)</f>
        <v>0.25398367695378282</v>
      </c>
      <c r="X13">
        <f>(SPINT!H12+SPINT!G13)/(Agg_Strategic!H12+Agg_Strategic!G13)</f>
        <v>0.11214676306386603</v>
      </c>
      <c r="Y13">
        <f>(SPUSA!H12+SPUSA!G13)/(Agg_Strategic!H12+Agg_Strategic!G13)</f>
        <v>0.27182452514354205</v>
      </c>
      <c r="Z13">
        <f>(CB!H12+CB!G13)/(Agg_Strategic!H12+Agg_Strategic!G13)</f>
        <v>0.2218146078706216</v>
      </c>
      <c r="AA13">
        <f>(ENHCASH!H12+ENHCASH!G13)/(Agg_Strategic!H12+Agg_Strategic!G13)</f>
        <v>0.14023042696818769</v>
      </c>
      <c r="AB13" s="21">
        <f t="shared" si="5"/>
        <v>1.0893488780098722E-4</v>
      </c>
      <c r="AC13" s="25">
        <f t="shared" si="6"/>
        <v>0</v>
      </c>
    </row>
    <row r="14" spans="1:29">
      <c r="A14" t="s">
        <v>7</v>
      </c>
      <c r="B14" t="s">
        <v>743</v>
      </c>
      <c r="C14" s="1">
        <v>46215</v>
      </c>
      <c r="D14" s="8">
        <f>GRE!D14+SPINT!D14+SPUSA!D14+CB!D14+ENHCASH!D14</f>
        <v>1968658.42</v>
      </c>
      <c r="E14" s="17">
        <f>GRE!E14+SPINT!E14+SPUSA!E14+CB!E14+ENHCASH!E14</f>
        <v>17713781319.32</v>
      </c>
      <c r="F14" s="17">
        <f>GRE!F14+SPINT!F14+SPUSA!F14+CB!F14+ENHCASH!F14</f>
        <v>432276.3987745652</v>
      </c>
      <c r="G14" s="17">
        <f t="shared" si="0"/>
        <v>1.000213623046875E-2</v>
      </c>
      <c r="H14" s="5">
        <f t="shared" si="7"/>
        <v>17714213595.718773</v>
      </c>
      <c r="I14" s="23">
        <f t="shared" si="8"/>
        <v>1.1114674774243504E-4</v>
      </c>
      <c r="J14" s="3">
        <f t="shared" si="9"/>
        <v>100.12449824503041</v>
      </c>
      <c r="K14" s="14">
        <f t="shared" si="10"/>
        <v>1968658.4199981689</v>
      </c>
      <c r="L14" s="14">
        <f t="shared" si="11"/>
        <v>-1.8309801816940308E-6</v>
      </c>
      <c r="M14" s="55">
        <f t="shared" si="3"/>
        <v>-1906025.4821721329</v>
      </c>
      <c r="N14" s="55">
        <f t="shared" si="4"/>
        <v>62632.93782786699</v>
      </c>
      <c r="O14" s="54">
        <v>1.0761061E-4</v>
      </c>
      <c r="P14" s="55">
        <f>M14-GRE!O14-SPINT!O14-SPUSA!O14-CB!M14-ENHCASH!M14</f>
        <v>0</v>
      </c>
      <c r="Q14" s="55">
        <f>N14-GRE!P14-SPINT!P14-SPUSA!P14-CB!N14-ENHCASH!P14</f>
        <v>0</v>
      </c>
      <c r="R14">
        <f>GRE!I14</f>
        <v>9.2462645260129681E-5</v>
      </c>
      <c r="S14">
        <f>SPINT!I14</f>
        <v>1.3259182755772012E-4</v>
      </c>
      <c r="T14">
        <f>SPUSA!I14</f>
        <v>1.2417313931550728E-4</v>
      </c>
      <c r="U14">
        <f>CB!I14</f>
        <v>1.0647216220523613E-4</v>
      </c>
      <c r="V14">
        <f>ENHCASH!I14</f>
        <v>1.0997932886176936E-4</v>
      </c>
      <c r="W14">
        <f>(GRE!H13+GRE!G14)/(Agg_Strategic!H13+Agg_Strategic!G14)</f>
        <v>0.25397959409422921</v>
      </c>
      <c r="X14">
        <f>(SPINT!H13+SPINT!G14)/(Agg_Strategic!H13+Agg_Strategic!G14)</f>
        <v>0.11214792863678984</v>
      </c>
      <c r="Y14">
        <f>(SPUSA!H13+SPUSA!G14)/(Agg_Strategic!H13+Agg_Strategic!G14)</f>
        <v>0.27182909048780884</v>
      </c>
      <c r="Z14">
        <f>(CB!H13+CB!G14)/(Agg_Strategic!H13+Agg_Strategic!G14)</f>
        <v>0.22181335552016621</v>
      </c>
      <c r="AA14">
        <f>(ENHCASH!H13+ENHCASH!G14)/(Agg_Strategic!H13+Agg_Strategic!G14)</f>
        <v>0.14023003126100589</v>
      </c>
      <c r="AB14" s="21">
        <f t="shared" si="5"/>
        <v>1.1114674774254271E-4</v>
      </c>
      <c r="AC14" s="25">
        <f t="shared" si="6"/>
        <v>1.0767482825496666E-16</v>
      </c>
    </row>
    <row r="15" spans="1:29">
      <c r="A15" t="s">
        <v>7</v>
      </c>
      <c r="B15" t="s">
        <v>743</v>
      </c>
      <c r="C15" s="1">
        <v>46216</v>
      </c>
      <c r="D15" s="8">
        <f>GRE!D15+SPINT!D15+SPUSA!D15+CB!D15+ENHCASH!D15</f>
        <v>3326945.45</v>
      </c>
      <c r="E15" s="17">
        <f>GRE!E15+SPINT!E15+SPUSA!E15+CB!E15+ENHCASH!E15</f>
        <v>17623926114.529999</v>
      </c>
      <c r="F15" s="17">
        <f>GRE!F15+SPINT!F15+SPUSA!F15+CB!F15+ENHCASH!F15</f>
        <v>432276.3987745652</v>
      </c>
      <c r="G15" s="17">
        <f t="shared" si="0"/>
        <v>-93182150.240001678</v>
      </c>
      <c r="H15" s="5">
        <f t="shared" si="7"/>
        <v>17624358390.928772</v>
      </c>
      <c r="I15" s="23">
        <f t="shared" si="8"/>
        <v>1.8880537500285747E-4</v>
      </c>
      <c r="J15" s="3">
        <f t="shared" si="9"/>
        <v>100.14340228846852</v>
      </c>
      <c r="K15" s="14">
        <f t="shared" si="10"/>
        <v>3326945.4500007629</v>
      </c>
      <c r="L15" s="14">
        <f t="shared" si="11"/>
        <v>7.627531886100769E-7</v>
      </c>
      <c r="M15" s="55">
        <f t="shared" si="3"/>
        <v>-1885828.018612168</v>
      </c>
      <c r="N15" s="55">
        <f t="shared" si="4"/>
        <v>1441117.4313878322</v>
      </c>
      <c r="O15" s="54">
        <v>1.07021432E-4</v>
      </c>
      <c r="P15" s="55">
        <f>M15-GRE!O15-SPINT!O15-SPUSA!O15-CB!M15-ENHCASH!M15</f>
        <v>5.2386894822120667E-10</v>
      </c>
      <c r="Q15" s="55">
        <f>N15-GRE!P15-SPINT!P15-SPUSA!P15-CB!N15-ENHCASH!P15</f>
        <v>4.0745362639427185E-10</v>
      </c>
      <c r="R15">
        <f>GRE!I15</f>
        <v>2.7470858178012237E-4</v>
      </c>
      <c r="S15">
        <f>SPINT!I15</f>
        <v>2.0444484614754279E-4</v>
      </c>
      <c r="T15">
        <f>SPUSA!I15</f>
        <v>8.9813369116766492E-5</v>
      </c>
      <c r="U15">
        <f>CB!I15</f>
        <v>2.5796507464409811E-4</v>
      </c>
      <c r="V15">
        <f>ENHCASH!I15</f>
        <v>1.0410094355279573E-4</v>
      </c>
      <c r="W15">
        <f>(GRE!H14+GRE!G15)/(Agg_Strategic!H14+Agg_Strategic!G15)</f>
        <v>0.25452149753602871</v>
      </c>
      <c r="X15">
        <f>(SPINT!H14+SPINT!G15)/(Agg_Strategic!H14+Agg_Strategic!G15)</f>
        <v>0.10841254107549322</v>
      </c>
      <c r="Y15">
        <f>(SPUSA!H14+SPUSA!G15)/(Agg_Strategic!H14+Agg_Strategic!G15)</f>
        <v>0.27313771795170039</v>
      </c>
      <c r="Z15">
        <f>(CB!H14+CB!G15)/(Agg_Strategic!H14+Agg_Strategic!G15)</f>
        <v>0.22295682332689756</v>
      </c>
      <c r="AA15">
        <f>(ENHCASH!H14+ENHCASH!G15)/(Agg_Strategic!H14+Agg_Strategic!G15)</f>
        <v>0.14097142010988034</v>
      </c>
      <c r="AB15" s="21">
        <f t="shared" si="5"/>
        <v>1.8880537500277626E-4</v>
      </c>
      <c r="AC15" s="25">
        <f t="shared" si="6"/>
        <v>-8.1206742719164282E-17</v>
      </c>
    </row>
    <row r="16" spans="1:29">
      <c r="A16" t="s">
        <v>7</v>
      </c>
      <c r="B16" t="s">
        <v>743</v>
      </c>
      <c r="C16" s="1">
        <v>46217</v>
      </c>
      <c r="D16" s="8">
        <f>GRE!D16+SPINT!D16+SPUSA!D16+CB!D16+ENHCASH!D16</f>
        <v>-1169872.2799999998</v>
      </c>
      <c r="E16" s="17">
        <f>GRE!E16+SPINT!E16+SPUSA!E16+CB!E16+ENHCASH!E16</f>
        <v>17635518489.259998</v>
      </c>
      <c r="F16" s="17">
        <f>GRE!F16+SPINT!F16+SPUSA!F16+CB!F16+ENHCASH!F16</f>
        <v>432276.3987745652</v>
      </c>
      <c r="G16" s="17">
        <f t="shared" si="0"/>
        <v>12762247.009998322</v>
      </c>
      <c r="H16" s="5">
        <f t="shared" si="7"/>
        <v>17635950765.658772</v>
      </c>
      <c r="I16" s="23">
        <f t="shared" si="8"/>
        <v>-6.6330117257478883E-5</v>
      </c>
      <c r="J16" s="3">
        <f t="shared" si="9"/>
        <v>100.13675976485217</v>
      </c>
      <c r="K16" s="14">
        <f t="shared" si="10"/>
        <v>-1169872.2799987793</v>
      </c>
      <c r="L16" s="14">
        <f t="shared" si="11"/>
        <v>1.2204982340335846E-6</v>
      </c>
      <c r="M16" s="55">
        <f t="shared" si="3"/>
        <v>-1806175.8127410007</v>
      </c>
      <c r="N16" s="55">
        <f t="shared" si="4"/>
        <v>-2976048.0927410005</v>
      </c>
      <c r="O16" s="54">
        <v>1.0240763499999999E-4</v>
      </c>
      <c r="P16" s="55">
        <f>M16-GRE!O16-SPINT!O16-SPUSA!O16-CB!M16-ENHCASH!M16</f>
        <v>4.0745362639427185E-10</v>
      </c>
      <c r="Q16" s="55">
        <f>N16-GRE!P16-SPINT!P16-SPUSA!P16-CB!N16-ENHCASH!P16</f>
        <v>6.9849193096160889E-10</v>
      </c>
      <c r="R16">
        <f>GRE!I16</f>
        <v>-2.6415592552623846E-4</v>
      </c>
      <c r="S16">
        <f>SPINT!I16</f>
        <v>-1.6992432755563353E-4</v>
      </c>
      <c r="T16">
        <f>SPUSA!I16</f>
        <v>8.4523810250417355E-5</v>
      </c>
      <c r="U16">
        <f>CB!I16</f>
        <v>-9.5497141042201624E-5</v>
      </c>
      <c r="V16">
        <f>ENHCASH!I16</f>
        <v>1.2500757048838519E-4</v>
      </c>
      <c r="W16">
        <f>(GRE!H15+GRE!G16)/(Agg_Strategic!H15+Agg_Strategic!G16)</f>
        <v>0.25396448531556842</v>
      </c>
      <c r="X16">
        <f>(SPINT!H15+SPINT!G16)/(Agg_Strategic!H15+Agg_Strategic!G16)</f>
        <v>0.10962339533679598</v>
      </c>
      <c r="Y16">
        <f>(SPUSA!H15+SPUSA!G16)/(Agg_Strategic!H15+Agg_Strategic!G16)</f>
        <v>0.27274373938088631</v>
      </c>
      <c r="Z16">
        <f>(CB!H15+CB!G16)/(Agg_Strategic!H15+Agg_Strategic!G16)</f>
        <v>0.22281089699948786</v>
      </c>
      <c r="AA16">
        <f>(ENHCASH!H15+ENHCASH!G16)/(Agg_Strategic!H15+Agg_Strategic!G16)</f>
        <v>0.14085748296726169</v>
      </c>
      <c r="AB16" s="21">
        <f t="shared" si="5"/>
        <v>-6.6330117257532958E-5</v>
      </c>
      <c r="AC16" s="25">
        <f t="shared" si="6"/>
        <v>-5.4074583352714534E-17</v>
      </c>
    </row>
    <row r="17" spans="1:29">
      <c r="A17" t="s">
        <v>7</v>
      </c>
      <c r="B17" t="s">
        <v>743</v>
      </c>
      <c r="C17" s="1">
        <v>46218</v>
      </c>
      <c r="D17" s="8">
        <f>GRE!D17+SPINT!D17+SPUSA!D17+CB!D17+ENHCASH!D17</f>
        <v>4159338.11</v>
      </c>
      <c r="E17" s="17">
        <f>GRE!E17+SPINT!E17+SPUSA!E17+CB!E17+ENHCASH!E17</f>
        <v>17541686397.75</v>
      </c>
      <c r="F17" s="17">
        <f>GRE!F17+SPINT!F17+SPUSA!F17+CB!F17+ENHCASH!F17</f>
        <v>432276.3987745652</v>
      </c>
      <c r="G17" s="17">
        <f t="shared" si="0"/>
        <v>-97991429.619998932</v>
      </c>
      <c r="H17" s="5">
        <f t="shared" si="7"/>
        <v>17542118674.148773</v>
      </c>
      <c r="I17" s="23">
        <f t="shared" si="8"/>
        <v>2.371620340944446E-4</v>
      </c>
      <c r="J17" s="3">
        <f t="shared" si="9"/>
        <v>100.16050840248563</v>
      </c>
      <c r="K17" s="14">
        <f t="shared" si="10"/>
        <v>4159338.1100006104</v>
      </c>
      <c r="L17" s="14">
        <f t="shared" si="11"/>
        <v>6.1048194766044617E-7</v>
      </c>
      <c r="M17" s="55">
        <f t="shared" si="3"/>
        <v>-1800514.1985877128</v>
      </c>
      <c r="N17" s="55">
        <f t="shared" si="4"/>
        <v>2358823.911412287</v>
      </c>
      <c r="O17" s="54">
        <v>1.0266383700000001E-4</v>
      </c>
      <c r="P17" s="55">
        <f>M17-GRE!O17-SPINT!O17-SPUSA!O17-CB!M17-ENHCASH!M17</f>
        <v>2.6193447411060333E-10</v>
      </c>
      <c r="Q17" s="55">
        <f>N17-GRE!P17-SPINT!P17-SPUSA!P17-CB!N17-ENHCASH!P17</f>
        <v>5.5297277867794037E-10</v>
      </c>
      <c r="R17">
        <f>GRE!I17</f>
        <v>2.0350988005061793E-4</v>
      </c>
      <c r="S17">
        <f>SPINT!I17</f>
        <v>-6.2087347896925003E-5</v>
      </c>
      <c r="T17">
        <f>SPUSA!I17</f>
        <v>4.9402221925041523E-4</v>
      </c>
      <c r="U17">
        <f>CB!I17</f>
        <v>1.8233564902130173E-4</v>
      </c>
      <c r="V17">
        <f>ENHCASH!I17</f>
        <v>1.1699164281967618E-4</v>
      </c>
      <c r="W17">
        <f>(GRE!H16+GRE!G17)/(Agg_Strategic!H16+Agg_Strategic!G17)</f>
        <v>0.25667278291394702</v>
      </c>
      <c r="X17">
        <f>(SPINT!H16+SPINT!G17)/(Agg_Strategic!H16+Agg_Strategic!G17)</f>
        <v>0.10619165417885923</v>
      </c>
      <c r="Y17">
        <f>(SPUSA!H16+SPUSA!G17)/(Agg_Strategic!H16+Agg_Strategic!G17)</f>
        <v>0.27144130493966945</v>
      </c>
      <c r="Z17">
        <f>(CB!H16+CB!G17)/(Agg_Strategic!H16+Agg_Strategic!G17)</f>
        <v>0.22402264548953629</v>
      </c>
      <c r="AA17">
        <f>(ENHCASH!H16+ENHCASH!G17)/(Agg_Strategic!H16+Agg_Strategic!G17)</f>
        <v>0.14167161247798818</v>
      </c>
      <c r="AB17" s="21">
        <f t="shared" si="5"/>
        <v>2.3716203409436301E-4</v>
      </c>
      <c r="AC17" s="25">
        <f t="shared" si="6"/>
        <v>-8.1586213479534209E-17</v>
      </c>
    </row>
    <row r="18" spans="1:29">
      <c r="A18" t="s">
        <v>7</v>
      </c>
      <c r="B18" t="s">
        <v>743</v>
      </c>
      <c r="C18" s="1">
        <v>46219</v>
      </c>
      <c r="D18" s="8">
        <f>GRE!D18+SPINT!D18+SPUSA!D18+CB!D18+ENHCASH!D18</f>
        <v>1325494.6399999999</v>
      </c>
      <c r="E18" s="17">
        <f>GRE!E18+SPINT!E18+SPUSA!E18+CB!E18+ENHCASH!E18</f>
        <v>17574160489.940002</v>
      </c>
      <c r="F18" s="17">
        <f>GRE!F18+SPINT!F18+SPUSA!F18+CB!F18+ENHCASH!F18</f>
        <v>432276.3987745652</v>
      </c>
      <c r="G18" s="17">
        <f t="shared" si="0"/>
        <v>31148597.550003052</v>
      </c>
      <c r="H18" s="5">
        <f t="shared" si="7"/>
        <v>17574592766.338776</v>
      </c>
      <c r="I18" s="23">
        <f t="shared" si="8"/>
        <v>7.5426761541040195E-5</v>
      </c>
      <c r="J18" s="3">
        <f t="shared" si="9"/>
        <v>100.16806318526874</v>
      </c>
      <c r="K18" s="14">
        <f t="shared" si="10"/>
        <v>1325494.6399993896</v>
      </c>
      <c r="L18" s="14">
        <f t="shared" si="11"/>
        <v>-6.102491170167923E-7</v>
      </c>
      <c r="M18" s="55">
        <f t="shared" si="3"/>
        <v>-1800465.7769743837</v>
      </c>
      <c r="N18" s="55">
        <f t="shared" si="4"/>
        <v>-474971.13697438384</v>
      </c>
      <c r="O18" s="54">
        <v>1.02454811E-4</v>
      </c>
      <c r="P18" s="55">
        <f>M18-GRE!O18-SPINT!O18-SPUSA!O18-CB!M18-ENHCASH!M18</f>
        <v>0</v>
      </c>
      <c r="Q18" s="55">
        <f>N18-GRE!P18-SPINT!P18-SPUSA!P18-CB!N18-ENHCASH!P18</f>
        <v>-8.7311491370201111E-11</v>
      </c>
      <c r="R18">
        <f>GRE!I18</f>
        <v>7.6567730576664405E-5</v>
      </c>
      <c r="S18">
        <f>SPINT!I18</f>
        <v>3.2292303724183047E-4</v>
      </c>
      <c r="T18">
        <f>SPUSA!I18</f>
        <v>-8.6541123277974008E-5</v>
      </c>
      <c r="U18">
        <f>CB!I18</f>
        <v>1.3034776191846553E-4</v>
      </c>
      <c r="V18">
        <f>ENHCASH!I18</f>
        <v>1.0815804954796288E-4</v>
      </c>
      <c r="W18">
        <f>(GRE!H17+GRE!G18)/(Agg_Strategic!H17+Agg_Strategic!G18)</f>
        <v>0.2562067491941965</v>
      </c>
      <c r="X18">
        <f>(SPINT!H17+SPINT!G18)/(Agg_Strategic!H17+Agg_Strategic!G18)</f>
        <v>0.10782531637170929</v>
      </c>
      <c r="Y18">
        <f>(SPUSA!H17+SPUSA!G18)/(Agg_Strategic!H17+Agg_Strategic!G18)</f>
        <v>0.27096354021553087</v>
      </c>
      <c r="Z18">
        <f>(CB!H17+CB!G18)/(Agg_Strategic!H17+Agg_Strategic!G18)</f>
        <v>0.22360088505029996</v>
      </c>
      <c r="AA18">
        <f>(ENHCASH!H17+ENHCASH!G18)/(Agg_Strategic!H17+Agg_Strategic!G18)</f>
        <v>0.14140350916826333</v>
      </c>
      <c r="AB18" s="21">
        <f t="shared" si="5"/>
        <v>7.5426761541080907E-5</v>
      </c>
      <c r="AC18" s="25">
        <f t="shared" si="6"/>
        <v>4.0711791576830691E-17</v>
      </c>
    </row>
    <row r="19" spans="1:29">
      <c r="A19" t="s">
        <v>7</v>
      </c>
      <c r="B19" t="s">
        <v>743</v>
      </c>
      <c r="C19" s="1">
        <v>46220</v>
      </c>
      <c r="D19" s="8">
        <f>GRE!D19+SPINT!D19+SPUSA!D19+CB!D19+ENHCASH!D19</f>
        <v>3980548.97</v>
      </c>
      <c r="E19" s="17">
        <f>GRE!E19+SPINT!E19+SPUSA!E19+CB!E19+ENHCASH!E19</f>
        <v>17570995200.540001</v>
      </c>
      <c r="F19" s="17">
        <f>GRE!F19+SPINT!F19+SPUSA!F19+CB!F19+ENHCASH!F19</f>
        <v>432276.3987745652</v>
      </c>
      <c r="G19" s="17">
        <f t="shared" si="0"/>
        <v>-7145838.3700027466</v>
      </c>
      <c r="H19" s="5">
        <f t="shared" si="7"/>
        <v>17571427476.938774</v>
      </c>
      <c r="I19" s="23">
        <f t="shared" si="8"/>
        <v>2.2658665122613064E-4</v>
      </c>
      <c r="J19" s="3">
        <f t="shared" si="9"/>
        <v>100.19075993126569</v>
      </c>
      <c r="K19" s="14">
        <f t="shared" si="10"/>
        <v>3980548.9700012207</v>
      </c>
      <c r="L19" s="14">
        <f t="shared" si="11"/>
        <v>1.2204982340335846E-6</v>
      </c>
      <c r="M19" s="55">
        <f t="shared" si="3"/>
        <v>-1788347.1595594329</v>
      </c>
      <c r="N19" s="55">
        <f t="shared" si="4"/>
        <v>2192201.8104405673</v>
      </c>
      <c r="O19" s="54">
        <v>1.0179892200000001E-4</v>
      </c>
      <c r="P19" s="55">
        <f>M19-GRE!O19-SPINT!O19-SPUSA!O19-CB!M19-ENHCASH!M19</f>
        <v>0</v>
      </c>
      <c r="Q19" s="55">
        <f>N19-GRE!P19-SPINT!P19-SPUSA!P19-CB!N19-ENHCASH!P19</f>
        <v>4.9476511776447296E-10</v>
      </c>
      <c r="R19">
        <f>GRE!I19</f>
        <v>3.1081334756192933E-4</v>
      </c>
      <c r="S19">
        <f>SPINT!I19</f>
        <v>2.0020866683455823E-4</v>
      </c>
      <c r="T19">
        <f>SPUSA!I19</f>
        <v>2.2553326971272596E-4</v>
      </c>
      <c r="U19">
        <f>CB!I19</f>
        <v>2.2002531255624905E-4</v>
      </c>
      <c r="V19">
        <f>ENHCASH!I19</f>
        <v>1.0644307874367117E-4</v>
      </c>
      <c r="W19">
        <f>(GRE!H18+GRE!G19)/(Agg_Strategic!H18+Agg_Strategic!G19)</f>
        <v>0.25631130032981614</v>
      </c>
      <c r="X19">
        <f>(SPINT!H18+SPINT!G19)/(Agg_Strategic!H18+Agg_Strategic!G19)</f>
        <v>0.10766181931048593</v>
      </c>
      <c r="Y19">
        <f>(SPUSA!H18+SPUSA!G19)/(Agg_Strategic!H18+Agg_Strategic!G19)</f>
        <v>0.27102985701199706</v>
      </c>
      <c r="Z19">
        <f>(CB!H18+CB!G19)/(Agg_Strategic!H18+Agg_Strategic!G19)</f>
        <v>0.22353136620127875</v>
      </c>
      <c r="AA19">
        <f>(ENHCASH!H18+ENHCASH!G19)/(Agg_Strategic!H18+Agg_Strategic!G19)</f>
        <v>0.14146565714642229</v>
      </c>
      <c r="AB19" s="21">
        <f t="shared" si="5"/>
        <v>2.2658665122600851E-4</v>
      </c>
      <c r="AC19" s="25">
        <f t="shared" si="6"/>
        <v>-1.2213537473049207E-16</v>
      </c>
    </row>
    <row r="20" spans="1:29">
      <c r="A20" t="s">
        <v>7</v>
      </c>
      <c r="B20" t="s">
        <v>743</v>
      </c>
      <c r="C20" s="1">
        <v>46221</v>
      </c>
      <c r="D20" s="8">
        <f>GRE!D20+SPINT!D20+SPUSA!D20+CB!D20+ENHCASH!D20</f>
        <v>5086782.33</v>
      </c>
      <c r="E20" s="17">
        <f>GRE!E20+SPINT!E20+SPUSA!E20+CB!E20+ENHCASH!E20</f>
        <v>17576081993.620003</v>
      </c>
      <c r="F20" s="17">
        <f>GRE!F20+SPINT!F20+SPUSA!F20+CB!F20+ENHCASH!F20</f>
        <v>432276.3987745652</v>
      </c>
      <c r="G20" s="17">
        <f t="shared" si="0"/>
        <v>10.75</v>
      </c>
      <c r="H20" s="5">
        <f t="shared" si="7"/>
        <v>17576514270.018776</v>
      </c>
      <c r="I20" s="23">
        <f t="shared" si="8"/>
        <v>2.8949169517193912E-4</v>
      </c>
      <c r="J20" s="3">
        <f t="shared" si="9"/>
        <v>100.21976432419875</v>
      </c>
      <c r="K20" s="14">
        <f t="shared" si="10"/>
        <v>5086782.3300018311</v>
      </c>
      <c r="L20" s="14">
        <f t="shared" si="11"/>
        <v>1.8309801816940308E-6</v>
      </c>
      <c r="M20" s="55">
        <f t="shared" si="3"/>
        <v>-1750226.0374811885</v>
      </c>
      <c r="N20" s="55">
        <f t="shared" si="4"/>
        <v>3336556.2925188113</v>
      </c>
      <c r="O20" s="54">
        <v>9.9606365999999996E-5</v>
      </c>
      <c r="P20" s="55">
        <f>M20-GRE!O20-SPINT!O20-SPUSA!O20-CB!M20-ENHCASH!M20</f>
        <v>0</v>
      </c>
      <c r="Q20" s="55">
        <f>N20-GRE!P20-SPINT!P20-SPUSA!P20-CB!N20-ENHCASH!P20</f>
        <v>-2.3283064365386963E-10</v>
      </c>
      <c r="R20">
        <f>GRE!I20</f>
        <v>8.1276544852953406E-4</v>
      </c>
      <c r="S20">
        <f>SPINT!I20</f>
        <v>1.3145541143038522E-4</v>
      </c>
      <c r="T20">
        <f>SPUSA!I20</f>
        <v>1.1398657255300088E-4</v>
      </c>
      <c r="U20">
        <f>CB!I20</f>
        <v>1.0318017979074929E-4</v>
      </c>
      <c r="V20">
        <f>ENHCASH!I20</f>
        <v>9.2211838120674888E-5</v>
      </c>
      <c r="W20">
        <f>(GRE!H19+GRE!G20)/(Agg_Strategic!H19+Agg_Strategic!G20)</f>
        <v>0.25633288353712197</v>
      </c>
      <c r="X20">
        <f>(SPINT!H19+SPINT!G20)/(Agg_Strategic!H19+Agg_Strategic!G20)</f>
        <v>0.10765898059511324</v>
      </c>
      <c r="Y20">
        <f>(SPUSA!H19+SPUSA!G20)/(Agg_Strategic!H19+Agg_Strategic!G20)</f>
        <v>0.27102957140903489</v>
      </c>
      <c r="Z20">
        <f>(CB!H19+CB!G20)/(Agg_Strategic!H19+Agg_Strategic!G20)</f>
        <v>0.2235298997386094</v>
      </c>
      <c r="AA20">
        <f>(ENHCASH!H19+ENHCASH!G20)/(Agg_Strategic!H19+Agg_Strategic!G20)</f>
        <v>0.14144866472012058</v>
      </c>
      <c r="AB20" s="21">
        <f t="shared" si="5"/>
        <v>2.894916951718442E-4</v>
      </c>
      <c r="AC20" s="25">
        <f t="shared" si="6"/>
        <v>-9.4921900201105913E-17</v>
      </c>
    </row>
    <row r="21" spans="1:29">
      <c r="A21" t="s">
        <v>7</v>
      </c>
      <c r="B21" t="s">
        <v>743</v>
      </c>
      <c r="C21" s="1">
        <v>46222</v>
      </c>
      <c r="D21" s="8">
        <f>GRE!D21+SPINT!D21+SPUSA!D21+CB!D21+ENHCASH!D21</f>
        <v>-1434274.2499999998</v>
      </c>
      <c r="E21" s="17">
        <f>GRE!E21+SPINT!E21+SPUSA!E21+CB!E21+ENHCASH!E21</f>
        <v>17574646639.73</v>
      </c>
      <c r="F21" s="17">
        <f>GRE!F21+SPINT!F21+SPUSA!F21+CB!F21+ENHCASH!F21</f>
        <v>432276.3987745652</v>
      </c>
      <c r="G21" s="17">
        <f t="shared" si="0"/>
        <v>-1079.6400032043457</v>
      </c>
      <c r="H21" s="5">
        <f t="shared" si="7"/>
        <v>17575078916.128773</v>
      </c>
      <c r="I21" s="23">
        <f t="shared" si="8"/>
        <v>-8.1601750840155777E-5</v>
      </c>
      <c r="J21" s="3">
        <f t="shared" si="9"/>
        <v>100.21158621596111</v>
      </c>
      <c r="K21" s="14">
        <f t="shared" si="10"/>
        <v>-1434274.25</v>
      </c>
      <c r="L21" s="14">
        <f t="shared" si="11"/>
        <v>0</v>
      </c>
      <c r="M21" s="55">
        <f t="shared" si="3"/>
        <v>-1775462.4083732949</v>
      </c>
      <c r="N21" s="55">
        <f t="shared" si="4"/>
        <v>-3209736.6583732944</v>
      </c>
      <c r="O21" s="54">
        <v>1.01013346E-4</v>
      </c>
      <c r="P21" s="55">
        <f>M21-GRE!O21-SPINT!O21-SPUSA!O21-CB!M21-ENHCASH!M21</f>
        <v>4.3655745685100555E-10</v>
      </c>
      <c r="Q21" s="55">
        <f>N21-GRE!P21-SPINT!P21-SPUSA!P21-CB!N21-ENHCASH!P21</f>
        <v>6.6938810050487518E-10</v>
      </c>
      <c r="R21">
        <f>GRE!I21</f>
        <v>-6.4697603484948924E-4</v>
      </c>
      <c r="S21">
        <f>SPINT!I21</f>
        <v>1.3134727016493242E-4</v>
      </c>
      <c r="T21">
        <f>SPUSA!I21</f>
        <v>1.2379943934993326E-4</v>
      </c>
      <c r="U21">
        <f>CB!I21</f>
        <v>1.0552021588377E-4</v>
      </c>
      <c r="V21">
        <f>ENHCASH!I21</f>
        <v>9.2332097213055242E-5</v>
      </c>
      <c r="W21">
        <f>(GRE!H20+GRE!G21)/(Agg_Strategic!H20+Agg_Strategic!G21)</f>
        <v>0.25646680489678897</v>
      </c>
      <c r="X21">
        <f>(SPINT!H20+SPINT!G21)/(Agg_Strategic!H20+Agg_Strategic!G21)</f>
        <v>0.10764197817125486</v>
      </c>
      <c r="Y21">
        <f>(SPUSA!H20+SPUSA!G21)/(Agg_Strategic!H20+Agg_Strategic!G21)</f>
        <v>0.27098203474227206</v>
      </c>
      <c r="Z21">
        <f>(CB!H20+CB!G21)/(Agg_Strategic!H20+Agg_Strategic!G21)</f>
        <v>0.22348840567920775</v>
      </c>
      <c r="AA21">
        <f>(ENHCASH!H20+ENHCASH!G21)/(Agg_Strategic!H20+Agg_Strategic!G21)</f>
        <v>0.14142077651047658</v>
      </c>
      <c r="AB21" s="21">
        <f t="shared" si="5"/>
        <v>-8.1601750840196434E-5</v>
      </c>
      <c r="AC21" s="25">
        <f t="shared" si="6"/>
        <v>-4.0657581468206416E-17</v>
      </c>
    </row>
    <row r="22" spans="1:29">
      <c r="A22" t="s">
        <v>7</v>
      </c>
      <c r="B22" t="s">
        <v>743</v>
      </c>
      <c r="C22" s="1">
        <v>46223</v>
      </c>
      <c r="D22" s="8">
        <f>GRE!D22+SPINT!D22+SPUSA!D22+CB!D22+ENHCASH!D22</f>
        <v>103288.71000000002</v>
      </c>
      <c r="E22" s="17">
        <f>GRE!E22+SPINT!E22+SPUSA!E22+CB!E22+ENHCASH!E22</f>
        <v>17394761292.360001</v>
      </c>
      <c r="F22" s="17">
        <f>GRE!F22+SPINT!F22+SPUSA!F22+CB!F22+ENHCASH!F22</f>
        <v>432276.3987745652</v>
      </c>
      <c r="G22" s="17">
        <f t="shared" si="0"/>
        <v>-179988636.07999802</v>
      </c>
      <c r="H22" s="5">
        <f t="shared" si="7"/>
        <v>17395193568.758774</v>
      </c>
      <c r="I22" s="23">
        <f t="shared" si="8"/>
        <v>5.9378082169283721E-6</v>
      </c>
      <c r="J22" s="3">
        <f t="shared" si="9"/>
        <v>100.21218125314117</v>
      </c>
      <c r="K22" s="14">
        <f t="shared" si="10"/>
        <v>103288.70999908447</v>
      </c>
      <c r="L22" s="14">
        <f t="shared" si="11"/>
        <v>-9.1554829850792885E-7</v>
      </c>
      <c r="M22" s="55">
        <f t="shared" si="3"/>
        <v>-1732847.0041441536</v>
      </c>
      <c r="N22" s="55">
        <f t="shared" si="4"/>
        <v>-1629558.2941441536</v>
      </c>
      <c r="O22" s="54">
        <v>9.9617017000000005E-5</v>
      </c>
      <c r="P22" s="55">
        <f>M22-GRE!O22-SPINT!O22-SPUSA!O22-CB!M22-ENHCASH!M22</f>
        <v>0</v>
      </c>
      <c r="Q22" s="55">
        <f>N22-GRE!P22-SPINT!P22-SPUSA!P22-CB!N22-ENHCASH!P22</f>
        <v>0</v>
      </c>
      <c r="R22">
        <f>GRE!I22</f>
        <v>-4.6545080936359701E-5</v>
      </c>
      <c r="S22">
        <f>SPINT!I22</f>
        <v>5.6694164815743603E-5</v>
      </c>
      <c r="T22">
        <f>SPUSA!I22</f>
        <v>-3.4088751620912864E-5</v>
      </c>
      <c r="U22">
        <f>CB!I22</f>
        <v>4.7235354377104043E-6</v>
      </c>
      <c r="V22">
        <f>ENHCASH!I22</f>
        <v>1.388213422859766E-4</v>
      </c>
      <c r="W22">
        <f>(GRE!H21+GRE!G22)/(Agg_Strategic!H21+Agg_Strategic!G22)</f>
        <v>0.25494437060146574</v>
      </c>
      <c r="X22">
        <f>(SPINT!H21+SPINT!G22)/(Agg_Strategic!H21+Agg_Strategic!G22)</f>
        <v>0.10773459498654987</v>
      </c>
      <c r="Y22">
        <f>(SPUSA!H21+SPUSA!G22)/(Agg_Strategic!H21+Agg_Strategic!G22)</f>
        <v>0.26996322582868804</v>
      </c>
      <c r="Z22">
        <f>(CB!H21+CB!G22)/(Agg_Strategic!H21+Agg_Strategic!G22)</f>
        <v>0.22444888358557971</v>
      </c>
      <c r="AA22">
        <f>(ENHCASH!H21+ENHCASH!G22)/(Agg_Strategic!H21+Agg_Strategic!G22)</f>
        <v>0.14290892499771665</v>
      </c>
      <c r="AB22" s="21">
        <f t="shared" si="5"/>
        <v>5.9378082169557846E-6</v>
      </c>
      <c r="AC22" s="25">
        <f t="shared" si="6"/>
        <v>2.7412527271990922E-17</v>
      </c>
    </row>
    <row r="23" spans="1:29">
      <c r="A23" t="s">
        <v>7</v>
      </c>
      <c r="B23" t="s">
        <v>743</v>
      </c>
      <c r="C23" s="1">
        <v>46224</v>
      </c>
      <c r="D23" s="8">
        <f>GRE!D23+SPINT!D23+SPUSA!D23+CB!D23+ENHCASH!D23</f>
        <v>5254746.26</v>
      </c>
      <c r="E23" s="17">
        <f>GRE!E23+SPINT!E23+SPUSA!E23+CB!E23+ENHCASH!E23</f>
        <v>17415196061.380001</v>
      </c>
      <c r="F23" s="17">
        <f>GRE!F23+SPINT!F23+SPUSA!F23+CB!F23+ENHCASH!F23</f>
        <v>432276.3987745652</v>
      </c>
      <c r="G23" s="17">
        <f t="shared" si="0"/>
        <v>15180022.760002136</v>
      </c>
      <c r="H23" s="5">
        <f t="shared" si="7"/>
        <v>17415628337.778774</v>
      </c>
      <c r="I23" s="23">
        <f t="shared" si="8"/>
        <v>3.0181697321866196E-4</v>
      </c>
      <c r="J23" s="3">
        <f t="shared" si="9"/>
        <v>100.24242699036664</v>
      </c>
      <c r="K23" s="14">
        <f t="shared" si="10"/>
        <v>5254746.2599983215</v>
      </c>
      <c r="L23" s="14">
        <f t="shared" si="11"/>
        <v>-1.6782432794570923E-6</v>
      </c>
      <c r="M23" s="55">
        <f t="shared" si="3"/>
        <v>-1721335.2232637599</v>
      </c>
      <c r="N23" s="55">
        <f t="shared" si="4"/>
        <v>3533411.0367362397</v>
      </c>
      <c r="O23" s="54">
        <v>9.8868367999999996E-5</v>
      </c>
      <c r="P23" s="55">
        <f>M23-GRE!O23-SPINT!O23-SPUSA!O23-CB!M23-ENHCASH!M23</f>
        <v>0</v>
      </c>
      <c r="Q23" s="55">
        <f>N23-GRE!P23-SPINT!P23-SPUSA!P23-CB!N23-ENHCASH!P23</f>
        <v>-4.0745362639427185E-10</v>
      </c>
      <c r="R23">
        <f>GRE!I23</f>
        <v>5.0010660623983237E-4</v>
      </c>
      <c r="S23">
        <f>SPINT!I23</f>
        <v>3.0264256010348702E-4</v>
      </c>
      <c r="T23">
        <f>SPUSA!I23</f>
        <v>1.7600965454154274E-4</v>
      </c>
      <c r="U23">
        <f>CB!I23</f>
        <v>3.5631585102081741E-4</v>
      </c>
      <c r="V23">
        <f>ENHCASH!I23</f>
        <v>9.9893806305119203E-5</v>
      </c>
      <c r="W23">
        <f>(GRE!H22+GRE!G23)/(Agg_Strategic!H22+Agg_Strategic!G23)</f>
        <v>0.25428765863297614</v>
      </c>
      <c r="X23">
        <f>(SPINT!H22+SPINT!G23)/(Agg_Strategic!H22+Agg_Strategic!G23)</f>
        <v>0.10923050073962419</v>
      </c>
      <c r="Y23">
        <f>(SPUSA!H22+SPUSA!G23)/(Agg_Strategic!H22+Agg_Strategic!G23)</f>
        <v>0.26944397579604135</v>
      </c>
      <c r="Z23">
        <f>(CB!H22+CB!G23)/(Agg_Strategic!H22+Agg_Strategic!G23)</f>
        <v>0.22423456787964047</v>
      </c>
      <c r="AA23">
        <f>(ENHCASH!H22+ENHCASH!G23)/(Agg_Strategic!H22+Agg_Strategic!G23)</f>
        <v>0.14280329695171773</v>
      </c>
      <c r="AB23" s="21">
        <f t="shared" si="5"/>
        <v>3.0181697321874414E-4</v>
      </c>
      <c r="AC23" s="25">
        <f t="shared" si="6"/>
        <v>8.2182524674401236E-17</v>
      </c>
    </row>
    <row r="24" spans="1:29">
      <c r="A24" t="s">
        <v>7</v>
      </c>
      <c r="B24" t="s">
        <v>743</v>
      </c>
      <c r="C24" s="1">
        <v>46225</v>
      </c>
      <c r="D24" s="8">
        <f>GRE!D24+SPINT!D24+SPUSA!D24+CB!D24+ENHCASH!D24</f>
        <v>-145852.11000000019</v>
      </c>
      <c r="E24" s="17">
        <f>GRE!E24+SPINT!E24+SPUSA!E24+CB!E24+ENHCASH!E24</f>
        <v>17480436458.100002</v>
      </c>
      <c r="F24" s="17">
        <f>GRE!F24+SPINT!F24+SPUSA!F24+CB!F24+ENHCASH!F24</f>
        <v>432276.3987745652</v>
      </c>
      <c r="G24" s="17">
        <f t="shared" si="0"/>
        <v>65386248.830001831</v>
      </c>
      <c r="H24" s="5">
        <f t="shared" si="7"/>
        <v>17480868734.498775</v>
      </c>
      <c r="I24" s="23">
        <f t="shared" si="8"/>
        <v>-8.3434579427866538E-6</v>
      </c>
      <c r="J24" s="3">
        <f t="shared" si="9"/>
        <v>100.24159062189297</v>
      </c>
      <c r="K24" s="14">
        <f t="shared" si="10"/>
        <v>-145852.11000061035</v>
      </c>
      <c r="L24" s="14">
        <f t="shared" si="11"/>
        <v>-6.101618055254221E-7</v>
      </c>
      <c r="M24" s="55">
        <f t="shared" si="3"/>
        <v>-1909234.4412333881</v>
      </c>
      <c r="N24" s="55">
        <f t="shared" si="4"/>
        <v>-2055086.5512333883</v>
      </c>
      <c r="O24" s="54">
        <v>1.09217599E-4</v>
      </c>
      <c r="P24" s="55">
        <f>M24-GRE!O24-SPINT!O24-SPUSA!O24-CB!M24-ENHCASH!M24</f>
        <v>0</v>
      </c>
      <c r="Q24" s="55">
        <f>N24-GRE!P24-SPINT!P24-SPUSA!P24-CB!N24-ENHCASH!P24</f>
        <v>-3.2014213502407074E-10</v>
      </c>
      <c r="R24">
        <f>GRE!I24</f>
        <v>1.2632328689146744E-4</v>
      </c>
      <c r="S24">
        <f>SPINT!I24</f>
        <v>4.0869068427197357E-5</v>
      </c>
      <c r="T24">
        <f>SPUSA!I24</f>
        <v>1.5116571331227034E-4</v>
      </c>
      <c r="U24">
        <f>CB!I24</f>
        <v>-4.5022046710219116E-4</v>
      </c>
      <c r="V24">
        <f>ENHCASH!I24</f>
        <v>1.0497147937032346E-4</v>
      </c>
      <c r="W24">
        <f>(GRE!H23+GRE!G24)/(Agg_Strategic!H23+Agg_Strategic!G24)</f>
        <v>0.25338882986894229</v>
      </c>
      <c r="X24">
        <f>(SPINT!H23+SPINT!G24)/(Agg_Strategic!H23+Agg_Strategic!G24)</f>
        <v>0.11186023666575226</v>
      </c>
      <c r="Y24">
        <f>(SPUSA!H23+SPUSA!G24)/(Agg_Strategic!H23+Agg_Strategic!G24)</f>
        <v>0.26918331651573113</v>
      </c>
      <c r="Z24">
        <f>(CB!H23+CB!G24)/(Agg_Strategic!H23+Agg_Strategic!G24)</f>
        <v>0.22332718235862242</v>
      </c>
      <c r="AA24">
        <f>(ENHCASH!H23+ENHCASH!G24)/(Agg_Strategic!H23+Agg_Strategic!G24)</f>
        <v>0.14224043459095179</v>
      </c>
      <c r="AB24" s="21">
        <f t="shared" si="5"/>
        <v>-8.3434579427593895E-6</v>
      </c>
      <c r="AC24" s="25">
        <f t="shared" si="6"/>
        <v>2.7264296506221419E-17</v>
      </c>
    </row>
    <row r="25" spans="1:29">
      <c r="A25" t="s">
        <v>7</v>
      </c>
      <c r="B25" t="s">
        <v>743</v>
      </c>
      <c r="C25" s="1">
        <v>46226</v>
      </c>
      <c r="D25" s="8">
        <f>GRE!D25+SPINT!D25+SPUSA!D25+CB!D25+ENHCASH!D25</f>
        <v>3508918.27</v>
      </c>
      <c r="E25" s="17">
        <f>GRE!E25+SPINT!E25+SPUSA!E25+CB!E25+ENHCASH!E25</f>
        <v>17511266021.549999</v>
      </c>
      <c r="F25" s="17">
        <f>GRE!F25+SPINT!F25+SPUSA!F25+CB!F25+ENHCASH!F25</f>
        <v>432276.3987745652</v>
      </c>
      <c r="G25" s="17">
        <f t="shared" si="0"/>
        <v>27320645.17999649</v>
      </c>
      <c r="H25" s="5">
        <f t="shared" si="7"/>
        <v>17511698297.948772</v>
      </c>
      <c r="I25" s="23">
        <f t="shared" si="8"/>
        <v>2.0041582792525387E-4</v>
      </c>
      <c r="J25" s="3">
        <f t="shared" si="9"/>
        <v>100.26168062327</v>
      </c>
      <c r="K25" s="14">
        <f t="shared" si="10"/>
        <v>3508918.2700004578</v>
      </c>
      <c r="L25" s="14">
        <f t="shared" si="11"/>
        <v>4.5774504542350769E-7</v>
      </c>
      <c r="M25" s="55">
        <f t="shared" si="3"/>
        <v>-2006828.5328459984</v>
      </c>
      <c r="N25" s="55">
        <f t="shared" si="4"/>
        <v>1502089.7371540016</v>
      </c>
      <c r="O25" s="54">
        <v>1.1462227700000001E-4</v>
      </c>
      <c r="P25" s="55">
        <f>M25-GRE!O25-SPINT!O25-SPUSA!O25-CB!M25-ENHCASH!M25</f>
        <v>6.9849193096160889E-10</v>
      </c>
      <c r="Q25" s="55">
        <f>N25-GRE!P25-SPINT!P25-SPUSA!P25-CB!N25-ENHCASH!P25</f>
        <v>4.0745362639427185E-10</v>
      </c>
      <c r="R25">
        <f>GRE!I25</f>
        <v>2.8821560164095871E-4</v>
      </c>
      <c r="S25">
        <f>SPINT!I25</f>
        <v>2.7773481803614107E-4</v>
      </c>
      <c r="T25">
        <f>SPUSA!I25</f>
        <v>-3.6545881791057053E-5</v>
      </c>
      <c r="U25">
        <f>CB!I25</f>
        <v>4.0584917446066885E-4</v>
      </c>
      <c r="V25">
        <f>ENHCASH!I25</f>
        <v>1.0848855885366776E-4</v>
      </c>
      <c r="W25">
        <f>(GRE!H24+GRE!G25)/(Agg_Strategic!H24+Agg_Strategic!G25)</f>
        <v>0.2530274994845863</v>
      </c>
      <c r="X25">
        <f>(SPINT!H24+SPINT!G25)/(Agg_Strategic!H24+Agg_Strategic!G25)</f>
        <v>0.11326343368933267</v>
      </c>
      <c r="Y25">
        <f>(SPUSA!H24+SPUSA!G25)/(Agg_Strategic!H24+Agg_Strategic!G25)</f>
        <v>0.26881552454281105</v>
      </c>
      <c r="Z25">
        <f>(CB!H24+CB!G25)/(Agg_Strategic!H24+Agg_Strategic!G25)</f>
        <v>0.22285897375693717</v>
      </c>
      <c r="AA25">
        <f>(ENHCASH!H24+ENHCASH!G25)/(Agg_Strategic!H24+Agg_Strategic!G25)</f>
        <v>0.142034568526333</v>
      </c>
      <c r="AB25" s="21">
        <f t="shared" si="5"/>
        <v>2.0041582792519936E-4</v>
      </c>
      <c r="AC25" s="25">
        <f t="shared" si="6"/>
        <v>-5.4508264221708735E-17</v>
      </c>
    </row>
    <row r="26" spans="1:29">
      <c r="A26" t="s">
        <v>7</v>
      </c>
      <c r="B26" t="s">
        <v>743</v>
      </c>
      <c r="C26" s="1">
        <v>46227</v>
      </c>
      <c r="D26" s="8">
        <f>GRE!D26+SPINT!D26+SPUSA!D26+CB!D26+ENHCASH!D26</f>
        <v>2267954.5299999998</v>
      </c>
      <c r="E26" s="17">
        <f>GRE!E26+SPINT!E26+SPUSA!E26+CB!E26+ENHCASH!E26</f>
        <v>17227922725.400002</v>
      </c>
      <c r="F26" s="17">
        <f>GRE!F26+SPINT!F26+SPUSA!F26+CB!F26+ENHCASH!F26</f>
        <v>432276.3987745652</v>
      </c>
      <c r="G26" s="17">
        <f t="shared" si="0"/>
        <v>-285611250.67999649</v>
      </c>
      <c r="H26" s="5">
        <f t="shared" si="7"/>
        <v>17228355001.798775</v>
      </c>
      <c r="I26" s="23">
        <f t="shared" si="8"/>
        <v>1.3165813709030148E-4</v>
      </c>
      <c r="J26" s="3">
        <f t="shared" si="9"/>
        <v>100.27488088936239</v>
      </c>
      <c r="K26" s="14">
        <f t="shared" si="10"/>
        <v>2267954.5299987793</v>
      </c>
      <c r="L26" s="14">
        <f t="shared" si="11"/>
        <v>-1.2204982340335846E-6</v>
      </c>
      <c r="M26" s="55">
        <f t="shared" si="3"/>
        <v>-2015451.4954869647</v>
      </c>
      <c r="N26" s="55">
        <f t="shared" si="4"/>
        <v>252503.03451303509</v>
      </c>
      <c r="O26" s="54">
        <v>1.1699996E-4</v>
      </c>
      <c r="P26" s="55">
        <f>M26-GRE!O26-SPINT!O26-SPUSA!O26-CB!M26-ENHCASH!M26</f>
        <v>0</v>
      </c>
      <c r="Q26" s="55">
        <f>N26-GRE!P26-SPINT!P26-SPUSA!P26-CB!N26-ENHCASH!P26</f>
        <v>-2.9103830456733704E-10</v>
      </c>
      <c r="R26">
        <f>GRE!I26</f>
        <v>2.1825115900055904E-4</v>
      </c>
      <c r="S26">
        <f>SPINT!I26</f>
        <v>8.6911993244936868E-5</v>
      </c>
      <c r="T26">
        <f>SPUSA!I26</f>
        <v>1.2067625851686432E-4</v>
      </c>
      <c r="U26">
        <f>CB!I26</f>
        <v>9.0975668229694833E-5</v>
      </c>
      <c r="V26">
        <f>ENHCASH!I26</f>
        <v>1.0840963416917134E-4</v>
      </c>
      <c r="W26">
        <f>(GRE!H25+GRE!G26)/(Agg_Strategic!H25+Agg_Strategic!G26)</f>
        <v>0.23967770060452137</v>
      </c>
      <c r="X26">
        <f>(SPINT!H25+SPINT!G26)/(Agg_Strategic!H25+Agg_Strategic!G26)</f>
        <v>0.11560950359305658</v>
      </c>
      <c r="Y26">
        <f>(SPUSA!H25+SPUSA!G26)/(Agg_Strategic!H25+Agg_Strategic!G26)</f>
        <v>0.27373599557543493</v>
      </c>
      <c r="Z26">
        <f>(CB!H25+CB!G26)/(Agg_Strategic!H25+Agg_Strategic!G26)</f>
        <v>0.22660054674089283</v>
      </c>
      <c r="AA26">
        <f>(ENHCASH!H25+ENHCASH!G26)/(Agg_Strategic!H25+Agg_Strategic!G26)</f>
        <v>0.14437625348609417</v>
      </c>
      <c r="AB26" s="21">
        <f t="shared" si="5"/>
        <v>1.3165813709039838E-4</v>
      </c>
      <c r="AC26" s="25">
        <f t="shared" si="6"/>
        <v>9.6900569165891959E-17</v>
      </c>
    </row>
    <row r="27" spans="1:29">
      <c r="A27" t="s">
        <v>7</v>
      </c>
      <c r="B27" t="s">
        <v>743</v>
      </c>
      <c r="C27" s="1">
        <v>46228</v>
      </c>
      <c r="D27" s="8">
        <f>GRE!D27+SPINT!D27+SPUSA!D27+CB!D27+ENHCASH!D27</f>
        <v>1952862.45</v>
      </c>
      <c r="E27" s="17">
        <f>GRE!E27+SPINT!E27+SPUSA!E27+CB!E27+ENHCASH!E27</f>
        <v>17229875587.759998</v>
      </c>
      <c r="F27" s="17">
        <f>GRE!F27+SPINT!F27+SPUSA!F27+CB!F27+ENHCASH!F27</f>
        <v>432276.3987745652</v>
      </c>
      <c r="G27" s="17">
        <f t="shared" si="0"/>
        <v>-9.000396728515625E-2</v>
      </c>
      <c r="H27" s="5">
        <f t="shared" si="7"/>
        <v>17230307864.158772</v>
      </c>
      <c r="I27" s="23">
        <f t="shared" si="8"/>
        <v>1.1335164905802504E-4</v>
      </c>
      <c r="J27" s="3">
        <f t="shared" si="9"/>
        <v>100.28624721247031</v>
      </c>
      <c r="K27" s="14">
        <f t="shared" si="10"/>
        <v>1952862.4500007629</v>
      </c>
      <c r="L27" s="14">
        <f t="shared" si="11"/>
        <v>7.6298601925373077E-7</v>
      </c>
      <c r="M27" s="55">
        <f t="shared" si="3"/>
        <v>-1960717.7174641159</v>
      </c>
      <c r="N27" s="55">
        <f t="shared" si="4"/>
        <v>-7855.2674641159829</v>
      </c>
      <c r="O27" s="54">
        <v>1.1380759899999999E-4</v>
      </c>
      <c r="P27" s="55">
        <f>M27-GRE!O27-SPINT!O27-SPUSA!O27-CB!M27-ENHCASH!M27</f>
        <v>5.8207660913467407E-10</v>
      </c>
      <c r="Q27" s="55">
        <f>N27-GRE!P27-SPINT!P27-SPUSA!P27-CB!N27-ENHCASH!P27</f>
        <v>6.4028427004814148E-10</v>
      </c>
      <c r="R27">
        <f>GRE!I27</f>
        <v>1.1295283493731977E-4</v>
      </c>
      <c r="S27">
        <f>SPINT!I27</f>
        <v>1.2755275549196818E-4</v>
      </c>
      <c r="T27">
        <f>SPUSA!I27</f>
        <v>1.1692028625161277E-4</v>
      </c>
      <c r="U27">
        <f>CB!I27</f>
        <v>1.0505421250941741E-4</v>
      </c>
      <c r="V27">
        <f>ENHCASH!I27</f>
        <v>1.0889900699623125E-4</v>
      </c>
      <c r="W27">
        <f>(GRE!H26+GRE!G27)/(Agg_Strategic!H26+Agg_Strategic!G27)</f>
        <v>0.23969845228596232</v>
      </c>
      <c r="X27">
        <f>(SPINT!H26+SPINT!G27)/(Agg_Strategic!H26+Agg_Strategic!G27)</f>
        <v>0.1156043311951712</v>
      </c>
      <c r="Y27">
        <f>(SPUSA!H26+SPUSA!G27)/(Agg_Strategic!H26+Agg_Strategic!G27)</f>
        <v>0.27373298983655003</v>
      </c>
      <c r="Z27">
        <f>(CB!H26+CB!G27)/(Agg_Strategic!H26+Agg_Strategic!G27)</f>
        <v>0.22659132928536269</v>
      </c>
      <c r="AA27">
        <f>(ENHCASH!H26+ENHCASH!G27)/(Agg_Strategic!H26+Agg_Strategic!G27)</f>
        <v>0.14437289739695403</v>
      </c>
      <c r="AB27" s="21">
        <f t="shared" si="5"/>
        <v>1.1335164905796968E-4</v>
      </c>
      <c r="AC27" s="25">
        <f t="shared" si="6"/>
        <v>-5.536207343254107E-17</v>
      </c>
    </row>
    <row r="28" spans="1:29">
      <c r="A28" t="s">
        <v>7</v>
      </c>
      <c r="B28" t="s">
        <v>743</v>
      </c>
      <c r="C28" s="1">
        <v>46229</v>
      </c>
      <c r="D28" s="8">
        <f>GRE!D28+SPINT!D28+SPUSA!D28+CB!D28+ENHCASH!D28</f>
        <v>1860939.28</v>
      </c>
      <c r="E28" s="17">
        <f>GRE!E28+SPINT!E28+SPUSA!E28+CB!E28+ENHCASH!E28</f>
        <v>17231736527.049999</v>
      </c>
      <c r="F28" s="17">
        <f>GRE!F28+SPINT!F28+SPUSA!F28+CB!F28+ENHCASH!F28</f>
        <v>432276.3987745652</v>
      </c>
      <c r="G28" s="17">
        <f t="shared" si="0"/>
        <v>1.000213623046875E-2</v>
      </c>
      <c r="H28" s="5">
        <f t="shared" si="7"/>
        <v>17232168803.448772</v>
      </c>
      <c r="I28" s="23">
        <f t="shared" si="8"/>
        <v>1.0800383223962521E-4</v>
      </c>
      <c r="J28" s="3">
        <f t="shared" si="9"/>
        <v>100.2970785114902</v>
      </c>
      <c r="K28" s="14">
        <f t="shared" si="10"/>
        <v>1860939.2799987793</v>
      </c>
      <c r="L28" s="14">
        <f t="shared" si="11"/>
        <v>-1.2207310646772385E-6</v>
      </c>
      <c r="M28" s="55">
        <f t="shared" si="3"/>
        <v>-1961985.4342118325</v>
      </c>
      <c r="N28" s="55">
        <f t="shared" si="4"/>
        <v>-101046.15421183244</v>
      </c>
      <c r="O28" s="54">
        <v>1.13868275E-4</v>
      </c>
      <c r="P28" s="55">
        <f>M28-GRE!O28-SPINT!O28-SPUSA!O28-CB!M28-ENHCASH!M28</f>
        <v>0</v>
      </c>
      <c r="Q28" s="55">
        <f>N28-GRE!P28-SPINT!P28-SPUSA!P28-CB!N28-ENHCASH!P28</f>
        <v>1.7462298274040222E-10</v>
      </c>
      <c r="R28">
        <f>GRE!I28</f>
        <v>8.0706650729938653E-5</v>
      </c>
      <c r="S28">
        <f>SPINT!I28</f>
        <v>1.2991192189383438E-4</v>
      </c>
      <c r="T28">
        <f>SPUSA!I28</f>
        <v>1.2405495913453404E-4</v>
      </c>
      <c r="U28">
        <f>CB!I28</f>
        <v>1.0525003112192697E-4</v>
      </c>
      <c r="V28">
        <f>ENHCASH!I28</f>
        <v>1.0967054571025613E-4</v>
      </c>
      <c r="W28">
        <f>(GRE!H27+GRE!G28)/(Agg_Strategic!H27+Agg_Strategic!G28)</f>
        <v>0.23969835670153034</v>
      </c>
      <c r="X28">
        <f>(SPINT!H27+SPINT!G28)/(Agg_Strategic!H27+Agg_Strategic!G28)</f>
        <v>0.11560597271844625</v>
      </c>
      <c r="Y28">
        <f>(SPUSA!H27+SPUSA!G28)/(Agg_Strategic!H27+Agg_Strategic!G28)</f>
        <v>0.27373396657998472</v>
      </c>
      <c r="Z28">
        <f>(CB!H27+CB!G28)/(Agg_Strategic!H27+Agg_Strategic!G28)</f>
        <v>0.22658944937114528</v>
      </c>
      <c r="AA28">
        <f>(ENHCASH!H27+ENHCASH!G28)/(Agg_Strategic!H27+Agg_Strategic!G28)</f>
        <v>0.1443722546288935</v>
      </c>
      <c r="AB28" s="21">
        <f t="shared" si="5"/>
        <v>1.0800383223970826E-4</v>
      </c>
      <c r="AC28" s="25">
        <f t="shared" si="6"/>
        <v>8.304988641238964E-17</v>
      </c>
    </row>
    <row r="29" spans="1:29">
      <c r="A29" t="s">
        <v>7</v>
      </c>
      <c r="B29" t="s">
        <v>743</v>
      </c>
      <c r="C29" s="1">
        <v>46230</v>
      </c>
      <c r="D29" s="8">
        <f>GRE!D29+SPINT!D29+SPUSA!D29+CB!D29+ENHCASH!D29</f>
        <v>5217882.83</v>
      </c>
      <c r="E29" s="17">
        <f>GRE!E29+SPINT!E29+SPUSA!E29+CB!E29+ENHCASH!E29</f>
        <v>17349786380.619999</v>
      </c>
      <c r="F29" s="17">
        <f>GRE!F29+SPINT!F29+SPUSA!F29+CB!F29+ENHCASH!F29</f>
        <v>432276.3987745652</v>
      </c>
      <c r="G29" s="17">
        <f t="shared" si="0"/>
        <v>112831970.73999786</v>
      </c>
      <c r="H29" s="5">
        <f t="shared" si="7"/>
        <v>17350218657.018772</v>
      </c>
      <c r="I29" s="23">
        <f t="shared" si="8"/>
        <v>3.0082920709733279E-4</v>
      </c>
      <c r="J29" s="3">
        <f t="shared" si="9"/>
        <v>100.32725080209299</v>
      </c>
      <c r="K29" s="14">
        <f t="shared" si="10"/>
        <v>5217882.8300018311</v>
      </c>
      <c r="L29" s="14">
        <f t="shared" si="11"/>
        <v>1.8309801816940308E-6</v>
      </c>
      <c r="M29" s="55">
        <f t="shared" si="3"/>
        <v>-1971191.9006235437</v>
      </c>
      <c r="N29" s="55">
        <f t="shared" si="4"/>
        <v>3246690.9293764564</v>
      </c>
      <c r="O29" s="54">
        <v>1.13646112E-4</v>
      </c>
      <c r="P29" s="55">
        <f>M29-GRE!O29-SPINT!O29-SPUSA!O29-CB!M29-ENHCASH!M29</f>
        <v>5.2386894822120667E-10</v>
      </c>
      <c r="Q29" s="55">
        <f>N29-GRE!P29-SPINT!P29-SPUSA!P29-CB!N29-ENHCASH!P29</f>
        <v>3.4924596548080444E-10</v>
      </c>
      <c r="R29">
        <f>GRE!I29</f>
        <v>4.3900411278375694E-4</v>
      </c>
      <c r="S29">
        <f>SPINT!I29</f>
        <v>1.9225875893762206E-4</v>
      </c>
      <c r="T29">
        <f>SPUSA!I29</f>
        <v>4.6393446005120687E-4</v>
      </c>
      <c r="U29">
        <f>CB!I29</f>
        <v>1.2881733707054908E-4</v>
      </c>
      <c r="V29">
        <f>ENHCASH!I29</f>
        <v>1.1172058001845523E-4</v>
      </c>
      <c r="W29">
        <f>(GRE!H28+GRE!G29)/(Agg_Strategic!H28+Agg_Strategic!G29)</f>
        <v>0.24588187153841023</v>
      </c>
      <c r="X29">
        <f>(SPINT!H28+SPINT!G29)/(Agg_Strategic!H28+Agg_Strategic!G29)</f>
        <v>0.11416659264796951</v>
      </c>
      <c r="Y29">
        <f>(SPUSA!H28+SPUSA!G29)/(Agg_Strategic!H28+Agg_Strategic!G29)</f>
        <v>0.27140337711304563</v>
      </c>
      <c r="Z29">
        <f>(CB!H28+CB!G29)/(Agg_Strategic!H28+Agg_Strategic!G29)</f>
        <v>0.22511482936442456</v>
      </c>
      <c r="AA29">
        <f>(ENHCASH!H28+ENHCASH!G29)/(Agg_Strategic!H28+Agg_Strategic!G29)</f>
        <v>0.14343332933615033</v>
      </c>
      <c r="AB29" s="21">
        <f t="shared" si="5"/>
        <v>3.0082920709720908E-4</v>
      </c>
      <c r="AC29" s="25">
        <f t="shared" si="6"/>
        <v>-1.2370746788059606E-16</v>
      </c>
    </row>
    <row r="30" spans="1:29">
      <c r="A30" t="s">
        <v>7</v>
      </c>
      <c r="B30" t="s">
        <v>743</v>
      </c>
      <c r="C30" s="1">
        <v>46231</v>
      </c>
      <c r="D30" s="8">
        <f>GRE!D30+SPINT!D30+SPUSA!D30+CB!D30+ENHCASH!D30</f>
        <v>1210959.3600000001</v>
      </c>
      <c r="E30" s="17">
        <f>GRE!E30+SPINT!E30+SPUSA!E30+CB!E30+ENHCASH!E30</f>
        <v>17348311082.689999</v>
      </c>
      <c r="F30" s="17">
        <f>GRE!F30+SPINT!F30+SPUSA!F30+CB!F30+ENHCASH!F30</f>
        <v>432276.3987745652</v>
      </c>
      <c r="G30" s="17">
        <f t="shared" si="0"/>
        <v>-2686257.2900009155</v>
      </c>
      <c r="H30" s="5">
        <f t="shared" si="7"/>
        <v>17348743359.088772</v>
      </c>
      <c r="I30" s="23">
        <f t="shared" si="8"/>
        <v>6.9805856654260739E-5</v>
      </c>
      <c r="J30" s="3">
        <f t="shared" si="9"/>
        <v>100.33425423178099</v>
      </c>
      <c r="K30" s="14">
        <f t="shared" si="10"/>
        <v>1210959.3600006104</v>
      </c>
      <c r="L30" s="14">
        <f t="shared" si="11"/>
        <v>6.102491170167923E-7</v>
      </c>
      <c r="M30" s="55">
        <f t="shared" si="3"/>
        <v>-1952428.4805516929</v>
      </c>
      <c r="N30" s="55">
        <f t="shared" si="4"/>
        <v>-741469.12055169279</v>
      </c>
      <c r="O30" s="54">
        <v>1.12547908E-4</v>
      </c>
      <c r="P30" s="55">
        <f>M30-GRE!O30-SPINT!O30-SPUSA!O30-CB!M30-ENHCASH!M30</f>
        <v>0</v>
      </c>
      <c r="Q30" s="55">
        <f>N30-GRE!P30-SPINT!P30-SPUSA!P30-CB!N30-ENHCASH!P30</f>
        <v>5.8207660913467407E-10</v>
      </c>
      <c r="R30">
        <f>GRE!I30</f>
        <v>-1.4569326240825505E-4</v>
      </c>
      <c r="S30">
        <f>SPINT!I30</f>
        <v>1.1557270039347566E-4</v>
      </c>
      <c r="T30">
        <f>SPUSA!I30</f>
        <v>2.3566958067211224E-4</v>
      </c>
      <c r="U30">
        <f>CB!I30</f>
        <v>5.3433394085746568E-5</v>
      </c>
      <c r="V30">
        <f>ENHCASH!I30</f>
        <v>1.1466888272508633E-4</v>
      </c>
      <c r="W30">
        <f>(GRE!H29+GRE!G30)/(Agg_Strategic!H29+Agg_Strategic!G30)</f>
        <v>0.24594933441077871</v>
      </c>
      <c r="X30">
        <f>(SPINT!H29+SPINT!G30)/(Agg_Strategic!H29+Agg_Strategic!G30)</f>
        <v>0.1140885067248221</v>
      </c>
      <c r="Y30">
        <f>(SPUSA!H29+SPUSA!G30)/(Agg_Strategic!H29+Agg_Strategic!G30)</f>
        <v>0.27148966465552521</v>
      </c>
      <c r="Z30">
        <f>(CB!H29+CB!G30)/(Agg_Strategic!H29+Agg_Strategic!G30)</f>
        <v>0.22504407481022229</v>
      </c>
      <c r="AA30">
        <f>(ENHCASH!H29+ENHCASH!G30)/(Agg_Strategic!H29+Agg_Strategic!G30)</f>
        <v>0.14342841939865189</v>
      </c>
      <c r="AB30" s="21">
        <f t="shared" si="5"/>
        <v>6.9805856654246983E-5</v>
      </c>
      <c r="AC30" s="25">
        <f t="shared" si="6"/>
        <v>-1.3755815063409838E-17</v>
      </c>
    </row>
    <row r="31" spans="1:29">
      <c r="A31" t="s">
        <v>7</v>
      </c>
      <c r="B31" t="s">
        <v>743</v>
      </c>
      <c r="C31" s="1">
        <v>46232</v>
      </c>
      <c r="D31" s="8">
        <f>GRE!D31+SPINT!D31+SPUSA!D31+CB!D31+ENHCASH!D31</f>
        <v>981628.76000000024</v>
      </c>
      <c r="E31" s="17">
        <f>GRE!E31+SPINT!E31+SPUSA!E31+CB!E31+ENHCASH!E31</f>
        <v>17434291120.41</v>
      </c>
      <c r="F31" s="17">
        <f>GRE!F31+SPINT!F31+SPUSA!F31+CB!F31+ENHCASH!F31</f>
        <v>432276.3987745652</v>
      </c>
      <c r="G31" s="17">
        <f t="shared" si="0"/>
        <v>84998408.960002899</v>
      </c>
      <c r="H31" s="5">
        <f t="shared" si="7"/>
        <v>17434723396.808773</v>
      </c>
      <c r="I31" s="23">
        <f t="shared" si="8"/>
        <v>5.630625789108426E-5</v>
      </c>
      <c r="J31" s="3">
        <f t="shared" si="9"/>
        <v>100.33990367817508</v>
      </c>
      <c r="K31" s="14">
        <f t="shared" si="10"/>
        <v>981628.75999832153</v>
      </c>
      <c r="L31" s="14">
        <f t="shared" si="11"/>
        <v>-1.6787089407444E-6</v>
      </c>
      <c r="M31" s="55">
        <f t="shared" si="3"/>
        <v>-1973936.7366516967</v>
      </c>
      <c r="N31" s="55">
        <f t="shared" si="4"/>
        <v>-992307.97665169649</v>
      </c>
      <c r="O31" s="54">
        <v>1.13225076E-4</v>
      </c>
      <c r="P31" s="55">
        <f>M31-GRE!O31-SPINT!O31-SPUSA!O31-CB!M31-ENHCASH!M31</f>
        <v>0</v>
      </c>
      <c r="Q31" s="55">
        <f>N31-GRE!P31-SPINT!P31-SPUSA!P31-CB!N31-ENHCASH!P31</f>
        <v>1.1641532182693481E-10</v>
      </c>
      <c r="R31">
        <f>GRE!I31</f>
        <v>1.2875720689931082E-4</v>
      </c>
      <c r="S31">
        <f>SPINT!I31</f>
        <v>1.6822100275772295E-4</v>
      </c>
      <c r="T31">
        <f>SPUSA!I31</f>
        <v>1.5119662758657926E-4</v>
      </c>
      <c r="U31">
        <f>CB!I31</f>
        <v>-2.4256931130637972E-4</v>
      </c>
      <c r="V31">
        <f>ENHCASH!I31</f>
        <v>1.2911944320629097E-4</v>
      </c>
      <c r="W31">
        <f>(GRE!H30+GRE!G31)/(Agg_Strategic!H30+Agg_Strategic!G31)</f>
        <v>0.24469746582349255</v>
      </c>
      <c r="X31">
        <f>(SPINT!H30+SPINT!G31)/(Agg_Strategic!H30+Agg_Strategic!G31)</f>
        <v>0.1135374625574176</v>
      </c>
      <c r="Y31">
        <f>(SPUSA!H30+SPUSA!G31)/(Agg_Strategic!H30+Agg_Strategic!G31)</f>
        <v>0.27508633240757119</v>
      </c>
      <c r="Z31">
        <f>(CB!H30+CB!G31)/(Agg_Strategic!H30+Agg_Strategic!G31)</f>
        <v>0.22394320391119804</v>
      </c>
      <c r="AA31">
        <f>(ENHCASH!H30+ENHCASH!G31)/(Agg_Strategic!H30+Agg_Strategic!G31)</f>
        <v>0.1427355353003206</v>
      </c>
      <c r="AB31" s="21">
        <f t="shared" si="5"/>
        <v>5.6306257891179982E-5</v>
      </c>
      <c r="AC31" s="25">
        <f t="shared" si="6"/>
        <v>9.5721499303313973E-17</v>
      </c>
    </row>
    <row r="32" spans="1:29">
      <c r="A32" t="s">
        <v>7</v>
      </c>
      <c r="B32" t="s">
        <v>743</v>
      </c>
      <c r="C32" s="1">
        <v>46233</v>
      </c>
      <c r="D32" s="8">
        <f>GRE!D32+SPINT!D32+SPUSA!D32+CB!D32+ENHCASH!D32</f>
        <v>1299658.96</v>
      </c>
      <c r="E32" s="17">
        <f>GRE!E32+SPINT!E32+SPUSA!E32+CB!E32+ENHCASH!E32</f>
        <v>17584753901.970001</v>
      </c>
      <c r="F32" s="17">
        <f>GRE!F32+SPINT!F32+SPUSA!F32+CB!F32+ENHCASH!F32</f>
        <v>432276.3987745652</v>
      </c>
      <c r="G32" s="17">
        <f t="shared" si="0"/>
        <v>149163122.60000229</v>
      </c>
      <c r="H32" s="5">
        <f t="shared" si="7"/>
        <v>17585186178.368774</v>
      </c>
      <c r="I32" s="23">
        <f t="shared" si="8"/>
        <v>7.3911928319404492E-5</v>
      </c>
      <c r="J32" s="3">
        <f t="shared" si="9"/>
        <v>100.34731999394333</v>
      </c>
      <c r="K32" s="14">
        <f t="shared" si="10"/>
        <v>1299658.9599990845</v>
      </c>
      <c r="L32" s="14">
        <f t="shared" si="11"/>
        <v>-9.1549009084701538E-7</v>
      </c>
      <c r="M32" s="55">
        <f t="shared" si="3"/>
        <v>-1979888.6502931053</v>
      </c>
      <c r="N32" s="55">
        <f t="shared" si="4"/>
        <v>-680229.69029310532</v>
      </c>
      <c r="O32" s="54">
        <v>1.1259676E-4</v>
      </c>
      <c r="P32" s="55">
        <f>M32-GRE!O32-SPINT!O32-SPUSA!O32-CB!M32-ENHCASH!M32</f>
        <v>0</v>
      </c>
      <c r="Q32" s="55">
        <f>N32-GRE!P32-SPINT!P32-SPUSA!P32-CB!N32-ENHCASH!P32</f>
        <v>-1.7462298274040222E-10</v>
      </c>
      <c r="R32">
        <f>GRE!I32</f>
        <v>-4.9283836964270455E-5</v>
      </c>
      <c r="S32">
        <f>SPINT!I32</f>
        <v>-1.3991198610614398E-4</v>
      </c>
      <c r="T32">
        <f>SPUSA!I32</f>
        <v>-1.3383248137761338E-4</v>
      </c>
      <c r="U32">
        <f>CB!I32</f>
        <v>5.504081229194337E-4</v>
      </c>
      <c r="V32">
        <f>ENHCASH!I32</f>
        <v>1.2091949417946189E-4</v>
      </c>
      <c r="W32">
        <f>(GRE!H31+GRE!G32)/(Agg_Strategic!H31+Agg_Strategic!G32)</f>
        <v>0.24263378857759832</v>
      </c>
      <c r="X32">
        <f>(SPINT!H31+SPINT!G32)/(Agg_Strategic!H31+Agg_Strategic!G32)</f>
        <v>0.11712329953860344</v>
      </c>
      <c r="Y32">
        <f>(SPUSA!H31+SPUSA!G32)/(Agg_Strategic!H31+Agg_Strategic!G32)</f>
        <v>0.27673074319048968</v>
      </c>
      <c r="Z32">
        <f>(CB!H31+CB!G32)/(Agg_Strategic!H31+Agg_Strategic!G32)</f>
        <v>0.22197714664383283</v>
      </c>
      <c r="AA32">
        <f>(ENHCASH!H31+ENHCASH!G32)/(Agg_Strategic!H31+Agg_Strategic!G32)</f>
        <v>0.14153502204947571</v>
      </c>
      <c r="AB32" s="21">
        <f t="shared" si="5"/>
        <v>7.3911928319458716E-5</v>
      </c>
      <c r="AC32" s="25">
        <f t="shared" si="6"/>
        <v>5.4223661151431291E-17</v>
      </c>
    </row>
    <row r="33" spans="1:29">
      <c r="A33" t="s">
        <v>7</v>
      </c>
      <c r="B33" t="s">
        <v>743</v>
      </c>
      <c r="C33" s="1">
        <v>46234</v>
      </c>
      <c r="D33" s="8">
        <f>GRE!D33+SPINT!D33+SPUSA!D33+CB!D33+ENHCASH!D33</f>
        <v>2171722.13</v>
      </c>
      <c r="E33" s="17">
        <f>GRE!E33+SPINT!E33+SPUSA!E33+CB!E33+ENHCASH!E33</f>
        <v>17587535478.629997</v>
      </c>
      <c r="F33" s="17">
        <f>GRE!F33+SPINT!F33+SPUSA!F33+CB!F33+ENHCASH!F33</f>
        <v>432276.3987745652</v>
      </c>
      <c r="G33" s="17">
        <f t="shared" si="0"/>
        <v>609854.5299949646</v>
      </c>
      <c r="H33" s="5">
        <f t="shared" si="7"/>
        <v>17587967755.02877</v>
      </c>
      <c r="I33" s="23">
        <f t="shared" si="8"/>
        <v>1.2349296704785507E-4</v>
      </c>
      <c r="J33" s="3">
        <f t="shared" si="9"/>
        <v>100.3597121822247</v>
      </c>
      <c r="K33" s="14">
        <f t="shared" si="10"/>
        <v>2171722.1300010681</v>
      </c>
      <c r="L33" s="14">
        <f t="shared" si="11"/>
        <v>1.0682269930839539E-6</v>
      </c>
      <c r="M33" s="55">
        <f t="shared" si="3"/>
        <v>-2055142.6338851466</v>
      </c>
      <c r="N33" s="55">
        <f t="shared" si="4"/>
        <v>116579.4961148533</v>
      </c>
      <c r="O33" s="54">
        <v>1.16863782E-4</v>
      </c>
      <c r="P33" s="55">
        <f>M33-GRE!O33-SPINT!O33-SPUSA!O33-CB!M33-ENHCASH!M33</f>
        <v>5.2386894822120667E-10</v>
      </c>
      <c r="Q33" s="55">
        <f>N33-GRE!P33-SPINT!P33-SPUSA!P33-CB!N33-ENHCASH!P33</f>
        <v>7.5669959187507629E-10</v>
      </c>
      <c r="R33">
        <f>GRE!I33</f>
        <v>5.1606699297830519E-4</v>
      </c>
      <c r="S33">
        <f>SPINT!I33</f>
        <v>9.9229058500890677E-5</v>
      </c>
      <c r="T33">
        <f>SPUSA!I33</f>
        <v>-2.0311419867677456E-4</v>
      </c>
      <c r="U33">
        <f>CB!I33</f>
        <v>1.187998297852483E-4</v>
      </c>
      <c r="V33">
        <f>ENHCASH!I33</f>
        <v>1.1648214333720379E-4</v>
      </c>
      <c r="W33">
        <f>(GRE!H32+GRE!G33)/(Agg_Strategic!H32+Agg_Strategic!G33)</f>
        <v>0.24259661198455729</v>
      </c>
      <c r="X33">
        <f>(SPINT!H32+SPINT!G33)/(Agg_Strategic!H32+Agg_Strategic!G33)</f>
        <v>0.11714297123608539</v>
      </c>
      <c r="Y33">
        <f>(SPUSA!H32+SPUSA!G33)/(Agg_Strategic!H32+Agg_Strategic!G33)</f>
        <v>0.2766636634742794</v>
      </c>
      <c r="Z33">
        <f>(CB!H32+CB!G33)/(Agg_Strategic!H32+Agg_Strategic!G33)</f>
        <v>0.22205998702770216</v>
      </c>
      <c r="AA33">
        <f>(ENHCASH!H32+ENHCASH!G33)/(Agg_Strategic!H32+Agg_Strategic!G33)</f>
        <v>0.14153676627737605</v>
      </c>
      <c r="AB33" s="21">
        <f t="shared" si="5"/>
        <v>1.2349296704780086E-4</v>
      </c>
      <c r="AC33" s="25">
        <f t="shared" si="6"/>
        <v>-5.4210108624275222E-17</v>
      </c>
    </row>
    <row r="34" spans="1:29">
      <c r="A34" t="s">
        <v>7</v>
      </c>
      <c r="B34" t="s">
        <v>743</v>
      </c>
      <c r="C34" s="1">
        <v>46235</v>
      </c>
      <c r="D34" s="8">
        <f>GRE!D34+SPINT!D34+SPUSA!D34+CB!D34+ENHCASH!D34</f>
        <v>1530648.15</v>
      </c>
      <c r="E34" s="17">
        <f>GRE!E34+SPINT!E34+SPUSA!E34+CB!E34+ENHCASH!E34</f>
        <v>17589066126.790001</v>
      </c>
      <c r="F34" s="17">
        <f>GRE!F34+SPINT!F34+SPUSA!F34+CB!F34+ENHCASH!F34</f>
        <v>432276.3987745652</v>
      </c>
      <c r="G34" s="17">
        <f t="shared" si="0"/>
        <v>1.000213623046875E-2</v>
      </c>
      <c r="H34" s="5">
        <f t="shared" si="7"/>
        <v>17589498403.188774</v>
      </c>
      <c r="I34" s="23">
        <f t="shared" si="8"/>
        <v>8.7028141700055763E-5</v>
      </c>
      <c r="J34" s="3">
        <f t="shared" si="9"/>
        <v>100.36844630147746</v>
      </c>
      <c r="K34" s="14">
        <f t="shared" si="10"/>
        <v>1530648.1500015259</v>
      </c>
      <c r="L34" s="14">
        <f t="shared" si="11"/>
        <v>1.5259720385074615E-6</v>
      </c>
      <c r="M34" s="55">
        <f t="shared" si="3"/>
        <v>-2007814.1174630763</v>
      </c>
      <c r="N34" s="55">
        <f t="shared" si="4"/>
        <v>-477165.96746307635</v>
      </c>
      <c r="O34" s="54">
        <v>1.1415839200000001E-4</v>
      </c>
      <c r="P34" s="55">
        <f>M34-GRE!O34-SPINT!O34-SPUSA!O34-CB!M34-ENHCASH!M34</f>
        <v>0</v>
      </c>
      <c r="Q34" s="55">
        <f>N34-GRE!P34-SPINT!P34-SPUSA!P34-CB!N34-ENHCASH!P34</f>
        <v>1.4551915228366852E-10</v>
      </c>
      <c r="R34">
        <f>GRE!I34</f>
        <v>-1.0093314276282276E-5</v>
      </c>
      <c r="S34">
        <f>SPINT!I34</f>
        <v>1.4344678669107275E-4</v>
      </c>
      <c r="T34">
        <f>SPUSA!I34</f>
        <v>1.2420696973285947E-4</v>
      </c>
      <c r="U34">
        <f>CB!I34</f>
        <v>1.0305525880153394E-4</v>
      </c>
      <c r="V34">
        <f>ENHCASH!I34</f>
        <v>1.0907246826972618E-4</v>
      </c>
      <c r="W34">
        <f>(GRE!H33+GRE!G34)/(Agg_Strategic!H33+Agg_Strategic!G34)</f>
        <v>0.24269183735339978</v>
      </c>
      <c r="X34">
        <f>(SPINT!H33+SPINT!G34)/(Agg_Strategic!H33+Agg_Strategic!G34)</f>
        <v>0.11714012924064422</v>
      </c>
      <c r="Y34">
        <f>(SPUSA!H33+SPUSA!G34)/(Agg_Strategic!H33+Agg_Strategic!G34)</f>
        <v>0.2765733142966238</v>
      </c>
      <c r="Z34">
        <f>(CB!H33+CB!G34)/(Agg_Strategic!H33+Agg_Strategic!G34)</f>
        <v>0.22205894499825951</v>
      </c>
      <c r="AA34">
        <f>(ENHCASH!H33+ENHCASH!G34)/(Agg_Strategic!H33+Agg_Strategic!G34)</f>
        <v>0.14153577411107279</v>
      </c>
      <c r="AB34" s="21">
        <f t="shared" si="5"/>
        <v>8.7028141699960868E-5</v>
      </c>
      <c r="AC34" s="25">
        <f t="shared" si="6"/>
        <v>-9.4894795146793776E-17</v>
      </c>
    </row>
    <row r="35" spans="1:29">
      <c r="A35" t="s">
        <v>7</v>
      </c>
      <c r="B35" t="s">
        <v>743</v>
      </c>
      <c r="C35" s="1">
        <v>46236</v>
      </c>
      <c r="D35" s="8">
        <f>GRE!D35+SPINT!D35+SPUSA!D35+CB!D35+ENHCASH!D35</f>
        <v>1921708.6999999997</v>
      </c>
      <c r="E35" s="17">
        <f>GRE!E35+SPINT!E35+SPUSA!E35+CB!E35+ENHCASH!E35</f>
        <v>17590987835.459999</v>
      </c>
      <c r="F35" s="17">
        <f>GRE!F35+SPINT!F35+SPUSA!F35+CB!F35+ENHCASH!F35</f>
        <v>432276.3987745652</v>
      </c>
      <c r="G35" s="17">
        <f t="shared" si="0"/>
        <v>-3.0002593994140625E-2</v>
      </c>
      <c r="H35" s="5">
        <f t="shared" si="7"/>
        <v>17591420111.858772</v>
      </c>
      <c r="I35" s="23">
        <f t="shared" si="8"/>
        <v>1.0925318368690133E-4</v>
      </c>
      <c r="J35" s="3">
        <f t="shared" si="9"/>
        <v>100.3794118737776</v>
      </c>
      <c r="K35" s="14">
        <f t="shared" si="10"/>
        <v>1921708.7000007629</v>
      </c>
      <c r="L35" s="14">
        <f t="shared" si="11"/>
        <v>7.6321884989738464E-7</v>
      </c>
      <c r="M35" s="55">
        <f t="shared" si="3"/>
        <v>-1995598.9870109719</v>
      </c>
      <c r="N35" s="55">
        <f t="shared" si="4"/>
        <v>-73890.287010972155</v>
      </c>
      <c r="O35" s="54">
        <v>1.1345400199999999E-4</v>
      </c>
      <c r="P35" s="55">
        <f>M35-GRE!O35-SPINT!O35-SPUSA!O35-CB!M35-ENHCASH!M35</f>
        <v>0</v>
      </c>
      <c r="Q35" s="55">
        <f>N35-GRE!P35-SPINT!P35-SPUSA!P35-CB!N35-ENHCASH!P35</f>
        <v>5.8207660913467407E-11</v>
      </c>
      <c r="R35">
        <f>GRE!I35</f>
        <v>7.9212088883584507E-5</v>
      </c>
      <c r="S35">
        <f>SPINT!I35</f>
        <v>1.4421495748493033E-4</v>
      </c>
      <c r="T35">
        <f>SPUSA!I35</f>
        <v>1.2419538808604546E-4</v>
      </c>
      <c r="U35">
        <f>CB!I35</f>
        <v>1.0520309290306765E-4</v>
      </c>
      <c r="V35">
        <f>ENHCASH!I35</f>
        <v>1.0897741074873405E-4</v>
      </c>
      <c r="W35">
        <f>(GRE!H34+GRE!G35)/(Agg_Strategic!H34+Agg_Strategic!G35)</f>
        <v>0.24266826881977349</v>
      </c>
      <c r="X35">
        <f>(SPINT!H34+SPINT!G35)/(Agg_Strategic!H34+Agg_Strategic!G35)</f>
        <v>0.11714673755253222</v>
      </c>
      <c r="Y35">
        <f>(SPUSA!H34+SPUSA!G35)/(Agg_Strategic!H34+Agg_Strategic!G35)</f>
        <v>0.27658359607398236</v>
      </c>
      <c r="Z35">
        <f>(CB!H34+CB!G35)/(Agg_Strategic!H34+Agg_Strategic!G35)</f>
        <v>0.22206250365365007</v>
      </c>
      <c r="AA35">
        <f>(ENHCASH!H34+ENHCASH!G35)/(Agg_Strategic!H34+Agg_Strategic!G35)</f>
        <v>0.14153889390006202</v>
      </c>
      <c r="AB35" s="21">
        <f t="shared" si="5"/>
        <v>1.0925318368688777E-4</v>
      </c>
      <c r="AC35" s="25">
        <f t="shared" si="6"/>
        <v>-1.3566079683224874E-17</v>
      </c>
    </row>
    <row r="36" spans="1:29">
      <c r="A36" t="s">
        <v>7</v>
      </c>
      <c r="B36" t="s">
        <v>743</v>
      </c>
      <c r="C36" s="1">
        <v>46237</v>
      </c>
      <c r="D36" s="8">
        <f>GRE!D36+SPINT!D36+SPUSA!D36+CB!D36+ENHCASH!D36</f>
        <v>3693785.6999999997</v>
      </c>
      <c r="E36" s="17">
        <f>GRE!E36+SPINT!E36+SPUSA!E36+CB!E36+ENHCASH!E36</f>
        <v>17593362752.080002</v>
      </c>
      <c r="F36" s="17">
        <f>GRE!F36+SPINT!F36+SPUSA!F36+CB!F36+ENHCASH!F36</f>
        <v>432276.3987745652</v>
      </c>
      <c r="G36" s="17">
        <f t="shared" si="0"/>
        <v>-1318869.0799980164</v>
      </c>
      <c r="H36" s="5">
        <f t="shared" si="7"/>
        <v>17593795028.478775</v>
      </c>
      <c r="I36" s="23">
        <f t="shared" si="8"/>
        <v>2.0999229333697921E-4</v>
      </c>
      <c r="J36" s="3">
        <f t="shared" si="9"/>
        <v>100.40049077668078</v>
      </c>
      <c r="K36" s="14">
        <f t="shared" si="10"/>
        <v>3693785.7000007629</v>
      </c>
      <c r="L36" s="14">
        <f t="shared" si="11"/>
        <v>7.6321884989738464E-7</v>
      </c>
      <c r="M36" s="55">
        <f t="shared" si="3"/>
        <v>-2018364.8742576526</v>
      </c>
      <c r="N36" s="55">
        <f t="shared" si="4"/>
        <v>1675420.8257423472</v>
      </c>
      <c r="O36" s="54">
        <v>1.14744358E-4</v>
      </c>
      <c r="P36" s="55">
        <f>M36-GRE!O36-SPINT!O36-SPUSA!O36-CB!M36-ENHCASH!M36</f>
        <v>0</v>
      </c>
      <c r="Q36" s="55">
        <f>N36-GRE!P36-SPINT!P36-SPUSA!P36-CB!N36-ENHCASH!P36</f>
        <v>-1.7462298274040222E-10</v>
      </c>
      <c r="R36">
        <f>GRE!I36</f>
        <v>4.4755462175293507E-4</v>
      </c>
      <c r="S36">
        <f>SPINT!I36</f>
        <v>7.1531938224155285E-5</v>
      </c>
      <c r="T36">
        <f>SPUSA!I36</f>
        <v>1.5619493374838351E-4</v>
      </c>
      <c r="U36">
        <f>CB!I36</f>
        <v>1.5566324139384909E-4</v>
      </c>
      <c r="V36">
        <f>ENHCASH!I36</f>
        <v>1.0780565989710684E-4</v>
      </c>
      <c r="W36">
        <f>(GRE!H35+GRE!G36)/(Agg_Strategic!H35+Agg_Strategic!G36)</f>
        <v>0.24260046911524075</v>
      </c>
      <c r="X36">
        <f>(SPINT!H35+SPINT!G36)/(Agg_Strategic!H35+Agg_Strategic!G36)</f>
        <v>0.11715961629848839</v>
      </c>
      <c r="Y36">
        <f>(SPUSA!H35+SPUSA!G36)/(Agg_Strategic!H35+Agg_Strategic!G36)</f>
        <v>0.2766120191628062</v>
      </c>
      <c r="Z36">
        <f>(CB!H35+CB!G36)/(Agg_Strategic!H35+Agg_Strategic!G36)</f>
        <v>0.22207842826322532</v>
      </c>
      <c r="AA36">
        <f>(ENHCASH!H35+ENHCASH!G36)/(Agg_Strategic!H35+Agg_Strategic!G36)</f>
        <v>0.14154946716023939</v>
      </c>
      <c r="AB36" s="21">
        <f t="shared" si="5"/>
        <v>2.09992293336925E-4</v>
      </c>
      <c r="AC36" s="25">
        <f t="shared" si="6"/>
        <v>-5.4210108624275222E-17</v>
      </c>
    </row>
    <row r="37" spans="1:29">
      <c r="A37" t="s">
        <v>7</v>
      </c>
      <c r="B37" t="s">
        <v>743</v>
      </c>
      <c r="C37" s="1">
        <v>46238</v>
      </c>
      <c r="D37" s="8">
        <f>GRE!D37+SPINT!D37+SPUSA!D37+CB!D37+ENHCASH!D37</f>
        <v>1689203.1</v>
      </c>
      <c r="E37" s="17">
        <f>GRE!E37+SPINT!E37+SPUSA!E37+CB!E37+ENHCASH!E37</f>
        <v>17599654835.360001</v>
      </c>
      <c r="F37" s="17">
        <f>GRE!F37+SPINT!F37+SPUSA!F37+CB!F37+ENHCASH!F37</f>
        <v>432276.3987745652</v>
      </c>
      <c r="G37" s="17">
        <f t="shared" si="0"/>
        <v>4602880.1800003052</v>
      </c>
      <c r="H37" s="5">
        <f t="shared" si="7"/>
        <v>17600087111.758774</v>
      </c>
      <c r="I37" s="23">
        <f t="shared" si="8"/>
        <v>9.5986186286159105E-5</v>
      </c>
      <c r="J37" s="3">
        <f t="shared" si="9"/>
        <v>100.41012783689169</v>
      </c>
      <c r="K37" s="14">
        <f t="shared" si="10"/>
        <v>1689203.0999984741</v>
      </c>
      <c r="L37" s="14">
        <f t="shared" si="11"/>
        <v>-1.5259720385074615E-6</v>
      </c>
      <c r="M37" s="55">
        <f t="shared" si="3"/>
        <v>-2007375.8641214275</v>
      </c>
      <c r="N37" s="55">
        <f t="shared" si="4"/>
        <v>-318172.76412142743</v>
      </c>
      <c r="O37" s="54">
        <v>1.1406583E-4</v>
      </c>
      <c r="P37" s="55">
        <f>M37-GRE!O37-SPINT!O37-SPUSA!O37-CB!M37-ENHCASH!M37</f>
        <v>0</v>
      </c>
      <c r="Q37" s="55">
        <f>N37-GRE!P37-SPINT!P37-SPUSA!P37-CB!N37-ENHCASH!P37</f>
        <v>-1.7462298274040222E-10</v>
      </c>
      <c r="R37">
        <f>GRE!I37</f>
        <v>-1.45255926229921E-4</v>
      </c>
      <c r="S37">
        <f>SPINT!I37</f>
        <v>1.8116391532717793E-4</v>
      </c>
      <c r="T37">
        <f>SPUSA!I37</f>
        <v>3.3907635433884061E-4</v>
      </c>
      <c r="U37">
        <f>CB!I37</f>
        <v>5.2493375686231458E-6</v>
      </c>
      <c r="V37">
        <f>ENHCASH!I37</f>
        <v>1.0616520157323704E-4</v>
      </c>
      <c r="W37">
        <f>(GRE!H36+GRE!G37)/(Agg_Strategic!H36+Agg_Strategic!G37)</f>
        <v>0.24259227494351387</v>
      </c>
      <c r="X37">
        <f>(SPINT!H36+SPINT!G37)/(Agg_Strategic!H36+Agg_Strategic!G37)</f>
        <v>0.11731866114754055</v>
      </c>
      <c r="Y37">
        <f>(SPUSA!H36+SPUSA!G37)/(Agg_Strategic!H36+Agg_Strategic!G37)</f>
        <v>0.27658279304324368</v>
      </c>
      <c r="Z37">
        <f>(CB!H36+CB!G37)/(Agg_Strategic!H36+Agg_Strategic!G37)</f>
        <v>0.22200828376741025</v>
      </c>
      <c r="AA37">
        <f>(ENHCASH!H36+ENHCASH!G37)/(Agg_Strategic!H36+Agg_Strategic!G37)</f>
        <v>0.14149798709829153</v>
      </c>
      <c r="AB37" s="21">
        <f t="shared" si="5"/>
        <v>9.5986186286267498E-5</v>
      </c>
      <c r="AC37" s="25">
        <f t="shared" si="6"/>
        <v>1.0839311219423831E-16</v>
      </c>
    </row>
    <row r="38" spans="1:29">
      <c r="A38" t="s">
        <v>7</v>
      </c>
      <c r="B38" t="s">
        <v>743</v>
      </c>
      <c r="C38" s="1">
        <v>46239</v>
      </c>
      <c r="D38" s="8">
        <f>GRE!D38+SPINT!D38+SPUSA!D38+CB!D38+ENHCASH!D38</f>
        <v>801653.00999999989</v>
      </c>
      <c r="E38" s="17">
        <f>GRE!E38+SPINT!E38+SPUSA!E38+CB!E38+ENHCASH!E38</f>
        <v>17738886200.209999</v>
      </c>
      <c r="F38" s="17">
        <f>GRE!F38+SPINT!F38+SPUSA!F38+CB!F38+ENHCASH!F38</f>
        <v>432276.3987745652</v>
      </c>
      <c r="G38" s="17">
        <f t="shared" si="0"/>
        <v>138429711.84000015</v>
      </c>
      <c r="H38" s="5">
        <f t="shared" si="7"/>
        <v>17739318476.608772</v>
      </c>
      <c r="I38" s="23">
        <f t="shared" si="8"/>
        <v>4.5192786858697635E-5</v>
      </c>
      <c r="J38" s="3">
        <f t="shared" si="9"/>
        <v>100.41466565039748</v>
      </c>
      <c r="K38" s="14">
        <f t="shared" si="10"/>
        <v>801653.00999832153</v>
      </c>
      <c r="L38" s="14">
        <f t="shared" si="11"/>
        <v>-1.6783596947789192E-6</v>
      </c>
      <c r="M38" s="55">
        <f t="shared" si="3"/>
        <v>-2040074.5535199929</v>
      </c>
      <c r="N38" s="55">
        <f t="shared" si="4"/>
        <v>-1238421.5435199928</v>
      </c>
      <c r="O38" s="54">
        <v>1.15008181E-4</v>
      </c>
      <c r="P38" s="55">
        <f>M38-GRE!O38-SPINT!O38-SPUSA!O38-CB!M38-ENHCASH!M38</f>
        <v>0</v>
      </c>
      <c r="Q38" s="55">
        <f>N38-GRE!P38-SPINT!P38-SPUSA!P38-CB!N38-ENHCASH!P38</f>
        <v>2.3283064365386963E-10</v>
      </c>
      <c r="R38">
        <f>GRE!I38</f>
        <v>4.4112019676422269E-5</v>
      </c>
      <c r="S38">
        <f>SPINT!I38</f>
        <v>1.2787052360601771E-4</v>
      </c>
      <c r="T38">
        <f>SPUSA!I38</f>
        <v>-1.1748719240525345E-4</v>
      </c>
      <c r="U38">
        <f>CB!I38</f>
        <v>1.6165630233900275E-4</v>
      </c>
      <c r="V38">
        <f>ENHCASH!I38</f>
        <v>1.0809191985299604E-4</v>
      </c>
      <c r="W38">
        <f>(GRE!H37+GRE!G38)/(Agg_Strategic!H37+Agg_Strategic!G38)</f>
        <v>0.24064104652785157</v>
      </c>
      <c r="X38">
        <f>(SPINT!H37+SPINT!G38)/(Agg_Strategic!H37+Agg_Strategic!G38)</f>
        <v>0.11641303139946402</v>
      </c>
      <c r="Y38">
        <f>(SPUSA!H37+SPUSA!G38)/(Agg_Strategic!H37+Agg_Strategic!G38)</f>
        <v>0.2748559494995072</v>
      </c>
      <c r="Z38">
        <f>(CB!H37+CB!G38)/(Agg_Strategic!H37+Agg_Strategic!G38)</f>
        <v>0.22769479348431201</v>
      </c>
      <c r="AA38">
        <f>(ENHCASH!H37+ENHCASH!G38)/(Agg_Strategic!H37+Agg_Strategic!G38)</f>
        <v>0.14039517908886529</v>
      </c>
      <c r="AB38" s="21">
        <f t="shared" si="5"/>
        <v>4.5192786858764842E-5</v>
      </c>
      <c r="AC38" s="25">
        <f t="shared" si="6"/>
        <v>6.7206982166945206E-17</v>
      </c>
    </row>
    <row r="39" spans="1:29">
      <c r="A39" t="s">
        <v>7</v>
      </c>
      <c r="B39" t="s">
        <v>743</v>
      </c>
      <c r="C39" s="1">
        <v>46240</v>
      </c>
      <c r="D39" s="8">
        <f>GRE!D39+SPINT!D39+SPUSA!D39+CB!D39+ENHCASH!D39</f>
        <v>756686.81999999983</v>
      </c>
      <c r="E39" s="17">
        <f>GRE!E39+SPINT!E39+SPUSA!E39+CB!E39+ENHCASH!E39</f>
        <v>17637485686.919998</v>
      </c>
      <c r="F39" s="17">
        <f>GRE!F39+SPINT!F39+SPUSA!F39+CB!F39+ENHCASH!F39</f>
        <v>432276.3987745652</v>
      </c>
      <c r="G39" s="17">
        <f t="shared" si="0"/>
        <v>-102157200.11000061</v>
      </c>
      <c r="H39" s="5">
        <f t="shared" si="7"/>
        <v>17637917963.318771</v>
      </c>
      <c r="I39" s="23">
        <f t="shared" si="8"/>
        <v>4.290298240953138E-5</v>
      </c>
      <c r="J39" s="3">
        <f t="shared" si="9"/>
        <v>100.41897373903154</v>
      </c>
      <c r="K39" s="14">
        <f t="shared" si="10"/>
        <v>756686.81999969482</v>
      </c>
      <c r="L39" s="14">
        <f t="shared" si="11"/>
        <v>-3.0500814318656921E-7</v>
      </c>
      <c r="M39" s="55">
        <f t="shared" si="3"/>
        <v>-2004338.843078312</v>
      </c>
      <c r="N39" s="55">
        <f t="shared" si="4"/>
        <v>-1247652.0230783122</v>
      </c>
      <c r="O39" s="54">
        <v>1.13642939E-4</v>
      </c>
      <c r="P39" s="55">
        <f>M39-GRE!O39-SPINT!O39-SPUSA!O39-CB!M39-ENHCASH!M39</f>
        <v>0</v>
      </c>
      <c r="Q39" s="55">
        <f>N39-GRE!P39-SPINT!P39-SPUSA!P39-CB!N39-ENHCASH!P39</f>
        <v>3.4924596548080444E-10</v>
      </c>
      <c r="R39">
        <f>GRE!I39</f>
        <v>2.0049645503352133E-5</v>
      </c>
      <c r="S39">
        <f>SPINT!I39</f>
        <v>1.1067612237831227E-4</v>
      </c>
      <c r="T39">
        <f>SPUSA!I39</f>
        <v>1.5009920264564598E-4</v>
      </c>
      <c r="U39">
        <f>CB!I39</f>
        <v>-1.3914888265119008E-4</v>
      </c>
      <c r="V39">
        <f>ENHCASH!I39</f>
        <v>1.1426018503780616E-4</v>
      </c>
      <c r="W39">
        <f>(GRE!H38+GRE!G39)/(Agg_Strategic!H38+Agg_Strategic!G39)</f>
        <v>0.2420364879614082</v>
      </c>
      <c r="X39">
        <f>(SPINT!H38+SPINT!G39)/(Agg_Strategic!H38+Agg_Strategic!G39)</f>
        <v>0.11709699398266818</v>
      </c>
      <c r="Y39">
        <f>(SPUSA!H38+SPUSA!G39)/(Agg_Strategic!H38+Agg_Strategic!G39)</f>
        <v>0.27640298768538407</v>
      </c>
      <c r="Z39">
        <f>(CB!H38+CB!G39)/(Agg_Strategic!H38+Agg_Strategic!G39)</f>
        <v>0.22904130313306534</v>
      </c>
      <c r="AA39">
        <f>(ENHCASH!H38+ENHCASH!G39)/(Agg_Strategic!H38+Agg_Strategic!G39)</f>
        <v>0.13542222723747435</v>
      </c>
      <c r="AB39" s="21">
        <f t="shared" si="5"/>
        <v>4.2902982409558417E-5</v>
      </c>
      <c r="AC39" s="25">
        <f t="shared" si="6"/>
        <v>2.7037291676357267E-17</v>
      </c>
    </row>
    <row r="40" spans="1:29">
      <c r="A40" t="s">
        <v>7</v>
      </c>
      <c r="B40" t="s">
        <v>743</v>
      </c>
      <c r="C40" s="1">
        <v>46241</v>
      </c>
      <c r="D40" s="8">
        <f>GRE!D40+SPINT!D40+SPUSA!D40+CB!D40+ENHCASH!D40</f>
        <v>1011708.7699999998</v>
      </c>
      <c r="E40" s="17">
        <f>GRE!E40+SPINT!E40+SPUSA!E40+CB!E40+ENHCASH!E40</f>
        <v>17672227694.59</v>
      </c>
      <c r="F40" s="17">
        <f>GRE!F40+SPINT!F40+SPUSA!F40+CB!F40+ENHCASH!F40</f>
        <v>432276.3987745652</v>
      </c>
      <c r="G40" s="17">
        <f t="shared" si="0"/>
        <v>33730298.900001526</v>
      </c>
      <c r="H40" s="5">
        <f t="shared" si="7"/>
        <v>17672659970.988773</v>
      </c>
      <c r="I40" s="23">
        <f t="shared" si="8"/>
        <v>5.7250390851398266E-5</v>
      </c>
      <c r="J40" s="3">
        <f t="shared" si="9"/>
        <v>100.42472276452699</v>
      </c>
      <c r="K40" s="14">
        <f t="shared" si="10"/>
        <v>1011708.7700004578</v>
      </c>
      <c r="L40" s="14">
        <f t="shared" si="11"/>
        <v>4.5797787606716156E-7</v>
      </c>
      <c r="M40" s="55">
        <f t="shared" si="3"/>
        <v>-2054800.5547152718</v>
      </c>
      <c r="N40" s="55">
        <f t="shared" si="4"/>
        <v>-1043091.784715272</v>
      </c>
      <c r="O40" s="54">
        <v>1.16276678E-4</v>
      </c>
      <c r="P40" s="55">
        <f>M40-GRE!O40-SPINT!O40-SPUSA!O40-CB!M40-ENHCASH!M40</f>
        <v>0</v>
      </c>
      <c r="Q40" s="55">
        <f>N40-GRE!P40-SPINT!P40-SPUSA!P40-CB!N40-ENHCASH!P40</f>
        <v>-5.8207660913467407E-11</v>
      </c>
      <c r="R40">
        <f>GRE!I40</f>
        <v>-3.2624718377292572E-6</v>
      </c>
      <c r="S40">
        <f>SPINT!I40</f>
        <v>1.3945338866421618E-4</v>
      </c>
      <c r="T40">
        <f>SPUSA!I40</f>
        <v>1.2002555001042616E-4</v>
      </c>
      <c r="U40">
        <f>CB!I40</f>
        <v>-3.015674407494955E-5</v>
      </c>
      <c r="V40">
        <f>ENHCASH!I40</f>
        <v>1.1278453788109078E-4</v>
      </c>
      <c r="W40">
        <f>(GRE!H39+GRE!G40)/(Agg_Strategic!H39+Agg_Strategic!G40)</f>
        <v>0.24153814130277348</v>
      </c>
      <c r="X40">
        <f>(SPINT!H39+SPINT!G40)/(Agg_Strategic!H39+Agg_Strategic!G40)</f>
        <v>0.11882097795397656</v>
      </c>
      <c r="Y40">
        <f>(SPUSA!H39+SPUSA!G40)/(Agg_Strategic!H39+Agg_Strategic!G40)</f>
        <v>0.27590498220628645</v>
      </c>
      <c r="Z40">
        <f>(CB!H39+CB!G40)/(Agg_Strategic!H39+Agg_Strategic!G40)</f>
        <v>0.22856251045934911</v>
      </c>
      <c r="AA40">
        <f>(ENHCASH!H39+ENHCASH!G40)/(Agg_Strategic!H39+Agg_Strategic!G40)</f>
        <v>0.1351733880776145</v>
      </c>
      <c r="AB40" s="21">
        <f t="shared" si="5"/>
        <v>5.725039085137129E-5</v>
      </c>
      <c r="AC40" s="25">
        <f t="shared" si="6"/>
        <v>-2.6976305304154957E-17</v>
      </c>
    </row>
    <row r="41" spans="1:29">
      <c r="A41" t="s">
        <v>7</v>
      </c>
      <c r="B41" t="s">
        <v>743</v>
      </c>
      <c r="C41" s="1">
        <v>46242</v>
      </c>
      <c r="D41" s="8">
        <f>GRE!D41+SPINT!D41+SPUSA!D41+CB!D41+ENHCASH!D41</f>
        <v>1854062.6199999999</v>
      </c>
      <c r="E41" s="17">
        <f>GRE!E41+SPINT!E41+SPUSA!E41+CB!E41+ENHCASH!E41</f>
        <v>17674081757.190002</v>
      </c>
      <c r="F41" s="17">
        <f>GRE!F41+SPINT!F41+SPUSA!F41+CB!F41+ENHCASH!F41</f>
        <v>432276.3987745652</v>
      </c>
      <c r="G41" s="17">
        <f t="shared" si="0"/>
        <v>-1.999664306640625E-2</v>
      </c>
      <c r="H41" s="5">
        <f t="shared" si="7"/>
        <v>17674514033.588776</v>
      </c>
      <c r="I41" s="23">
        <f t="shared" si="8"/>
        <v>1.049113502463487E-4</v>
      </c>
      <c r="J41" s="3">
        <f t="shared" si="9"/>
        <v>100.43525845779033</v>
      </c>
      <c r="K41" s="14">
        <f t="shared" si="10"/>
        <v>1854062.6199989319</v>
      </c>
      <c r="L41" s="14">
        <f t="shared" si="11"/>
        <v>-1.0679941624403E-6</v>
      </c>
      <c r="M41" s="55">
        <f t="shared" si="3"/>
        <v>-1962333.725140936</v>
      </c>
      <c r="N41" s="55">
        <f t="shared" si="4"/>
        <v>-108271.1051409361</v>
      </c>
      <c r="O41" s="54">
        <v>1.11037825E-4</v>
      </c>
      <c r="P41" s="55">
        <f>M41-GRE!O41-SPINT!O41-SPUSA!O41-CB!M41-ENHCASH!M41</f>
        <v>0</v>
      </c>
      <c r="Q41" s="55">
        <f>N41-GRE!P41-SPINT!P41-SPUSA!P41-CB!N41-ENHCASH!P41</f>
        <v>-1.7462298274040222E-10</v>
      </c>
      <c r="R41">
        <f>GRE!I41</f>
        <v>8.6083390078602038E-5</v>
      </c>
      <c r="S41">
        <f>SPINT!I41</f>
        <v>1.1468252504779947E-4</v>
      </c>
      <c r="T41">
        <f>SPUSA!I41</f>
        <v>1.2402187221790504E-4</v>
      </c>
      <c r="U41">
        <f>CB!I41</f>
        <v>1.04707409190222E-4</v>
      </c>
      <c r="V41">
        <f>ENHCASH!I41</f>
        <v>9.1298992857010615E-5</v>
      </c>
      <c r="W41">
        <f>(GRE!H40+GRE!G41)/(Agg_Strategic!H40+Agg_Strategic!G41)</f>
        <v>0.24152352597540117</v>
      </c>
      <c r="X41">
        <f>(SPINT!H40+SPINT!G41)/(Agg_Strategic!H40+Agg_Strategic!G41)</f>
        <v>0.11883074483554411</v>
      </c>
      <c r="Y41">
        <f>(SPUSA!H40+SPUSA!G41)/(Agg_Strategic!H40+Agg_Strategic!G41)</f>
        <v>0.2759223011942506</v>
      </c>
      <c r="Z41">
        <f>(CB!H40+CB!G41)/(Agg_Strategic!H40+Agg_Strategic!G41)</f>
        <v>0.22854253360853352</v>
      </c>
      <c r="AA41">
        <f>(ENHCASH!H40+ENHCASH!G41)/(Agg_Strategic!H40+Agg_Strategic!G41)</f>
        <v>0.13518089438627046</v>
      </c>
      <c r="AB41" s="21">
        <f t="shared" si="5"/>
        <v>1.0491135024642964E-4</v>
      </c>
      <c r="AC41" s="25">
        <f t="shared" si="6"/>
        <v>8.0935692176042906E-17</v>
      </c>
    </row>
    <row r="42" spans="1:29">
      <c r="A42" t="s">
        <v>7</v>
      </c>
      <c r="B42" t="s">
        <v>743</v>
      </c>
      <c r="C42" s="1">
        <v>46243</v>
      </c>
      <c r="D42" s="8">
        <f>GRE!D42+SPINT!D42+SPUSA!D42+CB!D42+ENHCASH!D42</f>
        <v>1909300.18</v>
      </c>
      <c r="E42" s="17">
        <f>GRE!E42+SPINT!E42+SPUSA!E42+CB!E42+ENHCASH!E42</f>
        <v>17675991057.369999</v>
      </c>
      <c r="F42" s="17">
        <f>GRE!F42+SPINT!F42+SPUSA!F42+CB!F42+ENHCASH!F42</f>
        <v>432276.3987745652</v>
      </c>
      <c r="G42" s="17">
        <f t="shared" si="0"/>
        <v>-3.814697265625E-6</v>
      </c>
      <c r="H42" s="5">
        <f t="shared" si="7"/>
        <v>17676423333.768772</v>
      </c>
      <c r="I42" s="23">
        <f t="shared" si="8"/>
        <v>1.0802561113543815E-4</v>
      </c>
      <c r="J42" s="3">
        <f t="shared" si="9"/>
        <v>100.44610803796478</v>
      </c>
      <c r="K42" s="14">
        <f t="shared" si="10"/>
        <v>1909300.1800003052</v>
      </c>
      <c r="L42" s="14">
        <f t="shared" si="11"/>
        <v>3.0524097383022308E-7</v>
      </c>
      <c r="M42" s="55">
        <f t="shared" si="3"/>
        <v>-2002966.052633337</v>
      </c>
      <c r="N42" s="55">
        <f t="shared" si="4"/>
        <v>-93665.872633337043</v>
      </c>
      <c r="O42" s="54">
        <v>1.13325099E-4</v>
      </c>
      <c r="P42" s="55">
        <f>M42-GRE!O42-SPINT!O42-SPUSA!O42-CB!M42-ENHCASH!M42</f>
        <v>0</v>
      </c>
      <c r="Q42" s="55">
        <f>N42-GRE!P42-SPINT!P42-SPUSA!P42-CB!N42-ENHCASH!P42</f>
        <v>1.1641532182693481E-10</v>
      </c>
      <c r="R42">
        <f>GRE!I42</f>
        <v>8.4869312506296885E-5</v>
      </c>
      <c r="S42">
        <f>SPINT!I42</f>
        <v>1.377533234406165E-4</v>
      </c>
      <c r="T42">
        <f>SPUSA!I42</f>
        <v>1.2400519679160959E-4</v>
      </c>
      <c r="U42">
        <f>CB!I42</f>
        <v>1.0772512384328865E-4</v>
      </c>
      <c r="V42">
        <f>ENHCASH!I42</f>
        <v>9.1155769132262305E-5</v>
      </c>
      <c r="W42">
        <f>(GRE!H41+GRE!G42)/(Agg_Strategic!H41+Agg_Strategic!G42)</f>
        <v>0.2415189790570979</v>
      </c>
      <c r="X42">
        <f>(SPINT!H41+SPINT!G42)/(Agg_Strategic!H41+Agg_Strategic!G42)</f>
        <v>0.11883190582972224</v>
      </c>
      <c r="Y42">
        <f>(SPUSA!H41+SPUSA!G42)/(Agg_Strategic!H41+Agg_Strategic!G42)</f>
        <v>0.27592757366030851</v>
      </c>
      <c r="Z42">
        <f>(CB!H41+CB!G42)/(Agg_Strategic!H41+Agg_Strategic!G42)</f>
        <v>0.22854248700421725</v>
      </c>
      <c r="AA42">
        <f>(ENHCASH!H41+ENHCASH!G42)/(Agg_Strategic!H41+Agg_Strategic!G42)</f>
        <v>0.13517905444865425</v>
      </c>
      <c r="AB42" s="21">
        <f t="shared" si="5"/>
        <v>1.0802561113542467E-4</v>
      </c>
      <c r="AC42" s="25">
        <f t="shared" si="6"/>
        <v>-1.3484764520288461E-17</v>
      </c>
    </row>
    <row r="43" spans="1:29">
      <c r="A43" t="s">
        <v>7</v>
      </c>
      <c r="B43" t="s">
        <v>743</v>
      </c>
      <c r="C43" s="1">
        <v>46244</v>
      </c>
      <c r="D43" s="8">
        <f>GRE!D43+SPINT!D43+SPUSA!D43+CB!D43+ENHCASH!D43</f>
        <v>3370837.32</v>
      </c>
      <c r="E43" s="17">
        <f>GRE!E43+SPINT!E43+SPUSA!E43+CB!E43+ENHCASH!E43</f>
        <v>17521531501.060001</v>
      </c>
      <c r="F43" s="17">
        <f>GRE!F43+SPINT!F43+SPUSA!F43+CB!F43+ENHCASH!F43</f>
        <v>432276.3987745652</v>
      </c>
      <c r="G43" s="17">
        <f t="shared" si="0"/>
        <v>-157830393.62999725</v>
      </c>
      <c r="H43" s="5">
        <f t="shared" si="7"/>
        <v>17521963777.458775</v>
      </c>
      <c r="I43" s="23">
        <f t="shared" si="8"/>
        <v>1.9241484356180219E-4</v>
      </c>
      <c r="J43" s="3">
        <f t="shared" si="9"/>
        <v>100.46543536012928</v>
      </c>
      <c r="K43" s="14">
        <f t="shared" si="10"/>
        <v>3370837.3199996948</v>
      </c>
      <c r="L43" s="14">
        <f t="shared" si="11"/>
        <v>-3.0500814318656921E-7</v>
      </c>
      <c r="M43" s="55">
        <f t="shared" si="3"/>
        <v>-1980172.6164047255</v>
      </c>
      <c r="N43" s="55">
        <f t="shared" si="4"/>
        <v>1390664.7035952744</v>
      </c>
      <c r="O43" s="54">
        <v>1.1303262900000001E-4</v>
      </c>
      <c r="P43" s="55">
        <f>M43-GRE!O43-SPINT!O43-SPUSA!O43-CB!M43-ENHCASH!M43</f>
        <v>0</v>
      </c>
      <c r="Q43" s="55">
        <f>N43-GRE!P43-SPINT!P43-SPUSA!P43-CB!N43-ENHCASH!P43</f>
        <v>-3.2014213502407074E-10</v>
      </c>
      <c r="R43">
        <f>GRE!I43</f>
        <v>2.3908999928375842E-4</v>
      </c>
      <c r="S43">
        <f>SPINT!I43</f>
        <v>1.0458688996208558E-4</v>
      </c>
      <c r="T43">
        <f>SPUSA!I43</f>
        <v>1.6206943878945083E-4</v>
      </c>
      <c r="U43">
        <f>CB!I43</f>
        <v>2.5041049517656014E-4</v>
      </c>
      <c r="V43">
        <f>ENHCASH!I43</f>
        <v>1.4728327183257596E-4</v>
      </c>
      <c r="W43">
        <f>(GRE!H42+GRE!G43)/(Agg_Strategic!H42+Agg_Strategic!G43)</f>
        <v>0.24368451123100829</v>
      </c>
      <c r="X43">
        <f>(SPINT!H42+SPINT!G43)/(Agg_Strategic!H42+Agg_Strategic!G43)</f>
        <v>0.12017496402932276</v>
      </c>
      <c r="Y43">
        <f>(SPUSA!H42+SPUSA!G43)/(Agg_Strategic!H42+Agg_Strategic!G43)</f>
        <v>0.27823696568033912</v>
      </c>
      <c r="Z43">
        <f>(CB!H42+CB!G43)/(Agg_Strategic!H42+Agg_Strategic!G43)</f>
        <v>0.23055669859952357</v>
      </c>
      <c r="AA43">
        <f>(ENHCASH!H42+ENHCASH!G43)/(Agg_Strategic!H42+Agg_Strategic!G43)</f>
        <v>0.12734686045980628</v>
      </c>
      <c r="AB43" s="21">
        <f t="shared" si="5"/>
        <v>1.9241484356181582E-4</v>
      </c>
      <c r="AC43" s="25">
        <f t="shared" si="6"/>
        <v>1.3633842319005218E-17</v>
      </c>
    </row>
    <row r="44" spans="1:29">
      <c r="A44" t="s">
        <v>7</v>
      </c>
      <c r="B44" t="s">
        <v>743</v>
      </c>
      <c r="C44" s="1">
        <v>46245</v>
      </c>
      <c r="D44" s="8">
        <f>GRE!D44+SPINT!D44+SPUSA!D44+CB!D44+ENHCASH!D44</f>
        <v>1864285.57</v>
      </c>
      <c r="E44" s="17">
        <f>GRE!E44+SPINT!E44+SPUSA!E44+CB!E44+ENHCASH!E44</f>
        <v>17522582032.57</v>
      </c>
      <c r="F44" s="17">
        <f>GRE!F44+SPINT!F44+SPUSA!F44+CB!F44+ENHCASH!F44</f>
        <v>432276.3987745652</v>
      </c>
      <c r="G44" s="17">
        <f t="shared" si="0"/>
        <v>-813754.06000137329</v>
      </c>
      <c r="H44" s="5">
        <f t="shared" si="7"/>
        <v>17523014308.968773</v>
      </c>
      <c r="I44" s="23">
        <f t="shared" si="8"/>
        <v>1.0640200942917664E-4</v>
      </c>
      <c r="J44" s="3">
        <f t="shared" si="9"/>
        <v>100.47612508432978</v>
      </c>
      <c r="K44" s="14">
        <f t="shared" si="10"/>
        <v>1864285.5699996948</v>
      </c>
      <c r="L44" s="14">
        <f t="shared" si="11"/>
        <v>-3.0524097383022308E-7</v>
      </c>
      <c r="M44" s="55">
        <f t="shared" si="3"/>
        <v>-1980477.4368043458</v>
      </c>
      <c r="N44" s="55">
        <f t="shared" si="4"/>
        <v>-116191.86680434574</v>
      </c>
      <c r="O44" s="54">
        <v>1.1303353E-4</v>
      </c>
      <c r="P44" s="55">
        <f>M44-GRE!O44-SPINT!O44-SPUSA!O44-CB!M44-ENHCASH!M44</f>
        <v>4.6566128730773926E-10</v>
      </c>
      <c r="Q44" s="55">
        <f>N44-GRE!P44-SPINT!P44-SPUSA!P44-CB!N44-ENHCASH!P44</f>
        <v>2.3283064365386963E-10</v>
      </c>
      <c r="R44">
        <f>GRE!I44</f>
        <v>1.8067155910323182E-4</v>
      </c>
      <c r="S44">
        <f>SPINT!I44</f>
        <v>1.3410384657515536E-4</v>
      </c>
      <c r="T44">
        <f>SPUSA!I44</f>
        <v>7.8436588162723907E-5</v>
      </c>
      <c r="U44">
        <f>CB!I44</f>
        <v>4.2458714365698857E-5</v>
      </c>
      <c r="V44">
        <f>ENHCASH!I44</f>
        <v>1.1512093091383824E-4</v>
      </c>
      <c r="W44">
        <f>(GRE!H43+GRE!G44)/(Agg_Strategic!H43+Agg_Strategic!G44)</f>
        <v>0.24337882280888776</v>
      </c>
      <c r="X44">
        <f>(SPINT!H43+SPINT!G44)/(Agg_Strategic!H43+Agg_Strategic!G44)</f>
        <v>0.12065632918971157</v>
      </c>
      <c r="Y44">
        <f>(SPUSA!H43+SPUSA!G44)/(Agg_Strategic!H43+Agg_Strategic!G44)</f>
        <v>0.27827825415522683</v>
      </c>
      <c r="Z44">
        <f>(CB!H43+CB!G44)/(Agg_Strategic!H43+Agg_Strategic!G44)</f>
        <v>0.2305807759394794</v>
      </c>
      <c r="AA44">
        <f>(ENHCASH!H43+ENHCASH!G44)/(Agg_Strategic!H43+Agg_Strategic!G44)</f>
        <v>0.12710581790669448</v>
      </c>
      <c r="AB44" s="21">
        <f t="shared" si="5"/>
        <v>1.0640200942920387E-4</v>
      </c>
      <c r="AC44" s="25">
        <f t="shared" si="6"/>
        <v>2.722702705654223E-17</v>
      </c>
    </row>
    <row r="45" spans="1:29">
      <c r="A45" t="s">
        <v>7</v>
      </c>
      <c r="B45" t="s">
        <v>743</v>
      </c>
      <c r="C45" s="1">
        <v>46246</v>
      </c>
      <c r="D45" s="8">
        <f>GRE!D45+SPINT!D45+SPUSA!D45+CB!D45+ENHCASH!D45</f>
        <v>2435958.5299999998</v>
      </c>
      <c r="E45" s="17">
        <f>GRE!E45+SPINT!E45+SPUSA!E45+CB!E45+ENHCASH!E45</f>
        <v>17639036683.389999</v>
      </c>
      <c r="F45" s="17">
        <f>GRE!F45+SPINT!F45+SPUSA!F45+CB!F45+ENHCASH!F45</f>
        <v>432276.3987745652</v>
      </c>
      <c r="G45" s="17">
        <f t="shared" si="0"/>
        <v>114018692.29000092</v>
      </c>
      <c r="H45" s="5">
        <f t="shared" si="7"/>
        <v>17639468959.788773</v>
      </c>
      <c r="I45" s="23">
        <f t="shared" si="8"/>
        <v>1.3811611793349381E-4</v>
      </c>
      <c r="J45" s="3">
        <f t="shared" si="9"/>
        <v>100.49000245667142</v>
      </c>
      <c r="K45" s="14">
        <f t="shared" si="10"/>
        <v>2435958.5299987793</v>
      </c>
      <c r="L45" s="14">
        <f t="shared" si="11"/>
        <v>-1.2204982340335846E-6</v>
      </c>
      <c r="M45" s="55">
        <f t="shared" si="3"/>
        <v>-2022442.3838534718</v>
      </c>
      <c r="N45" s="55">
        <f t="shared" si="4"/>
        <v>413516.14614652796</v>
      </c>
      <c r="O45" s="54">
        <v>1.14670216E-4</v>
      </c>
      <c r="P45" s="55">
        <f>M45-GRE!O45-SPINT!O45-SPUSA!O45-CB!M45-ENHCASH!M45</f>
        <v>0</v>
      </c>
      <c r="Q45" s="55">
        <f>N45-GRE!P45-SPINT!P45-SPUSA!P45-CB!N45-ENHCASH!P45</f>
        <v>-2.9103830456733704E-11</v>
      </c>
      <c r="R45">
        <f>GRE!I45</f>
        <v>1.0876903969323713E-4</v>
      </c>
      <c r="S45">
        <f>SPINT!I45</f>
        <v>1.0330428321351877E-4</v>
      </c>
      <c r="T45">
        <f>SPUSA!I45</f>
        <v>1.4496691968763863E-4</v>
      </c>
      <c r="U45">
        <f>CB!I45</f>
        <v>1.9391605603447332E-4</v>
      </c>
      <c r="V45">
        <f>ENHCASH!I45</f>
        <v>1.1255010036067589E-4</v>
      </c>
      <c r="W45">
        <f>(GRE!H44+GRE!G45)/(Agg_Strategic!H44+Agg_Strategic!G45)</f>
        <v>0.24177055412712417</v>
      </c>
      <c r="X45">
        <f>(SPINT!H44+SPINT!G45)/(Agg_Strategic!H44+Agg_Strategic!G45)</f>
        <v>0.12126801743200663</v>
      </c>
      <c r="Y45">
        <f>(SPUSA!H44+SPUSA!G45)/(Agg_Strategic!H44+Agg_Strategic!G45)</f>
        <v>0.27647152877443776</v>
      </c>
      <c r="Z45">
        <f>(CB!H44+CB!G45)/(Agg_Strategic!H44+Agg_Strategic!G45)</f>
        <v>0.22907690162222641</v>
      </c>
      <c r="AA45">
        <f>(ENHCASH!H44+ENHCASH!G45)/(Agg_Strategic!H44+Agg_Strategic!G45)</f>
        <v>0.13141299804420511</v>
      </c>
      <c r="AB45" s="21">
        <f t="shared" si="5"/>
        <v>1.3811611793356144E-4</v>
      </c>
      <c r="AC45" s="25">
        <f t="shared" si="6"/>
        <v>6.7627110508783339E-17</v>
      </c>
    </row>
    <row r="46" spans="1:29">
      <c r="A46" t="s">
        <v>7</v>
      </c>
      <c r="B46" t="s">
        <v>743</v>
      </c>
      <c r="C46" s="1">
        <v>46247</v>
      </c>
      <c r="D46" s="8">
        <f>GRE!D46+SPINT!D46+SPUSA!D46+CB!D46+ENHCASH!D46</f>
        <v>2716110.1300000004</v>
      </c>
      <c r="E46" s="17">
        <f>GRE!E46+SPINT!E46+SPUSA!E46+CB!E46+ENHCASH!E46</f>
        <v>17434621025.490002</v>
      </c>
      <c r="F46" s="17">
        <f>GRE!F46+SPINT!F46+SPUSA!F46+CB!F46+ENHCASH!F46</f>
        <v>432276.3987745652</v>
      </c>
      <c r="G46" s="17">
        <f t="shared" si="0"/>
        <v>-207131768.02999878</v>
      </c>
      <c r="H46" s="5">
        <f t="shared" si="7"/>
        <v>17435053301.888775</v>
      </c>
      <c r="I46" s="23">
        <f t="shared" si="8"/>
        <v>1.5580871917077896E-4</v>
      </c>
      <c r="J46" s="3">
        <f t="shared" si="9"/>
        <v>100.50565967524368</v>
      </c>
      <c r="K46" s="14">
        <f t="shared" si="10"/>
        <v>2716110.1300010681</v>
      </c>
      <c r="L46" s="14">
        <f t="shared" si="11"/>
        <v>1.0677613317966461E-6</v>
      </c>
      <c r="M46" s="55">
        <f t="shared" si="3"/>
        <v>-1975549.9096581023</v>
      </c>
      <c r="N46" s="55">
        <f t="shared" si="4"/>
        <v>740560.22034189804</v>
      </c>
      <c r="O46" s="54">
        <v>1.13326738E-4</v>
      </c>
      <c r="P46" s="55">
        <f>M46-GRE!O46-SPINT!O46-SPUSA!O46-CB!M46-ENHCASH!M46</f>
        <v>0</v>
      </c>
      <c r="Q46" s="55">
        <f>N46-GRE!P46-SPINT!P46-SPUSA!P46-CB!N46-ENHCASH!P46</f>
        <v>3.7834979593753815E-10</v>
      </c>
      <c r="R46">
        <f>GRE!I46</f>
        <v>1.9035838282529461E-4</v>
      </c>
      <c r="S46">
        <f>SPINT!I46</f>
        <v>1.2944774337313202E-4</v>
      </c>
      <c r="T46">
        <f>SPUSA!I46</f>
        <v>2.385952217593857E-4</v>
      </c>
      <c r="U46">
        <f>CB!I46</f>
        <v>5.2841226223778288E-5</v>
      </c>
      <c r="V46">
        <f>ENHCASH!I46</f>
        <v>1.1725560173832443E-4</v>
      </c>
      <c r="W46">
        <f>(GRE!H45+GRE!G46)/(Agg_Strategic!H45+Agg_Strategic!G46)</f>
        <v>0.24464154573598176</v>
      </c>
      <c r="X46">
        <f>(SPINT!H45+SPINT!G46)/(Agg_Strategic!H45+Agg_Strategic!G46)</f>
        <v>0.12238974134140583</v>
      </c>
      <c r="Y46">
        <f>(SPUSA!H45+SPUSA!G46)/(Agg_Strategic!H45+Agg_Strategic!G46)</f>
        <v>0.28110319771119718</v>
      </c>
      <c r="Z46">
        <f>(CB!H45+CB!G46)/(Agg_Strategic!H45+Agg_Strategic!G46)</f>
        <v>0.23181173564309723</v>
      </c>
      <c r="AA46">
        <f>(ENHCASH!H45+ENHCASH!G46)/(Agg_Strategic!H45+Agg_Strategic!G46)</f>
        <v>0.12005377956831803</v>
      </c>
      <c r="AB46" s="21">
        <f t="shared" si="5"/>
        <v>1.5580871917071054E-4</v>
      </c>
      <c r="AC46" s="25">
        <f t="shared" si="6"/>
        <v>-6.841315708383533E-17</v>
      </c>
    </row>
    <row r="47" spans="1:29">
      <c r="A47" t="s">
        <v>7</v>
      </c>
      <c r="B47" t="s">
        <v>743</v>
      </c>
      <c r="C47" s="1">
        <v>46248</v>
      </c>
      <c r="D47" s="8">
        <f>GRE!D47+SPINT!D47+SPUSA!D47+CB!D47+ENHCASH!D47</f>
        <v>1863062.63</v>
      </c>
      <c r="E47" s="17">
        <f>GRE!E47+SPINT!E47+SPUSA!E47+CB!E47+ENHCASH!E47</f>
        <v>17430111722.240002</v>
      </c>
      <c r="F47" s="17">
        <f>GRE!F47+SPINT!F47+SPUSA!F47+CB!F47+ENHCASH!F47</f>
        <v>432276.3987745652</v>
      </c>
      <c r="G47" s="17">
        <f t="shared" si="0"/>
        <v>-6372365.8800010681</v>
      </c>
      <c r="H47" s="5">
        <f t="shared" si="7"/>
        <v>17430543998.638775</v>
      </c>
      <c r="I47" s="23">
        <f t="shared" si="8"/>
        <v>1.0689636449490914E-4</v>
      </c>
      <c r="J47" s="3">
        <f t="shared" si="9"/>
        <v>100.51640336487414</v>
      </c>
      <c r="K47" s="14">
        <f t="shared" si="10"/>
        <v>1863062.6300010681</v>
      </c>
      <c r="L47" s="14">
        <f t="shared" si="11"/>
        <v>1.0682269930839539E-6</v>
      </c>
      <c r="M47" s="55">
        <f t="shared" si="3"/>
        <v>-1989699.9050595607</v>
      </c>
      <c r="N47" s="55">
        <f t="shared" si="4"/>
        <v>-126637.27505956078</v>
      </c>
      <c r="O47" s="54">
        <v>1.14162392E-4</v>
      </c>
      <c r="P47" s="55">
        <f>M47-GRE!O47-SPINT!O47-SPUSA!O47-CB!M47-ENHCASH!M47</f>
        <v>0</v>
      </c>
      <c r="Q47" s="55">
        <f>N47-GRE!P47-SPINT!P47-SPUSA!P47-CB!N47-ENHCASH!P47</f>
        <v>5.8207660913467407E-11</v>
      </c>
      <c r="R47">
        <f>GRE!I47</f>
        <v>1.9550628826399532E-4</v>
      </c>
      <c r="S47">
        <f>SPINT!I47</f>
        <v>5.7227999266326687E-5</v>
      </c>
      <c r="T47">
        <f>SPUSA!I47</f>
        <v>3.1905019942637033E-5</v>
      </c>
      <c r="U47">
        <f>CB!I47</f>
        <v>1.2621786958964346E-4</v>
      </c>
      <c r="V47">
        <f>ENHCASH!I47</f>
        <v>1.1511726518433115E-4</v>
      </c>
      <c r="W47">
        <f>(GRE!H46+GRE!G47)/(Agg_Strategic!H46+Agg_Strategic!G47)</f>
        <v>0.24469793063980172</v>
      </c>
      <c r="X47">
        <f>(SPINT!H46+SPINT!G47)/(Agg_Strategic!H46+Agg_Strategic!G47)</f>
        <v>0.12228709212996819</v>
      </c>
      <c r="Y47">
        <f>(SPUSA!H46+SPUSA!G47)/(Agg_Strategic!H46+Agg_Strategic!G47)</f>
        <v>0.28104931459517296</v>
      </c>
      <c r="Z47">
        <f>(CB!H46+CB!G47)/(Agg_Strategic!H46+Agg_Strategic!G47)</f>
        <v>0.23187261779162349</v>
      </c>
      <c r="AA47">
        <f>(ENHCASH!H46+ENHCASH!G47)/(Agg_Strategic!H46+Agg_Strategic!G47)</f>
        <v>0.12009304484343372</v>
      </c>
      <c r="AB47" s="21">
        <f t="shared" si="5"/>
        <v>1.0689636449485443E-4</v>
      </c>
      <c r="AC47" s="25">
        <f t="shared" si="6"/>
        <v>-5.4711552129049768E-17</v>
      </c>
    </row>
    <row r="48" spans="1:29">
      <c r="A48" t="s">
        <v>7</v>
      </c>
      <c r="B48" t="s">
        <v>743</v>
      </c>
      <c r="C48" s="1">
        <v>46249</v>
      </c>
      <c r="D48" s="8">
        <f>GRE!D48+SPINT!D48+SPUSA!D48+CB!D48+ENHCASH!D48</f>
        <v>1804706.3599999999</v>
      </c>
      <c r="E48" s="17">
        <f>GRE!E48+SPINT!E48+SPUSA!E48+CB!E48+ENHCASH!E48</f>
        <v>17431918828.139999</v>
      </c>
      <c r="F48" s="17">
        <f>GRE!F48+SPINT!F48+SPUSA!F48+CB!F48+ENHCASH!F48</f>
        <v>432276.3987745652</v>
      </c>
      <c r="G48" s="17">
        <f t="shared" si="0"/>
        <v>2399.5399971008301</v>
      </c>
      <c r="H48" s="5">
        <f t="shared" si="7"/>
        <v>17432351104.538773</v>
      </c>
      <c r="I48" s="23">
        <f t="shared" si="8"/>
        <v>1.0353699297626005E-4</v>
      </c>
      <c r="J48" s="3">
        <f t="shared" si="9"/>
        <v>100.52681053102333</v>
      </c>
      <c r="K48" s="14">
        <f t="shared" si="10"/>
        <v>1804706.3600006104</v>
      </c>
      <c r="L48" s="14">
        <f t="shared" si="11"/>
        <v>6.1048194766044617E-7</v>
      </c>
      <c r="M48" s="55">
        <f t="shared" si="3"/>
        <v>-1982240.6762415436</v>
      </c>
      <c r="N48" s="55">
        <f t="shared" si="4"/>
        <v>-177534.31624154374</v>
      </c>
      <c r="O48" s="54">
        <v>1.1372223400000001E-4</v>
      </c>
      <c r="P48" s="55">
        <f>M48-GRE!O48-SPINT!O48-SPUSA!O48-CB!M48-ENHCASH!M48</f>
        <v>0</v>
      </c>
      <c r="Q48" s="55">
        <f>N48-GRE!P48-SPINT!P48-SPUSA!P48-CB!N48-ENHCASH!P48</f>
        <v>1.1641532182693481E-10</v>
      </c>
      <c r="R48">
        <f>GRE!I48</f>
        <v>8.1625839473601871E-5</v>
      </c>
      <c r="S48">
        <f>SPINT!I48</f>
        <v>1.3122651837442313E-4</v>
      </c>
      <c r="T48">
        <f>SPUSA!I48</f>
        <v>1.107871718453277E-4</v>
      </c>
      <c r="U48">
        <f>CB!I48</f>
        <v>1.0072717992925676E-4</v>
      </c>
      <c r="V48">
        <f>ENHCASH!I48</f>
        <v>1.084515657998493E-4</v>
      </c>
      <c r="W48">
        <f>(GRE!H47+GRE!G48)/(Agg_Strategic!H47+Agg_Strategic!G48)</f>
        <v>0.24471957729841445</v>
      </c>
      <c r="X48">
        <f>(SPINT!H47+SPINT!G48)/(Agg_Strategic!H47+Agg_Strategic!G48)</f>
        <v>0.12228100208770429</v>
      </c>
      <c r="Y48">
        <f>(SPUSA!H47+SPUSA!G48)/(Agg_Strategic!H47+Agg_Strategic!G48)</f>
        <v>0.28102833961619467</v>
      </c>
      <c r="Z48">
        <f>(CB!H47+CB!G48)/(Agg_Strategic!H47+Agg_Strategic!G48)</f>
        <v>0.23187706551927814</v>
      </c>
      <c r="AA48">
        <f>(ENHCASH!H47+ENHCASH!G48)/(Agg_Strategic!H47+Agg_Strategic!G48)</f>
        <v>0.12009401547840855</v>
      </c>
      <c r="AB48" s="21">
        <f t="shared" si="5"/>
        <v>1.0353699297623268E-4</v>
      </c>
      <c r="AC48" s="25">
        <f t="shared" si="6"/>
        <v>-2.7362552328102918E-17</v>
      </c>
    </row>
    <row r="49" spans="1:29">
      <c r="A49" t="s">
        <v>7</v>
      </c>
      <c r="B49" t="s">
        <v>743</v>
      </c>
      <c r="C49" s="1">
        <v>46250</v>
      </c>
      <c r="D49" s="8">
        <f>GRE!D49+SPINT!D49+SPUSA!D49+CB!D49+ENHCASH!D49</f>
        <v>1912081.63</v>
      </c>
      <c r="E49" s="17">
        <f>GRE!E49+SPINT!E49+SPUSA!E49+CB!E49+ENHCASH!E49</f>
        <v>17433830592.630001</v>
      </c>
      <c r="F49" s="17">
        <f>GRE!F49+SPINT!F49+SPUSA!F49+CB!F49+ENHCASH!F49</f>
        <v>432276.3987745652</v>
      </c>
      <c r="G49" s="17">
        <f t="shared" si="0"/>
        <v>-317.13999938964844</v>
      </c>
      <c r="H49" s="5">
        <f t="shared" si="7"/>
        <v>17434262869.028774</v>
      </c>
      <c r="I49" s="23">
        <f t="shared" si="8"/>
        <v>1.096858165212717E-4</v>
      </c>
      <c r="J49" s="3">
        <f t="shared" si="9"/>
        <v>100.53783689631871</v>
      </c>
      <c r="K49" s="14">
        <f t="shared" si="10"/>
        <v>1912081.6300010681</v>
      </c>
      <c r="L49" s="14">
        <f t="shared" si="11"/>
        <v>1.0682269930839539E-6</v>
      </c>
      <c r="M49" s="55">
        <f t="shared" si="3"/>
        <v>-1982314.2785985535</v>
      </c>
      <c r="N49" s="55">
        <f t="shared" si="4"/>
        <v>-70232.648598553613</v>
      </c>
      <c r="O49" s="54">
        <v>1.13714685E-4</v>
      </c>
      <c r="P49" s="55">
        <f>M49-GRE!O49-SPINT!O49-SPUSA!O49-CB!M49-ENHCASH!M49</f>
        <v>3.2014213502407074E-10</v>
      </c>
      <c r="Q49" s="55">
        <f>N49-GRE!P49-SPINT!P49-SPUSA!P49-CB!N49-ENHCASH!P49</f>
        <v>8.7311491370201111E-11</v>
      </c>
      <c r="R49">
        <f>GRE!I49</f>
        <v>8.2998338496579528E-5</v>
      </c>
      <c r="S49">
        <f>SPINT!I49</f>
        <v>1.3623792806654228E-4</v>
      </c>
      <c r="T49">
        <f>SPUSA!I49</f>
        <v>1.2219891313357929E-4</v>
      </c>
      <c r="U49">
        <f>CB!I49</f>
        <v>1.0853832851310709E-4</v>
      </c>
      <c r="V49">
        <f>ENHCASH!I49</f>
        <v>1.0996402422291554E-4</v>
      </c>
      <c r="W49">
        <f>(GRE!H48+GRE!G49)/(Agg_Strategic!H48+Agg_Strategic!G49)</f>
        <v>0.24471420303028829</v>
      </c>
      <c r="X49">
        <f>(SPINT!H48+SPINT!G49)/(Agg_Strategic!H48+Agg_Strategic!G49)</f>
        <v>0.1222843907177716</v>
      </c>
      <c r="Y49">
        <f>(SPUSA!H48+SPUSA!G49)/(Agg_Strategic!H48+Agg_Strategic!G49)</f>
        <v>0.28103038013407527</v>
      </c>
      <c r="Z49">
        <f>(CB!H48+CB!G49)/(Agg_Strategic!H48+Agg_Strategic!G49)</f>
        <v>0.231876418305513</v>
      </c>
      <c r="AA49">
        <f>(ENHCASH!H48+ENHCASH!G49)/(Agg_Strategic!H48+Agg_Strategic!G49)</f>
        <v>0.12009460781235193</v>
      </c>
      <c r="AB49" s="21">
        <f t="shared" si="5"/>
        <v>1.0968581652120332E-4</v>
      </c>
      <c r="AC49" s="25">
        <f t="shared" si="6"/>
        <v>-6.8386052029523192E-17</v>
      </c>
    </row>
    <row r="50" spans="1:29">
      <c r="A50" t="s">
        <v>7</v>
      </c>
      <c r="B50" t="s">
        <v>743</v>
      </c>
      <c r="C50" s="1">
        <v>46251</v>
      </c>
      <c r="D50" s="8">
        <f>GRE!D50+SPINT!D50+SPUSA!D50+CB!D50+ENHCASH!D50</f>
        <v>3443028.3400000003</v>
      </c>
      <c r="E50" s="17">
        <f>GRE!E50+SPINT!E50+SPUSA!E50+CB!E50+ENHCASH!E50</f>
        <v>17309270890.219997</v>
      </c>
      <c r="F50" s="17">
        <f>GRE!F50+SPINT!F50+SPUSA!F50+CB!F50+ENHCASH!F50</f>
        <v>432276.3987745652</v>
      </c>
      <c r="G50" s="17">
        <f t="shared" si="0"/>
        <v>-128002730.75000381</v>
      </c>
      <c r="H50" s="5">
        <f t="shared" si="7"/>
        <v>17309703166.618771</v>
      </c>
      <c r="I50" s="23">
        <f t="shared" si="8"/>
        <v>1.9894698869022006E-4</v>
      </c>
      <c r="J50" s="3">
        <f t="shared" si="9"/>
        <v>100.55783859621866</v>
      </c>
      <c r="K50" s="14">
        <f t="shared" si="10"/>
        <v>3443028.3400001526</v>
      </c>
      <c r="L50" s="14">
        <f t="shared" si="11"/>
        <v>1.5227124094963074E-7</v>
      </c>
      <c r="M50" s="55">
        <f t="shared" si="3"/>
        <v>-1961910.335567862</v>
      </c>
      <c r="N50" s="55">
        <f t="shared" si="4"/>
        <v>1481118.0044321383</v>
      </c>
      <c r="O50" s="54">
        <v>1.1336419999999999E-4</v>
      </c>
      <c r="P50" s="55">
        <f>M50-GRE!O50-SPINT!O50-SPUSA!O50-CB!M50-ENHCASH!M50</f>
        <v>5.5297277867794037E-10</v>
      </c>
      <c r="Q50" s="55">
        <f>N50-GRE!P50-SPINT!P50-SPUSA!P50-CB!N50-ENHCASH!P50</f>
        <v>5.2386894822120667E-10</v>
      </c>
      <c r="R50">
        <f>GRE!I50</f>
        <v>1.0986179533133291E-4</v>
      </c>
      <c r="S50">
        <f>SPINT!I50</f>
        <v>8.7869018548494316E-6</v>
      </c>
      <c r="T50">
        <f>SPUSA!I50</f>
        <v>1.0568410852893692E-4</v>
      </c>
      <c r="U50">
        <f>CB!I50</f>
        <v>5.4963135936378479E-4</v>
      </c>
      <c r="V50">
        <f>ENHCASH!I50</f>
        <v>1.0681002840056798E-4</v>
      </c>
      <c r="W50">
        <f>(GRE!H49+GRE!G50)/(Agg_Strategic!H49+Agg_Strategic!G50)</f>
        <v>0.24640402156966698</v>
      </c>
      <c r="X50">
        <f>(SPINT!H49+SPINT!G50)/(Agg_Strategic!H49+Agg_Strategic!G50)</f>
        <v>0.11976859679584559</v>
      </c>
      <c r="Y50">
        <f>(SPUSA!H49+SPUSA!G50)/(Agg_Strategic!H49+Agg_Strategic!G50)</f>
        <v>0.27925252520640087</v>
      </c>
      <c r="Z50">
        <f>(CB!H49+CB!G50)/(Agg_Strategic!H49+Agg_Strategic!G50)</f>
        <v>0.23359195616710421</v>
      </c>
      <c r="AA50">
        <f>(ENHCASH!H49+ENHCASH!G50)/(Agg_Strategic!H49+Agg_Strategic!G50)</f>
        <v>0.12098290026098264</v>
      </c>
      <c r="AB50" s="21">
        <f t="shared" si="5"/>
        <v>1.9894698869016492E-4</v>
      </c>
      <c r="AC50" s="25">
        <f t="shared" si="6"/>
        <v>-5.51316804708879E-17</v>
      </c>
    </row>
    <row r="51" spans="1:29">
      <c r="A51" t="s">
        <v>7</v>
      </c>
      <c r="B51" t="s">
        <v>743</v>
      </c>
      <c r="C51" s="1">
        <v>46252</v>
      </c>
      <c r="D51" s="8">
        <f>GRE!D51+SPINT!D51+SPUSA!D51+CB!D51+ENHCASH!D51</f>
        <v>1231175.0699999998</v>
      </c>
      <c r="E51" s="17">
        <f>GRE!E51+SPINT!E51+SPUSA!E51+CB!E51+ENHCASH!E51</f>
        <v>17187606369.949997</v>
      </c>
      <c r="F51" s="17">
        <f>GRE!F51+SPINT!F51+SPUSA!F51+CB!F51+ENHCASH!F51</f>
        <v>432276.3987745652</v>
      </c>
      <c r="G51" s="17">
        <f t="shared" si="0"/>
        <v>-122895695.34000015</v>
      </c>
      <c r="H51" s="5">
        <f t="shared" si="7"/>
        <v>17188038646.34877</v>
      </c>
      <c r="I51" s="23">
        <f t="shared" si="8"/>
        <v>7.1634890427273187E-5</v>
      </c>
      <c r="J51" s="3">
        <f t="shared" si="9"/>
        <v>100.5650420459681</v>
      </c>
      <c r="K51" s="14">
        <f t="shared" si="10"/>
        <v>1231175.0699996948</v>
      </c>
      <c r="L51" s="14">
        <f t="shared" si="11"/>
        <v>-3.0500814318656921E-7</v>
      </c>
      <c r="M51" s="55">
        <f t="shared" si="3"/>
        <v>-1984865.9995300944</v>
      </c>
      <c r="N51" s="55">
        <f t="shared" si="4"/>
        <v>-753690.92953009461</v>
      </c>
      <c r="O51" s="54">
        <v>1.15487766E-4</v>
      </c>
      <c r="P51" s="55">
        <f>M51-GRE!O51-SPINT!O51-SPUSA!O51-CB!M51-ENHCASH!M51</f>
        <v>4.9476511776447296E-10</v>
      </c>
      <c r="Q51" s="55">
        <f>N51-GRE!P51-SPINT!P51-SPUSA!P51-CB!N51-ENHCASH!P51</f>
        <v>4.6566128730773926E-10</v>
      </c>
      <c r="R51">
        <f>GRE!I51</f>
        <v>2.7846514485233687E-4</v>
      </c>
      <c r="S51">
        <f>SPINT!I51</f>
        <v>2.2375428699898043E-4</v>
      </c>
      <c r="T51">
        <f>SPUSA!I51</f>
        <v>9.9624870092921954E-5</v>
      </c>
      <c r="U51">
        <f>CB!I51</f>
        <v>-2.7823873759028793E-4</v>
      </c>
      <c r="V51">
        <f>ENHCASH!I51</f>
        <v>1.1528127439914467E-4</v>
      </c>
      <c r="W51">
        <f>(GRE!H50+GRE!G51)/(Agg_Strategic!H50+Agg_Strategic!G51)</f>
        <v>0.24646456818006926</v>
      </c>
      <c r="X51">
        <f>(SPINT!H50+SPINT!G51)/(Agg_Strategic!H50+Agg_Strategic!G51)</f>
        <v>0.12046237198708093</v>
      </c>
      <c r="Y51">
        <f>(SPUSA!H50+SPUSA!G51)/(Agg_Strategic!H50+Agg_Strategic!G51)</f>
        <v>0.27589152448162152</v>
      </c>
      <c r="Z51">
        <f>(CB!H50+CB!G51)/(Agg_Strategic!H50+Agg_Strategic!G51)</f>
        <v>0.23534476127731738</v>
      </c>
      <c r="AA51">
        <f>(ENHCASH!H50+ENHCASH!G51)/(Agg_Strategic!H50+Agg_Strategic!G51)</f>
        <v>0.12183677407391116</v>
      </c>
      <c r="AB51" s="21">
        <f t="shared" si="5"/>
        <v>7.1634890427259296E-5</v>
      </c>
      <c r="AC51" s="25">
        <f t="shared" si="6"/>
        <v>-1.3891340334970526E-17</v>
      </c>
    </row>
    <row r="52" spans="1:29">
      <c r="A52" t="s">
        <v>7</v>
      </c>
      <c r="B52" t="s">
        <v>743</v>
      </c>
      <c r="C52" s="1">
        <v>46253</v>
      </c>
      <c r="D52" s="8">
        <f>GRE!D52+SPINT!D52+SPUSA!D52+CB!D52+ENHCASH!D52</f>
        <v>-387342.77999999997</v>
      </c>
      <c r="E52" s="17">
        <f>GRE!E52+SPINT!E52+SPUSA!E52+CB!E52+ENHCASH!E52</f>
        <v>17206994906.990002</v>
      </c>
      <c r="F52" s="17">
        <f>GRE!F52+SPINT!F52+SPUSA!F52+CB!F52+ENHCASH!F52</f>
        <v>432276.3987745652</v>
      </c>
      <c r="G52" s="17">
        <f t="shared" si="0"/>
        <v>19775879.82000351</v>
      </c>
      <c r="H52" s="5">
        <f t="shared" si="7"/>
        <v>17207427183.388775</v>
      </c>
      <c r="I52" s="23">
        <f t="shared" si="8"/>
        <v>-2.250970217105304E-5</v>
      </c>
      <c r="J52" s="3">
        <f t="shared" si="9"/>
        <v>100.56277835682282</v>
      </c>
      <c r="K52" s="14">
        <f t="shared" si="10"/>
        <v>-387342.7799987793</v>
      </c>
      <c r="L52" s="14">
        <f t="shared" si="11"/>
        <v>1.220672857016325E-6</v>
      </c>
      <c r="M52" s="55">
        <f t="shared" si="3"/>
        <v>-1959686.7134488211</v>
      </c>
      <c r="N52" s="55">
        <f t="shared" si="4"/>
        <v>-2347029.4934488209</v>
      </c>
      <c r="O52" s="54">
        <v>1.1388353300000001E-4</v>
      </c>
      <c r="P52" s="55">
        <f>M52-GRE!O52-SPINT!O52-SPUSA!O52-CB!M52-ENHCASH!M52</f>
        <v>0</v>
      </c>
      <c r="Q52" s="55">
        <f>N52-GRE!P52-SPINT!P52-SPUSA!P52-CB!N52-ENHCASH!P52</f>
        <v>2.6193447411060333E-10</v>
      </c>
      <c r="R52">
        <f>GRE!I52</f>
        <v>-1.1531472542714912E-4</v>
      </c>
      <c r="S52">
        <f>SPINT!I52</f>
        <v>-5.4546287189572839E-5</v>
      </c>
      <c r="T52">
        <f>SPUSA!I52</f>
        <v>1.6973211116358561E-5</v>
      </c>
      <c r="U52">
        <f>CB!I52</f>
        <v>-2.5031161500487115E-5</v>
      </c>
      <c r="V52">
        <f>ENHCASH!I52</f>
        <v>1.088749115193108E-4</v>
      </c>
      <c r="W52">
        <f>(GRE!H51+GRE!G52)/(Agg_Strategic!H51+Agg_Strategic!G52)</f>
        <v>0.24614184536807271</v>
      </c>
      <c r="X52">
        <f>(SPINT!H51+SPINT!G52)/(Agg_Strategic!H51+Agg_Strategic!G52)</f>
        <v>0.12107000732296778</v>
      </c>
      <c r="Y52">
        <f>(SPUSA!H51+SPUSA!G52)/(Agg_Strategic!H51+Agg_Strategic!G52)</f>
        <v>0.28204047975427499</v>
      </c>
      <c r="Z52">
        <f>(CB!H51+CB!G52)/(Agg_Strategic!H51+Agg_Strategic!G52)</f>
        <v>0.22774738035370193</v>
      </c>
      <c r="AA52">
        <f>(ENHCASH!H51+ENHCASH!G52)/(Agg_Strategic!H51+Agg_Strategic!G52)</f>
        <v>0.12300028720098263</v>
      </c>
      <c r="AB52" s="21">
        <f t="shared" si="5"/>
        <v>-2.2509702171094605E-5</v>
      </c>
      <c r="AC52" s="25">
        <f t="shared" si="6"/>
        <v>-4.1565600787663026E-17</v>
      </c>
    </row>
    <row r="53" spans="1:29">
      <c r="A53" t="s">
        <v>7</v>
      </c>
      <c r="B53" t="s">
        <v>743</v>
      </c>
      <c r="C53" s="1">
        <v>46254</v>
      </c>
      <c r="D53" s="8">
        <f>GRE!D53+SPINT!D53+SPUSA!D53+CB!D53+ENHCASH!D53</f>
        <v>4591513.1199999992</v>
      </c>
      <c r="E53" s="17">
        <f>GRE!E53+SPINT!E53+SPUSA!E53+CB!E53+ENHCASH!E53</f>
        <v>17188623359.579998</v>
      </c>
      <c r="F53" s="17">
        <f>GRE!F53+SPINT!F53+SPUSA!F53+CB!F53+ENHCASH!F53</f>
        <v>432276.3987745652</v>
      </c>
      <c r="G53" s="17">
        <f t="shared" si="0"/>
        <v>-22963060.530002594</v>
      </c>
      <c r="H53" s="5">
        <f t="shared" si="7"/>
        <v>17189055635.978771</v>
      </c>
      <c r="I53" s="23">
        <f t="shared" si="8"/>
        <v>2.6718977601933493E-4</v>
      </c>
      <c r="J53" s="3">
        <f t="shared" si="9"/>
        <v>100.58964770304786</v>
      </c>
      <c r="K53" s="14">
        <f t="shared" si="10"/>
        <v>4591513.1199989319</v>
      </c>
      <c r="L53" s="14">
        <f t="shared" si="11"/>
        <v>-1.0672956705093384E-6</v>
      </c>
      <c r="M53" s="55">
        <f t="shared" si="3"/>
        <v>-1929414.4761869102</v>
      </c>
      <c r="N53" s="55">
        <f t="shared" si="4"/>
        <v>2662098.643813089</v>
      </c>
      <c r="O53" s="54">
        <v>1.12276674E-4</v>
      </c>
      <c r="P53" s="55">
        <f>M53-GRE!O53-SPINT!O53-SPUSA!O53-CB!M53-ENHCASH!M53</f>
        <v>3.7834979593753815E-10</v>
      </c>
      <c r="Q53" s="55">
        <f>N53-GRE!P53-SPINT!P53-SPUSA!P53-CB!N53-ENHCASH!P53</f>
        <v>-6.9849193096160889E-10</v>
      </c>
      <c r="R53">
        <f>GRE!I53</f>
        <v>3.199179766944403E-4</v>
      </c>
      <c r="S53">
        <f>SPINT!I53</f>
        <v>1.0306733445298501E-4</v>
      </c>
      <c r="T53">
        <f>SPUSA!I53</f>
        <v>1.2308372874737908E-4</v>
      </c>
      <c r="U53">
        <f>CB!I53</f>
        <v>5.605316937327497E-4</v>
      </c>
      <c r="V53">
        <f>ENHCASH!I53</f>
        <v>1.0923557374820386E-4</v>
      </c>
      <c r="W53">
        <f>(GRE!H52+GRE!G53)/(Agg_Strategic!H52+Agg_Strategic!G53)</f>
        <v>0.24644041025459645</v>
      </c>
      <c r="X53">
        <f>(SPINT!H52+SPINT!G53)/(Agg_Strategic!H52+Agg_Strategic!G53)</f>
        <v>0.1207328772816209</v>
      </c>
      <c r="Y53">
        <f>(SPUSA!H52+SPUSA!G53)/(Agg_Strategic!H52+Agg_Strategic!G53)</f>
        <v>0.27871297249311289</v>
      </c>
      <c r="Z53">
        <f>(CB!H52+CB!G53)/(Agg_Strategic!H52+Agg_Strategic!G53)</f>
        <v>0.22805113700894217</v>
      </c>
      <c r="AA53">
        <f>(ENHCASH!H52+ENHCASH!G53)/(Agg_Strategic!H52+Agg_Strategic!G53)</f>
        <v>0.12606260296172772</v>
      </c>
      <c r="AB53" s="21">
        <f t="shared" si="5"/>
        <v>2.6718977601939038E-4</v>
      </c>
      <c r="AC53" s="25">
        <f t="shared" si="6"/>
        <v>5.5456941122633552E-17</v>
      </c>
    </row>
    <row r="54" spans="1:29">
      <c r="A54" t="s">
        <v>7</v>
      </c>
      <c r="B54" t="s">
        <v>743</v>
      </c>
      <c r="C54" s="1">
        <v>46255</v>
      </c>
      <c r="D54" s="8">
        <f>GRE!D54+SPINT!D54+SPUSA!D54+CB!D54+ENHCASH!D54</f>
        <v>1122541.9943156159</v>
      </c>
      <c r="E54" s="17">
        <f>GRE!E54+SPINT!E54+SPUSA!E54+CB!E54+ENHCASH!E54</f>
        <v>17317539797.220634</v>
      </c>
      <c r="F54" s="17">
        <f>GRE!F54+SPINT!F54+SPUSA!F54+CB!F54+ENHCASH!F54</f>
        <v>-127373442.68159141</v>
      </c>
      <c r="G54" s="17"/>
      <c r="H54" s="5">
        <f>E54+F54</f>
        <v>17190166354.539043</v>
      </c>
      <c r="I54" s="23">
        <f t="shared" si="8"/>
        <v>6.461777678741981E-5</v>
      </c>
      <c r="J54" s="3">
        <f t="shared" si="9"/>
        <v>100.59614758245026</v>
      </c>
      <c r="K54" s="14">
        <f>H54-H53-G54</f>
        <v>1110718.5602722168</v>
      </c>
      <c r="L54" s="78">
        <f t="shared" si="11"/>
        <v>-11823.434043399058</v>
      </c>
      <c r="M54" s="55">
        <f t="shared" si="3"/>
        <v>-1929929.9960086511</v>
      </c>
      <c r="N54" s="55">
        <f t="shared" si="4"/>
        <v>-807388.00169303524</v>
      </c>
      <c r="O54" s="54">
        <f>O53</f>
        <v>1.12276674E-4</v>
      </c>
      <c r="P54" s="55">
        <f>M54-GRE!O54-SPINT!O54-SPUSA!O54-CB!M54-ENHCASH!M54</f>
        <v>-1.3274485964502674</v>
      </c>
      <c r="Q54" s="55">
        <f>N54-GRE!P54-SPINT!P54-SPUSA!P54-CB!N54-ENHCASH!P54</f>
        <v>-1.3274485963629559</v>
      </c>
      <c r="R54">
        <f>GRE!I54</f>
        <v>5.4852679169327802E-5</v>
      </c>
      <c r="S54">
        <f>SPINT!I54</f>
        <v>6.5303455422637186E-4</v>
      </c>
      <c r="T54">
        <f>SPUSA!I54</f>
        <v>5.0107664318346028E-7</v>
      </c>
      <c r="U54">
        <f>CB!I54</f>
        <v>-2.7982889211818844E-4</v>
      </c>
      <c r="V54">
        <f>ENHCASH!I54</f>
        <v>2.9078829401551137E-4</v>
      </c>
      <c r="W54">
        <f>(GRE!H53+GRE!G54)/(Agg_Strategic!H53+Agg_Strategic!G54)</f>
        <v>0.24645340114297026</v>
      </c>
      <c r="X54">
        <f>(SPINT!H53+SPINT!G54)/(Agg_Strategic!H53+Agg_Strategic!G54)</f>
        <v>0.12071306759996851</v>
      </c>
      <c r="Y54">
        <f>(SPUSA!H53+SPUSA!G54)/(Agg_Strategic!H53+Agg_Strategic!G54)</f>
        <v>0.27867281899692714</v>
      </c>
      <c r="Z54">
        <f>(CB!H53+CB!G54)/(Agg_Strategic!H53+Agg_Strategic!G54)</f>
        <v>0.22811801609740043</v>
      </c>
      <c r="AA54">
        <f>(ENHCASH!H53+ENHCASH!G54)/(Agg_Strategic!H53+Agg_Strategic!G54)</f>
        <v>0.1260420083405851</v>
      </c>
      <c r="AB54" s="21">
        <f t="shared" si="5"/>
        <v>6.5305598936130739E-5</v>
      </c>
      <c r="AC54" s="25">
        <f t="shared" si="6"/>
        <v>6.8782214871092903E-7</v>
      </c>
    </row>
    <row r="55" spans="1:29">
      <c r="A55" t="s">
        <v>7</v>
      </c>
      <c r="B55" t="s">
        <v>743</v>
      </c>
      <c r="C55" s="1">
        <v>46258</v>
      </c>
      <c r="D55" s="8">
        <f>GRE!D55+SPINT!D55+SPUSA!D55+CB!D55+ENHCASH!D55</f>
        <v>7056169.241400959</v>
      </c>
      <c r="E55" s="17">
        <f>GRE!E55+SPINT!E55+SPUSA!E55+CB!E55+ENHCASH!E55</f>
        <v>17035239281.34119</v>
      </c>
      <c r="F55" s="17">
        <f>GRE!F55+SPINT!F55+SPUSA!F55+CB!F55+ENHCASH!F55</f>
        <v>183049194.50016767</v>
      </c>
      <c r="G55" s="17">
        <f>GRE!G55+SPINT!G55+SPUSA!G55+CB!G55+ENHCASH!G55</f>
        <v>21065952.060604632</v>
      </c>
      <c r="H55" s="5">
        <f t="shared" si="7"/>
        <v>17218288475.841358</v>
      </c>
      <c r="I55" s="23">
        <f t="shared" si="8"/>
        <v>4.0997466747366126E-4</v>
      </c>
      <c r="J55" s="3">
        <f t="shared" si="9"/>
        <v>100.63738945460452</v>
      </c>
      <c r="K55" s="14">
        <f t="shared" si="10"/>
        <v>7056169.2417101264</v>
      </c>
      <c r="L55" s="14">
        <f t="shared" si="11"/>
        <v>3.0916742980480194E-4</v>
      </c>
      <c r="M55" s="55">
        <f>GRE!O55+SPINT!O55+SPUSA!O55+CB!M55+ENHCASH!M55</f>
        <v>-5819180.9360805126</v>
      </c>
      <c r="N55" s="55">
        <f t="shared" si="4"/>
        <v>1236988.3053204464</v>
      </c>
      <c r="P55" s="55">
        <f>M55-GRE!O55-SPINT!O55-SPUSA!O55-CB!M55-ENHCASH!M55</f>
        <v>0</v>
      </c>
      <c r="Q55" s="55">
        <f>N55-GRE!P55-SPINT!P55-SPUSA!P55-CB!N55-ENHCASH!P55</f>
        <v>-168923.0127887174</v>
      </c>
      <c r="R55">
        <f>GRE!I55</f>
        <v>6.4466750609190528E-4</v>
      </c>
      <c r="S55">
        <f>SPINT!I55</f>
        <v>3.1797949617083372E-4</v>
      </c>
      <c r="T55">
        <f>SPUSA!I55</f>
        <v>3.7533531749860068E-4</v>
      </c>
      <c r="U55">
        <f>CB!I55</f>
        <v>3.8784076687566017E-4</v>
      </c>
      <c r="V55">
        <f>ENHCASH!I55</f>
        <v>1.5642715613383164E-4</v>
      </c>
      <c r="W55">
        <f>(GRE!H54+GRE!G55)/(Agg_Strategic!H54+Agg_Strategic!G55)</f>
        <v>0.24615281343163253</v>
      </c>
      <c r="X55">
        <f>(SPINT!H54+SPINT!G55)/(Agg_Strategic!H54+Agg_Strategic!G55)</f>
        <v>0.12109229546364655</v>
      </c>
      <c r="Y55">
        <f>(SPUSA!H54+SPUSA!G55)/(Agg_Strategic!H54+Agg_Strategic!G55)</f>
        <v>0.27870316281137753</v>
      </c>
      <c r="Z55">
        <f>(CB!H54+CB!G55)/(Agg_Strategic!H54+Agg_Strategic!G55)</f>
        <v>0.22813107131939281</v>
      </c>
      <c r="AA55">
        <f>(ENHCASH!H54+ENHCASH!G55)/(Agg_Strategic!H54+Agg_Strategic!G55)</f>
        <v>0.12592065697395077</v>
      </c>
      <c r="AB55" s="21">
        <f t="shared" si="5"/>
        <v>4.099746674734673E-4</v>
      </c>
      <c r="AC55" s="25">
        <f t="shared" si="6"/>
        <v>-1.9396376865765674E-16</v>
      </c>
    </row>
    <row r="56" spans="1:29">
      <c r="A56" t="s">
        <v>7</v>
      </c>
      <c r="B56" t="s">
        <v>743</v>
      </c>
      <c r="C56" s="1">
        <v>46259</v>
      </c>
      <c r="D56" s="8">
        <f>GRE!D56+SPINT!D56+SPUSA!D56+CB!D56+ENHCASH!D56</f>
        <v>884766.3710458423</v>
      </c>
      <c r="E56" s="17">
        <f>GRE!E56+SPINT!E56+SPUSA!E56+CB!E56+ENHCASH!E56</f>
        <v>17319816604.151409</v>
      </c>
      <c r="F56" s="17">
        <f>GRE!F56+SPINT!F56+SPUSA!F56+CB!F56+ENHCASH!F56</f>
        <v>49703224.488218099</v>
      </c>
      <c r="G56" s="17">
        <f>GRE!G56+SPINT!G56+SPUSA!G56+CB!G56+ENHCASH!G56</f>
        <v>150346586.42722696</v>
      </c>
      <c r="H56" s="5">
        <f t="shared" si="7"/>
        <v>17369519828.639626</v>
      </c>
      <c r="I56" s="23">
        <f t="shared" si="8"/>
        <v>5.0940466413648111E-5</v>
      </c>
      <c r="J56" s="3">
        <f t="shared" si="9"/>
        <v>100.64251597016199</v>
      </c>
      <c r="K56" s="14">
        <f t="shared" si="10"/>
        <v>884766.37104040384</v>
      </c>
      <c r="L56" s="14">
        <f t="shared" si="11"/>
        <v>-5.4384581744670868E-6</v>
      </c>
      <c r="M56" s="55">
        <f>GRE!O56+SPINT!O56+SPUSA!O56+CB!M56+ENHCASH!M56</f>
        <v>-2047494.1905031689</v>
      </c>
      <c r="N56" s="55">
        <f t="shared" si="4"/>
        <v>-1162727.8194573266</v>
      </c>
      <c r="P56" s="55">
        <f>M56-GRE!O56-SPINT!O56-SPUSA!O56-CB!M56-ENHCASH!M56</f>
        <v>0</v>
      </c>
      <c r="Q56" s="55">
        <f>N56-GRE!P56-SPINT!P56-SPUSA!P56-CB!N56-ENHCASH!P56</f>
        <v>-73508.719582787424</v>
      </c>
      <c r="R56">
        <f>GRE!I56</f>
        <v>-1.0359333051091099E-4</v>
      </c>
      <c r="S56">
        <f>SPINT!I56</f>
        <v>1.4050695146818263E-4</v>
      </c>
      <c r="T56">
        <f>SPUSA!I56</f>
        <v>9.0538465820216797E-5</v>
      </c>
      <c r="U56">
        <f>CB!I56</f>
        <v>8.2932486329395197E-5</v>
      </c>
      <c r="V56">
        <f>ENHCASH!I56</f>
        <v>1.1870631027348336E-4</v>
      </c>
      <c r="W56">
        <f>(GRE!H55+GRE!G56)/(Agg_Strategic!H55+Agg_Strategic!G56)</f>
        <v>0.24408045456189029</v>
      </c>
      <c r="X56">
        <f>(SPINT!H55+SPINT!G56)/(Agg_Strategic!H55+Agg_Strategic!G56)</f>
        <v>0.11988626736071295</v>
      </c>
      <c r="Y56">
        <f>(SPUSA!H55+SPUSA!G56)/(Agg_Strategic!H55+Agg_Strategic!G56)</f>
        <v>0.28507934297789767</v>
      </c>
      <c r="Z56">
        <f>(CB!H55+CB!G56)/(Agg_Strategic!H55+Agg_Strategic!G56)</f>
        <v>0.22615344140506627</v>
      </c>
      <c r="AA56">
        <f>(ENHCASH!H55+ENHCASH!G56)/(Agg_Strategic!H55+Agg_Strategic!G56)</f>
        <v>0.12480049369443279</v>
      </c>
      <c r="AB56" s="21">
        <f t="shared" si="5"/>
        <v>5.0940466413770795E-5</v>
      </c>
      <c r="AC56" s="25">
        <f t="shared" si="6"/>
        <v>1.2268425208031286E-16</v>
      </c>
    </row>
    <row r="57" spans="1:29">
      <c r="A57" t="s">
        <v>7</v>
      </c>
      <c r="B57" t="s">
        <v>743</v>
      </c>
      <c r="C57" s="1">
        <v>46260</v>
      </c>
      <c r="D57" s="8">
        <f>GRE!D57+SPINT!D57+SPUSA!D57+CB!D57+ENHCASH!D57</f>
        <v>5339701.0979849733</v>
      </c>
      <c r="E57" s="17">
        <f>GRE!E57+SPINT!E57+SPUSA!E57+CB!E57+ENHCASH!E57</f>
        <v>17244209447.16473</v>
      </c>
      <c r="F57" s="17">
        <f>GRE!F57+SPINT!F57+SPUSA!F57+CB!F57+ENHCASH!F57</f>
        <v>49623333.337836385</v>
      </c>
      <c r="G57" s="17">
        <f>GRE!G57+SPINT!G57+SPUSA!G57+CB!G57+ENHCASH!G57</f>
        <v>-81026749.235048831</v>
      </c>
      <c r="H57" s="5">
        <f t="shared" si="7"/>
        <v>17293832780.502567</v>
      </c>
      <c r="I57" s="23">
        <f t="shared" si="8"/>
        <v>3.0885867689368766E-4</v>
      </c>
      <c r="J57" s="3">
        <f t="shared" si="9"/>
        <v>100.6736002844838</v>
      </c>
      <c r="K57" s="14">
        <f t="shared" si="10"/>
        <v>5339701.0979905725</v>
      </c>
      <c r="L57" s="14">
        <f t="shared" si="11"/>
        <v>5.5991113185882568E-6</v>
      </c>
      <c r="M57" s="55">
        <f>GRE!O57+SPINT!O57+SPUSA!O57+CB!M57+ENHCASH!M57</f>
        <v>-2038319.7623998043</v>
      </c>
      <c r="N57" s="55">
        <f t="shared" si="4"/>
        <v>3301381.335585169</v>
      </c>
      <c r="P57" s="55">
        <f>M57-GRE!O57-SPINT!O57-SPUSA!O57-CB!M57-ENHCASH!M57</f>
        <v>0</v>
      </c>
      <c r="Q57" s="55">
        <f>N57-GRE!P57-SPINT!P57-SPUSA!P57-CB!N57-ENHCASH!P57</f>
        <v>-82280.18017033604</v>
      </c>
      <c r="R57">
        <f>GRE!I57</f>
        <v>6.846381460511099E-4</v>
      </c>
      <c r="S57">
        <f>SPINT!I57</f>
        <v>1.6025938007894699E-4</v>
      </c>
      <c r="T57">
        <f>SPUSA!I57</f>
        <v>2.8549582708381802E-4</v>
      </c>
      <c r="U57">
        <f>CB!I57</f>
        <v>1.230049162168382E-4</v>
      </c>
      <c r="V57">
        <f>ENHCASH!I57</f>
        <v>1.1224983449784049E-4</v>
      </c>
      <c r="W57">
        <f>(GRE!H56+GRE!G57)/(Agg_Strategic!H56+Agg_Strategic!G57)</f>
        <v>0.24518765447521387</v>
      </c>
      <c r="X57">
        <f>(SPINT!H56+SPINT!G57)/(Agg_Strategic!H56+Agg_Strategic!G57)</f>
        <v>0.12045894192017167</v>
      </c>
      <c r="Y57">
        <f>(SPUSA!H56+SPUSA!G57)/(Agg_Strategic!H56+Agg_Strategic!G57)</f>
        <v>0.27728962509894889</v>
      </c>
      <c r="Z57">
        <f>(CB!H56+CB!G57)/(Agg_Strategic!H56+Agg_Strategic!G57)</f>
        <v>0.22722276816678522</v>
      </c>
      <c r="AA57">
        <f>(ENHCASH!H56+ENHCASH!G57)/(Agg_Strategic!H56+Agg_Strategic!G57)</f>
        <v>0.12984101033888051</v>
      </c>
      <c r="AB57" s="21">
        <f t="shared" si="5"/>
        <v>3.0885867689349451E-4</v>
      </c>
      <c r="AC57" s="25">
        <f t="shared" si="6"/>
        <v>-1.9315061702829261E-16</v>
      </c>
    </row>
    <row r="58" spans="1:29">
      <c r="A58" t="s">
        <v>7</v>
      </c>
      <c r="B58" t="s">
        <v>743</v>
      </c>
      <c r="C58" s="1">
        <v>46261</v>
      </c>
      <c r="D58" s="8">
        <f>GRE!D58+SPINT!D58+SPUSA!D58+CB!D58+ENHCASH!D58</f>
        <v>3678147.4266264169</v>
      </c>
      <c r="E58" s="17">
        <f>GRE!E58+SPINT!E58+SPUSA!E58+CB!E58+ENHCASH!E58</f>
        <v>17395995398.023277</v>
      </c>
      <c r="F58" s="17">
        <f>GRE!F58+SPINT!F58+SPUSA!F58+CB!F58+ENHCASH!F58</f>
        <v>-128496308.84602356</v>
      </c>
      <c r="G58" s="17">
        <f>GRE!G58+SPINT!G58+SPUSA!G58+CB!G58+ENHCASH!G58</f>
        <v>-30011838.751941919</v>
      </c>
      <c r="H58" s="5">
        <f t="shared" si="7"/>
        <v>17267499089.177254</v>
      </c>
      <c r="I58" s="23">
        <f t="shared" si="8"/>
        <v>2.1305523493545753E-4</v>
      </c>
      <c r="J58" s="3">
        <f t="shared" si="9"/>
        <v>100.69504932204421</v>
      </c>
      <c r="K58" s="14">
        <f t="shared" si="10"/>
        <v>3678147.4266283512</v>
      </c>
      <c r="L58" s="14">
        <f t="shared" si="11"/>
        <v>1.9343569874763489E-6</v>
      </c>
      <c r="M58" s="55">
        <f>GRE!O58+SPINT!O58+SPUSA!O58+CB!M58+ENHCASH!M58</f>
        <v>-2036760.6143031174</v>
      </c>
      <c r="N58" s="55">
        <f t="shared" si="4"/>
        <v>1641386.8123232995</v>
      </c>
      <c r="P58" s="55">
        <f>M58-GRE!O58-SPINT!O58-SPUSA!O58-CB!M58-ENHCASH!M58</f>
        <v>0</v>
      </c>
      <c r="Q58" s="55">
        <f>N58-GRE!P58-SPINT!P58-SPUSA!P58-CB!N58-ENHCASH!P58</f>
        <v>-64321.438068252784</v>
      </c>
      <c r="R58">
        <f>GRE!I58</f>
        <v>5.7789068746544401E-4</v>
      </c>
      <c r="S58">
        <f>SPINT!I58</f>
        <v>1.6610213190899648E-4</v>
      </c>
      <c r="T58">
        <f>SPUSA!I58</f>
        <v>4.1109390466748875E-5</v>
      </c>
      <c r="U58">
        <f>CB!I58</f>
        <v>1.1506579523913203E-4</v>
      </c>
      <c r="V58">
        <f>ENHCASH!I58</f>
        <v>1.0555242784703401E-4</v>
      </c>
      <c r="W58">
        <f>(GRE!H57+GRE!G58)/(Agg_Strategic!H57+Agg_Strategic!G58)</f>
        <v>0.24570731519478767</v>
      </c>
      <c r="X58">
        <f>(SPINT!H57+SPINT!G58)/(Agg_Strategic!H57+Agg_Strategic!G58)</f>
        <v>0.11875561400543058</v>
      </c>
      <c r="Y58">
        <f>(SPUSA!H57+SPUSA!G58)/(Agg_Strategic!H57+Agg_Strategic!G58)</f>
        <v>0.27791684122468019</v>
      </c>
      <c r="Z58">
        <f>(CB!H57+CB!G58)/(Agg_Strategic!H57+Agg_Strategic!G58)</f>
        <v>0.22757762509320315</v>
      </c>
      <c r="AA58">
        <f>(ENHCASH!H57+ENHCASH!G58)/(Agg_Strategic!H57+Agg_Strategic!G58)</f>
        <v>0.13004260448189831</v>
      </c>
      <c r="AB58" s="21">
        <f t="shared" si="5"/>
        <v>2.1305523493545753E-4</v>
      </c>
      <c r="AC58" s="25">
        <f t="shared" si="6"/>
        <v>0</v>
      </c>
    </row>
    <row r="59" spans="1:29">
      <c r="A59" t="s">
        <v>7</v>
      </c>
      <c r="B59" t="s">
        <v>743</v>
      </c>
      <c r="C59" s="1">
        <v>46262</v>
      </c>
      <c r="D59" s="8">
        <f>GRE!D59+SPINT!D59+SPUSA!D59+CB!D59+ENHCASH!D59</f>
        <v>2141641.6779008484</v>
      </c>
      <c r="E59" s="17">
        <f>GRE!E59+SPINT!E59+SPUSA!E59+CB!E59+ENHCASH!E59</f>
        <v>17394934974.823792</v>
      </c>
      <c r="F59" s="17">
        <f>GRE!F59+SPINT!F59+SPUSA!F59+CB!F59+ENHCASH!F59</f>
        <v>-187886106.11577454</v>
      </c>
      <c r="G59" s="17">
        <f>GRE!G59+SPINT!G59+SPUSA!G59+CB!G59+ENHCASH!G59</f>
        <v>-62591862.147139058</v>
      </c>
      <c r="H59" s="5">
        <f t="shared" si="7"/>
        <v>17207048868.708015</v>
      </c>
      <c r="I59" s="23">
        <f t="shared" si="8"/>
        <v>1.2447853682908021E-4</v>
      </c>
      <c r="J59" s="3">
        <f t="shared" si="9"/>
        <v>100.70758369444975</v>
      </c>
      <c r="K59" s="14">
        <f t="shared" si="10"/>
        <v>2141641.6779007763</v>
      </c>
      <c r="L59" s="14">
        <f t="shared" si="11"/>
        <v>-7.2177499532699585E-8</v>
      </c>
      <c r="M59" s="55">
        <f>GRE!O59+SPINT!O59+SPUSA!O59+CB!M59+ENHCASH!M59</f>
        <v>-2372945.9916372686</v>
      </c>
      <c r="N59" s="55">
        <f t="shared" si="4"/>
        <v>-231304.31373642012</v>
      </c>
      <c r="P59" s="55">
        <f>M59-GRE!O59-SPINT!O59-SPUSA!O59-CB!M59-ENHCASH!M59</f>
        <v>0</v>
      </c>
      <c r="Q59" s="55">
        <f>N59-GRE!P59-SPINT!P59-SPUSA!P59-CB!N59-ENHCASH!P59</f>
        <v>-114265.48973462777</v>
      </c>
      <c r="R59">
        <f>GRE!I59</f>
        <v>4.3404966220041933E-4</v>
      </c>
      <c r="S59">
        <f>SPINT!I59</f>
        <v>8.5224330645775336E-5</v>
      </c>
      <c r="T59">
        <f>SPUSA!I59</f>
        <v>-1.9366398298373077E-4</v>
      </c>
      <c r="U59">
        <f>CB!I59</f>
        <v>1.1916748200932773E-4</v>
      </c>
      <c r="V59">
        <f>ENHCASH!I59</f>
        <v>2.5518067730860599E-4</v>
      </c>
      <c r="W59">
        <f>(GRE!H58+GRE!G59)/(Agg_Strategic!H58+Agg_Strategic!G59)</f>
        <v>0.24669231050154344</v>
      </c>
      <c r="X59">
        <f>(SPINT!H58+SPINT!G59)/(Agg_Strategic!H58+Agg_Strategic!G59)</f>
        <v>0.11914087194333403</v>
      </c>
      <c r="Y59">
        <f>(SPUSA!H58+SPUSA!G59)/(Agg_Strategic!H58+Agg_Strategic!G59)</f>
        <v>0.27514523642091077</v>
      </c>
      <c r="Z59">
        <f>(CB!H58+CB!G59)/(Agg_Strategic!H58+Agg_Strategic!G59)</f>
        <v>0.22851846149770547</v>
      </c>
      <c r="AA59">
        <f>(ENHCASH!H58+ENHCASH!G59)/(Agg_Strategic!H58+Agg_Strategic!G59)</f>
        <v>0.13050311963650627</v>
      </c>
      <c r="AB59" s="21">
        <f t="shared" si="5"/>
        <v>1.2447853682934351E-4</v>
      </c>
      <c r="AC59" s="25">
        <f t="shared" si="6"/>
        <v>2.6329849758810475E-16</v>
      </c>
    </row>
    <row r="60" spans="1:29">
      <c r="A60" t="s">
        <v>7</v>
      </c>
      <c r="B60" t="s">
        <v>743</v>
      </c>
      <c r="C60" s="1">
        <v>46265</v>
      </c>
      <c r="D60" s="8">
        <f>GRE!D60+SPINT!D60+SPUSA!D60+CB!D60+ENHCASH!D60</f>
        <v>5052465.0564951841</v>
      </c>
      <c r="E60" s="17">
        <f>GRE!E60+SPINT!E60+SPUSA!E60+CB!E60+ENHCASH!E60</f>
        <v>17512171315.318409</v>
      </c>
      <c r="F60" s="17">
        <f>GRE!F60+SPINT!F60+SPUSA!F60+CB!F60+ENHCASH!F60</f>
        <v>-383742614.34325022</v>
      </c>
      <c r="G60" s="17">
        <f>GRE!G60+SPINT!G60+SPUSA!G60+CB!G60+ENHCASH!G60</f>
        <v>-83672632.78933689</v>
      </c>
      <c r="H60" s="5">
        <f t="shared" si="7"/>
        <v>17128428700.975159</v>
      </c>
      <c r="I60" s="23">
        <f t="shared" si="8"/>
        <v>2.9506243318311765E-4</v>
      </c>
      <c r="J60" s="3">
        <f t="shared" si="9"/>
        <v>100.73729871913464</v>
      </c>
      <c r="K60" s="14">
        <f t="shared" si="10"/>
        <v>5052465.0564801395</v>
      </c>
      <c r="L60" s="14">
        <f t="shared" si="11"/>
        <v>-1.504458487033844E-5</v>
      </c>
      <c r="M60" s="55">
        <f>GRE!O60+SPINT!O60+SPUSA!O60+CB!M60+ENHCASH!M60</f>
        <v>-5825277.8222724004</v>
      </c>
      <c r="N60" s="55">
        <f t="shared" si="4"/>
        <v>-772812.76577721629</v>
      </c>
      <c r="P60" s="55">
        <f>M60-GRE!O60-SPINT!O60-SPUSA!O60-CB!M60-ENHCASH!M60</f>
        <v>0</v>
      </c>
      <c r="Q60" s="55">
        <f>N60-GRE!P60-SPINT!P60-SPUSA!P60-CB!N60-ENHCASH!P60</f>
        <v>-115427.27955256798</v>
      </c>
      <c r="R60">
        <f>GRE!I60</f>
        <v>2.3053181430870114E-4</v>
      </c>
      <c r="S60">
        <f>SPINT!I60</f>
        <v>3.0947263615850113E-4</v>
      </c>
      <c r="T60">
        <f>SPUSA!I60</f>
        <v>3.8615998896343563E-4</v>
      </c>
      <c r="U60">
        <f>CB!I60</f>
        <v>3.3078267672628905E-4</v>
      </c>
      <c r="V60">
        <f>ENHCASH!I60</f>
        <v>1.438889985699087E-4</v>
      </c>
      <c r="W60">
        <f>(GRE!H59+GRE!G60)/(Agg_Strategic!H59+Agg_Strategic!G60)</f>
        <v>0.24881473693190551</v>
      </c>
      <c r="X60">
        <f>(SPINT!H59+SPINT!G60)/(Agg_Strategic!H59+Agg_Strategic!G60)</f>
        <v>0.11899913206065413</v>
      </c>
      <c r="Y60">
        <f>(SPUSA!H59+SPUSA!G60)/(Agg_Strategic!H59+Agg_Strategic!G60)</f>
        <v>0.27641636044454398</v>
      </c>
      <c r="Z60">
        <f>(CB!H59+CB!G60)/(Agg_Strategic!H59+Agg_Strategic!G60)</f>
        <v>0.2297747632202613</v>
      </c>
      <c r="AA60">
        <f>(ENHCASH!H59+ENHCASH!G60)/(Agg_Strategic!H59+Agg_Strategic!G60)</f>
        <v>0.12599500734263525</v>
      </c>
      <c r="AB60" s="21">
        <f t="shared" si="5"/>
        <v>2.9506243318310415E-4</v>
      </c>
      <c r="AC60" s="25">
        <f t="shared" si="6"/>
        <v>-1.349831704744453E-17</v>
      </c>
    </row>
    <row r="61" spans="1:29">
      <c r="A61" t="s">
        <v>7</v>
      </c>
      <c r="B61" t="s">
        <v>743</v>
      </c>
      <c r="C61" s="1">
        <v>46266</v>
      </c>
      <c r="D61" s="8">
        <f>GRE!D61+SPINT!D61+SPUSA!D61+CB!D61+ENHCASH!D61</f>
        <v>2923551.9272373733</v>
      </c>
      <c r="E61" s="17">
        <f>GRE!E61+SPINT!E61+SPUSA!E61+CB!E61+ENHCASH!E61</f>
        <v>17631120028.223827</v>
      </c>
      <c r="F61" s="17">
        <f>GRE!F61+SPINT!F61+SPUSA!F61+CB!F61+ENHCASH!F61</f>
        <v>-511868020.64808345</v>
      </c>
      <c r="G61" s="17">
        <f>GRE!G61+SPINT!G61+SPUSA!G61+CB!G61+ENHCASH!G61</f>
        <v>-12100245.326664492</v>
      </c>
      <c r="H61" s="5">
        <f t="shared" si="7"/>
        <v>17119252007.575745</v>
      </c>
      <c r="I61" s="23">
        <f t="shared" si="8"/>
        <v>1.7080485074973188E-4</v>
      </c>
      <c r="J61" s="3">
        <f t="shared" si="9"/>
        <v>100.75450513840731</v>
      </c>
      <c r="K61" s="14">
        <f t="shared" si="10"/>
        <v>2923551.92725043</v>
      </c>
      <c r="L61" s="14">
        <f t="shared" si="11"/>
        <v>1.3056676834821701E-5</v>
      </c>
      <c r="M61" s="55">
        <f>GRE!O61+SPINT!O61+SPUSA!O61+CB!M61+ENHCASH!M61</f>
        <v>-2077900.620728374</v>
      </c>
      <c r="N61" s="55">
        <f t="shared" si="4"/>
        <v>845651.30650899932</v>
      </c>
      <c r="P61" s="55">
        <f>M61-GRE!O61-SPINT!O61-SPUSA!O61-CB!M61-ENHCASH!M61</f>
        <v>0</v>
      </c>
      <c r="Q61" s="55">
        <f>N61-GRE!P61-SPINT!P61-SPUSA!P61-CB!N61-ENHCASH!P61</f>
        <v>-77389.61357261028</v>
      </c>
      <c r="R61">
        <f>GRE!I61</f>
        <v>3.3380122170323042E-4</v>
      </c>
      <c r="S61">
        <f>SPINT!I61</f>
        <v>9.9096311309420138E-5</v>
      </c>
      <c r="T61">
        <f>SPUSA!I61</f>
        <v>1.3806591074562517E-4</v>
      </c>
      <c r="U61">
        <f>CB!I61</f>
        <v>1.0095485945930551E-4</v>
      </c>
      <c r="V61">
        <f>ENHCASH!I61</f>
        <v>1.1545766218248291E-4</v>
      </c>
      <c r="W61">
        <f>(GRE!H60+GRE!G61)/(Agg_Strategic!H60+Agg_Strategic!G61)</f>
        <v>0.24912155283234216</v>
      </c>
      <c r="X61">
        <f>(SPINT!H60+SPINT!G61)/(Agg_Strategic!H60+Agg_Strategic!G61)</f>
        <v>0.11868158506937314</v>
      </c>
      <c r="Y61">
        <f>(SPUSA!H60+SPUSA!G61)/(Agg_Strategic!H60+Agg_Strategic!G61)</f>
        <v>0.27572695393874103</v>
      </c>
      <c r="Z61">
        <f>(CB!H60+CB!G61)/(Agg_Strategic!H60+Agg_Strategic!G61)</f>
        <v>0.23021829297603033</v>
      </c>
      <c r="AA61">
        <f>(ENHCASH!H60+ENHCASH!G61)/(Agg_Strategic!H60+Agg_Strategic!G61)</f>
        <v>0.12625161518351347</v>
      </c>
      <c r="AB61" s="21">
        <f t="shared" si="5"/>
        <v>1.7080485074964831E-4</v>
      </c>
      <c r="AC61" s="25">
        <f t="shared" si="6"/>
        <v>-8.3564882444320254E-17</v>
      </c>
    </row>
    <row r="62" spans="1:29">
      <c r="A62" t="s">
        <v>7</v>
      </c>
      <c r="B62" t="s">
        <v>743</v>
      </c>
      <c r="C62" s="1">
        <v>46267</v>
      </c>
      <c r="D62" s="8">
        <f>GRE!D62+SPINT!D62+SPUSA!D62+CB!D62+ENHCASH!D62</f>
        <v>1448995.3656825977</v>
      </c>
      <c r="E62" s="17">
        <f>GRE!E62+SPINT!E62+SPUSA!E62+CB!E62+ENHCASH!E62</f>
        <v>17550867137.097664</v>
      </c>
      <c r="F62" s="17">
        <f>GRE!F62+SPINT!F62+SPUSA!F62+CB!F62+ENHCASH!F62</f>
        <v>-519118591.31077385</v>
      </c>
      <c r="G62" s="17">
        <f>GRE!G62+SPINT!G62+SPUSA!G62+CB!G62+ENHCASH!G62</f>
        <v>-88952457.15454562</v>
      </c>
      <c r="H62" s="5">
        <f t="shared" si="7"/>
        <v>17031748545.78689</v>
      </c>
      <c r="I62" s="23">
        <f t="shared" si="8"/>
        <v>8.5083375157378482E-5</v>
      </c>
      <c r="J62" s="3">
        <f t="shared" si="9"/>
        <v>100.76307767176679</v>
      </c>
      <c r="K62" s="14">
        <f t="shared" si="10"/>
        <v>1448995.3656910211</v>
      </c>
      <c r="L62" s="14">
        <f t="shared" si="11"/>
        <v>8.4233470261096954E-6</v>
      </c>
      <c r="M62" s="55">
        <f>GRE!O62+SPINT!O62+SPUSA!O62+CB!M62+ENHCASH!M62</f>
        <v>-2069757.775898522</v>
      </c>
      <c r="N62" s="55">
        <f t="shared" si="4"/>
        <v>-620762.41021592426</v>
      </c>
      <c r="P62" s="55">
        <f>M62-GRE!O62-SPINT!O62-SPUSA!O62-CB!M62-ENHCASH!M62</f>
        <v>0</v>
      </c>
      <c r="Q62" s="55">
        <f>N62-GRE!P62-SPINT!P62-SPUSA!P62-CB!N62-ENHCASH!P62</f>
        <v>-75493.934554519161</v>
      </c>
      <c r="R62">
        <f>GRE!I62</f>
        <v>-6.3105903430306178E-5</v>
      </c>
      <c r="S62">
        <f>SPINT!I62</f>
        <v>1.583310136366765E-4</v>
      </c>
      <c r="T62">
        <f>SPUSA!I62</f>
        <v>1.7081709460549935E-4</v>
      </c>
      <c r="U62">
        <f>CB!I62</f>
        <v>8.4040727298910782E-5</v>
      </c>
      <c r="V62">
        <f>ENHCASH!I62</f>
        <v>1.2347250569384844E-4</v>
      </c>
      <c r="W62">
        <f>(GRE!H61+GRE!G62)/(Agg_Strategic!H61+Agg_Strategic!G62)</f>
        <v>0.25060013851795315</v>
      </c>
      <c r="X62">
        <f>(SPINT!H61+SPINT!G62)/(Agg_Strategic!H61+Agg_Strategic!G62)</f>
        <v>0.1192929661810443</v>
      </c>
      <c r="Y62">
        <f>(SPUSA!H61+SPUSA!G62)/(Agg_Strategic!H61+Agg_Strategic!G62)</f>
        <v>0.27716295546708308</v>
      </c>
      <c r="Z62">
        <f>(CB!H61+CB!G62)/(Agg_Strategic!H61+Agg_Strategic!G62)</f>
        <v>0.22603840672508138</v>
      </c>
      <c r="AA62">
        <f>(ENHCASH!H61+ENHCASH!G62)/(Agg_Strategic!H61+Agg_Strategic!G62)</f>
        <v>0.12690553310883815</v>
      </c>
      <c r="AB62" s="21">
        <f t="shared" si="5"/>
        <v>8.5083375157420481E-5</v>
      </c>
      <c r="AC62" s="25">
        <f t="shared" si="6"/>
        <v>4.1999281656657228E-17</v>
      </c>
    </row>
    <row r="63" spans="1:29">
      <c r="A63" t="s">
        <v>7</v>
      </c>
      <c r="B63" t="s">
        <v>743</v>
      </c>
      <c r="C63" s="1">
        <v>46268</v>
      </c>
      <c r="D63" s="8">
        <f>GRE!D63+SPINT!D63+SPUSA!D63+CB!D63+ENHCASH!D63</f>
        <v>2269395.5464900234</v>
      </c>
      <c r="E63" s="17">
        <f>GRE!E63+SPINT!E63+SPUSA!E63+CB!E63+ENHCASH!E63</f>
        <v>17467805805.877754</v>
      </c>
      <c r="F63" s="17">
        <f>GRE!F63+SPINT!F63+SPUSA!F63+CB!F63+ENHCASH!F63</f>
        <v>-308492906.04692811</v>
      </c>
      <c r="G63" s="17">
        <f>GRE!G63+SPINT!G63+SPUSA!G63+CB!G63+ENHCASH!G63</f>
        <v>125294958.49745226</v>
      </c>
      <c r="H63" s="5">
        <f t="shared" si="7"/>
        <v>17159312899.830826</v>
      </c>
      <c r="I63" s="23">
        <f t="shared" si="8"/>
        <v>1.3227194684893223E-4</v>
      </c>
      <c r="J63" s="3">
        <f t="shared" si="9"/>
        <v>100.77640580022091</v>
      </c>
      <c r="K63" s="14">
        <f t="shared" si="10"/>
        <v>2269395.5464835167</v>
      </c>
      <c r="L63" s="14">
        <f t="shared" si="11"/>
        <v>-6.5066851675510406E-6</v>
      </c>
      <c r="M63" s="55">
        <f>GRE!O63+SPINT!O63+SPUSA!O63+CB!M63+ENHCASH!M63</f>
        <v>-2072691.5210847484</v>
      </c>
      <c r="N63" s="55">
        <f t="shared" si="4"/>
        <v>196704.02540527494</v>
      </c>
      <c r="P63" s="55">
        <f>M63-GRE!O63-SPINT!O63-SPUSA!O63-CB!M63-ENHCASH!M63</f>
        <v>0</v>
      </c>
      <c r="Q63" s="55">
        <f>N63-GRE!P63-SPINT!P63-SPUSA!P63-CB!N63-ENHCASH!P63</f>
        <v>-74725.259489807271</v>
      </c>
      <c r="R63">
        <f>GRE!I63</f>
        <v>-1.3292409639299385E-4</v>
      </c>
      <c r="S63">
        <f>SPINT!I63</f>
        <v>2.2281763003159007E-4</v>
      </c>
      <c r="T63">
        <f>SPUSA!I63</f>
        <v>4.324391007212058E-4</v>
      </c>
      <c r="U63">
        <f>CB!I63</f>
        <v>2.340534598048658E-5</v>
      </c>
      <c r="V63">
        <f>ENHCASH!I63</f>
        <v>1.2438555434580051E-4</v>
      </c>
      <c r="W63">
        <f>(GRE!H62+GRE!G63)/(Agg_Strategic!H62+Agg_Strategic!G63)</f>
        <v>0.25602742361522846</v>
      </c>
      <c r="X63">
        <f>(SPINT!H62+SPINT!G63)/(Agg_Strategic!H62+Agg_Strategic!G63)</f>
        <v>0.11843050147020953</v>
      </c>
      <c r="Y63">
        <f>(SPUSA!H62+SPUSA!G63)/(Agg_Strategic!H62+Agg_Strategic!G63)</f>
        <v>0.27516733311141212</v>
      </c>
      <c r="Z63">
        <f>(CB!H62+CB!G63)/(Agg_Strategic!H62+Agg_Strategic!G63)</f>
        <v>0.22438964832358552</v>
      </c>
      <c r="AA63">
        <f>(ENHCASH!H62+ENHCASH!G63)/(Agg_Strategic!H62+Agg_Strategic!G63)</f>
        <v>0.12598509347956452</v>
      </c>
      <c r="AB63" s="21">
        <f t="shared" si="5"/>
        <v>1.3227194684893223E-4</v>
      </c>
      <c r="AC63" s="25">
        <f t="shared" si="6"/>
        <v>0</v>
      </c>
    </row>
    <row r="64" spans="1:29">
      <c r="A64" t="s">
        <v>7</v>
      </c>
      <c r="B64" t="s">
        <v>743</v>
      </c>
      <c r="C64" s="1">
        <v>46269</v>
      </c>
      <c r="D64" s="8">
        <f>GRE!D64+SPINT!D64+SPUSA!D64+CB!D64+ENHCASH!D64</f>
        <v>3447082.9258441194</v>
      </c>
      <c r="E64" s="17">
        <f>GRE!E64+SPINT!E64+SPUSA!E64+CB!E64+ENHCASH!E64</f>
        <v>17518292810.086571</v>
      </c>
      <c r="F64" s="17">
        <f>GRE!F64+SPINT!F64+SPUSA!F64+CB!F64+ENHCASH!F64</f>
        <v>-357672765.82705057</v>
      </c>
      <c r="G64" s="17">
        <f>GRE!G64+SPINT!G64+SPUSA!G64+CB!G64+ENHCASH!G64</f>
        <v>-2139938.4971436858</v>
      </c>
      <c r="H64" s="5">
        <f t="shared" si="7"/>
        <v>17160620044.25952</v>
      </c>
      <c r="I64" s="23">
        <f t="shared" si="8"/>
        <v>2.0091205780847383E-4</v>
      </c>
      <c r="J64" s="3">
        <f t="shared" si="9"/>
        <v>100.79665299528877</v>
      </c>
      <c r="K64" s="14">
        <f t="shared" si="10"/>
        <v>3447082.9258374572</v>
      </c>
      <c r="L64" s="14">
        <f t="shared" si="11"/>
        <v>-6.6622160375118256E-6</v>
      </c>
      <c r="M64" s="55">
        <f>GRE!O64+SPINT!O64+SPUSA!O64+CB!M64+ENHCASH!M64</f>
        <v>-2566621.0498081767</v>
      </c>
      <c r="N64" s="55">
        <f t="shared" si="4"/>
        <v>880461.8760359427</v>
      </c>
      <c r="P64" s="55">
        <f>M64-GRE!O64-SPINT!O64-SPUSA!O64-CB!M64-ENHCASH!M64</f>
        <v>0</v>
      </c>
      <c r="Q64" s="55">
        <f>N64-GRE!P64-SPINT!P64-SPUSA!P64-CB!N64-ENHCASH!P64</f>
        <v>-153065.66313948773</v>
      </c>
      <c r="R64">
        <f>GRE!I64</f>
        <v>2.8242698301980646E-4</v>
      </c>
      <c r="S64">
        <f>SPINT!I64</f>
        <v>1.4803384677192791E-4</v>
      </c>
      <c r="T64">
        <f>SPUSA!I64</f>
        <v>4.1104372635396386E-6</v>
      </c>
      <c r="U64">
        <f>CB!I64</f>
        <v>2.88976345479662E-4</v>
      </c>
      <c r="V64">
        <f>ENHCASH!I64</f>
        <v>3.5824065066756579E-4</v>
      </c>
      <c r="W64">
        <f>(GRE!H63+GRE!G64)/(Agg_Strategic!H63+Agg_Strategic!G64)</f>
        <v>0.25585814125924056</v>
      </c>
      <c r="X64">
        <f>(SPINT!H63+SPINT!G64)/(Agg_Strategic!H63+Agg_Strategic!G64)</f>
        <v>0.11845603414634198</v>
      </c>
      <c r="Y64">
        <f>(SPUSA!H63+SPUSA!G64)/(Agg_Strategic!H63+Agg_Strategic!G64)</f>
        <v>0.27528911424630331</v>
      </c>
      <c r="Z64">
        <f>(CB!H63+CB!G64)/(Agg_Strategic!H63+Agg_Strategic!G64)</f>
        <v>0.22439540272218048</v>
      </c>
      <c r="AA64">
        <f>(ENHCASH!H63+ENHCASH!G64)/(Agg_Strategic!H63+Agg_Strategic!G64)</f>
        <v>0.12600130762593367</v>
      </c>
      <c r="AB64" s="21">
        <f t="shared" si="5"/>
        <v>2.009120578083488E-4</v>
      </c>
      <c r="AC64" s="25">
        <f t="shared" si="6"/>
        <v>-1.250356155418908E-16</v>
      </c>
    </row>
    <row r="65" spans="1:29">
      <c r="A65" t="s">
        <v>7</v>
      </c>
      <c r="B65" t="s">
        <v>743</v>
      </c>
      <c r="C65" s="1">
        <v>46273</v>
      </c>
      <c r="D65" s="8">
        <f>GRE!D65+SPINT!D65+SPUSA!D65+CB!D65+ENHCASH!D65</f>
        <v>3918211.768841818</v>
      </c>
      <c r="E65" s="17">
        <f>GRE!E65+SPINT!E65+SPUSA!E65+CB!E65+ENHCASH!E65</f>
        <v>17416156593.308006</v>
      </c>
      <c r="F65" s="17">
        <f>GRE!F65+SPINT!F65+SPUSA!F65+CB!F65+ENHCASH!F65</f>
        <v>-173388462.88965631</v>
      </c>
      <c r="G65" s="17">
        <f>GRE!G65+SPINT!G65+SPUSA!G65+CB!G65+ENHCASH!G65</f>
        <v>78229874.389981598</v>
      </c>
      <c r="H65" s="5">
        <f t="shared" si="7"/>
        <v>17242768130.41835</v>
      </c>
      <c r="I65" s="23">
        <f t="shared" si="8"/>
        <v>2.2728962705396063E-4</v>
      </c>
      <c r="J65" s="3">
        <f t="shared" si="9"/>
        <v>100.81956302895634</v>
      </c>
      <c r="K65" s="14">
        <f t="shared" si="10"/>
        <v>3918211.768849045</v>
      </c>
      <c r="L65" s="14">
        <f t="shared" si="11"/>
        <v>7.2270631790161133E-6</v>
      </c>
      <c r="M65" s="55">
        <f>GRE!O65+SPINT!O65+SPUSA!O65+CB!M65+ENHCASH!M65</f>
        <v>-7740840.9389866106</v>
      </c>
      <c r="N65" s="55">
        <f t="shared" si="4"/>
        <v>-3822629.1701447926</v>
      </c>
      <c r="P65" s="55">
        <f>M65-GRE!O65-SPINT!O65-SPUSA!O65-CB!M65-ENHCASH!M65</f>
        <v>0</v>
      </c>
      <c r="Q65" s="55">
        <f>N65-GRE!P65-SPINT!P65-SPUSA!P65-CB!N65-ENHCASH!P65</f>
        <v>-251352.10579078709</v>
      </c>
      <c r="R65">
        <f>GRE!I65</f>
        <v>-5.3248613162901715E-5</v>
      </c>
      <c r="S65">
        <f>SPINT!I65</f>
        <v>4.6033891640949849E-4</v>
      </c>
      <c r="T65">
        <f>SPUSA!I65</f>
        <v>3.3419563818483052E-4</v>
      </c>
      <c r="U65">
        <f>CB!I65</f>
        <v>3.2142062142809821E-4</v>
      </c>
      <c r="V65">
        <f>ENHCASH!I65</f>
        <v>1.9215385480648525E-4</v>
      </c>
      <c r="W65">
        <f>(GRE!H64+GRE!G65)/(Agg_Strategic!H64+Agg_Strategic!G65)</f>
        <v>0.25726543313464978</v>
      </c>
      <c r="X65">
        <f>(SPINT!H64+SPINT!G65)/(Agg_Strategic!H64+Agg_Strategic!G65)</f>
        <v>0.11134305867262725</v>
      </c>
      <c r="Y65">
        <f>(SPUSA!H64+SPUSA!G65)/(Agg_Strategic!H64+Agg_Strategic!G65)</f>
        <v>0.27400530240375476</v>
      </c>
      <c r="Z65">
        <f>(CB!H64+CB!G65)/(Agg_Strategic!H64+Agg_Strategic!G65)</f>
        <v>0.22812203302392578</v>
      </c>
      <c r="AA65">
        <f>(ENHCASH!H64+ENHCASH!G65)/(Agg_Strategic!H64+Agg_Strategic!G65)</f>
        <v>0.12926417276504235</v>
      </c>
      <c r="AB65" s="21">
        <f t="shared" si="5"/>
        <v>2.2728962705391916E-4</v>
      </c>
      <c r="AC65" s="25">
        <f t="shared" si="6"/>
        <v>-4.1470733097570545E-17</v>
      </c>
    </row>
    <row r="66" spans="1:29">
      <c r="A66" t="s">
        <v>7</v>
      </c>
      <c r="B66" t="s">
        <v>743</v>
      </c>
      <c r="C66" s="1">
        <v>46274</v>
      </c>
      <c r="D66" s="8">
        <f>GRE!D66+SPINT!D66+SPUSA!D66+CB!D66+ENHCASH!D66</f>
        <v>2838557.2717817188</v>
      </c>
      <c r="E66" s="17">
        <f>GRE!E66+SPINT!E66+SPUSA!E66+CB!E66+ENHCASH!E66</f>
        <v>17503999099.023575</v>
      </c>
      <c r="F66" s="17">
        <f>GRE!F66+SPINT!F66+SPUSA!F66+CB!F66+ENHCASH!F66</f>
        <v>-243484709.94260994</v>
      </c>
      <c r="G66" s="17">
        <f>GRE!G66+SPINT!G66+SPUSA!G66+CB!G66+ENHCASH!G66</f>
        <v>14907701.390840501</v>
      </c>
      <c r="H66" s="5">
        <f t="shared" si="7"/>
        <v>17260514389.080963</v>
      </c>
      <c r="I66" s="23">
        <f t="shared" si="8"/>
        <v>1.6448085474756756E-4</v>
      </c>
      <c r="J66" s="3">
        <f t="shared" si="9"/>
        <v>100.83614591685863</v>
      </c>
      <c r="K66" s="14">
        <f t="shared" si="10"/>
        <v>2838557.2717724144</v>
      </c>
      <c r="L66" s="14">
        <f t="shared" si="11"/>
        <v>-9.3043781816959381E-6</v>
      </c>
      <c r="M66" s="55">
        <f>GRE!O66+SPINT!O66+SPUSA!O66+CB!M66+ENHCASH!M66</f>
        <v>-2047659.6719218763</v>
      </c>
      <c r="N66" s="55">
        <f t="shared" si="4"/>
        <v>790897.59985984256</v>
      </c>
      <c r="P66" s="55">
        <f>M66-GRE!O66-SPINT!O66-SPUSA!O66-CB!M66-ENHCASH!M66</f>
        <v>0</v>
      </c>
      <c r="Q66" s="55">
        <f>N66-GRE!P66-SPINT!P66-SPUSA!P66-CB!N66-ENHCASH!P66</f>
        <v>-66896.742089872743</v>
      </c>
      <c r="R66">
        <f>GRE!I66</f>
        <v>2.5284702392446956E-4</v>
      </c>
      <c r="S66">
        <f>SPINT!I66</f>
        <v>1.4249696141514244E-4</v>
      </c>
      <c r="T66">
        <f>SPUSA!I66</f>
        <v>1.2246937253804853E-4</v>
      </c>
      <c r="U66">
        <f>CB!I66</f>
        <v>1.5788933908121572E-4</v>
      </c>
      <c r="V66">
        <f>ENHCASH!I66</f>
        <v>1.077129973301791E-4</v>
      </c>
      <c r="W66">
        <f>(GRE!H65+GRE!G66)/(Agg_Strategic!H65+Agg_Strategic!G66)</f>
        <v>0.25782640570291548</v>
      </c>
      <c r="X66">
        <f>(SPINT!H65+SPINT!G66)/(Agg_Strategic!H65+Agg_Strategic!G66)</f>
        <v>0.11127289349169987</v>
      </c>
      <c r="Y66">
        <f>(SPUSA!H65+SPUSA!G66)/(Agg_Strategic!H65+Agg_Strategic!G66)</f>
        <v>0.27380270848669763</v>
      </c>
      <c r="Z66">
        <f>(CB!H65+CB!G66)/(Agg_Strategic!H65+Agg_Strategic!G66)</f>
        <v>0.22794856631709434</v>
      </c>
      <c r="AA66">
        <f>(ENHCASH!H65+ENHCASH!G66)/(Agg_Strategic!H65+Agg_Strategic!G66)</f>
        <v>0.12914942600159274</v>
      </c>
      <c r="AB66" s="21">
        <f t="shared" si="5"/>
        <v>1.6448085474756754E-4</v>
      </c>
      <c r="AC66" s="25">
        <f t="shared" si="6"/>
        <v>0</v>
      </c>
    </row>
    <row r="67" spans="1:29">
      <c r="A67" t="s">
        <v>7</v>
      </c>
      <c r="B67" t="s">
        <v>743</v>
      </c>
      <c r="C67" s="1">
        <v>46275</v>
      </c>
      <c r="D67" s="8">
        <f>GRE!D67+SPINT!D67+SPUSA!D67+CB!D67+ENHCASH!D67</f>
        <v>7315223.2702046009</v>
      </c>
      <c r="E67" s="17">
        <f>GRE!E67+SPINT!E67+SPUSA!E67+CB!E67+ENHCASH!E67</f>
        <v>17424874237.50391</v>
      </c>
      <c r="F67" s="17">
        <f>GRE!F67+SPINT!F67+SPUSA!F67+CB!F67+ENHCASH!F67</f>
        <v>-213200215.51378644</v>
      </c>
      <c r="G67" s="17">
        <f>GRE!G67+SPINT!G67+SPUSA!G67+CB!G67+ENHCASH!G67</f>
        <v>-56155590.361053258</v>
      </c>
      <c r="H67" s="5">
        <f t="shared" si="7"/>
        <v>17211674021.990124</v>
      </c>
      <c r="I67" s="23">
        <f t="shared" si="8"/>
        <v>4.2519592597418753E-4</v>
      </c>
      <c r="J67" s="3">
        <f t="shared" si="9"/>
        <v>100.87902103529342</v>
      </c>
      <c r="K67" s="14">
        <f t="shared" si="10"/>
        <v>7315223.2702138722</v>
      </c>
      <c r="L67" s="14">
        <f t="shared" si="11"/>
        <v>9.2713162302970886E-6</v>
      </c>
      <c r="M67" s="55">
        <f>GRE!O67+SPINT!O67+SPUSA!O67+CB!M67+ENHCASH!M67</f>
        <v>-2046878.5145906764</v>
      </c>
      <c r="N67" s="55">
        <f t="shared" si="4"/>
        <v>5268344.7556139249</v>
      </c>
      <c r="P67" s="55">
        <f>M67-GRE!O67-SPINT!O67-SPUSA!O67-CB!M67-ENHCASH!M67</f>
        <v>0</v>
      </c>
      <c r="Q67" s="55">
        <f>N67-GRE!P67-SPINT!P67-SPUSA!P67-CB!N67-ENHCASH!P67</f>
        <v>-66925.978315875487</v>
      </c>
      <c r="R67">
        <f>GRE!I67</f>
        <v>1.0141018987059947E-3</v>
      </c>
      <c r="S67">
        <f>SPINT!I67</f>
        <v>1.3271494415013281E-4</v>
      </c>
      <c r="T67">
        <f>SPUSA!I67</f>
        <v>1.2705431288089299E-4</v>
      </c>
      <c r="U67">
        <f>CB!I67</f>
        <v>4.3053670953316066E-4</v>
      </c>
      <c r="V67">
        <f>ENHCASH!I67</f>
        <v>1.1661755123522031E-4</v>
      </c>
      <c r="W67">
        <f>(GRE!H66+GRE!G67)/(Agg_Strategic!H66+Agg_Strategic!G67)</f>
        <v>0.25869186771823205</v>
      </c>
      <c r="X67">
        <f>(SPINT!H66+SPINT!G67)/(Agg_Strategic!H66+Agg_Strategic!G67)</f>
        <v>0.10908389757686598</v>
      </c>
      <c r="Y67">
        <f>(SPUSA!H66+SPUSA!G67)/(Agg_Strategic!H66+Agg_Strategic!G67)</f>
        <v>0.27396591834759437</v>
      </c>
      <c r="Z67">
        <f>(CB!H66+CB!G67)/(Agg_Strategic!H66+Agg_Strategic!G67)</f>
        <v>0.2286932396364349</v>
      </c>
      <c r="AA67">
        <f>(ENHCASH!H66+ENHCASH!G67)/(Agg_Strategic!H66+Agg_Strategic!G67)</f>
        <v>0.12956507672087267</v>
      </c>
      <c r="AB67" s="21">
        <f t="shared" si="5"/>
        <v>4.25195925974229E-4</v>
      </c>
      <c r="AC67" s="25">
        <f t="shared" si="6"/>
        <v>4.1470733097570545E-17</v>
      </c>
    </row>
    <row r="68" spans="1:29">
      <c r="A68" t="s">
        <v>7</v>
      </c>
      <c r="B68" t="s">
        <v>743</v>
      </c>
      <c r="C68" s="1">
        <v>46276</v>
      </c>
      <c r="D68" s="8">
        <f>GRE!D68+SPINT!D68+SPUSA!D68+CB!D68+ENHCASH!D68</f>
        <v>232843.34993825865</v>
      </c>
      <c r="E68" s="17">
        <f>GRE!E68+SPINT!E68+SPUSA!E68+CB!E68+ENHCASH!E68</f>
        <v>17475183084.781219</v>
      </c>
      <c r="F68" s="17">
        <f>GRE!F68+SPINT!F68+SPUSA!F68+CB!F68+ENHCASH!F68</f>
        <v>-306170948.83641255</v>
      </c>
      <c r="G68" s="17">
        <f>GRE!G68+SPINT!G68+SPUSA!G68+CB!G68+ENHCASH!G68</f>
        <v>-42894729.395251065</v>
      </c>
      <c r="H68" s="5">
        <f t="shared" si="7"/>
        <v>17169012135.944807</v>
      </c>
      <c r="I68" s="23">
        <f t="shared" si="8"/>
        <v>1.3562021269316323E-5</v>
      </c>
      <c r="J68" s="3">
        <f t="shared" si="9"/>
        <v>100.88038915872234</v>
      </c>
      <c r="K68" s="14">
        <f t="shared" si="10"/>
        <v>232843.34993436933</v>
      </c>
      <c r="L68" s="14">
        <f t="shared" si="11"/>
        <v>-3.8893194869160652E-6</v>
      </c>
      <c r="M68" s="55">
        <f>GRE!O68+SPINT!O68+SPUSA!O68+CB!M68+ENHCASH!M68</f>
        <v>-2376864.3168389043</v>
      </c>
      <c r="N68" s="55">
        <f t="shared" ref="N68:N72" si="12">D68+M68</f>
        <v>-2144020.9669006458</v>
      </c>
      <c r="P68" s="55">
        <f>M68-GRE!O68-SPINT!O68-SPUSA!O68-CB!M68-ENHCASH!M68</f>
        <v>0</v>
      </c>
      <c r="Q68" s="55">
        <f>N68-GRE!P68-SPINT!P68-SPUSA!P68-CB!N68-ENHCASH!P68</f>
        <v>-114695.76603964856</v>
      </c>
      <c r="R68">
        <f>GRE!I68</f>
        <v>8.0059377927144238E-5</v>
      </c>
      <c r="S68">
        <f>SPINT!I68</f>
        <v>1.2984383100861404E-4</v>
      </c>
      <c r="T68">
        <f>SPUSA!I68</f>
        <v>-1.1573349438217308E-4</v>
      </c>
      <c r="U68">
        <f>CB!I68</f>
        <v>-1.0681438814475359E-4</v>
      </c>
      <c r="V68">
        <f>ENHCASH!I68</f>
        <v>2.6947840160175253E-4</v>
      </c>
      <c r="W68">
        <f>(GRE!H67+GRE!G68)/(Agg_Strategic!H67+Agg_Strategic!G68)</f>
        <v>0.2594919049029859</v>
      </c>
      <c r="X68">
        <f>(SPINT!H67+SPINT!G68)/(Agg_Strategic!H67+Agg_Strategic!G68)</f>
        <v>0.10866347784903958</v>
      </c>
      <c r="Y68">
        <f>(SPUSA!H67+SPUSA!G68)/(Agg_Strategic!H67+Agg_Strategic!G68)</f>
        <v>0.27340435068162627</v>
      </c>
      <c r="Z68">
        <f>(CB!H67+CB!G68)/(Agg_Strategic!H67+Agg_Strategic!G68)</f>
        <v>0.22926798769466283</v>
      </c>
      <c r="AA68">
        <f>(ENHCASH!H67+ENHCASH!G68)/(Agg_Strategic!H67+Agg_Strategic!G68)</f>
        <v>0.12917227887168534</v>
      </c>
      <c r="AB68" s="21">
        <f t="shared" ref="AB68:AB72" si="13">R68*W68+S68*X68+T68*Y68+U68*Z68+V68*AA68</f>
        <v>1.3562021269441313E-5</v>
      </c>
      <c r="AC68" s="25">
        <f t="shared" ref="AC68:AC72" si="14">AB68-I68</f>
        <v>1.2498987576273907E-16</v>
      </c>
    </row>
    <row r="69" spans="1:29">
      <c r="A69" t="s">
        <v>7</v>
      </c>
      <c r="B69" t="s">
        <v>743</v>
      </c>
      <c r="C69" s="1">
        <v>46279</v>
      </c>
      <c r="D69" s="8">
        <f>GRE!D69+SPINT!D69+SPUSA!D69+CB!D69+ENHCASH!D69</f>
        <v>7892718.9235817175</v>
      </c>
      <c r="E69" s="17">
        <f>GRE!E69+SPINT!E69+SPUSA!E69+CB!E69+ENHCASH!E69</f>
        <v>17432017427.945736</v>
      </c>
      <c r="F69" s="17">
        <f>GRE!F69+SPINT!F69+SPUSA!F69+CB!F69+ENHCASH!F69</f>
        <v>-415760676.08716631</v>
      </c>
      <c r="G69" s="17">
        <f>GRE!G69+SPINT!G69+SPUSA!G69+CB!G69+ENHCASH!G69</f>
        <v>-160648103.0098238</v>
      </c>
      <c r="H69" s="5">
        <f t="shared" ref="H69:H72" si="15">E69+F69</f>
        <v>17016256751.85857</v>
      </c>
      <c r="I69" s="23">
        <f t="shared" ref="I69:I72" si="16">(H69-H68-G69)/(H68+G69)</f>
        <v>4.6404927060024064E-4</v>
      </c>
      <c r="J69" s="3">
        <f t="shared" ref="J69:J72" si="17">J68*(1+I69)</f>
        <v>100.92720262972932</v>
      </c>
      <c r="K69" s="14">
        <f t="shared" ref="K69:K72" si="18">H69-H68-G69</f>
        <v>7892718.9235868454</v>
      </c>
      <c r="L69" s="14">
        <f t="shared" ref="L69:L72" si="19">K69-D69</f>
        <v>5.1278620958328247E-6</v>
      </c>
      <c r="M69" s="55">
        <f>GRE!O69+SPINT!O69+SPUSA!O69+CB!M69+ENHCASH!M69</f>
        <v>-5809353.2875455255</v>
      </c>
      <c r="N69" s="55">
        <f t="shared" si="12"/>
        <v>2083365.6360361921</v>
      </c>
      <c r="P69" s="55">
        <f>M69-GRE!O69-SPINT!O69-SPUSA!O69-CB!M69-ENHCASH!M69</f>
        <v>0</v>
      </c>
      <c r="Q69" s="55">
        <f>N69-GRE!P69-SPINT!P69-SPUSA!P69-CB!N69-ENHCASH!P69</f>
        <v>-108340.01970986603</v>
      </c>
      <c r="R69">
        <f>GRE!I69</f>
        <v>9.1517986768738192E-4</v>
      </c>
      <c r="S69">
        <f>SPINT!I69</f>
        <v>3.7816180032912753E-4</v>
      </c>
      <c r="T69">
        <f>SPUSA!I69</f>
        <v>4.5140768023604953E-4</v>
      </c>
      <c r="U69">
        <f>CB!I69</f>
        <v>1.5467951309510201E-4</v>
      </c>
      <c r="V69">
        <f>ENHCASH!I69</f>
        <v>1.7982747842302296E-4</v>
      </c>
      <c r="W69">
        <f>(GRE!H68+GRE!G69)/(Agg_Strategic!H68+Agg_Strategic!G69)</f>
        <v>0.26200274891473874</v>
      </c>
      <c r="X69">
        <f>(SPINT!H68+SPINT!G69)/(Agg_Strategic!H68+Agg_Strategic!G69)</f>
        <v>0.11222725088878152</v>
      </c>
      <c r="Y69">
        <f>(SPUSA!H68+SPUSA!G69)/(Agg_Strategic!H68+Agg_Strategic!G69)</f>
        <v>0.27613685156129864</v>
      </c>
      <c r="Z69">
        <f>(CB!H68+CB!G69)/(Agg_Strategic!H68+Agg_Strategic!G69)</f>
        <v>0.22643473284772575</v>
      </c>
      <c r="AA69">
        <f>(ENHCASH!H68+ENHCASH!G69)/(Agg_Strategic!H68+Agg_Strategic!G69)</f>
        <v>0.12319841578745551</v>
      </c>
      <c r="AB69" s="21">
        <f t="shared" si="13"/>
        <v>4.6404927060005838E-4</v>
      </c>
      <c r="AC69" s="25">
        <f t="shared" si="14"/>
        <v>-1.822543851948133E-16</v>
      </c>
    </row>
    <row r="70" spans="1:29">
      <c r="A70" t="s">
        <v>7</v>
      </c>
      <c r="B70" t="s">
        <v>743</v>
      </c>
      <c r="C70" s="1">
        <v>46280</v>
      </c>
      <c r="D70" s="8">
        <f>GRE!D70+SPINT!D70+SPUSA!D70+CB!D70+ENHCASH!D70</f>
        <v>-155754.50870134871</v>
      </c>
      <c r="E70" s="17">
        <f>GRE!E70+SPINT!E70+SPUSA!E70+CB!E70+ENHCASH!E70</f>
        <v>17619114663.349663</v>
      </c>
      <c r="F70" s="17">
        <f>GRE!F70+SPINT!F70+SPUSA!F70+CB!F70+ENHCASH!F70</f>
        <v>-701339759.9527812</v>
      </c>
      <c r="G70" s="17">
        <f>GRE!G70+SPINT!G70+SPUSA!G70+CB!G70+ENHCASH!G70</f>
        <v>-98326093.952984363</v>
      </c>
      <c r="H70" s="5">
        <f t="shared" si="15"/>
        <v>16917774903.396881</v>
      </c>
      <c r="I70" s="23">
        <f t="shared" si="16"/>
        <v>-9.2064751803347737E-6</v>
      </c>
      <c r="J70" s="3">
        <f t="shared" si="17"/>
        <v>100.92627344594329</v>
      </c>
      <c r="K70" s="14">
        <f t="shared" si="18"/>
        <v>-155754.50870463252</v>
      </c>
      <c r="L70" s="14">
        <f t="shared" si="19"/>
        <v>-3.2838142942637205E-6</v>
      </c>
      <c r="M70" s="55">
        <f>GRE!O70+SPINT!O70+SPUSA!O70+CB!M70+ENHCASH!M70</f>
        <v>-2066461.0423402393</v>
      </c>
      <c r="N70" s="55">
        <f t="shared" si="12"/>
        <v>-2222215.5510415882</v>
      </c>
      <c r="P70" s="55">
        <f>M70-GRE!O70-SPINT!O70-SPUSA!O70-CB!M70-ENHCASH!M70</f>
        <v>0</v>
      </c>
      <c r="Q70" s="55">
        <f>N70-GRE!P70-SPINT!P70-SPUSA!P70-CB!N70-ENHCASH!P70</f>
        <v>-65225.281967998308</v>
      </c>
      <c r="R70">
        <f>GRE!I70</f>
        <v>-2.5426343777411439E-4</v>
      </c>
      <c r="S70">
        <f>SPINT!I70</f>
        <v>1.5589211833428538E-4</v>
      </c>
      <c r="T70">
        <f>SPUSA!I70</f>
        <v>-7.1268999784595305E-5</v>
      </c>
      <c r="U70">
        <f>CB!I70</f>
        <v>2.0831155673498575E-4</v>
      </c>
      <c r="V70">
        <f>ENHCASH!I70</f>
        <v>1.1178535915226185E-4</v>
      </c>
      <c r="W70">
        <f>(GRE!H69+GRE!G70)/(Agg_Strategic!H69+Agg_Strategic!G70)</f>
        <v>0.2638381268798432</v>
      </c>
      <c r="X70">
        <f>(SPINT!H69+SPINT!G70)/(Agg_Strategic!H69+Agg_Strategic!G70)</f>
        <v>0.11286992379320433</v>
      </c>
      <c r="Y70">
        <f>(SPUSA!H69+SPUSA!G70)/(Agg_Strategic!H69+Agg_Strategic!G70)</f>
        <v>0.28064521719479951</v>
      </c>
      <c r="Z70">
        <f>(CB!H69+CB!G70)/(Agg_Strategic!H69+Agg_Strategic!G70)</f>
        <v>0.22771847353641211</v>
      </c>
      <c r="AA70">
        <f>(ENHCASH!H69+ENHCASH!G70)/(Agg_Strategic!H69+Agg_Strategic!G70)</f>
        <v>0.11492825859574073</v>
      </c>
      <c r="AB70" s="21">
        <f t="shared" si="13"/>
        <v>-9.2064751802502347E-6</v>
      </c>
      <c r="AC70" s="25">
        <f t="shared" si="14"/>
        <v>8.45389703336627E-17</v>
      </c>
    </row>
    <row r="71" spans="1:29">
      <c r="A71" t="s">
        <v>7</v>
      </c>
      <c r="B71" t="s">
        <v>743</v>
      </c>
      <c r="C71" s="1">
        <v>46281</v>
      </c>
      <c r="D71" s="8">
        <f>GRE!D71+SPINT!D71+SPUSA!D71+CB!D71+ENHCASH!D71</f>
        <v>3152695.8207398183</v>
      </c>
      <c r="E71" s="17">
        <f>GRE!E71+SPINT!E71+SPUSA!E71+CB!E71+ENHCASH!E71</f>
        <v>17984443394.635429</v>
      </c>
      <c r="F71" s="17">
        <f>GRE!F71+SPINT!F71+SPUSA!F71+CB!F71+ENHCASH!F71</f>
        <v>-1069755296.6829857</v>
      </c>
      <c r="G71" s="17">
        <f>GRE!G71+SPINT!G71+SPUSA!G71+CB!G71+ENHCASH!G71</f>
        <v>-6239501.2651880383</v>
      </c>
      <c r="H71" s="5">
        <f t="shared" si="15"/>
        <v>16914688097.952444</v>
      </c>
      <c r="I71" s="23">
        <f t="shared" si="16"/>
        <v>1.8642280229349341E-4</v>
      </c>
      <c r="J71" s="3">
        <f t="shared" si="17"/>
        <v>100.94508840466412</v>
      </c>
      <c r="K71" s="14">
        <f t="shared" si="18"/>
        <v>3152695.8207510114</v>
      </c>
      <c r="L71" s="14">
        <f t="shared" si="19"/>
        <v>1.1193100363016129E-5</v>
      </c>
      <c r="M71" s="55">
        <f>GRE!O71+SPINT!O71+SPUSA!O71+CB!M71+ENHCASH!M71</f>
        <v>-2087172.0795439545</v>
      </c>
      <c r="N71" s="55">
        <f t="shared" si="12"/>
        <v>1065523.7411958638</v>
      </c>
      <c r="P71" s="55">
        <f>M71-GRE!O71-SPINT!O71-SPUSA!O71-CB!M71-ENHCASH!M71</f>
        <v>0</v>
      </c>
      <c r="Q71" s="55">
        <f>N71-GRE!P71-SPINT!P71-SPUSA!P71-CB!N71-ENHCASH!P71</f>
        <v>-72970.694174327189</v>
      </c>
      <c r="R71">
        <f>GRE!I71</f>
        <v>3.3403736886390261E-4</v>
      </c>
      <c r="S71">
        <f>SPINT!I71</f>
        <v>1.4483356746186588E-4</v>
      </c>
      <c r="T71">
        <f>SPUSA!I71</f>
        <v>1.1064349030243836E-4</v>
      </c>
      <c r="U71">
        <f>CB!I71</f>
        <v>1.3784343979502236E-4</v>
      </c>
      <c r="V71">
        <f>ENHCASH!I71</f>
        <v>1.7339790392297534E-4</v>
      </c>
      <c r="W71">
        <f>(GRE!H70+GRE!G71)/(Agg_Strategic!H70+Agg_Strategic!G71)</f>
        <v>0.26444649022873279</v>
      </c>
      <c r="X71">
        <f>(SPINT!H70+SPINT!G71)/(Agg_Strategic!H70+Agg_Strategic!G71)</f>
        <v>0.11699808678644878</v>
      </c>
      <c r="Y71">
        <f>(SPUSA!H70+SPUSA!G71)/(Agg_Strategic!H70+Agg_Strategic!G71)</f>
        <v>0.28039628991419352</v>
      </c>
      <c r="Z71">
        <f>(CB!H70+CB!G71)/(Agg_Strategic!H70+Agg_Strategic!G71)</f>
        <v>0.23956392152711004</v>
      </c>
      <c r="AA71">
        <f>(ENHCASH!H70+ENHCASH!G71)/(Agg_Strategic!H70+Agg_Strategic!G71)</f>
        <v>9.8595211543514916E-2</v>
      </c>
      <c r="AB71" s="21">
        <f t="shared" si="13"/>
        <v>1.8642280229332425E-4</v>
      </c>
      <c r="AC71" s="25">
        <f t="shared" si="14"/>
        <v>-1.6916264396205083E-16</v>
      </c>
    </row>
    <row r="72" spans="1:29">
      <c r="A72" t="s">
        <v>7</v>
      </c>
      <c r="B72" t="s">
        <v>743</v>
      </c>
      <c r="C72" s="1">
        <v>46282</v>
      </c>
      <c r="D72" s="8">
        <f>GRE!D72+SPINT!D72+SPUSA!D72+CB!D72+ENHCASH!D72</f>
        <v>4914974.0023553716</v>
      </c>
      <c r="E72" s="17">
        <f>GRE!E72+SPINT!E72+SPUSA!E72+CB!E72+ENHCASH!E72</f>
        <v>17984791244.763603</v>
      </c>
      <c r="F72" s="17">
        <f>GRE!F72+SPINT!F72+SPUSA!F72+CB!F72+ENHCASH!F72</f>
        <v>-1167033961.8923714</v>
      </c>
      <c r="G72" s="17">
        <f>GRE!G72+SPINT!G72+SPUSA!G72+CB!G72+ENHCASH!G72</f>
        <v>-101845789.0835599</v>
      </c>
      <c r="H72" s="5">
        <f t="shared" si="15"/>
        <v>16817757282.871231</v>
      </c>
      <c r="I72" s="23">
        <f t="shared" si="16"/>
        <v>2.9233450906478923E-4</v>
      </c>
      <c r="J72" s="3">
        <f t="shared" si="17"/>
        <v>100.9745981375254</v>
      </c>
      <c r="K72" s="14">
        <f t="shared" si="18"/>
        <v>4914974.0023469031</v>
      </c>
      <c r="L72" s="14">
        <f t="shared" si="19"/>
        <v>-8.4685161709785461E-6</v>
      </c>
      <c r="M72" s="55">
        <f>GRE!O72+SPINT!O72+SPUSA!O72+CB!M72+ENHCASH!M72</f>
        <v>-2078388.9530605322</v>
      </c>
      <c r="N72" s="55">
        <f t="shared" si="12"/>
        <v>2836585.0492948396</v>
      </c>
      <c r="P72" s="55">
        <f>M72-GRE!O72-SPINT!O72-SPUSA!O72-CB!M72-ENHCASH!M72</f>
        <v>0</v>
      </c>
      <c r="Q72" s="55">
        <f>N72-GRE!P72-SPINT!P72-SPUSA!P72-CB!N72-ENHCASH!P72</f>
        <v>-108166.79477592593</v>
      </c>
      <c r="R72">
        <f>GRE!I72</f>
        <v>1.3547093693393184E-4</v>
      </c>
      <c r="S72">
        <f>SPINT!I72</f>
        <v>-6.193302455535019E-5</v>
      </c>
      <c r="T72">
        <f>SPUSA!I72</f>
        <v>7.1430001281333607E-4</v>
      </c>
      <c r="U72">
        <f>CB!I72</f>
        <v>1.7229537471468749E-4</v>
      </c>
      <c r="V72">
        <f>ENHCASH!I72</f>
        <v>2.2482664798425376E-4</v>
      </c>
      <c r="W72">
        <f>(GRE!H71+GRE!G72)/(Agg_Strategic!H71+Agg_Strategic!G72)</f>
        <v>0.27241510027968036</v>
      </c>
      <c r="X72">
        <f>(SPINT!H71+SPINT!G72)/(Agg_Strategic!H71+Agg_Strategic!G72)</f>
        <v>0.11650201155206294</v>
      </c>
      <c r="Y72">
        <f>(SPUSA!H71+SPUSA!G72)/(Agg_Strategic!H71+Agg_Strategic!G72)</f>
        <v>0.28205513115495351</v>
      </c>
      <c r="Z72">
        <f>(CB!H71+CB!G72)/(Agg_Strategic!H71+Agg_Strategic!G72)</f>
        <v>0.24367750041399294</v>
      </c>
      <c r="AA72">
        <f>(ENHCASH!H71+ENHCASH!G72)/(Agg_Strategic!H71+Agg_Strategic!G72)</f>
        <v>8.5350256599310059E-2</v>
      </c>
      <c r="AB72" s="21">
        <f t="shared" si="13"/>
        <v>2.9233450906487434E-4</v>
      </c>
      <c r="AC72" s="25">
        <f t="shared" si="14"/>
        <v>8.5109870540112098E-17</v>
      </c>
    </row>
    <row r="73" spans="1:29">
      <c r="A73" t="s">
        <v>7</v>
      </c>
      <c r="B73" t="s">
        <v>743</v>
      </c>
      <c r="C73" s="1">
        <v>46283</v>
      </c>
      <c r="D73" s="8">
        <f>GRE!D73+SPINT!D73+SPUSA!D73+CB!D73+ENHCASH!D73</f>
        <v>2479952.0022360552</v>
      </c>
      <c r="E73" s="17">
        <f>GRE!E73+SPINT!E73+SPUSA!E73+CB!E73+ENHCASH!E73</f>
        <v>18052546509.781883</v>
      </c>
      <c r="F73" s="17">
        <f>GRE!F73+SPINT!F73+SPUSA!F73+CB!F73+ENHCASH!F73</f>
        <v>-1414733965.7233999</v>
      </c>
      <c r="G73" s="17">
        <f>GRE!G73+SPINT!G73+SPUSA!G73+CB!G73+ENHCASH!G73</f>
        <v>-182424690.8149775</v>
      </c>
      <c r="H73" s="5">
        <f t="shared" ref="H73:H77" si="20">E73+F73</f>
        <v>16637812544.058483</v>
      </c>
      <c r="I73" s="23">
        <f t="shared" ref="I73:I78" si="21">(H73-H72-G73)/(H72+G73)</f>
        <v>1.490773922616837E-4</v>
      </c>
      <c r="J73" s="3">
        <f t="shared" ref="J73:J78" si="22">J72*(1+I73)</f>
        <v>100.98965116730042</v>
      </c>
      <c r="K73" s="14">
        <f t="shared" ref="K73:K78" si="23">H73-H72-G73</f>
        <v>2479952.0022295415</v>
      </c>
      <c r="L73" s="14">
        <f t="shared" ref="L73:L78" si="24">K73-D73</f>
        <v>-6.5136700868606567E-6</v>
      </c>
    </row>
    <row r="74" spans="1:29">
      <c r="A74" t="s">
        <v>7</v>
      </c>
      <c r="B74" t="s">
        <v>743</v>
      </c>
      <c r="C74" s="1">
        <v>46286</v>
      </c>
      <c r="D74" s="8">
        <f>GRE!D74+SPINT!D74+SPUSA!D74+CB!D74+ENHCASH!D74</f>
        <v>3037956.4387678551</v>
      </c>
      <c r="E74" s="17">
        <f>GRE!E74+SPINT!E74+SPUSA!E74+CB!E74+ENHCASH!E74</f>
        <v>18086250270.564121</v>
      </c>
      <c r="F74" s="17">
        <f>GRE!F74+SPINT!F74+SPUSA!F74+CB!F74+ENHCASH!F74</f>
        <v>-1464668447.6766152</v>
      </c>
      <c r="G74" s="17">
        <f>GRE!G74+SPINT!G74+SPUSA!G74+CB!G74+ENHCASH!G74</f>
        <v>-19268677.609736145</v>
      </c>
      <c r="H74" s="5">
        <f t="shared" si="20"/>
        <v>16621581822.887506</v>
      </c>
      <c r="I74" s="23">
        <f t="shared" si="21"/>
        <v>1.8280521224803875E-4</v>
      </c>
      <c r="J74" s="3">
        <f t="shared" si="22"/>
        <v>101.00811260191692</v>
      </c>
      <c r="K74" s="14">
        <f t="shared" si="23"/>
        <v>3037956.4387595057</v>
      </c>
      <c r="L74" s="14">
        <f t="shared" si="24"/>
        <v>-8.3493068814277649E-6</v>
      </c>
    </row>
    <row r="75" spans="1:29">
      <c r="A75" t="s">
        <v>7</v>
      </c>
      <c r="B75" t="s">
        <v>743</v>
      </c>
      <c r="C75" s="1">
        <v>46287</v>
      </c>
      <c r="D75" s="8">
        <f>GRE!D75+SPINT!D75+SPUSA!D75+CB!D75+ENHCASH!D75</f>
        <v>266975.97716330679</v>
      </c>
      <c r="E75" s="17">
        <f>GRE!E75+SPINT!E75+SPUSA!E75+CB!E75+ENHCASH!E75</f>
        <v>18082402156.863941</v>
      </c>
      <c r="F75" s="17">
        <f>GRE!F75+SPINT!F75+SPUSA!F75+CB!F75+ENHCASH!F75</f>
        <v>-1380254034.2602377</v>
      </c>
      <c r="G75" s="17">
        <f>GRE!G75+SPINT!G75+SPUSA!G75+CB!G75+ENHCASH!G75</f>
        <v>80299323.739030927</v>
      </c>
      <c r="H75" s="5">
        <f t="shared" si="20"/>
        <v>16702148122.603703</v>
      </c>
      <c r="I75" s="23">
        <f t="shared" si="21"/>
        <v>1.5984784876705751E-5</v>
      </c>
      <c r="J75" s="3">
        <f t="shared" si="22"/>
        <v>101.00972719486765</v>
      </c>
      <c r="K75" s="14">
        <f t="shared" si="23"/>
        <v>266975.97716513276</v>
      </c>
      <c r="L75" s="14">
        <f t="shared" si="24"/>
        <v>1.8259743228554726E-6</v>
      </c>
    </row>
    <row r="76" spans="1:29">
      <c r="A76" t="s">
        <v>7</v>
      </c>
      <c r="B76" t="s">
        <v>743</v>
      </c>
      <c r="C76" s="1">
        <v>46288</v>
      </c>
      <c r="D76" s="8">
        <f>GRE!D76+SPINT!D76+SPUSA!D76+CB!D76+ENHCASH!D76</f>
        <v>7883426.1570939058</v>
      </c>
      <c r="E76" s="17">
        <f>GRE!E76+SPINT!E76+SPUSA!E76+CB!E76+ENHCASH!E76</f>
        <v>18153752720.61282</v>
      </c>
      <c r="F76" s="17">
        <f>GRE!F76+SPINT!F76+SPUSA!F76+CB!F76+ENHCASH!F76</f>
        <v>-1564510908.493299</v>
      </c>
      <c r="G76" s="17">
        <f>GRE!G76+SPINT!G76+SPUSA!G76+CB!G76+ENHCASH!G76</f>
        <v>-120789736.64129105</v>
      </c>
      <c r="H76" s="5">
        <f t="shared" si="20"/>
        <v>16589241812.11952</v>
      </c>
      <c r="I76" s="23">
        <f t="shared" si="21"/>
        <v>4.7543910297377764E-4</v>
      </c>
      <c r="J76" s="3">
        <f t="shared" si="22"/>
        <v>101.0577511689568</v>
      </c>
      <c r="K76" s="14">
        <f t="shared" si="23"/>
        <v>7883426.1571086943</v>
      </c>
      <c r="L76" s="14">
        <f t="shared" si="24"/>
        <v>1.4788471162319183E-5</v>
      </c>
    </row>
    <row r="77" spans="1:29">
      <c r="A77" t="s">
        <v>7</v>
      </c>
      <c r="B77" t="s">
        <v>743</v>
      </c>
      <c r="C77" s="1">
        <v>46289</v>
      </c>
      <c r="D77" s="8">
        <f>GRE!D77+SPINT!D77+SPUSA!D77+CB!D77+ENHCASH!D77</f>
        <v>581039.68819734897</v>
      </c>
      <c r="E77" s="17">
        <f>GRE!E77+SPINT!E77+SPUSA!E77+CB!E77+ENHCASH!E77</f>
        <v>18264676063.076572</v>
      </c>
      <c r="F77" s="17">
        <f>GRE!F77+SPINT!F77+SPUSA!F77+CB!F77+ENHCASH!F77</f>
        <v>-1697652647.4175117</v>
      </c>
      <c r="G77" s="17">
        <f>GRE!G77+SPINT!G77+SPUSA!G77+CB!G77+ENHCASH!G77</f>
        <v>-22799436.148651332</v>
      </c>
      <c r="H77" s="5">
        <f t="shared" si="20"/>
        <v>16567023415.659061</v>
      </c>
      <c r="I77" s="23">
        <f t="shared" si="21"/>
        <v>3.5073293046632446E-5</v>
      </c>
      <c r="J77" s="3">
        <f t="shared" si="22"/>
        <v>101.06129559707817</v>
      </c>
      <c r="K77" s="14">
        <f t="shared" si="23"/>
        <v>581039.68819257617</v>
      </c>
      <c r="L77" s="14">
        <f t="shared" si="24"/>
        <v>-4.7727953642606735E-6</v>
      </c>
    </row>
    <row r="78" spans="1:29">
      <c r="A78" t="s">
        <v>7</v>
      </c>
      <c r="B78" t="s">
        <v>743</v>
      </c>
      <c r="C78" s="1">
        <v>46290</v>
      </c>
      <c r="D78" s="8">
        <f>GRE!D78+SPINT!D78+SPUSA!D78+CB!D78+ENHCASH!D78</f>
        <v>390824.82428592246</v>
      </c>
      <c r="E78" s="17">
        <f>GRE!E78+SPINT!E78+SPUSA!E78+CB!E78+ENHCASH!E78</f>
        <v>18414637261.951965</v>
      </c>
      <c r="F78" s="17">
        <f>GRE!F78+SPINT!F78+SPUSA!F78+CB!F78+ENHCASH!F78</f>
        <v>-1827093397.6374209</v>
      </c>
      <c r="G78" s="17">
        <f>GRE!G78+SPINT!G78+SPUSA!G78+CB!G78+ENHCASH!G78</f>
        <v>20129623.831196398</v>
      </c>
      <c r="H78" s="5">
        <f>E78+F78</f>
        <v>16587543864.314545</v>
      </c>
      <c r="I78" s="23">
        <f t="shared" si="21"/>
        <v>2.3561898980276051E-5</v>
      </c>
      <c r="J78" s="3">
        <f t="shared" si="22"/>
        <v>101.06367679311585</v>
      </c>
      <c r="K78" s="14">
        <f t="shared" si="23"/>
        <v>390824.82428684831</v>
      </c>
      <c r="L78" s="14">
        <f t="shared" si="24"/>
        <v>9.2585105448961258E-7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D6A4-ACB5-4081-9D2E-7F4FFED67992}">
  <sheetPr>
    <tabColor theme="4" tint="0.79998168889431442"/>
  </sheetPr>
  <dimension ref="A1:R72"/>
  <sheetViews>
    <sheetView topLeftCell="A23" workbookViewId="0">
      <selection activeCell="E61" sqref="E61"/>
    </sheetView>
  </sheetViews>
  <sheetFormatPr defaultRowHeight="15"/>
  <cols>
    <col min="2" max="2" width="14.28515625" bestFit="1" customWidth="1"/>
    <col min="3" max="3" width="11.7109375" bestFit="1" customWidth="1"/>
    <col min="4" max="4" width="17" customWidth="1"/>
    <col min="5" max="5" width="32.140625" bestFit="1" customWidth="1"/>
    <col min="6" max="6" width="21.85546875" bestFit="1" customWidth="1"/>
    <col min="7" max="7" width="19.85546875" bestFit="1" customWidth="1"/>
    <col min="8" max="8" width="22.5703125" bestFit="1" customWidth="1"/>
    <col min="9" max="9" width="12.7109375" bestFit="1" customWidth="1"/>
    <col min="10" max="10" width="12" bestFit="1" customWidth="1"/>
    <col min="11" max="12" width="18.7109375" bestFit="1" customWidth="1"/>
  </cols>
  <sheetData>
    <row r="1" spans="1:18">
      <c r="A1" t="s">
        <v>1</v>
      </c>
      <c r="B1" t="s">
        <v>9</v>
      </c>
      <c r="C1" t="s">
        <v>2</v>
      </c>
      <c r="D1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</row>
    <row r="2" spans="1:18">
      <c r="C2" s="1">
        <v>46203</v>
      </c>
      <c r="E2" s="6">
        <v>4645234645.3500004</v>
      </c>
      <c r="F2" s="6"/>
      <c r="G2" s="6"/>
      <c r="H2" s="4">
        <v>4645234645.3500004</v>
      </c>
      <c r="I2" s="2"/>
      <c r="J2" s="3">
        <v>100</v>
      </c>
    </row>
    <row r="3" spans="1:18">
      <c r="A3" t="s">
        <v>7</v>
      </c>
      <c r="B3" t="s">
        <v>15</v>
      </c>
      <c r="C3" s="1">
        <v>46204</v>
      </c>
      <c r="D3" s="8">
        <v>571470.28</v>
      </c>
      <c r="E3" s="7">
        <v>4594611329.9700003</v>
      </c>
      <c r="F3" s="7"/>
      <c r="G3" s="7">
        <f>-(E2+D3-E3)</f>
        <v>-51194785.659999847</v>
      </c>
      <c r="H3" s="5">
        <f t="shared" ref="H3:H40" si="0">E3+F3</f>
        <v>4594611329.9700003</v>
      </c>
      <c r="I3" s="3">
        <f t="shared" ref="I3" si="1">(H3-H2-G3)/(H2+G3)</f>
        <v>1.2439384451450863E-4</v>
      </c>
      <c r="J3" s="3">
        <f>J2*(1+I3)</f>
        <v>100.01243938445145</v>
      </c>
      <c r="K3" s="14">
        <f>H3-H2-G3</f>
        <v>571470.27999973297</v>
      </c>
      <c r="L3" s="14">
        <f>K3-D3</f>
        <v>-2.6705674827098846E-7</v>
      </c>
    </row>
    <row r="4" spans="1:18">
      <c r="A4" t="s">
        <v>7</v>
      </c>
      <c r="B4" t="s">
        <v>15</v>
      </c>
      <c r="C4" s="1">
        <v>46205</v>
      </c>
      <c r="D4" s="8">
        <v>565509.47</v>
      </c>
      <c r="E4" s="7">
        <v>4595232407.5900002</v>
      </c>
      <c r="F4" s="7"/>
      <c r="G4" s="7">
        <f t="shared" ref="G4:G53" si="2">-(E3+D4-E4)</f>
        <v>55568.14999961853</v>
      </c>
      <c r="H4" s="5">
        <f t="shared" si="0"/>
        <v>4595232407.5900002</v>
      </c>
      <c r="I4" s="3">
        <f t="shared" ref="I4:I54" si="3">(H4-H3-G4)/(H3+G4)</f>
        <v>1.2307953602287396E-4</v>
      </c>
      <c r="J4" s="3">
        <f t="shared" ref="J4:J67" si="4">J3*(1+I4)</f>
        <v>100.02474886908742</v>
      </c>
      <c r="K4" s="14">
        <f t="shared" ref="K4:K53" si="5">H4-H3-G4</f>
        <v>565509.47000026703</v>
      </c>
      <c r="L4" s="14">
        <f t="shared" ref="L4:L67" si="6">K4-D4</f>
        <v>2.6705674827098846E-7</v>
      </c>
    </row>
    <row r="5" spans="1:18">
      <c r="A5" t="s">
        <v>7</v>
      </c>
      <c r="B5" t="s">
        <v>15</v>
      </c>
      <c r="C5" s="1">
        <v>46206</v>
      </c>
      <c r="D5" s="8">
        <v>473068.84</v>
      </c>
      <c r="E5" s="7">
        <v>4595705476.4399996</v>
      </c>
      <c r="F5" s="7"/>
      <c r="G5" s="7">
        <f t="shared" si="2"/>
        <v>9.9992752075195313E-3</v>
      </c>
      <c r="H5" s="5">
        <f t="shared" si="0"/>
        <v>4595705476.4399996</v>
      </c>
      <c r="I5" s="3">
        <f t="shared" si="3"/>
        <v>1.0294775063340643E-4</v>
      </c>
      <c r="J5" s="3">
        <f t="shared" si="4"/>
        <v>100.03504619199116</v>
      </c>
      <c r="K5" s="14">
        <f t="shared" si="5"/>
        <v>473068.84000015259</v>
      </c>
      <c r="L5" s="14">
        <f t="shared" si="6"/>
        <v>1.5256227925419807E-7</v>
      </c>
    </row>
    <row r="6" spans="1:18">
      <c r="A6" t="s">
        <v>7</v>
      </c>
      <c r="B6" t="s">
        <v>15</v>
      </c>
      <c r="C6" s="1">
        <v>46207</v>
      </c>
      <c r="D6" s="8">
        <v>-20328.54</v>
      </c>
      <c r="E6" s="7">
        <v>4595685147.8999996</v>
      </c>
      <c r="F6" s="7"/>
      <c r="G6" s="7">
        <f t="shared" si="2"/>
        <v>0</v>
      </c>
      <c r="H6" s="5">
        <f t="shared" si="0"/>
        <v>4595685147.8999996</v>
      </c>
      <c r="I6" s="3">
        <f t="shared" si="3"/>
        <v>-4.423377456230959E-6</v>
      </c>
      <c r="J6" s="3">
        <f t="shared" si="4"/>
        <v>100.034603699223</v>
      </c>
      <c r="K6" s="14">
        <f t="shared" si="5"/>
        <v>-20328.539999961853</v>
      </c>
      <c r="L6" s="14">
        <f t="shared" si="6"/>
        <v>3.8147845771163702E-8</v>
      </c>
    </row>
    <row r="7" spans="1:18">
      <c r="A7" t="s">
        <v>7</v>
      </c>
      <c r="B7" t="s">
        <v>15</v>
      </c>
      <c r="C7" s="1">
        <v>46208</v>
      </c>
      <c r="D7" s="8">
        <v>690321.11</v>
      </c>
      <c r="E7" s="7">
        <v>4596375469</v>
      </c>
      <c r="F7" s="7"/>
      <c r="G7" s="7">
        <f t="shared" si="2"/>
        <v>-9.9992752075195313E-3</v>
      </c>
      <c r="H7" s="5">
        <f t="shared" si="0"/>
        <v>4596375469</v>
      </c>
      <c r="I7" s="3">
        <f t="shared" si="3"/>
        <v>1.5021070586539227E-4</v>
      </c>
      <c r="J7" s="3">
        <f t="shared" si="4"/>
        <v>100.04962996765562</v>
      </c>
      <c r="K7" s="14">
        <f t="shared" si="5"/>
        <v>690321.10999965668</v>
      </c>
      <c r="L7" s="14">
        <f t="shared" si="6"/>
        <v>-3.4330878406763077E-7</v>
      </c>
    </row>
    <row r="8" spans="1:18">
      <c r="A8" t="s">
        <v>7</v>
      </c>
      <c r="B8" t="s">
        <v>15</v>
      </c>
      <c r="C8" s="1">
        <v>46209</v>
      </c>
      <c r="D8" s="8">
        <v>840818.98</v>
      </c>
      <c r="E8" s="7">
        <v>4688830662.5799999</v>
      </c>
      <c r="F8" s="7"/>
      <c r="G8" s="7">
        <f t="shared" si="2"/>
        <v>91614374.600000381</v>
      </c>
      <c r="H8" s="5">
        <f t="shared" si="0"/>
        <v>4688830662.5799999</v>
      </c>
      <c r="I8" s="3">
        <f t="shared" si="3"/>
        <v>1.793559730397924E-4</v>
      </c>
      <c r="J8" s="3">
        <f t="shared" si="4"/>
        <v>100.06757446639075</v>
      </c>
      <c r="K8" s="14">
        <f t="shared" si="5"/>
        <v>840818.97999954224</v>
      </c>
      <c r="L8" s="14">
        <f t="shared" si="6"/>
        <v>-4.5774504542350769E-7</v>
      </c>
    </row>
    <row r="9" spans="1:18">
      <c r="A9" t="s">
        <v>7</v>
      </c>
      <c r="B9" t="s">
        <v>15</v>
      </c>
      <c r="C9" s="1">
        <v>46210</v>
      </c>
      <c r="D9" s="8">
        <v>481352.81</v>
      </c>
      <c r="E9" s="7">
        <v>4689312015.3900003</v>
      </c>
      <c r="F9" s="7"/>
      <c r="G9" s="7">
        <f t="shared" si="2"/>
        <v>0</v>
      </c>
      <c r="H9" s="5">
        <f t="shared" si="0"/>
        <v>4689312015.3900003</v>
      </c>
      <c r="I9" s="3">
        <f t="shared" si="3"/>
        <v>1.0265945704585505E-4</v>
      </c>
      <c r="J9" s="3">
        <f t="shared" si="4"/>
        <v>100.07784734925337</v>
      </c>
      <c r="K9" s="14">
        <f t="shared" si="5"/>
        <v>481352.81000041962</v>
      </c>
      <c r="L9" s="14">
        <f t="shared" si="6"/>
        <v>4.1961902752518654E-7</v>
      </c>
    </row>
    <row r="10" spans="1:18">
      <c r="A10" t="s">
        <v>7</v>
      </c>
      <c r="B10" t="s">
        <v>15</v>
      </c>
      <c r="C10" s="1">
        <v>46211</v>
      </c>
      <c r="D10" s="8">
        <v>506545.26</v>
      </c>
      <c r="E10" s="7">
        <v>4689818560.6499996</v>
      </c>
      <c r="F10" s="7"/>
      <c r="G10" s="7">
        <f t="shared" si="2"/>
        <v>-9.5367431640625E-7</v>
      </c>
      <c r="H10" s="5">
        <f t="shared" si="0"/>
        <v>4689818560.6499996</v>
      </c>
      <c r="I10" s="3">
        <f t="shared" si="3"/>
        <v>1.0802123175804514E-4</v>
      </c>
      <c r="J10" s="3">
        <f t="shared" si="4"/>
        <v>100.08865788159574</v>
      </c>
      <c r="K10" s="14">
        <f t="shared" si="5"/>
        <v>506545.26000022888</v>
      </c>
      <c r="L10" s="14">
        <f t="shared" si="6"/>
        <v>2.2887252271175385E-7</v>
      </c>
    </row>
    <row r="11" spans="1:18">
      <c r="A11" t="s">
        <v>7</v>
      </c>
      <c r="B11" t="s">
        <v>15</v>
      </c>
      <c r="C11" s="1">
        <v>46212</v>
      </c>
      <c r="D11" s="8">
        <v>578145.79</v>
      </c>
      <c r="E11" s="7">
        <v>4565423739.0799999</v>
      </c>
      <c r="F11" s="7"/>
      <c r="G11" s="7">
        <f t="shared" si="2"/>
        <v>-124972967.35999966</v>
      </c>
      <c r="H11" s="5">
        <f t="shared" si="0"/>
        <v>4565423739.0799999</v>
      </c>
      <c r="I11" s="3">
        <f t="shared" si="3"/>
        <v>1.2665177346848165E-4</v>
      </c>
      <c r="J11" s="3">
        <f t="shared" si="4"/>
        <v>100.10133428762052</v>
      </c>
      <c r="K11" s="14">
        <f t="shared" si="5"/>
        <v>578145.78999996185</v>
      </c>
      <c r="L11" s="14">
        <f t="shared" si="6"/>
        <v>-3.8184225559234619E-8</v>
      </c>
    </row>
    <row r="12" spans="1:18">
      <c r="A12" t="s">
        <v>7</v>
      </c>
      <c r="B12" t="s">
        <v>15</v>
      </c>
      <c r="C12" s="1">
        <v>46213</v>
      </c>
      <c r="D12" s="8">
        <v>423923.27</v>
      </c>
      <c r="E12" s="7">
        <v>4640626073.6899996</v>
      </c>
      <c r="F12" s="7"/>
      <c r="G12" s="7">
        <f t="shared" si="2"/>
        <v>74778411.339999199</v>
      </c>
      <c r="H12" s="5">
        <f t="shared" si="0"/>
        <v>4640626073.6899996</v>
      </c>
      <c r="I12" s="3">
        <f t="shared" si="3"/>
        <v>9.1358793487496482E-5</v>
      </c>
      <c r="J12" s="3">
        <f t="shared" si="4"/>
        <v>100.11047942474751</v>
      </c>
      <c r="K12" s="14">
        <f t="shared" si="5"/>
        <v>423923.27000045776</v>
      </c>
      <c r="L12" s="14">
        <f t="shared" si="6"/>
        <v>4.5774504542350769E-7</v>
      </c>
      <c r="Q12" t="s">
        <v>758</v>
      </c>
      <c r="R12" t="s">
        <v>760</v>
      </c>
    </row>
    <row r="13" spans="1:18">
      <c r="A13" t="s">
        <v>7</v>
      </c>
      <c r="B13" t="s">
        <v>15</v>
      </c>
      <c r="C13" s="1">
        <v>46214</v>
      </c>
      <c r="D13" s="8">
        <v>486082.84</v>
      </c>
      <c r="E13" s="7">
        <v>4641112156.5299997</v>
      </c>
      <c r="F13" s="7"/>
      <c r="G13" s="7">
        <f t="shared" si="2"/>
        <v>0</v>
      </c>
      <c r="H13" s="5">
        <f t="shared" si="0"/>
        <v>4641112156.5299997</v>
      </c>
      <c r="I13" s="3">
        <f t="shared" si="3"/>
        <v>1.0474509953646044E-4</v>
      </c>
      <c r="J13" s="3">
        <f t="shared" si="4"/>
        <v>100.12096550687949</v>
      </c>
      <c r="K13" s="14">
        <f t="shared" si="5"/>
        <v>486082.84000015259</v>
      </c>
      <c r="L13" s="14">
        <f t="shared" si="6"/>
        <v>1.5256227925419807E-7</v>
      </c>
      <c r="Q13" t="s">
        <v>759</v>
      </c>
      <c r="R13" t="s">
        <v>761</v>
      </c>
    </row>
    <row r="14" spans="1:18">
      <c r="A14" t="s">
        <v>7</v>
      </c>
      <c r="B14" t="s">
        <v>15</v>
      </c>
      <c r="C14" s="1">
        <v>46215</v>
      </c>
      <c r="D14" s="8">
        <v>516393.64</v>
      </c>
      <c r="E14" s="7">
        <v>4641628550.1700001</v>
      </c>
      <c r="F14" s="7"/>
      <c r="G14" s="7">
        <f t="shared" si="2"/>
        <v>0</v>
      </c>
      <c r="H14" s="5">
        <f t="shared" si="0"/>
        <v>4641628550.1700001</v>
      </c>
      <c r="I14" s="3">
        <f t="shared" si="3"/>
        <v>1.11265063757139E-4</v>
      </c>
      <c r="J14" s="3">
        <f t="shared" si="4"/>
        <v>100.13210547249004</v>
      </c>
      <c r="K14" s="14">
        <f t="shared" si="5"/>
        <v>516393.64000034332</v>
      </c>
      <c r="L14" s="14">
        <f t="shared" si="6"/>
        <v>3.4330878406763077E-7</v>
      </c>
    </row>
    <row r="15" spans="1:18">
      <c r="A15" t="s">
        <v>7</v>
      </c>
      <c r="B15" t="s">
        <v>15</v>
      </c>
      <c r="C15" s="1">
        <v>46216</v>
      </c>
      <c r="D15" s="8">
        <v>442647.58</v>
      </c>
      <c r="E15" s="7">
        <v>4768376760.3000002</v>
      </c>
      <c r="F15" s="7"/>
      <c r="G15" s="7">
        <f t="shared" si="2"/>
        <v>126305562.55000019</v>
      </c>
      <c r="H15" s="5">
        <f t="shared" si="0"/>
        <v>4768376760.3000002</v>
      </c>
      <c r="I15" s="3">
        <f t="shared" si="3"/>
        <v>9.2838443135994406E-5</v>
      </c>
      <c r="J15" s="3">
        <f t="shared" si="4"/>
        <v>100.14140158127003</v>
      </c>
      <c r="K15" s="14">
        <f t="shared" si="5"/>
        <v>442647.57999992371</v>
      </c>
      <c r="L15" s="14">
        <f t="shared" si="6"/>
        <v>-7.6310243457555771E-8</v>
      </c>
    </row>
    <row r="16" spans="1:18">
      <c r="A16" t="s">
        <v>7</v>
      </c>
      <c r="B16" t="s">
        <v>15</v>
      </c>
      <c r="C16" s="1">
        <v>46217</v>
      </c>
      <c r="D16" s="8">
        <v>780357.75</v>
      </c>
      <c r="E16" s="7">
        <v>4743039197.0500002</v>
      </c>
      <c r="F16" s="7"/>
      <c r="G16" s="7">
        <f t="shared" si="2"/>
        <v>-26117921</v>
      </c>
      <c r="H16" s="5">
        <f t="shared" si="0"/>
        <v>4743039197.0500002</v>
      </c>
      <c r="I16" s="3">
        <f t="shared" si="3"/>
        <v>1.6455401875853487E-4</v>
      </c>
      <c r="J16" s="3">
        <f t="shared" si="4"/>
        <v>100.15788025134434</v>
      </c>
      <c r="K16" s="14">
        <f t="shared" si="5"/>
        <v>780357.75</v>
      </c>
      <c r="L16" s="14">
        <f t="shared" si="6"/>
        <v>0</v>
      </c>
    </row>
    <row r="17" spans="1:12">
      <c r="A17" t="s">
        <v>7</v>
      </c>
      <c r="B17" t="s">
        <v>15</v>
      </c>
      <c r="C17" s="1">
        <v>46218</v>
      </c>
      <c r="D17" s="8">
        <v>710575.71</v>
      </c>
      <c r="E17" s="7">
        <v>4958762839.6800003</v>
      </c>
      <c r="F17" s="7"/>
      <c r="G17" s="7">
        <f t="shared" si="2"/>
        <v>215013066.92000008</v>
      </c>
      <c r="H17" s="5">
        <f t="shared" si="0"/>
        <v>4958762839.6800003</v>
      </c>
      <c r="I17" s="3">
        <f t="shared" si="3"/>
        <v>1.4331751102419151E-4</v>
      </c>
      <c r="J17" s="3">
        <f t="shared" si="4"/>
        <v>100.17223462945141</v>
      </c>
      <c r="K17" s="14">
        <f t="shared" si="5"/>
        <v>710575.71000003815</v>
      </c>
      <c r="L17" s="14">
        <f t="shared" si="6"/>
        <v>3.8184225559234619E-8</v>
      </c>
    </row>
    <row r="18" spans="1:12">
      <c r="A18" t="s">
        <v>7</v>
      </c>
      <c r="B18" t="s">
        <v>15</v>
      </c>
      <c r="C18" s="1">
        <v>46219</v>
      </c>
      <c r="D18" s="8">
        <v>507002.46</v>
      </c>
      <c r="E18" s="7">
        <v>4950126169.7700005</v>
      </c>
      <c r="F18" s="7"/>
      <c r="G18" s="7">
        <f t="shared" si="2"/>
        <v>-9143672.3699998856</v>
      </c>
      <c r="H18" s="5">
        <f t="shared" si="0"/>
        <v>4950126169.7700005</v>
      </c>
      <c r="I18" s="3">
        <f t="shared" si="3"/>
        <v>1.0243262013945648E-4</v>
      </c>
      <c r="J18" s="3">
        <f t="shared" si="4"/>
        <v>100.18249553390973</v>
      </c>
      <c r="K18" s="14">
        <f t="shared" si="5"/>
        <v>507002.46000003815</v>
      </c>
      <c r="L18" s="14">
        <f t="shared" si="6"/>
        <v>3.8126017898321152E-8</v>
      </c>
    </row>
    <row r="19" spans="1:12">
      <c r="A19" t="s">
        <v>7</v>
      </c>
      <c r="B19" t="s">
        <v>15</v>
      </c>
      <c r="C19" s="1">
        <v>46220</v>
      </c>
      <c r="D19" s="8">
        <v>486070.11</v>
      </c>
      <c r="E19" s="7">
        <v>4841592918.7299995</v>
      </c>
      <c r="F19" s="7"/>
      <c r="G19" s="7">
        <f t="shared" si="2"/>
        <v>-109019321.15000057</v>
      </c>
      <c r="H19" s="5">
        <f t="shared" si="0"/>
        <v>4841592918.7299995</v>
      </c>
      <c r="I19" s="3">
        <f t="shared" si="3"/>
        <v>1.004047473437227E-4</v>
      </c>
      <c r="J19" s="3">
        <f t="shared" si="4"/>
        <v>100.19255433206207</v>
      </c>
      <c r="K19" s="14">
        <f t="shared" si="5"/>
        <v>486070.10999965668</v>
      </c>
      <c r="L19" s="14">
        <f t="shared" si="6"/>
        <v>-3.4330878406763077E-7</v>
      </c>
    </row>
    <row r="20" spans="1:12">
      <c r="A20" t="s">
        <v>7</v>
      </c>
      <c r="B20" t="s">
        <v>15</v>
      </c>
      <c r="C20" s="1">
        <v>46221</v>
      </c>
      <c r="D20" s="8">
        <v>473305.72</v>
      </c>
      <c r="E20" s="7">
        <v>4842066224.4499998</v>
      </c>
      <c r="F20" s="7"/>
      <c r="G20" s="7">
        <f t="shared" si="2"/>
        <v>0</v>
      </c>
      <c r="H20" s="5">
        <f t="shared" si="0"/>
        <v>4842066224.4499998</v>
      </c>
      <c r="I20" s="3">
        <f t="shared" si="3"/>
        <v>9.7758264262419667E-5</v>
      </c>
      <c r="J20" s="3">
        <f t="shared" si="4"/>
        <v>100.2023489822656</v>
      </c>
      <c r="K20" s="14">
        <f t="shared" si="5"/>
        <v>473305.72000026703</v>
      </c>
      <c r="L20" s="14">
        <f t="shared" si="6"/>
        <v>2.6705674827098846E-7</v>
      </c>
    </row>
    <row r="21" spans="1:12">
      <c r="A21" t="s">
        <v>7</v>
      </c>
      <c r="B21" t="s">
        <v>15</v>
      </c>
      <c r="C21" s="1">
        <v>46222</v>
      </c>
      <c r="D21" s="8">
        <v>473967.4</v>
      </c>
      <c r="E21" s="7">
        <v>4842540191.8500004</v>
      </c>
      <c r="F21" s="7"/>
      <c r="G21" s="7">
        <f t="shared" si="2"/>
        <v>9.5367431640625E-7</v>
      </c>
      <c r="H21" s="5">
        <f t="shared" si="0"/>
        <v>4842540191.8500004</v>
      </c>
      <c r="I21" s="3">
        <f t="shared" si="3"/>
        <v>9.7885360924293303E-5</v>
      </c>
      <c r="J21" s="3">
        <f t="shared" si="4"/>
        <v>100.2121573253612</v>
      </c>
      <c r="K21" s="14">
        <f t="shared" si="5"/>
        <v>473967.39999961853</v>
      </c>
      <c r="L21" s="14">
        <f t="shared" si="6"/>
        <v>-3.8149300962686539E-7</v>
      </c>
    </row>
    <row r="22" spans="1:12">
      <c r="A22" t="s">
        <v>7</v>
      </c>
      <c r="B22" t="s">
        <v>15</v>
      </c>
      <c r="C22" s="1">
        <v>46223</v>
      </c>
      <c r="D22" s="8">
        <v>655451.44999999995</v>
      </c>
      <c r="E22" s="7">
        <v>4843195643.29</v>
      </c>
      <c r="F22" s="7"/>
      <c r="G22" s="7">
        <f t="shared" si="2"/>
        <v>-1.0000228881835938E-2</v>
      </c>
      <c r="H22" s="5">
        <f t="shared" si="0"/>
        <v>4843195643.29</v>
      </c>
      <c r="I22" s="3">
        <f t="shared" si="3"/>
        <v>1.3535281567807908E-4</v>
      </c>
      <c r="J22" s="3">
        <f t="shared" si="4"/>
        <v>100.22572132302035</v>
      </c>
      <c r="K22" s="14">
        <f t="shared" si="5"/>
        <v>655451.44999980927</v>
      </c>
      <c r="L22" s="14">
        <f t="shared" si="6"/>
        <v>-1.9068829715251923E-7</v>
      </c>
    </row>
    <row r="23" spans="1:12">
      <c r="A23" t="s">
        <v>7</v>
      </c>
      <c r="B23" t="s">
        <v>15</v>
      </c>
      <c r="C23" s="1">
        <v>46224</v>
      </c>
      <c r="D23" s="8">
        <v>393307.55</v>
      </c>
      <c r="E23" s="7">
        <v>4843588950.8500004</v>
      </c>
      <c r="F23" s="7"/>
      <c r="G23" s="7">
        <f t="shared" si="2"/>
        <v>1.0000228881835938E-2</v>
      </c>
      <c r="H23" s="5">
        <f t="shared" si="0"/>
        <v>4843588950.8500004</v>
      </c>
      <c r="I23" s="3">
        <f t="shared" si="3"/>
        <v>8.120827217547698E-5</v>
      </c>
      <c r="J23" s="3">
        <f t="shared" si="4"/>
        <v>100.23386048067654</v>
      </c>
      <c r="K23" s="14">
        <f t="shared" si="5"/>
        <v>393307.55000019073</v>
      </c>
      <c r="L23" s="14">
        <f t="shared" si="6"/>
        <v>1.9074650481343269E-7</v>
      </c>
    </row>
    <row r="24" spans="1:12">
      <c r="A24" t="s">
        <v>7</v>
      </c>
      <c r="B24" t="s">
        <v>15</v>
      </c>
      <c r="C24" s="1">
        <v>46225</v>
      </c>
      <c r="D24" s="8">
        <v>401052.38</v>
      </c>
      <c r="E24" s="7">
        <v>4843990003.2299995</v>
      </c>
      <c r="F24" s="7"/>
      <c r="G24" s="7">
        <f t="shared" si="2"/>
        <v>-9.5367431640625E-7</v>
      </c>
      <c r="H24" s="5">
        <f t="shared" si="0"/>
        <v>4843990003.2299995</v>
      </c>
      <c r="I24" s="3">
        <f t="shared" si="3"/>
        <v>8.280066373711046E-5</v>
      </c>
      <c r="J24" s="3">
        <f t="shared" si="4"/>
        <v>100.24215991085326</v>
      </c>
      <c r="K24" s="14">
        <f t="shared" si="5"/>
        <v>401052.38000011444</v>
      </c>
      <c r="L24" s="14">
        <f t="shared" si="6"/>
        <v>1.1443626135587692E-7</v>
      </c>
    </row>
    <row r="25" spans="1:12">
      <c r="A25" t="s">
        <v>7</v>
      </c>
      <c r="B25" t="s">
        <v>15</v>
      </c>
      <c r="C25" s="1">
        <v>46226</v>
      </c>
      <c r="D25" s="8">
        <v>559945.81999999995</v>
      </c>
      <c r="E25" s="7">
        <v>4928172449.0500002</v>
      </c>
      <c r="F25" s="7"/>
      <c r="G25" s="7">
        <f t="shared" si="2"/>
        <v>83622500.000000954</v>
      </c>
      <c r="H25" s="5">
        <f t="shared" si="0"/>
        <v>4928172449.0500002</v>
      </c>
      <c r="I25" s="3">
        <f t="shared" si="3"/>
        <v>1.1363430457095723E-4</v>
      </c>
      <c r="J25" s="3">
        <f t="shared" si="4"/>
        <v>100.25355085898342</v>
      </c>
      <c r="K25" s="14">
        <f t="shared" si="5"/>
        <v>559945.81999969482</v>
      </c>
      <c r="L25" s="14">
        <f t="shared" si="6"/>
        <v>-3.0512455850839615E-7</v>
      </c>
    </row>
    <row r="26" spans="1:12">
      <c r="A26" t="s">
        <v>7</v>
      </c>
      <c r="B26" t="s">
        <v>15</v>
      </c>
      <c r="C26" s="1">
        <v>46227</v>
      </c>
      <c r="D26" s="8">
        <v>520211.8</v>
      </c>
      <c r="E26" s="7">
        <v>4977753911.8500004</v>
      </c>
      <c r="F26" s="7"/>
      <c r="G26" s="7">
        <f t="shared" si="2"/>
        <v>49061251</v>
      </c>
      <c r="H26" s="5">
        <f t="shared" si="0"/>
        <v>4977753911.8500004</v>
      </c>
      <c r="I26" s="3">
        <f t="shared" si="3"/>
        <v>1.0451825880608436E-4</v>
      </c>
      <c r="J26" s="3">
        <f t="shared" si="4"/>
        <v>100.26402918555831</v>
      </c>
      <c r="K26" s="14">
        <f t="shared" si="5"/>
        <v>520211.80000019073</v>
      </c>
      <c r="L26" s="14">
        <f t="shared" si="6"/>
        <v>1.9074650481343269E-7</v>
      </c>
    </row>
    <row r="27" spans="1:12">
      <c r="A27" t="s">
        <v>7</v>
      </c>
      <c r="B27" t="s">
        <v>15</v>
      </c>
      <c r="C27" s="1">
        <v>46228</v>
      </c>
      <c r="D27" s="8">
        <v>543962.57999999996</v>
      </c>
      <c r="E27" s="7">
        <v>4978297874.4300003</v>
      </c>
      <c r="F27" s="7"/>
      <c r="G27" s="7">
        <f t="shared" si="2"/>
        <v>0</v>
      </c>
      <c r="H27" s="5">
        <f t="shared" si="0"/>
        <v>4978297874.4300003</v>
      </c>
      <c r="I27" s="3">
        <f t="shared" si="3"/>
        <v>1.0927872081120178E-4</v>
      </c>
      <c r="J27" s="3">
        <f t="shared" si="4"/>
        <v>100.27498591041109</v>
      </c>
      <c r="K27" s="14">
        <f t="shared" si="5"/>
        <v>543962.57999992371</v>
      </c>
      <c r="L27" s="14">
        <f t="shared" si="6"/>
        <v>-7.6252035796642303E-8</v>
      </c>
    </row>
    <row r="28" spans="1:12">
      <c r="A28" t="s">
        <v>7</v>
      </c>
      <c r="B28" t="s">
        <v>15</v>
      </c>
      <c r="C28" s="1">
        <v>46229</v>
      </c>
      <c r="D28" s="8">
        <v>570435.51</v>
      </c>
      <c r="E28" s="7">
        <v>4978868309.9399996</v>
      </c>
      <c r="F28" s="7"/>
      <c r="G28" s="7">
        <f t="shared" si="2"/>
        <v>-9.5367431640625E-7</v>
      </c>
      <c r="H28" s="5">
        <f t="shared" si="0"/>
        <v>4978868309.9399996</v>
      </c>
      <c r="I28" s="3">
        <f t="shared" si="3"/>
        <v>1.145844472124003E-4</v>
      </c>
      <c r="J28" s="3">
        <f t="shared" si="4"/>
        <v>100.28647586424086</v>
      </c>
      <c r="K28" s="14">
        <f t="shared" si="5"/>
        <v>570435.51000022888</v>
      </c>
      <c r="L28" s="14">
        <f t="shared" si="6"/>
        <v>2.2887252271175385E-7</v>
      </c>
    </row>
    <row r="29" spans="1:12">
      <c r="A29" t="s">
        <v>7</v>
      </c>
      <c r="B29" t="s">
        <v>15</v>
      </c>
      <c r="C29" s="1">
        <v>46230</v>
      </c>
      <c r="D29" s="8">
        <v>511489.36</v>
      </c>
      <c r="E29" s="7">
        <v>4860359787.7200003</v>
      </c>
      <c r="F29" s="7"/>
      <c r="G29" s="7">
        <f t="shared" si="2"/>
        <v>-119020011.57999897</v>
      </c>
      <c r="H29" s="5">
        <f t="shared" si="0"/>
        <v>4860359787.7200003</v>
      </c>
      <c r="I29" s="3">
        <f t="shared" si="3"/>
        <v>1.0524800952578362E-4</v>
      </c>
      <c r="J29" s="3">
        <f t="shared" si="4"/>
        <v>100.29703081620792</v>
      </c>
      <c r="K29" s="14">
        <f t="shared" si="5"/>
        <v>511489.35999965668</v>
      </c>
      <c r="L29" s="14">
        <f t="shared" si="6"/>
        <v>-3.4330878406763077E-7</v>
      </c>
    </row>
    <row r="30" spans="1:12">
      <c r="A30" t="s">
        <v>7</v>
      </c>
      <c r="B30" t="s">
        <v>15</v>
      </c>
      <c r="C30" s="1">
        <v>46231</v>
      </c>
      <c r="D30" s="8">
        <v>585348.38</v>
      </c>
      <c r="E30" s="7">
        <v>4918435048.5500002</v>
      </c>
      <c r="F30" s="7"/>
      <c r="G30" s="7">
        <f t="shared" si="2"/>
        <v>57489912.449999809</v>
      </c>
      <c r="H30" s="5">
        <f t="shared" si="0"/>
        <v>4918435048.5500002</v>
      </c>
      <c r="I30" s="3">
        <f t="shared" si="3"/>
        <v>1.1902526829558865E-4</v>
      </c>
      <c r="J30" s="3">
        <f t="shared" si="4"/>
        <v>100.30896869721008</v>
      </c>
      <c r="K30" s="14">
        <f t="shared" si="5"/>
        <v>585348.38000011444</v>
      </c>
      <c r="L30" s="14">
        <f t="shared" si="6"/>
        <v>1.1443626135587692E-7</v>
      </c>
    </row>
    <row r="31" spans="1:12">
      <c r="A31" t="s">
        <v>7</v>
      </c>
      <c r="B31" t="s">
        <v>15</v>
      </c>
      <c r="C31" s="1">
        <v>46232</v>
      </c>
      <c r="D31" s="8">
        <v>980626.26</v>
      </c>
      <c r="E31" s="7">
        <v>4919415674.8100004</v>
      </c>
      <c r="F31" s="7"/>
      <c r="G31" s="7">
        <f t="shared" si="2"/>
        <v>0</v>
      </c>
      <c r="H31" s="5">
        <f t="shared" si="0"/>
        <v>4919415674.8100004</v>
      </c>
      <c r="I31" s="3">
        <f t="shared" si="3"/>
        <v>1.9937769845905081E-4</v>
      </c>
      <c r="J31" s="3">
        <f t="shared" si="4"/>
        <v>100.32896806852372</v>
      </c>
      <c r="K31" s="14">
        <f t="shared" si="5"/>
        <v>980626.26000022888</v>
      </c>
      <c r="L31" s="14">
        <f t="shared" si="6"/>
        <v>2.2887252271175385E-7</v>
      </c>
    </row>
    <row r="32" spans="1:12">
      <c r="A32" t="s">
        <v>7</v>
      </c>
      <c r="B32" t="s">
        <v>15</v>
      </c>
      <c r="C32" s="1">
        <v>46233</v>
      </c>
      <c r="D32" s="8">
        <v>474392.94</v>
      </c>
      <c r="E32" s="7">
        <v>4978043158.5699997</v>
      </c>
      <c r="F32" s="7"/>
      <c r="G32" s="7">
        <f t="shared" si="2"/>
        <v>58153090.819999695</v>
      </c>
      <c r="H32" s="5">
        <f t="shared" si="0"/>
        <v>4978043158.5699997</v>
      </c>
      <c r="I32" s="3">
        <f t="shared" si="3"/>
        <v>9.5306154939586753E-5</v>
      </c>
      <c r="J32" s="3">
        <f t="shared" si="4"/>
        <v>100.33853003669938</v>
      </c>
      <c r="K32" s="14">
        <f t="shared" si="5"/>
        <v>474392.93999958038</v>
      </c>
      <c r="L32" s="14">
        <f t="shared" si="6"/>
        <v>-4.1961902752518654E-7</v>
      </c>
    </row>
    <row r="33" spans="1:12">
      <c r="A33" t="s">
        <v>7</v>
      </c>
      <c r="B33" t="s">
        <v>15</v>
      </c>
      <c r="C33" s="1">
        <v>46234</v>
      </c>
      <c r="D33" s="8">
        <v>576345.11</v>
      </c>
      <c r="E33" s="7">
        <v>4960614028.6700001</v>
      </c>
      <c r="F33" s="7"/>
      <c r="G33" s="7">
        <f t="shared" si="2"/>
        <v>-18005475.009999275</v>
      </c>
      <c r="H33" s="5">
        <f t="shared" si="0"/>
        <v>4960614028.6700001</v>
      </c>
      <c r="I33" s="3">
        <f t="shared" si="3"/>
        <v>1.1619772807572556E-4</v>
      </c>
      <c r="J33" s="3">
        <f t="shared" si="4"/>
        <v>100.3501891459281</v>
      </c>
      <c r="K33" s="14">
        <f t="shared" si="5"/>
        <v>576345.10999965668</v>
      </c>
      <c r="L33" s="14">
        <f t="shared" si="6"/>
        <v>-3.4330878406763077E-7</v>
      </c>
    </row>
    <row r="34" spans="1:12">
      <c r="A34" t="s">
        <v>7</v>
      </c>
      <c r="B34" t="s">
        <v>15</v>
      </c>
      <c r="C34" s="1">
        <v>46235</v>
      </c>
      <c r="D34" s="8">
        <v>569587.93999999994</v>
      </c>
      <c r="E34" s="7">
        <v>4961183616.6199999</v>
      </c>
      <c r="F34" s="7"/>
      <c r="G34" s="7">
        <f t="shared" si="2"/>
        <v>1.0000228881835938E-2</v>
      </c>
      <c r="H34" s="5">
        <f t="shared" si="0"/>
        <v>4961183616.6199999</v>
      </c>
      <c r="I34" s="3">
        <f t="shared" si="3"/>
        <v>1.1482206370148605E-4</v>
      </c>
      <c r="J34" s="3">
        <f t="shared" si="4"/>
        <v>100.36171156173867</v>
      </c>
      <c r="K34" s="14">
        <f t="shared" si="5"/>
        <v>569587.93999958038</v>
      </c>
      <c r="L34" s="14">
        <f t="shared" si="6"/>
        <v>-4.1956081986427307E-7</v>
      </c>
    </row>
    <row r="35" spans="1:12">
      <c r="A35" t="s">
        <v>7</v>
      </c>
      <c r="B35" t="s">
        <v>15</v>
      </c>
      <c r="C35" s="1">
        <v>46236</v>
      </c>
      <c r="D35" s="8">
        <v>569854.77</v>
      </c>
      <c r="E35" s="7">
        <v>4961753478.79</v>
      </c>
      <c r="F35" s="7"/>
      <c r="G35" s="7">
        <f t="shared" si="2"/>
        <v>7.3999996185302734</v>
      </c>
      <c r="H35" s="5">
        <f t="shared" si="0"/>
        <v>4961753478.79</v>
      </c>
      <c r="I35" s="3">
        <f t="shared" si="3"/>
        <v>1.1486266447415021E-4</v>
      </c>
      <c r="J35" s="3">
        <f t="shared" si="4"/>
        <v>100.37323937533985</v>
      </c>
      <c r="K35" s="14">
        <f t="shared" si="5"/>
        <v>569854.77000045776</v>
      </c>
      <c r="L35" s="14">
        <f t="shared" si="6"/>
        <v>4.5774504542350769E-7</v>
      </c>
    </row>
    <row r="36" spans="1:12">
      <c r="A36" t="s">
        <v>7</v>
      </c>
      <c r="B36" t="s">
        <v>15</v>
      </c>
      <c r="C36" s="1">
        <v>46237</v>
      </c>
      <c r="D36" s="8">
        <v>451467.81</v>
      </c>
      <c r="E36" s="7">
        <v>4878279031.8000002</v>
      </c>
      <c r="F36" s="7"/>
      <c r="G36" s="7">
        <f t="shared" si="2"/>
        <v>-83925914.800000191</v>
      </c>
      <c r="H36" s="5">
        <f t="shared" si="0"/>
        <v>4878279031.8000002</v>
      </c>
      <c r="I36" s="3">
        <f t="shared" si="3"/>
        <v>9.2555098366602526E-5</v>
      </c>
      <c r="J36" s="3">
        <f t="shared" si="4"/>
        <v>100.38252943038361</v>
      </c>
      <c r="K36" s="14">
        <f t="shared" si="5"/>
        <v>451467.81000041962</v>
      </c>
      <c r="L36" s="14">
        <f t="shared" si="6"/>
        <v>4.1961902752518654E-7</v>
      </c>
    </row>
    <row r="37" spans="1:12">
      <c r="A37" t="s">
        <v>7</v>
      </c>
      <c r="B37" t="s">
        <v>15</v>
      </c>
      <c r="C37" s="1">
        <v>46238</v>
      </c>
      <c r="D37" s="8">
        <v>573851.81000000006</v>
      </c>
      <c r="E37" s="7">
        <v>4819850288.1300001</v>
      </c>
      <c r="F37" s="7"/>
      <c r="G37" s="7">
        <f t="shared" si="2"/>
        <v>-59002595.480000496</v>
      </c>
      <c r="H37" s="5">
        <f t="shared" si="0"/>
        <v>4819850288.1300001</v>
      </c>
      <c r="I37" s="3">
        <f t="shared" si="3"/>
        <v>1.1907426718161305E-4</v>
      </c>
      <c r="J37" s="3">
        <f t="shared" si="4"/>
        <v>100.39448240651339</v>
      </c>
      <c r="K37" s="14">
        <f t="shared" si="5"/>
        <v>573851.81000041962</v>
      </c>
      <c r="L37" s="14">
        <f t="shared" si="6"/>
        <v>4.1956081986427307E-7</v>
      </c>
    </row>
    <row r="38" spans="1:12">
      <c r="A38" t="s">
        <v>7</v>
      </c>
      <c r="B38" t="s">
        <v>15</v>
      </c>
      <c r="C38" s="1">
        <v>46239</v>
      </c>
      <c r="D38" s="8">
        <v>531748.1</v>
      </c>
      <c r="E38" s="7">
        <v>4714217498.2399998</v>
      </c>
      <c r="F38" s="7"/>
      <c r="G38" s="7">
        <f t="shared" si="2"/>
        <v>-106164537.99000072</v>
      </c>
      <c r="H38" s="5">
        <f t="shared" si="0"/>
        <v>4714217498.2399998</v>
      </c>
      <c r="I38" s="3">
        <f t="shared" si="3"/>
        <v>1.1280940821831158E-4</v>
      </c>
      <c r="J38" s="3">
        <f t="shared" si="4"/>
        <v>100.40580784866205</v>
      </c>
      <c r="K38" s="14">
        <f t="shared" si="5"/>
        <v>531748.10000038147</v>
      </c>
      <c r="L38" s="14">
        <f t="shared" si="6"/>
        <v>3.8149300962686539E-7</v>
      </c>
    </row>
    <row r="39" spans="1:12">
      <c r="A39" t="s">
        <v>7</v>
      </c>
      <c r="B39" t="s">
        <v>15</v>
      </c>
      <c r="C39" s="1">
        <v>46240</v>
      </c>
      <c r="D39" s="8">
        <v>538163.86</v>
      </c>
      <c r="E39" s="7">
        <v>4691481998.1000004</v>
      </c>
      <c r="F39" s="7"/>
      <c r="G39" s="7">
        <f t="shared" si="2"/>
        <v>-23273663.999999046</v>
      </c>
      <c r="H39" s="5">
        <f t="shared" si="0"/>
        <v>4691481998.1000004</v>
      </c>
      <c r="I39" s="3">
        <f t="shared" si="3"/>
        <v>1.1472400416980196E-4</v>
      </c>
      <c r="J39" s="3">
        <f t="shared" si="4"/>
        <v>100.41732680498036</v>
      </c>
      <c r="K39" s="14">
        <f t="shared" si="5"/>
        <v>538163.85999965668</v>
      </c>
      <c r="L39" s="14">
        <f t="shared" si="6"/>
        <v>-3.4330878406763077E-7</v>
      </c>
    </row>
    <row r="40" spans="1:12">
      <c r="A40" t="s">
        <v>7</v>
      </c>
      <c r="B40" t="s">
        <v>15</v>
      </c>
      <c r="C40" s="1">
        <v>46241</v>
      </c>
      <c r="D40" s="8">
        <v>646411.76</v>
      </c>
      <c r="E40" s="7">
        <v>4760763743.6300001</v>
      </c>
      <c r="F40" s="7"/>
      <c r="G40" s="7">
        <f t="shared" si="2"/>
        <v>68635333.769999504</v>
      </c>
      <c r="H40" s="5">
        <f t="shared" si="0"/>
        <v>4760763743.6300001</v>
      </c>
      <c r="I40" s="3">
        <f t="shared" si="3"/>
        <v>1.3579744256982164E-4</v>
      </c>
      <c r="J40" s="3">
        <f t="shared" si="4"/>
        <v>100.43096322115017</v>
      </c>
      <c r="K40" s="14">
        <f t="shared" si="5"/>
        <v>646411.76000022888</v>
      </c>
      <c r="L40" s="14">
        <f t="shared" si="6"/>
        <v>2.2887252271175385E-7</v>
      </c>
    </row>
    <row r="41" spans="1:12">
      <c r="A41" t="s">
        <v>7</v>
      </c>
      <c r="B41" t="s">
        <v>15</v>
      </c>
      <c r="C41" s="1">
        <v>46242</v>
      </c>
      <c r="D41" s="8">
        <v>445209.3</v>
      </c>
      <c r="E41" s="7">
        <v>4761208952.9399996</v>
      </c>
      <c r="F41" s="7"/>
      <c r="G41" s="7">
        <f t="shared" si="2"/>
        <v>9.9992752075195313E-3</v>
      </c>
      <c r="H41" s="5">
        <f t="shared" ref="H41:H53" si="7">E41+F41</f>
        <v>4761208952.9399996</v>
      </c>
      <c r="I41" s="3">
        <f t="shared" si="3"/>
        <v>9.3516360813946053E-5</v>
      </c>
      <c r="J41" s="3">
        <f t="shared" si="4"/>
        <v>100.44035515934365</v>
      </c>
      <c r="K41" s="14">
        <f t="shared" si="5"/>
        <v>445209.30000019073</v>
      </c>
      <c r="L41" s="14">
        <f t="shared" si="6"/>
        <v>1.9074650481343269E-7</v>
      </c>
    </row>
    <row r="42" spans="1:12">
      <c r="A42" t="s">
        <v>7</v>
      </c>
      <c r="B42" t="s">
        <v>15</v>
      </c>
      <c r="C42" s="1">
        <v>46243</v>
      </c>
      <c r="D42" s="8">
        <v>480774.68</v>
      </c>
      <c r="E42" s="7">
        <v>4761689727.6199999</v>
      </c>
      <c r="F42" s="7"/>
      <c r="G42" s="7">
        <f t="shared" si="2"/>
        <v>0</v>
      </c>
      <c r="H42" s="5">
        <f t="shared" si="7"/>
        <v>4761689727.6199999</v>
      </c>
      <c r="I42" s="3">
        <f t="shared" si="3"/>
        <v>1.0097743761139312E-4</v>
      </c>
      <c r="J42" s="3">
        <f t="shared" si="4"/>
        <v>100.45049736904041</v>
      </c>
      <c r="K42" s="14">
        <f t="shared" si="5"/>
        <v>480774.68000030518</v>
      </c>
      <c r="L42" s="14">
        <f t="shared" si="6"/>
        <v>3.0518276616930962E-7</v>
      </c>
    </row>
    <row r="43" spans="1:12">
      <c r="A43" t="s">
        <v>7</v>
      </c>
      <c r="B43" t="s">
        <v>15</v>
      </c>
      <c r="C43" s="1">
        <v>46244</v>
      </c>
      <c r="D43" s="8">
        <v>574452.29</v>
      </c>
      <c r="E43" s="7">
        <v>4660606743.1899996</v>
      </c>
      <c r="F43" s="7"/>
      <c r="G43" s="7">
        <f t="shared" si="2"/>
        <v>-101657436.72000027</v>
      </c>
      <c r="H43" s="5">
        <f t="shared" si="7"/>
        <v>4660606743.1899996</v>
      </c>
      <c r="I43" s="3">
        <f t="shared" si="3"/>
        <v>1.232721694057225E-4</v>
      </c>
      <c r="J43" s="3">
        <f t="shared" si="4"/>
        <v>100.46288011976898</v>
      </c>
      <c r="K43" s="14">
        <f t="shared" si="5"/>
        <v>574452.28999996185</v>
      </c>
      <c r="L43" s="14">
        <f t="shared" si="6"/>
        <v>-3.8184225559234619E-8</v>
      </c>
    </row>
    <row r="44" spans="1:12">
      <c r="A44" t="s">
        <v>7</v>
      </c>
      <c r="B44" t="s">
        <v>15</v>
      </c>
      <c r="C44" s="1">
        <v>46245</v>
      </c>
      <c r="D44" s="8">
        <v>554709.91</v>
      </c>
      <c r="E44" s="7">
        <v>4479154349.6199999</v>
      </c>
      <c r="F44" s="7"/>
      <c r="G44" s="7">
        <f t="shared" si="2"/>
        <v>-182007103.47999954</v>
      </c>
      <c r="H44" s="5">
        <f t="shared" si="7"/>
        <v>4479154349.6199999</v>
      </c>
      <c r="I44" s="3">
        <f t="shared" si="3"/>
        <v>1.238578918913516E-4</v>
      </c>
      <c r="J44" s="3">
        <f t="shared" si="4"/>
        <v>100.47532324031395</v>
      </c>
      <c r="K44" s="14">
        <f t="shared" si="5"/>
        <v>554709.90999984741</v>
      </c>
      <c r="L44" s="14">
        <f t="shared" si="6"/>
        <v>-1.5262048691511154E-7</v>
      </c>
    </row>
    <row r="45" spans="1:12">
      <c r="A45" t="s">
        <v>7</v>
      </c>
      <c r="B45" t="s">
        <v>15</v>
      </c>
      <c r="C45" s="1">
        <v>46246</v>
      </c>
      <c r="D45" s="8">
        <v>705655.77</v>
      </c>
      <c r="E45" s="7">
        <v>4833181158.9700003</v>
      </c>
      <c r="F45" s="7"/>
      <c r="G45" s="7">
        <f t="shared" si="2"/>
        <v>353321153.57999992</v>
      </c>
      <c r="H45" s="5">
        <f t="shared" si="7"/>
        <v>4833181158.9700003</v>
      </c>
      <c r="I45" s="3">
        <f t="shared" si="3"/>
        <v>1.4602366210303229E-4</v>
      </c>
      <c r="J45" s="3">
        <f t="shared" si="4"/>
        <v>100.48999501496448</v>
      </c>
      <c r="K45" s="14">
        <f t="shared" si="5"/>
        <v>705655.77000045776</v>
      </c>
      <c r="L45" s="14">
        <f t="shared" si="6"/>
        <v>4.5774504542350769E-7</v>
      </c>
    </row>
    <row r="46" spans="1:12">
      <c r="A46" t="s">
        <v>7</v>
      </c>
      <c r="B46" t="s">
        <v>15</v>
      </c>
      <c r="C46" s="1">
        <v>46247</v>
      </c>
      <c r="D46" s="8">
        <v>561334.49</v>
      </c>
      <c r="E46" s="7">
        <v>4784364580.0799999</v>
      </c>
      <c r="F46" s="7"/>
      <c r="G46" s="7">
        <f t="shared" si="2"/>
        <v>-49377913.380000114</v>
      </c>
      <c r="H46" s="5">
        <f t="shared" si="7"/>
        <v>4784364580.0799999</v>
      </c>
      <c r="I46" s="3">
        <f t="shared" si="3"/>
        <v>1.1734063070366518E-4</v>
      </c>
      <c r="J46" s="3">
        <f t="shared" si="4"/>
        <v>100.50178657435893</v>
      </c>
      <c r="K46" s="14">
        <f t="shared" si="5"/>
        <v>561334.48999977112</v>
      </c>
      <c r="L46" s="14">
        <f t="shared" si="6"/>
        <v>-2.2887252271175385E-7</v>
      </c>
    </row>
    <row r="47" spans="1:12">
      <c r="A47" t="s">
        <v>7</v>
      </c>
      <c r="B47" t="s">
        <v>15</v>
      </c>
      <c r="C47" s="1">
        <v>46248</v>
      </c>
      <c r="D47" s="8">
        <v>557099.22</v>
      </c>
      <c r="E47" s="7">
        <v>4784921664.8199997</v>
      </c>
      <c r="F47" s="7"/>
      <c r="G47" s="7">
        <f t="shared" si="2"/>
        <v>-14.480000495910645</v>
      </c>
      <c r="H47" s="5">
        <f t="shared" si="7"/>
        <v>4784921664.8199997</v>
      </c>
      <c r="I47" s="3">
        <f t="shared" si="3"/>
        <v>1.164416323968828E-4</v>
      </c>
      <c r="J47" s="3">
        <f t="shared" si="4"/>
        <v>100.51348916644645</v>
      </c>
      <c r="K47" s="14">
        <f t="shared" si="5"/>
        <v>557099.22000026703</v>
      </c>
      <c r="L47" s="14">
        <f t="shared" si="6"/>
        <v>2.6705674827098846E-7</v>
      </c>
    </row>
    <row r="48" spans="1:12">
      <c r="A48" t="s">
        <v>7</v>
      </c>
      <c r="B48" t="s">
        <v>15</v>
      </c>
      <c r="C48" s="1">
        <v>46249</v>
      </c>
      <c r="D48" s="8">
        <v>527541.06000000006</v>
      </c>
      <c r="E48" s="7">
        <v>4785449205.8800001</v>
      </c>
      <c r="F48" s="7"/>
      <c r="G48" s="7">
        <f t="shared" si="2"/>
        <v>0</v>
      </c>
      <c r="H48" s="5">
        <f t="shared" si="7"/>
        <v>4785449205.8800001</v>
      </c>
      <c r="I48" s="3">
        <f t="shared" si="3"/>
        <v>1.1025072027386362E-4</v>
      </c>
      <c r="J48" s="3">
        <f t="shared" si="4"/>
        <v>100.52457085102429</v>
      </c>
      <c r="K48" s="14">
        <f t="shared" si="5"/>
        <v>527541.06000041962</v>
      </c>
      <c r="L48" s="14">
        <f t="shared" si="6"/>
        <v>4.1956081986427307E-7</v>
      </c>
    </row>
    <row r="49" spans="1:14">
      <c r="A49" t="s">
        <v>7</v>
      </c>
      <c r="B49" t="s">
        <v>15</v>
      </c>
      <c r="C49" s="1">
        <v>46250</v>
      </c>
      <c r="D49" s="8">
        <v>542675.15</v>
      </c>
      <c r="E49" s="7">
        <v>4785991881.0299997</v>
      </c>
      <c r="F49" s="7"/>
      <c r="G49" s="7">
        <f t="shared" si="2"/>
        <v>0</v>
      </c>
      <c r="H49" s="5">
        <f t="shared" si="7"/>
        <v>4785991881.0299997</v>
      </c>
      <c r="I49" s="3">
        <f t="shared" si="3"/>
        <v>1.1340108872805924E-4</v>
      </c>
      <c r="J49" s="3">
        <f t="shared" si="4"/>
        <v>100.53597044680272</v>
      </c>
      <c r="K49" s="14">
        <f t="shared" si="5"/>
        <v>542675.14999961853</v>
      </c>
      <c r="L49" s="14">
        <f t="shared" si="6"/>
        <v>-3.8149300962686539E-7</v>
      </c>
    </row>
    <row r="50" spans="1:14">
      <c r="A50" t="s">
        <v>7</v>
      </c>
      <c r="B50" t="s">
        <v>15</v>
      </c>
      <c r="C50" s="1">
        <v>46251</v>
      </c>
      <c r="D50" s="8">
        <v>471818.12</v>
      </c>
      <c r="E50" s="7">
        <v>5021436957.3900003</v>
      </c>
      <c r="F50" s="7"/>
      <c r="G50" s="7">
        <f t="shared" si="2"/>
        <v>234973258.24000072</v>
      </c>
      <c r="H50" s="5">
        <f t="shared" si="7"/>
        <v>5021436957.3900003</v>
      </c>
      <c r="I50" s="3">
        <f t="shared" si="3"/>
        <v>9.3969606821146603E-5</v>
      </c>
      <c r="J50" s="3">
        <f t="shared" si="4"/>
        <v>100.545417772417</v>
      </c>
      <c r="K50" s="14">
        <f t="shared" si="5"/>
        <v>471818.11999988556</v>
      </c>
      <c r="L50" s="14">
        <f t="shared" si="6"/>
        <v>-1.1443626135587692E-7</v>
      </c>
    </row>
    <row r="51" spans="1:14">
      <c r="A51" t="s">
        <v>7</v>
      </c>
      <c r="B51" t="s">
        <v>15</v>
      </c>
      <c r="C51" s="1">
        <v>46252</v>
      </c>
      <c r="D51" s="8">
        <v>588982.75</v>
      </c>
      <c r="E51" s="7">
        <v>5022603424.5600004</v>
      </c>
      <c r="F51" s="7"/>
      <c r="G51" s="7">
        <f>-(E50+D51-E51)</f>
        <v>577484.42000007629</v>
      </c>
      <c r="H51" s="5">
        <f t="shared" si="7"/>
        <v>5022603424.5600004</v>
      </c>
      <c r="I51" s="3">
        <f t="shared" si="3"/>
        <v>1.1728017846713376E-4</v>
      </c>
      <c r="J51" s="3">
        <f t="shared" si="4"/>
        <v>100.55720975695741</v>
      </c>
      <c r="K51" s="14">
        <f t="shared" si="5"/>
        <v>588982.75</v>
      </c>
      <c r="L51" s="14">
        <f t="shared" si="6"/>
        <v>0</v>
      </c>
    </row>
    <row r="52" spans="1:14">
      <c r="A52" t="s">
        <v>7</v>
      </c>
      <c r="B52" t="s">
        <v>15</v>
      </c>
      <c r="C52" s="1">
        <v>46253</v>
      </c>
      <c r="D52" s="8">
        <v>592413.80000000005</v>
      </c>
      <c r="E52" s="7">
        <v>5042845283.3199997</v>
      </c>
      <c r="F52" s="7"/>
      <c r="G52" s="7">
        <f t="shared" si="2"/>
        <v>19649444.959999084</v>
      </c>
      <c r="H52" s="5">
        <f t="shared" si="7"/>
        <v>5042845283.3199997</v>
      </c>
      <c r="I52" s="3">
        <f t="shared" si="3"/>
        <v>1.1748990289266986E-4</v>
      </c>
      <c r="J52" s="3">
        <f t="shared" si="4"/>
        <v>100.56902421376691</v>
      </c>
      <c r="K52" s="14">
        <f t="shared" si="5"/>
        <v>592413.80000019073</v>
      </c>
      <c r="L52" s="14">
        <f t="shared" si="6"/>
        <v>1.9068829715251923E-7</v>
      </c>
    </row>
    <row r="53" spans="1:14">
      <c r="A53" t="s">
        <v>7</v>
      </c>
      <c r="B53" t="s">
        <v>15</v>
      </c>
      <c r="C53" s="1">
        <v>46254</v>
      </c>
      <c r="D53" s="8">
        <v>587887.4</v>
      </c>
      <c r="E53" s="7">
        <v>5203196350.6899996</v>
      </c>
      <c r="F53" s="7"/>
      <c r="G53" s="7">
        <f t="shared" si="2"/>
        <v>159763179.97000027</v>
      </c>
      <c r="H53" s="5">
        <f t="shared" si="7"/>
        <v>5203196350.6899996</v>
      </c>
      <c r="I53" s="3">
        <f t="shared" si="3"/>
        <v>1.1299858602618218E-4</v>
      </c>
      <c r="J53" s="3">
        <f t="shared" si="4"/>
        <v>100.5803883713011</v>
      </c>
      <c r="K53" s="14">
        <f t="shared" si="5"/>
        <v>587887.39999961853</v>
      </c>
      <c r="L53" s="14">
        <f t="shared" si="6"/>
        <v>-3.8149300962686539E-7</v>
      </c>
    </row>
    <row r="54" spans="1:14">
      <c r="A54" t="s">
        <v>7</v>
      </c>
      <c r="B54" t="s">
        <v>15</v>
      </c>
      <c r="C54" s="1">
        <v>46255</v>
      </c>
      <c r="D54" s="8">
        <v>1393487.9588087157</v>
      </c>
      <c r="E54" s="7">
        <v>5202819981</v>
      </c>
      <c r="F54" s="7">
        <v>-58062295.461915813</v>
      </c>
      <c r="G54" s="7">
        <f>-(E53+D54-E54)</f>
        <v>-1769857.6488084793</v>
      </c>
      <c r="H54" s="5">
        <f t="shared" ref="H54:H72" si="8">E54+F54</f>
        <v>5144757685.538084</v>
      </c>
      <c r="I54" s="3">
        <f t="shared" si="3"/>
        <v>-1.0894858858223279E-2</v>
      </c>
      <c r="J54" s="3">
        <f t="shared" si="4"/>
        <v>99.484579236090497</v>
      </c>
      <c r="K54" s="14">
        <f t="shared" ref="K54:K72" si="9">H54-H53-G54</f>
        <v>-56668807.503107071</v>
      </c>
      <c r="L54" s="14">
        <f t="shared" si="6"/>
        <v>-58062295.461915784</v>
      </c>
    </row>
    <row r="55" spans="1:14">
      <c r="A55" t="s">
        <v>7</v>
      </c>
      <c r="B55" t="s">
        <v>15</v>
      </c>
      <c r="C55" s="1">
        <v>46258</v>
      </c>
      <c r="D55" s="8">
        <v>2364056.5908780769</v>
      </c>
      <c r="E55" s="7">
        <v>5198637503.9342804</v>
      </c>
      <c r="F55" s="7">
        <v>-58062907.16613429</v>
      </c>
      <c r="G55" s="7"/>
      <c r="H55" s="5">
        <f t="shared" si="8"/>
        <v>5140574596.7681465</v>
      </c>
      <c r="I55" s="3">
        <f t="shared" ref="I55:I72" si="10">(H55-H54-G55)/(H54+G55)</f>
        <v>-8.1307789902256803E-4</v>
      </c>
      <c r="J55" s="3">
        <f>J54*(1+I55)</f>
        <v>99.403690523420082</v>
      </c>
      <c r="K55" s="14">
        <f t="shared" si="9"/>
        <v>-4183088.7699375153</v>
      </c>
      <c r="L55" s="14">
        <f t="shared" si="6"/>
        <v>-6547145.3608155921</v>
      </c>
    </row>
    <row r="56" spans="1:14">
      <c r="A56" t="s">
        <v>7</v>
      </c>
      <c r="B56" t="s">
        <v>15</v>
      </c>
      <c r="C56" s="1">
        <v>46259</v>
      </c>
      <c r="D56" s="8">
        <v>648027.28766611638</v>
      </c>
      <c r="E56" s="7">
        <v>5199283124.6079922</v>
      </c>
      <c r="F56" s="7">
        <v>-58060500.552180208</v>
      </c>
      <c r="G56" s="7"/>
      <c r="H56" s="5">
        <f t="shared" si="8"/>
        <v>5141222624.0558119</v>
      </c>
      <c r="I56" s="3">
        <f t="shared" si="10"/>
        <v>1.260612555010443E-4</v>
      </c>
      <c r="J56" s="3">
        <f t="shared" si="4"/>
        <v>99.4162214774489</v>
      </c>
      <c r="K56" s="14">
        <f t="shared" si="9"/>
        <v>648027.28766536713</v>
      </c>
      <c r="L56" s="14">
        <f t="shared" si="6"/>
        <v>-7.4924901127815247E-7</v>
      </c>
      <c r="N56" s="26"/>
    </row>
    <row r="57" spans="1:14">
      <c r="A57" t="s">
        <v>7</v>
      </c>
      <c r="B57" t="s">
        <v>15</v>
      </c>
      <c r="C57" s="1">
        <v>46260</v>
      </c>
      <c r="D57" s="8">
        <v>780887.65635594376</v>
      </c>
      <c r="E57" s="7">
        <v>5200068581.2064791</v>
      </c>
      <c r="F57" s="7">
        <v>-58065069.49431406</v>
      </c>
      <c r="G57" s="7"/>
      <c r="H57" s="5">
        <f t="shared" si="8"/>
        <v>5142003511.7121649</v>
      </c>
      <c r="I57" s="3">
        <f t="shared" si="10"/>
        <v>1.5188753988189867E-4</v>
      </c>
      <c r="J57" s="3">
        <f t="shared" si="4"/>
        <v>99.431321562753453</v>
      </c>
      <c r="K57" s="14">
        <f t="shared" si="9"/>
        <v>780887.65635299683</v>
      </c>
      <c r="L57" s="14">
        <f t="shared" si="6"/>
        <v>-2.9469374567270279E-6</v>
      </c>
    </row>
    <row r="58" spans="1:14">
      <c r="A58" t="s">
        <v>7</v>
      </c>
      <c r="B58" t="s">
        <v>15</v>
      </c>
      <c r="C58" s="1">
        <v>46261</v>
      </c>
      <c r="D58" s="8">
        <v>398510.31570942799</v>
      </c>
      <c r="E58" s="7">
        <v>5036565219.1022511</v>
      </c>
      <c r="F58" s="7">
        <v>-58468143.324376635</v>
      </c>
      <c r="G58" s="7"/>
      <c r="H58" s="5">
        <f t="shared" si="8"/>
        <v>4978097075.777874</v>
      </c>
      <c r="I58" s="3">
        <f t="shared" si="10"/>
        <v>-3.1875986774601392E-2</v>
      </c>
      <c r="J58" s="3">
        <f t="shared" si="4"/>
        <v>96.261850071637994</v>
      </c>
      <c r="K58" s="14">
        <f t="shared" si="9"/>
        <v>-163906435.93429089</v>
      </c>
      <c r="L58" s="14">
        <f t="shared" si="6"/>
        <v>-164304946.25000033</v>
      </c>
    </row>
    <row r="59" spans="1:14">
      <c r="A59" t="s">
        <v>7</v>
      </c>
      <c r="B59" t="s">
        <v>15</v>
      </c>
      <c r="C59" s="1">
        <v>46262</v>
      </c>
      <c r="D59" s="8">
        <v>-8033.4051206744043</v>
      </c>
      <c r="E59" s="7">
        <v>5148520123.1862144</v>
      </c>
      <c r="F59" s="7">
        <v>-58164205.713458851</v>
      </c>
      <c r="G59" s="7"/>
      <c r="H59" s="5">
        <f t="shared" si="8"/>
        <v>5090355917.4727554</v>
      </c>
      <c r="I59" s="3">
        <f t="shared" si="10"/>
        <v>2.2550552949460102E-2</v>
      </c>
      <c r="J59" s="3">
        <f t="shared" si="4"/>
        <v>98.432608018691454</v>
      </c>
      <c r="K59" s="14">
        <f t="shared" si="9"/>
        <v>112258841.69488144</v>
      </c>
      <c r="L59" s="14">
        <f t="shared" si="6"/>
        <v>112266875.10000211</v>
      </c>
    </row>
    <row r="60" spans="1:14">
      <c r="A60" t="s">
        <v>7</v>
      </c>
      <c r="B60" t="s">
        <v>15</v>
      </c>
      <c r="C60" s="1">
        <v>46265</v>
      </c>
      <c r="D60" s="8">
        <v>1580434.1976066837</v>
      </c>
      <c r="E60" s="7">
        <v>5150368872.6268806</v>
      </c>
      <c r="F60" s="7">
        <v>-58432520.956516661</v>
      </c>
      <c r="G60" s="7"/>
      <c r="H60" s="5">
        <f t="shared" si="8"/>
        <v>5091936351.6703644</v>
      </c>
      <c r="I60" s="3">
        <f t="shared" si="10"/>
        <v>3.1047616772416123E-4</v>
      </c>
      <c r="J60" s="3">
        <f t="shared" si="4"/>
        <v>98.463168997608193</v>
      </c>
      <c r="K60" s="14">
        <f t="shared" si="9"/>
        <v>1580434.1976089478</v>
      </c>
      <c r="L60" s="14">
        <f t="shared" si="6"/>
        <v>2.2640451788902283E-6</v>
      </c>
    </row>
    <row r="61" spans="1:14">
      <c r="A61" t="s">
        <v>7</v>
      </c>
      <c r="B61" t="s">
        <v>15</v>
      </c>
      <c r="C61" s="1">
        <v>46266</v>
      </c>
      <c r="D61" s="8">
        <v>404430.17619292851</v>
      </c>
      <c r="E61" s="7">
        <v>5222026045.3918762</v>
      </c>
      <c r="F61" s="7">
        <v>-53674013.545322224</v>
      </c>
      <c r="G61" s="7"/>
      <c r="H61" s="5">
        <f t="shared" si="8"/>
        <v>5168352031.8465538</v>
      </c>
      <c r="I61" s="3">
        <f t="shared" si="10"/>
        <v>1.5007194689525516E-2</v>
      </c>
      <c r="J61" s="3">
        <f t="shared" si="4"/>
        <v>99.940824944502964</v>
      </c>
      <c r="K61" s="14">
        <f t="shared" si="9"/>
        <v>76415680.176189423</v>
      </c>
      <c r="L61" s="14">
        <f t="shared" si="6"/>
        <v>76011249.999996498</v>
      </c>
    </row>
    <row r="62" spans="1:14">
      <c r="A62" t="s">
        <v>7</v>
      </c>
      <c r="B62" t="s">
        <v>15</v>
      </c>
      <c r="C62" s="1">
        <v>46267</v>
      </c>
      <c r="D62" s="8">
        <v>584828.41954430786</v>
      </c>
      <c r="E62" s="7">
        <v>5109196416.6335468</v>
      </c>
      <c r="F62" s="7">
        <v>-53734259.477169618</v>
      </c>
      <c r="G62" s="7"/>
      <c r="H62" s="5">
        <f t="shared" si="8"/>
        <v>5055462157.1563768</v>
      </c>
      <c r="I62" s="3">
        <f t="shared" si="10"/>
        <v>-2.1842528139447103E-2</v>
      </c>
      <c r="J62" s="3">
        <f t="shared" si="4"/>
        <v>97.757864663373098</v>
      </c>
      <c r="K62" s="14">
        <f t="shared" si="9"/>
        <v>-112889874.69017696</v>
      </c>
      <c r="L62" s="14">
        <f t="shared" si="6"/>
        <v>-113474703.10972127</v>
      </c>
    </row>
    <row r="63" spans="1:14">
      <c r="A63" t="s">
        <v>7</v>
      </c>
      <c r="B63" t="s">
        <v>15</v>
      </c>
      <c r="C63" s="1">
        <v>46268</v>
      </c>
      <c r="D63" s="8">
        <v>670723.24105842272</v>
      </c>
      <c r="E63" s="7">
        <v>5109760307.0899639</v>
      </c>
      <c r="F63" s="7">
        <v>-4251176.6925251503</v>
      </c>
      <c r="G63" s="7"/>
      <c r="H63" s="5">
        <f t="shared" si="8"/>
        <v>5105509130.397439</v>
      </c>
      <c r="I63" s="3">
        <f t="shared" si="10"/>
        <v>9.8995841893934483E-3</v>
      </c>
      <c r="J63" s="3">
        <f t="shared" si="4"/>
        <v>98.725626874783487</v>
      </c>
      <c r="K63" s="14">
        <f t="shared" si="9"/>
        <v>50046973.241062164</v>
      </c>
      <c r="L63" s="14">
        <f t="shared" si="6"/>
        <v>49376250.00000374</v>
      </c>
    </row>
    <row r="64" spans="1:14">
      <c r="A64" t="s">
        <v>7</v>
      </c>
      <c r="B64" t="s">
        <v>15</v>
      </c>
      <c r="C64" s="1">
        <v>46269</v>
      </c>
      <c r="D64" s="8">
        <v>335032.54246394709</v>
      </c>
      <c r="E64" s="7">
        <v>5125488983.8248892</v>
      </c>
      <c r="F64" s="7">
        <v>-4252097.5599914882</v>
      </c>
      <c r="G64" s="7"/>
      <c r="H64" s="5">
        <f t="shared" si="8"/>
        <v>5121236886.2648973</v>
      </c>
      <c r="I64" s="3">
        <f t="shared" si="10"/>
        <v>3.0805460270000562E-3</v>
      </c>
      <c r="J64" s="3">
        <f t="shared" si="4"/>
        <v>99.029755712415692</v>
      </c>
      <c r="K64" s="14">
        <f t="shared" si="9"/>
        <v>15727755.867458344</v>
      </c>
      <c r="L64" s="14">
        <f t="shared" si="6"/>
        <v>15392723.324994396</v>
      </c>
    </row>
    <row r="65" spans="1:12">
      <c r="A65" t="s">
        <v>7</v>
      </c>
      <c r="B65" t="s">
        <v>15</v>
      </c>
      <c r="C65" s="1">
        <v>46273</v>
      </c>
      <c r="D65" s="8">
        <v>1755892.5812309007</v>
      </c>
      <c r="E65" s="7">
        <v>5066320302.7450933</v>
      </c>
      <c r="F65" s="7">
        <v>-4252875.5934061352</v>
      </c>
      <c r="G65" s="7"/>
      <c r="H65" s="5">
        <f t="shared" si="8"/>
        <v>5062067427.1516876</v>
      </c>
      <c r="I65" s="3">
        <f t="shared" si="10"/>
        <v>-1.155374383713856E-2</v>
      </c>
      <c r="J65" s="3">
        <f t="shared" si="4"/>
        <v>97.88559128266003</v>
      </c>
      <c r="K65" s="14">
        <f t="shared" si="9"/>
        <v>-59169459.113209724</v>
      </c>
      <c r="L65" s="14">
        <f t="shared" si="6"/>
        <v>-60925351.694440626</v>
      </c>
    </row>
    <row r="66" spans="1:12">
      <c r="A66" t="s">
        <v>7</v>
      </c>
      <c r="B66" t="s">
        <v>15</v>
      </c>
      <c r="C66" s="1">
        <v>46274</v>
      </c>
      <c r="D66" s="8">
        <v>540512.30744319677</v>
      </c>
      <c r="E66" s="7">
        <v>5095004233.6946545</v>
      </c>
      <c r="F66" s="7">
        <v>-74639784.860525951</v>
      </c>
      <c r="G66" s="7"/>
      <c r="H66" s="5">
        <f t="shared" si="8"/>
        <v>5020364448.8341284</v>
      </c>
      <c r="I66" s="3">
        <f t="shared" si="10"/>
        <v>-8.238329282987164E-3</v>
      </c>
      <c r="J66" s="3">
        <f t="shared" si="4"/>
        <v>97.079177549613576</v>
      </c>
      <c r="K66" s="14">
        <f t="shared" si="9"/>
        <v>-41702978.317559242</v>
      </c>
      <c r="L66" s="14">
        <f t="shared" si="6"/>
        <v>-42243490.625002436</v>
      </c>
    </row>
    <row r="67" spans="1:12">
      <c r="A67" t="s">
        <v>7</v>
      </c>
      <c r="B67" t="s">
        <v>15</v>
      </c>
      <c r="C67" s="1">
        <v>46275</v>
      </c>
      <c r="D67" s="8">
        <v>93774.028572419658</v>
      </c>
      <c r="E67" s="7">
        <v>5144174813.356164</v>
      </c>
      <c r="F67" s="7">
        <v>-123716590.49346235</v>
      </c>
      <c r="G67" s="7"/>
      <c r="H67" s="5">
        <f t="shared" si="8"/>
        <v>5020458222.8627014</v>
      </c>
      <c r="I67" s="3">
        <f t="shared" si="10"/>
        <v>1.8678729309146708E-5</v>
      </c>
      <c r="J67" s="3">
        <f t="shared" si="4"/>
        <v>97.080990865292577</v>
      </c>
      <c r="K67" s="14">
        <f t="shared" si="9"/>
        <v>93774.028573036194</v>
      </c>
      <c r="L67" s="14">
        <f t="shared" si="6"/>
        <v>6.1653554439544678E-7</v>
      </c>
    </row>
    <row r="68" spans="1:12">
      <c r="A68" t="s">
        <v>7</v>
      </c>
      <c r="B68" t="s">
        <v>15</v>
      </c>
      <c r="C68" s="1">
        <v>46276</v>
      </c>
      <c r="D68" s="8">
        <v>551494.18506437237</v>
      </c>
      <c r="E68" s="7">
        <v>5095417570.089201</v>
      </c>
      <c r="F68" s="7">
        <v>-53896949.152545467</v>
      </c>
      <c r="G68" s="7"/>
      <c r="H68" s="5">
        <f t="shared" si="8"/>
        <v>5041520620.936655</v>
      </c>
      <c r="I68" s="3">
        <f t="shared" si="10"/>
        <v>4.1953138815173123E-3</v>
      </c>
      <c r="J68" s="3">
        <f t="shared" ref="J68:J72" si="11">J67*(1+I68)</f>
        <v>97.488276093901206</v>
      </c>
      <c r="K68" s="14">
        <f t="shared" si="9"/>
        <v>21062398.073953629</v>
      </c>
      <c r="L68" s="14">
        <f t="shared" ref="L68:L72" si="12">K68-D68</f>
        <v>20510903.888889257</v>
      </c>
    </row>
    <row r="69" spans="1:12">
      <c r="A69" t="s">
        <v>7</v>
      </c>
      <c r="B69" t="s">
        <v>15</v>
      </c>
      <c r="C69" s="1">
        <v>46279</v>
      </c>
      <c r="D69" s="8">
        <v>2207893.0062951543</v>
      </c>
      <c r="E69" s="7">
        <v>4905384564.0164499</v>
      </c>
      <c r="F69" s="7">
        <v>-4274679.2401644727</v>
      </c>
      <c r="G69" s="7"/>
      <c r="H69" s="5">
        <f t="shared" si="8"/>
        <v>4901109884.7762852</v>
      </c>
      <c r="I69" s="3">
        <f t="shared" si="10"/>
        <v>-2.7850870147642721E-2</v>
      </c>
      <c r="J69" s="3">
        <f t="shared" si="11"/>
        <v>94.773142775492417</v>
      </c>
      <c r="K69" s="14">
        <f t="shared" si="9"/>
        <v>-140410736.16036987</v>
      </c>
      <c r="L69" s="14">
        <f t="shared" si="12"/>
        <v>-142618629.16666502</v>
      </c>
    </row>
    <row r="70" spans="1:12">
      <c r="A70" t="s">
        <v>7</v>
      </c>
      <c r="B70" t="s">
        <v>15</v>
      </c>
      <c r="C70" s="1">
        <v>46280</v>
      </c>
      <c r="D70" s="8">
        <v>474771.58183755085</v>
      </c>
      <c r="E70" s="7">
        <v>4888689178.6416464</v>
      </c>
      <c r="F70" s="7">
        <v>-46113497.185612813</v>
      </c>
      <c r="G70" s="7"/>
      <c r="H70" s="5">
        <f t="shared" si="8"/>
        <v>4842575681.4560337</v>
      </c>
      <c r="I70" s="3">
        <f t="shared" si="10"/>
        <v>-1.1943050593921402E-2</v>
      </c>
      <c r="J70" s="3">
        <f t="shared" si="11"/>
        <v>93.641262336379768</v>
      </c>
      <c r="K70" s="14">
        <f t="shared" si="9"/>
        <v>-58534203.320251465</v>
      </c>
      <c r="L70" s="14">
        <f t="shared" si="12"/>
        <v>-59008974.902089015</v>
      </c>
    </row>
    <row r="71" spans="1:12">
      <c r="A71" t="s">
        <v>7</v>
      </c>
      <c r="B71" t="s">
        <v>15</v>
      </c>
      <c r="C71" s="1">
        <v>46281</v>
      </c>
      <c r="D71" s="8">
        <v>2012876.5556102695</v>
      </c>
      <c r="E71" s="7">
        <v>4669834153.0085154</v>
      </c>
      <c r="F71" s="7">
        <v>-46115510.384365506</v>
      </c>
      <c r="G71" s="7"/>
      <c r="H71" s="5">
        <f t="shared" si="8"/>
        <v>4623718642.6241503</v>
      </c>
      <c r="I71" s="3">
        <f t="shared" si="10"/>
        <v>-4.5194345577285626E-2</v>
      </c>
      <c r="J71" s="3">
        <f t="shared" si="11"/>
        <v>89.409206766056158</v>
      </c>
      <c r="K71" s="14">
        <f t="shared" si="9"/>
        <v>-218857038.83188343</v>
      </c>
      <c r="L71" s="14">
        <f t="shared" si="12"/>
        <v>-220869915.3874937</v>
      </c>
    </row>
    <row r="72" spans="1:12">
      <c r="A72" t="s">
        <v>7</v>
      </c>
      <c r="B72" t="s">
        <v>15</v>
      </c>
      <c r="C72" s="1">
        <v>46282</v>
      </c>
      <c r="D72" s="8">
        <v>873963.73746695835</v>
      </c>
      <c r="E72" s="7">
        <v>4767707618.2737122</v>
      </c>
      <c r="F72" s="7">
        <v>-143115011.91210061</v>
      </c>
      <c r="G72" s="7"/>
      <c r="H72" s="5">
        <f t="shared" si="8"/>
        <v>4624592606.3616114</v>
      </c>
      <c r="I72" s="3">
        <f t="shared" si="10"/>
        <v>1.8901749976834225E-4</v>
      </c>
      <c r="J72" s="3">
        <f t="shared" si="11"/>
        <v>89.42610667077534</v>
      </c>
      <c r="K72" s="14">
        <f t="shared" si="9"/>
        <v>873963.73746109009</v>
      </c>
      <c r="L72" s="14">
        <f t="shared" si="12"/>
        <v>-5.8682635426521301E-6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2B19-6674-4625-831D-38EEE78D7176}">
  <sheetPr>
    <tabColor theme="4" tint="0.79998168889431442"/>
  </sheetPr>
  <dimension ref="A1:L72"/>
  <sheetViews>
    <sheetView topLeftCell="A16" workbookViewId="0">
      <selection activeCell="E61" sqref="E61"/>
    </sheetView>
  </sheetViews>
  <sheetFormatPr defaultRowHeight="15"/>
  <cols>
    <col min="1" max="1" width="22.42578125" bestFit="1" customWidth="1"/>
    <col min="2" max="2" width="14.28515625" bestFit="1" customWidth="1"/>
    <col min="3" max="3" width="11.7109375" bestFit="1" customWidth="1"/>
    <col min="4" max="4" width="14" bestFit="1" customWidth="1"/>
    <col min="5" max="5" width="32.140625" bestFit="1" customWidth="1"/>
    <col min="6" max="6" width="21.85546875" bestFit="1" customWidth="1"/>
    <col min="7" max="7" width="19.85546875" bestFit="1" customWidth="1"/>
    <col min="8" max="8" width="22.5703125" bestFit="1" customWidth="1"/>
    <col min="9" max="9" width="12.7109375" bestFit="1" customWidth="1"/>
    <col min="10" max="10" width="12" bestFit="1" customWidth="1"/>
    <col min="11" max="12" width="18" bestFit="1" customWidth="1"/>
  </cols>
  <sheetData>
    <row r="1" spans="1:12">
      <c r="A1" t="s">
        <v>1</v>
      </c>
      <c r="B1" t="s">
        <v>9</v>
      </c>
      <c r="C1" t="s">
        <v>2</v>
      </c>
      <c r="D1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</row>
    <row r="2" spans="1:12">
      <c r="C2" s="1">
        <v>46203</v>
      </c>
      <c r="E2" s="6">
        <v>-4630975636.3299999</v>
      </c>
      <c r="F2" s="6"/>
      <c r="G2" s="6"/>
      <c r="H2" s="2">
        <v>-4630975636.3299999</v>
      </c>
      <c r="I2" s="2"/>
      <c r="J2" s="3">
        <v>100</v>
      </c>
    </row>
    <row r="3" spans="1:12">
      <c r="A3" t="s">
        <v>7</v>
      </c>
      <c r="B3" t="s">
        <v>15</v>
      </c>
      <c r="C3" s="1">
        <v>46204</v>
      </c>
      <c r="D3" s="8">
        <v>-477089.92</v>
      </c>
      <c r="E3" s="7">
        <v>-4597230175.25</v>
      </c>
      <c r="F3" s="7"/>
      <c r="G3" s="7">
        <f>-(E2+D3-E3)</f>
        <v>34222551</v>
      </c>
      <c r="H3" s="5">
        <f t="shared" ref="H3:H53" si="0">E3+F3</f>
        <v>-4597230175.25</v>
      </c>
      <c r="I3" s="3">
        <f t="shared" ref="I3:I54" si="1">(H3-H2-G3)/(H2+G3)</f>
        <v>1.037884591893032E-4</v>
      </c>
      <c r="J3" s="3">
        <f>J2*(1+I3)</f>
        <v>100.01037884591892</v>
      </c>
      <c r="K3" s="14">
        <f>H3-H2-G3</f>
        <v>-477089.92000007629</v>
      </c>
      <c r="L3" s="14">
        <f>K3-D3</f>
        <v>-7.6310243457555771E-8</v>
      </c>
    </row>
    <row r="4" spans="1:12">
      <c r="A4" t="s">
        <v>7</v>
      </c>
      <c r="B4" t="s">
        <v>15</v>
      </c>
      <c r="C4" s="1">
        <v>46205</v>
      </c>
      <c r="D4" s="8">
        <v>-477089.89</v>
      </c>
      <c r="E4" s="7">
        <v>-4597707265.1400003</v>
      </c>
      <c r="F4" s="7"/>
      <c r="G4" s="7">
        <f t="shared" ref="G4:G53" si="2">-(E3+D4-E4)</f>
        <v>0</v>
      </c>
      <c r="H4" s="5">
        <f t="shared" si="0"/>
        <v>-4597707265.1400003</v>
      </c>
      <c r="I4" s="3">
        <f t="shared" si="1"/>
        <v>1.0377768173732979E-4</v>
      </c>
      <c r="J4" s="3">
        <f t="shared" ref="J4:J67" si="3">J3*(1+I4)</f>
        <v>100.02075769118524</v>
      </c>
      <c r="K4" s="14">
        <f t="shared" ref="K4:K53" si="4">H4-H3-G4</f>
        <v>-477089.89000034332</v>
      </c>
      <c r="L4" s="14">
        <f t="shared" ref="L4:L67" si="5">K4-D4</f>
        <v>-3.4330878406763077E-7</v>
      </c>
    </row>
    <row r="5" spans="1:12">
      <c r="A5" t="s">
        <v>7</v>
      </c>
      <c r="B5" t="s">
        <v>15</v>
      </c>
      <c r="C5" s="1">
        <v>46206</v>
      </c>
      <c r="D5" s="8">
        <v>-477089.86</v>
      </c>
      <c r="E5" s="7">
        <v>-4598184355</v>
      </c>
      <c r="F5" s="7"/>
      <c r="G5" s="7">
        <f t="shared" si="2"/>
        <v>0</v>
      </c>
      <c r="H5" s="5">
        <f t="shared" si="0"/>
        <v>-4598184355</v>
      </c>
      <c r="I5" s="3">
        <f t="shared" si="1"/>
        <v>1.0376690652251199E-4</v>
      </c>
      <c r="J5" s="3">
        <f t="shared" si="3"/>
        <v>100.03113653579889</v>
      </c>
      <c r="K5" s="14">
        <f t="shared" si="4"/>
        <v>-477089.85999965668</v>
      </c>
      <c r="L5" s="14">
        <f t="shared" si="5"/>
        <v>3.4330878406763077E-7</v>
      </c>
    </row>
    <row r="6" spans="1:12">
      <c r="A6" t="s">
        <v>7</v>
      </c>
      <c r="B6" t="s">
        <v>15</v>
      </c>
      <c r="C6" s="1">
        <v>46207</v>
      </c>
      <c r="D6" s="8">
        <v>-477089.89</v>
      </c>
      <c r="E6" s="7">
        <v>-4598661444.8900003</v>
      </c>
      <c r="F6" s="7"/>
      <c r="G6" s="7">
        <f t="shared" si="2"/>
        <v>0</v>
      </c>
      <c r="H6" s="5">
        <f t="shared" si="0"/>
        <v>-4598661444.8900003</v>
      </c>
      <c r="I6" s="3">
        <f t="shared" si="1"/>
        <v>1.0375614659328798E-4</v>
      </c>
      <c r="J6" s="3">
        <f t="shared" si="3"/>
        <v>100.0415153810652</v>
      </c>
      <c r="K6" s="14">
        <f t="shared" si="4"/>
        <v>-477089.89000034332</v>
      </c>
      <c r="L6" s="14">
        <f t="shared" si="5"/>
        <v>-3.4330878406763077E-7</v>
      </c>
    </row>
    <row r="7" spans="1:12">
      <c r="A7" t="s">
        <v>7</v>
      </c>
      <c r="B7" t="s">
        <v>15</v>
      </c>
      <c r="C7" s="1">
        <v>46208</v>
      </c>
      <c r="D7" s="8">
        <v>-477089.89</v>
      </c>
      <c r="E7" s="7">
        <v>-4599138534.7799997</v>
      </c>
      <c r="F7" s="7"/>
      <c r="G7" s="7">
        <f t="shared" si="2"/>
        <v>9.5367431640625E-7</v>
      </c>
      <c r="H7" s="5">
        <f t="shared" si="0"/>
        <v>-4599138534.7799997</v>
      </c>
      <c r="I7" s="3">
        <f t="shared" si="1"/>
        <v>1.0374538237218622E-4</v>
      </c>
      <c r="J7" s="3">
        <f t="shared" si="3"/>
        <v>100.0518942263315</v>
      </c>
      <c r="K7" s="14">
        <f t="shared" si="4"/>
        <v>-477089.89000034332</v>
      </c>
      <c r="L7" s="14">
        <f t="shared" si="5"/>
        <v>-3.4330878406763077E-7</v>
      </c>
    </row>
    <row r="8" spans="1:12">
      <c r="A8" t="s">
        <v>7</v>
      </c>
      <c r="B8" t="s">
        <v>15</v>
      </c>
      <c r="C8" s="1">
        <v>46209</v>
      </c>
      <c r="D8" s="8">
        <v>-486887.55</v>
      </c>
      <c r="E8" s="7">
        <v>-4691239797.3299999</v>
      </c>
      <c r="F8" s="7"/>
      <c r="G8" s="7">
        <f t="shared" si="2"/>
        <v>-91614375</v>
      </c>
      <c r="H8" s="5">
        <f t="shared" si="0"/>
        <v>-4691239797.3299999</v>
      </c>
      <c r="I8" s="3">
        <f t="shared" si="1"/>
        <v>1.0379731343022845E-4</v>
      </c>
      <c r="J8" s="3">
        <f t="shared" si="3"/>
        <v>100.06227934415578</v>
      </c>
      <c r="K8" s="14">
        <f t="shared" si="4"/>
        <v>-486887.55000019073</v>
      </c>
      <c r="L8" s="14">
        <f t="shared" si="5"/>
        <v>-1.9074650481343269E-7</v>
      </c>
    </row>
    <row r="9" spans="1:12">
      <c r="A9" t="s">
        <v>7</v>
      </c>
      <c r="B9" t="s">
        <v>15</v>
      </c>
      <c r="C9" s="1">
        <v>46210</v>
      </c>
      <c r="D9" s="8">
        <v>-486887.55</v>
      </c>
      <c r="E9" s="7">
        <v>-4691726684.8800001</v>
      </c>
      <c r="F9" s="7"/>
      <c r="G9" s="7">
        <f t="shared" si="2"/>
        <v>0</v>
      </c>
      <c r="H9" s="5">
        <f t="shared" si="0"/>
        <v>-4691726684.8800001</v>
      </c>
      <c r="I9" s="3">
        <f t="shared" si="1"/>
        <v>1.0378654066613709E-4</v>
      </c>
      <c r="J9" s="3">
        <f t="shared" si="3"/>
        <v>100.07266446198008</v>
      </c>
      <c r="K9" s="14">
        <f t="shared" si="4"/>
        <v>-486887.55000019073</v>
      </c>
      <c r="L9" s="14">
        <f t="shared" si="5"/>
        <v>-1.9074650481343269E-7</v>
      </c>
    </row>
    <row r="10" spans="1:12">
      <c r="A10" t="s">
        <v>7</v>
      </c>
      <c r="B10" t="s">
        <v>15</v>
      </c>
      <c r="C10" s="1">
        <v>46211</v>
      </c>
      <c r="D10" s="8">
        <v>-486887.48</v>
      </c>
      <c r="E10" s="7">
        <v>-4692213572.3599997</v>
      </c>
      <c r="F10" s="7"/>
      <c r="G10" s="7">
        <f t="shared" si="2"/>
        <v>0</v>
      </c>
      <c r="H10" s="5">
        <f t="shared" si="0"/>
        <v>-4692213572.3599997</v>
      </c>
      <c r="I10" s="3">
        <f t="shared" si="1"/>
        <v>1.0377575521793109E-4</v>
      </c>
      <c r="J10" s="3">
        <f t="shared" si="3"/>
        <v>100.0830495783113</v>
      </c>
      <c r="K10" s="14">
        <f t="shared" si="4"/>
        <v>-486887.47999954224</v>
      </c>
      <c r="L10" s="14">
        <f t="shared" si="5"/>
        <v>4.5774504542350769E-7</v>
      </c>
    </row>
    <row r="11" spans="1:12">
      <c r="A11" t="s">
        <v>7</v>
      </c>
      <c r="B11" t="s">
        <v>15</v>
      </c>
      <c r="C11" s="1">
        <v>46212</v>
      </c>
      <c r="D11" s="8">
        <v>-474134.82</v>
      </c>
      <c r="E11" s="7">
        <v>-4567709570.4899998</v>
      </c>
      <c r="F11" s="7"/>
      <c r="G11" s="7">
        <f t="shared" si="2"/>
        <v>124978136.68999958</v>
      </c>
      <c r="H11" s="5">
        <f t="shared" si="0"/>
        <v>-4567709570.4899998</v>
      </c>
      <c r="I11" s="3">
        <f t="shared" si="1"/>
        <v>1.0381221346653452E-4</v>
      </c>
      <c r="J11" s="3">
        <f t="shared" si="3"/>
        <v>100.09343942121851</v>
      </c>
      <c r="K11" s="14">
        <f t="shared" si="4"/>
        <v>-474134.81999969482</v>
      </c>
      <c r="L11" s="14">
        <f t="shared" si="5"/>
        <v>3.0518276616930962E-7</v>
      </c>
    </row>
    <row r="12" spans="1:12">
      <c r="A12" t="s">
        <v>7</v>
      </c>
      <c r="B12" t="s">
        <v>15</v>
      </c>
      <c r="C12" s="1">
        <v>46213</v>
      </c>
      <c r="D12" s="8">
        <v>-482406.84</v>
      </c>
      <c r="E12" s="7">
        <v>-4642970388.79</v>
      </c>
      <c r="F12" s="7"/>
      <c r="G12" s="7">
        <f t="shared" si="2"/>
        <v>-74778411.460000038</v>
      </c>
      <c r="H12" s="5">
        <f t="shared" si="0"/>
        <v>-4642970388.79</v>
      </c>
      <c r="I12" s="3">
        <f t="shared" si="1"/>
        <v>1.0391127384190354E-4</v>
      </c>
      <c r="J12" s="3">
        <f t="shared" si="3"/>
        <v>100.10384025801199</v>
      </c>
      <c r="K12" s="14">
        <f t="shared" si="4"/>
        <v>-482406.84000015259</v>
      </c>
      <c r="L12" s="14">
        <f t="shared" si="5"/>
        <v>-1.5256227925419807E-7</v>
      </c>
    </row>
    <row r="13" spans="1:12">
      <c r="A13" t="s">
        <v>7</v>
      </c>
      <c r="B13" t="s">
        <v>15</v>
      </c>
      <c r="C13" s="1">
        <v>46214</v>
      </c>
      <c r="D13" s="8">
        <v>-482406.85</v>
      </c>
      <c r="E13" s="7">
        <v>-4643452795.6400003</v>
      </c>
      <c r="F13" s="7"/>
      <c r="G13" s="7">
        <f t="shared" si="2"/>
        <v>0</v>
      </c>
      <c r="H13" s="5">
        <f t="shared" si="0"/>
        <v>-4643452795.6400003</v>
      </c>
      <c r="I13" s="3">
        <f t="shared" si="1"/>
        <v>1.039004795647859E-4</v>
      </c>
      <c r="J13" s="3">
        <f t="shared" si="3"/>
        <v>100.11424109502107</v>
      </c>
      <c r="K13" s="14">
        <f t="shared" si="4"/>
        <v>-482406.85000038147</v>
      </c>
      <c r="L13" s="14">
        <f t="shared" si="5"/>
        <v>-3.8149300962686539E-7</v>
      </c>
    </row>
    <row r="14" spans="1:12">
      <c r="A14" t="s">
        <v>7</v>
      </c>
      <c r="B14" t="s">
        <v>15</v>
      </c>
      <c r="C14" s="1">
        <v>46215</v>
      </c>
      <c r="D14" s="8">
        <v>-482406.84</v>
      </c>
      <c r="E14" s="7">
        <v>-4643935202.4799995</v>
      </c>
      <c r="F14" s="7"/>
      <c r="G14" s="7">
        <f t="shared" si="2"/>
        <v>9.5367431640625E-7</v>
      </c>
      <c r="H14" s="5">
        <f t="shared" si="0"/>
        <v>-4643935202.4799995</v>
      </c>
      <c r="I14" s="3">
        <f t="shared" si="1"/>
        <v>1.0388968322303431E-4</v>
      </c>
      <c r="J14" s="3">
        <f t="shared" si="3"/>
        <v>100.12464193181455</v>
      </c>
      <c r="K14" s="14">
        <f t="shared" si="4"/>
        <v>-482406.84000015259</v>
      </c>
      <c r="L14" s="14">
        <f t="shared" si="5"/>
        <v>-1.5256227925419807E-7</v>
      </c>
    </row>
    <row r="15" spans="1:12">
      <c r="A15" t="s">
        <v>7</v>
      </c>
      <c r="B15" t="s">
        <v>15</v>
      </c>
      <c r="C15" s="1">
        <v>46216</v>
      </c>
      <c r="D15" s="8">
        <v>-496097.29</v>
      </c>
      <c r="E15" s="7">
        <v>-4770735265.5200005</v>
      </c>
      <c r="F15" s="7"/>
      <c r="G15" s="7">
        <f t="shared" si="2"/>
        <v>-126303965.75000095</v>
      </c>
      <c r="H15" s="5">
        <f t="shared" si="0"/>
        <v>-4770735265.5200005</v>
      </c>
      <c r="I15" s="3">
        <f t="shared" si="1"/>
        <v>1.0399841024827252E-4</v>
      </c>
      <c r="J15" s="3">
        <f t="shared" si="3"/>
        <v>100.13505473540214</v>
      </c>
      <c r="K15" s="14">
        <f t="shared" si="4"/>
        <v>-496097.28999996185</v>
      </c>
      <c r="L15" s="14">
        <f t="shared" si="5"/>
        <v>3.8126017898321152E-8</v>
      </c>
    </row>
    <row r="16" spans="1:12">
      <c r="A16" t="s">
        <v>7</v>
      </c>
      <c r="B16" t="s">
        <v>15</v>
      </c>
      <c r="C16" s="1">
        <v>46217</v>
      </c>
      <c r="D16" s="8">
        <v>-493402.5</v>
      </c>
      <c r="E16" s="7">
        <v>-4745110747.1899996</v>
      </c>
      <c r="F16" s="7"/>
      <c r="G16" s="7">
        <f t="shared" si="2"/>
        <v>26117920.830000877</v>
      </c>
      <c r="H16" s="5">
        <f t="shared" si="0"/>
        <v>-4745110747.1899996</v>
      </c>
      <c r="I16" s="3">
        <f t="shared" si="1"/>
        <v>1.039920533427628E-4</v>
      </c>
      <c r="J16" s="3">
        <f t="shared" si="3"/>
        <v>100.14546798535567</v>
      </c>
      <c r="K16" s="14">
        <f t="shared" si="4"/>
        <v>-493402.5</v>
      </c>
      <c r="L16" s="14">
        <f t="shared" si="5"/>
        <v>0</v>
      </c>
    </row>
    <row r="17" spans="1:12">
      <c r="A17" t="s">
        <v>7</v>
      </c>
      <c r="B17" t="s">
        <v>15</v>
      </c>
      <c r="C17" s="1">
        <v>46218</v>
      </c>
      <c r="D17" s="8">
        <v>-511407.06</v>
      </c>
      <c r="E17" s="7">
        <v>-4960635211.75</v>
      </c>
      <c r="F17" s="7"/>
      <c r="G17" s="7">
        <f t="shared" si="2"/>
        <v>-215013057.5</v>
      </c>
      <c r="H17" s="5">
        <f t="shared" si="0"/>
        <v>-4960635211.75</v>
      </c>
      <c r="I17" s="3">
        <f t="shared" si="1"/>
        <v>1.031036885645603E-4</v>
      </c>
      <c r="J17" s="3">
        <f t="shared" si="3"/>
        <v>100.15579335249798</v>
      </c>
      <c r="K17" s="14">
        <f t="shared" si="4"/>
        <v>-511407.06000041962</v>
      </c>
      <c r="L17" s="14">
        <f t="shared" si="5"/>
        <v>-4.1961902752518654E-7</v>
      </c>
    </row>
    <row r="18" spans="1:12">
      <c r="A18" t="s">
        <v>7</v>
      </c>
      <c r="B18" t="s">
        <v>15</v>
      </c>
      <c r="C18" s="1">
        <v>46219</v>
      </c>
      <c r="D18" s="8">
        <v>-511764.07</v>
      </c>
      <c r="E18" s="7">
        <v>-4951998601.3699999</v>
      </c>
      <c r="F18" s="7"/>
      <c r="G18" s="7">
        <f t="shared" si="2"/>
        <v>9148374.4499998093</v>
      </c>
      <c r="H18" s="5">
        <f t="shared" si="0"/>
        <v>-4951998601.3699999</v>
      </c>
      <c r="I18" s="3">
        <f t="shared" si="1"/>
        <v>1.0335563575460397E-4</v>
      </c>
      <c r="J18" s="3">
        <f t="shared" si="3"/>
        <v>100.16614501819443</v>
      </c>
      <c r="K18" s="14">
        <f t="shared" si="4"/>
        <v>-511764.06999969482</v>
      </c>
      <c r="L18" s="14">
        <f t="shared" si="5"/>
        <v>3.0518276616930962E-7</v>
      </c>
    </row>
    <row r="19" spans="1:12">
      <c r="A19" t="s">
        <v>7</v>
      </c>
      <c r="B19" t="s">
        <v>15</v>
      </c>
      <c r="C19" s="1">
        <v>46220</v>
      </c>
      <c r="D19" s="8">
        <v>-500425.46</v>
      </c>
      <c r="E19" s="7">
        <v>-4843479706.2700005</v>
      </c>
      <c r="F19" s="7"/>
      <c r="G19" s="7">
        <f t="shared" si="2"/>
        <v>109019320.55999947</v>
      </c>
      <c r="H19" s="5">
        <f t="shared" si="0"/>
        <v>-4843479706.2700005</v>
      </c>
      <c r="I19" s="3">
        <f t="shared" si="1"/>
        <v>1.0333008484734644E-4</v>
      </c>
      <c r="J19" s="3">
        <f t="shared" si="3"/>
        <v>100.176495194458</v>
      </c>
      <c r="K19" s="14">
        <f t="shared" si="4"/>
        <v>-500425.46000003815</v>
      </c>
      <c r="L19" s="14">
        <f t="shared" si="5"/>
        <v>-3.8126017898321152E-8</v>
      </c>
    </row>
    <row r="20" spans="1:12">
      <c r="A20" t="s">
        <v>7</v>
      </c>
      <c r="B20" t="s">
        <v>15</v>
      </c>
      <c r="C20" s="1">
        <v>46221</v>
      </c>
      <c r="D20" s="8">
        <v>-500425.38</v>
      </c>
      <c r="E20" s="7">
        <v>-4843980131.6499996</v>
      </c>
      <c r="F20" s="7"/>
      <c r="G20" s="7">
        <f t="shared" si="2"/>
        <v>9.5367431640625E-7</v>
      </c>
      <c r="H20" s="5">
        <f t="shared" si="0"/>
        <v>-4843980131.6499996</v>
      </c>
      <c r="I20" s="3">
        <f t="shared" si="1"/>
        <v>1.0331939232702924E-4</v>
      </c>
      <c r="J20" s="3">
        <f t="shared" si="3"/>
        <v>100.18684536906694</v>
      </c>
      <c r="K20" s="14">
        <f t="shared" si="4"/>
        <v>-500425.38000011444</v>
      </c>
      <c r="L20" s="14">
        <f t="shared" si="5"/>
        <v>-1.1443626135587692E-7</v>
      </c>
    </row>
    <row r="21" spans="1:12">
      <c r="A21" t="s">
        <v>7</v>
      </c>
      <c r="B21" t="s">
        <v>15</v>
      </c>
      <c r="C21" s="1">
        <v>46222</v>
      </c>
      <c r="D21" s="8">
        <v>-500425.37</v>
      </c>
      <c r="E21" s="7">
        <v>-4844480557.0200005</v>
      </c>
      <c r="F21" s="7"/>
      <c r="G21" s="7">
        <f t="shared" si="2"/>
        <v>-9.5367431640625E-7</v>
      </c>
      <c r="H21" s="5">
        <f t="shared" si="0"/>
        <v>-4844480557.0200005</v>
      </c>
      <c r="I21" s="3">
        <f t="shared" si="1"/>
        <v>1.0330871646854302E-4</v>
      </c>
      <c r="J21" s="3">
        <f t="shared" si="3"/>
        <v>100.19719554346906</v>
      </c>
      <c r="K21" s="14">
        <f t="shared" si="4"/>
        <v>-500425.36999988556</v>
      </c>
      <c r="L21" s="14">
        <f t="shared" si="5"/>
        <v>1.1443626135587692E-7</v>
      </c>
    </row>
    <row r="22" spans="1:12">
      <c r="A22" t="s">
        <v>7</v>
      </c>
      <c r="B22" t="s">
        <v>15</v>
      </c>
      <c r="C22" s="1">
        <v>46223</v>
      </c>
      <c r="D22" s="8">
        <v>-500425.43</v>
      </c>
      <c r="E22" s="7">
        <v>-4844980982.4499998</v>
      </c>
      <c r="F22" s="7"/>
      <c r="G22" s="7">
        <f t="shared" si="2"/>
        <v>9.5367431640625E-7</v>
      </c>
      <c r="H22" s="5">
        <f t="shared" si="0"/>
        <v>-4844980982.4499998</v>
      </c>
      <c r="I22" s="3">
        <f t="shared" si="1"/>
        <v>1.0329805726542816E-4</v>
      </c>
      <c r="J22" s="3">
        <f t="shared" si="3"/>
        <v>100.20754571911216</v>
      </c>
      <c r="K22" s="14">
        <f t="shared" si="4"/>
        <v>-500425.43000030518</v>
      </c>
      <c r="L22" s="14">
        <f t="shared" si="5"/>
        <v>-3.0518276616930962E-7</v>
      </c>
    </row>
    <row r="23" spans="1:12">
      <c r="A23" t="s">
        <v>7</v>
      </c>
      <c r="B23" t="s">
        <v>15</v>
      </c>
      <c r="C23" s="1">
        <v>46224</v>
      </c>
      <c r="D23" s="8">
        <v>-500425.36</v>
      </c>
      <c r="E23" s="7">
        <v>-4845481407.8100004</v>
      </c>
      <c r="F23" s="7"/>
      <c r="G23" s="7">
        <f t="shared" si="2"/>
        <v>-9.5367431640625E-7</v>
      </c>
      <c r="H23" s="5">
        <f t="shared" si="0"/>
        <v>-4845481407.8100004</v>
      </c>
      <c r="I23" s="3">
        <f t="shared" si="1"/>
        <v>1.0328737343084524E-4</v>
      </c>
      <c r="J23" s="3">
        <f t="shared" si="3"/>
        <v>100.21789589330743</v>
      </c>
      <c r="K23" s="14">
        <f t="shared" si="4"/>
        <v>-500425.35999965668</v>
      </c>
      <c r="L23" s="14">
        <f t="shared" si="5"/>
        <v>3.4330878406763077E-7</v>
      </c>
    </row>
    <row r="24" spans="1:12">
      <c r="A24" t="s">
        <v>7</v>
      </c>
      <c r="B24" t="s">
        <v>15</v>
      </c>
      <c r="C24" s="1">
        <v>46225</v>
      </c>
      <c r="D24" s="8">
        <v>-500425.45</v>
      </c>
      <c r="E24" s="7">
        <v>-4845981833.2600002</v>
      </c>
      <c r="F24" s="7"/>
      <c r="G24" s="7">
        <f t="shared" si="2"/>
        <v>0</v>
      </c>
      <c r="H24" s="5">
        <f t="shared" si="0"/>
        <v>-4845981833.2600002</v>
      </c>
      <c r="I24" s="3">
        <f t="shared" si="1"/>
        <v>1.0327672482515731E-4</v>
      </c>
      <c r="J24" s="3">
        <f t="shared" si="3"/>
        <v>100.22824606936416</v>
      </c>
      <c r="K24" s="14">
        <f t="shared" si="4"/>
        <v>-500425.44999980927</v>
      </c>
      <c r="L24" s="14">
        <f t="shared" si="5"/>
        <v>1.9074650481343269E-7</v>
      </c>
    </row>
    <row r="25" spans="1:12">
      <c r="A25" t="s">
        <v>7</v>
      </c>
      <c r="B25" t="s">
        <v>15</v>
      </c>
      <c r="C25" s="1">
        <v>46226</v>
      </c>
      <c r="D25" s="8">
        <v>-509391.59</v>
      </c>
      <c r="E25" s="7">
        <v>-4930113724.8500004</v>
      </c>
      <c r="F25" s="7"/>
      <c r="G25" s="7">
        <f t="shared" si="2"/>
        <v>-83622500</v>
      </c>
      <c r="H25" s="5">
        <f t="shared" si="0"/>
        <v>-4930113724.8500004</v>
      </c>
      <c r="I25" s="3">
        <f t="shared" si="1"/>
        <v>1.0333315932950068E-4</v>
      </c>
      <c r="J25" s="3">
        <f t="shared" si="3"/>
        <v>100.23860297068455</v>
      </c>
      <c r="K25" s="14">
        <f t="shared" si="4"/>
        <v>-509391.59000015259</v>
      </c>
      <c r="L25" s="14">
        <f t="shared" si="5"/>
        <v>-1.5256227925419807E-7</v>
      </c>
    </row>
    <row r="26" spans="1:12">
      <c r="A26" t="s">
        <v>7</v>
      </c>
      <c r="B26" t="s">
        <v>15</v>
      </c>
      <c r="C26" s="1">
        <v>46227</v>
      </c>
      <c r="D26" s="8">
        <v>-514910.96</v>
      </c>
      <c r="E26" s="7">
        <v>-4979689885.8100004</v>
      </c>
      <c r="F26" s="7"/>
      <c r="G26" s="7">
        <f t="shared" si="2"/>
        <v>-49061250</v>
      </c>
      <c r="H26" s="5">
        <f t="shared" si="0"/>
        <v>-4979689885.8100004</v>
      </c>
      <c r="I26" s="3">
        <f t="shared" si="1"/>
        <v>1.0341290727899155E-4</v>
      </c>
      <c r="J26" s="3">
        <f t="shared" si="3"/>
        <v>100.24896893603933</v>
      </c>
      <c r="K26" s="14">
        <f t="shared" si="4"/>
        <v>-514910.96000003815</v>
      </c>
      <c r="L26" s="14">
        <f t="shared" si="5"/>
        <v>-3.8126017898321152E-8</v>
      </c>
    </row>
    <row r="27" spans="1:12">
      <c r="A27" t="s">
        <v>7</v>
      </c>
      <c r="B27" t="s">
        <v>15</v>
      </c>
      <c r="C27" s="1">
        <v>46228</v>
      </c>
      <c r="D27" s="8">
        <v>-514911</v>
      </c>
      <c r="E27" s="7">
        <v>-4980204796.8100004</v>
      </c>
      <c r="F27" s="7"/>
      <c r="G27" s="7">
        <f t="shared" si="2"/>
        <v>0</v>
      </c>
      <c r="H27" s="5">
        <f t="shared" si="0"/>
        <v>-4980204796.8100004</v>
      </c>
      <c r="I27" s="3">
        <f t="shared" si="1"/>
        <v>1.0340222218802771E-4</v>
      </c>
      <c r="J27" s="3">
        <f t="shared" si="3"/>
        <v>100.25933490219937</v>
      </c>
      <c r="K27" s="14">
        <f t="shared" si="4"/>
        <v>-514911</v>
      </c>
      <c r="L27" s="14">
        <f t="shared" si="5"/>
        <v>0</v>
      </c>
    </row>
    <row r="28" spans="1:12">
      <c r="A28" t="s">
        <v>7</v>
      </c>
      <c r="B28" t="s">
        <v>15</v>
      </c>
      <c r="C28" s="1">
        <v>46229</v>
      </c>
      <c r="D28" s="8">
        <v>-514910.98</v>
      </c>
      <c r="E28" s="7">
        <v>-4980719707.79</v>
      </c>
      <c r="F28" s="7"/>
      <c r="G28" s="7">
        <f t="shared" si="2"/>
        <v>0</v>
      </c>
      <c r="H28" s="5">
        <f t="shared" si="0"/>
        <v>-4980719707.79</v>
      </c>
      <c r="I28" s="3">
        <f t="shared" si="1"/>
        <v>1.0339152725794753E-4</v>
      </c>
      <c r="J28" s="3">
        <f t="shared" si="3"/>
        <v>100.26970086795677</v>
      </c>
      <c r="K28" s="14">
        <f t="shared" si="4"/>
        <v>-514910.97999954224</v>
      </c>
      <c r="L28" s="14">
        <f t="shared" si="5"/>
        <v>4.5774504542350769E-7</v>
      </c>
    </row>
    <row r="29" spans="1:12">
      <c r="A29" t="s">
        <v>7</v>
      </c>
      <c r="B29" t="s">
        <v>15</v>
      </c>
      <c r="C29" s="1">
        <v>46230</v>
      </c>
      <c r="D29" s="8">
        <v>-513251.72</v>
      </c>
      <c r="E29" s="7">
        <v>-4965412948.9300003</v>
      </c>
      <c r="F29" s="7"/>
      <c r="G29" s="7">
        <f t="shared" si="2"/>
        <v>15820010.579999924</v>
      </c>
      <c r="H29" s="5">
        <f t="shared" si="0"/>
        <v>-4965412948.9300003</v>
      </c>
      <c r="I29" s="3">
        <f t="shared" si="1"/>
        <v>1.033760501322285E-4</v>
      </c>
      <c r="J29" s="3">
        <f t="shared" si="3"/>
        <v>100.28006635358045</v>
      </c>
      <c r="K29" s="14">
        <f t="shared" si="4"/>
        <v>-513251.72000026703</v>
      </c>
      <c r="L29" s="14">
        <f t="shared" si="5"/>
        <v>-2.6705674827098846E-7</v>
      </c>
    </row>
    <row r="30" spans="1:12">
      <c r="A30" t="s">
        <v>7</v>
      </c>
      <c r="B30" t="s">
        <v>15</v>
      </c>
      <c r="C30" s="1">
        <v>46231</v>
      </c>
      <c r="D30" s="8">
        <v>-508616.63</v>
      </c>
      <c r="E30" s="7">
        <v>-4920211477.6999998</v>
      </c>
      <c r="F30" s="7"/>
      <c r="G30" s="7">
        <f t="shared" si="2"/>
        <v>45710087.86000061</v>
      </c>
      <c r="H30" s="5">
        <f t="shared" si="0"/>
        <v>-4920211477.6999998</v>
      </c>
      <c r="I30" s="3">
        <f t="shared" si="1"/>
        <v>1.033836075802135E-4</v>
      </c>
      <c r="J30" s="3">
        <f t="shared" si="3"/>
        <v>100.29043366860846</v>
      </c>
      <c r="K30" s="14">
        <f t="shared" si="4"/>
        <v>-508616.63000011444</v>
      </c>
      <c r="L30" s="14">
        <f t="shared" si="5"/>
        <v>-1.1443626135587692E-7</v>
      </c>
    </row>
    <row r="31" spans="1:12">
      <c r="A31" t="s">
        <v>7</v>
      </c>
      <c r="B31" t="s">
        <v>15</v>
      </c>
      <c r="C31" s="1">
        <v>46232</v>
      </c>
      <c r="D31" s="8">
        <v>-508616.69</v>
      </c>
      <c r="E31" s="7">
        <v>-4920720094.3900003</v>
      </c>
      <c r="F31" s="7"/>
      <c r="G31" s="7">
        <f t="shared" si="2"/>
        <v>-9.5367431640625E-7</v>
      </c>
      <c r="H31" s="5">
        <f t="shared" si="0"/>
        <v>-4920720094.3900003</v>
      </c>
      <c r="I31" s="3">
        <f t="shared" si="1"/>
        <v>1.033729327092538E-4</v>
      </c>
      <c r="J31" s="3">
        <f t="shared" si="3"/>
        <v>100.30080098485948</v>
      </c>
      <c r="K31" s="14">
        <f t="shared" si="4"/>
        <v>-508616.68999958038</v>
      </c>
      <c r="L31" s="14">
        <f t="shared" si="5"/>
        <v>4.1961902752518654E-7</v>
      </c>
    </row>
    <row r="32" spans="1:12">
      <c r="A32" t="s">
        <v>7</v>
      </c>
      <c r="B32" t="s">
        <v>15</v>
      </c>
      <c r="C32" s="1">
        <v>46233</v>
      </c>
      <c r="D32" s="8">
        <v>-515278.23</v>
      </c>
      <c r="E32" s="7">
        <v>-4979386794.8900003</v>
      </c>
      <c r="F32" s="7"/>
      <c r="G32" s="7">
        <f t="shared" si="2"/>
        <v>-58151422.270000458</v>
      </c>
      <c r="H32" s="5">
        <f t="shared" si="0"/>
        <v>-4979386794.8900003</v>
      </c>
      <c r="I32" s="3">
        <f t="shared" si="1"/>
        <v>1.0349297592342948E-4</v>
      </c>
      <c r="J32" s="3">
        <f t="shared" si="3"/>
        <v>100.3111814132409</v>
      </c>
      <c r="K32" s="14">
        <f t="shared" si="4"/>
        <v>-515278.22999954224</v>
      </c>
      <c r="L32" s="14">
        <f t="shared" si="5"/>
        <v>4.5774504542350769E-7</v>
      </c>
    </row>
    <row r="33" spans="1:12">
      <c r="A33" t="s">
        <v>7</v>
      </c>
      <c r="B33" t="s">
        <v>15</v>
      </c>
      <c r="C33" s="1">
        <v>46234</v>
      </c>
      <c r="D33" s="8">
        <v>-513384.47</v>
      </c>
      <c r="E33" s="7">
        <v>-4961545954.3599997</v>
      </c>
      <c r="F33" s="7"/>
      <c r="G33" s="7">
        <f t="shared" si="2"/>
        <v>18354225.000000954</v>
      </c>
      <c r="H33" s="5">
        <f t="shared" si="0"/>
        <v>-4961545954.3599997</v>
      </c>
      <c r="I33" s="3">
        <f t="shared" si="1"/>
        <v>1.0348339035630445E-4</v>
      </c>
      <c r="J33" s="3">
        <f t="shared" si="3"/>
        <v>100.32156195438419</v>
      </c>
      <c r="K33" s="14">
        <f t="shared" si="4"/>
        <v>-513384.47000026703</v>
      </c>
      <c r="L33" s="14">
        <f t="shared" si="5"/>
        <v>-2.6705674827098846E-7</v>
      </c>
    </row>
    <row r="34" spans="1:12">
      <c r="A34" t="s">
        <v>7</v>
      </c>
      <c r="B34" t="s">
        <v>15</v>
      </c>
      <c r="C34" s="1">
        <v>46235</v>
      </c>
      <c r="D34" s="8">
        <v>-513384.47</v>
      </c>
      <c r="E34" s="7">
        <v>-4962059338.8299999</v>
      </c>
      <c r="F34" s="7"/>
      <c r="G34" s="7">
        <f t="shared" si="2"/>
        <v>0</v>
      </c>
      <c r="H34" s="5">
        <f t="shared" si="0"/>
        <v>-4962059338.8299999</v>
      </c>
      <c r="I34" s="3">
        <f t="shared" si="1"/>
        <v>1.0347268265229433E-4</v>
      </c>
      <c r="J34" s="3">
        <f t="shared" si="3"/>
        <v>100.33194249552749</v>
      </c>
      <c r="K34" s="14">
        <f t="shared" si="4"/>
        <v>-513384.47000026703</v>
      </c>
      <c r="L34" s="14">
        <f t="shared" si="5"/>
        <v>-2.6705674827098846E-7</v>
      </c>
    </row>
    <row r="35" spans="1:12">
      <c r="A35" t="s">
        <v>7</v>
      </c>
      <c r="B35" t="s">
        <v>15</v>
      </c>
      <c r="C35" s="1">
        <v>46236</v>
      </c>
      <c r="D35" s="8">
        <v>-513384.45</v>
      </c>
      <c r="E35" s="7">
        <v>-4910047149.2799997</v>
      </c>
      <c r="F35" s="7"/>
      <c r="G35" s="7">
        <f t="shared" si="2"/>
        <v>52525574</v>
      </c>
      <c r="H35" s="5">
        <f t="shared" si="0"/>
        <v>-4910047149.2799997</v>
      </c>
      <c r="I35" s="3">
        <f t="shared" si="1"/>
        <v>1.0456888058851878E-4</v>
      </c>
      <c r="J35" s="3">
        <f t="shared" si="3"/>
        <v>100.34243409444151</v>
      </c>
      <c r="K35" s="14">
        <f t="shared" si="4"/>
        <v>-513384.44999980927</v>
      </c>
      <c r="L35" s="14">
        <f t="shared" si="5"/>
        <v>1.9074650481343269E-7</v>
      </c>
    </row>
    <row r="36" spans="1:12">
      <c r="A36" t="s">
        <v>7</v>
      </c>
      <c r="B36" t="s">
        <v>15</v>
      </c>
      <c r="C36" s="1">
        <v>46237</v>
      </c>
      <c r="D36" s="8">
        <v>-515936.69</v>
      </c>
      <c r="E36" s="7">
        <v>-4983922559.9700003</v>
      </c>
      <c r="F36" s="7"/>
      <c r="G36" s="7">
        <f t="shared" si="2"/>
        <v>-73359474.000000954</v>
      </c>
      <c r="H36" s="5">
        <f t="shared" si="0"/>
        <v>-4983922559.9700003</v>
      </c>
      <c r="I36" s="3">
        <f t="shared" si="1"/>
        <v>1.035309235231539E-4</v>
      </c>
      <c r="J36" s="3">
        <f t="shared" si="3"/>
        <v>100.35282263931187</v>
      </c>
      <c r="K36" s="14">
        <f t="shared" si="4"/>
        <v>-515936.68999958038</v>
      </c>
      <c r="L36" s="14">
        <f t="shared" si="5"/>
        <v>4.1961902752518654E-7</v>
      </c>
    </row>
    <row r="37" spans="1:12">
      <c r="A37" t="s">
        <v>7</v>
      </c>
      <c r="B37" t="s">
        <v>15</v>
      </c>
      <c r="C37" s="1">
        <v>46238</v>
      </c>
      <c r="D37" s="8">
        <v>-505263.34</v>
      </c>
      <c r="E37" s="7">
        <v>-4822829725.8199997</v>
      </c>
      <c r="F37" s="7"/>
      <c r="G37" s="7">
        <f t="shared" si="2"/>
        <v>161598097.49000072</v>
      </c>
      <c r="H37" s="5">
        <f t="shared" si="0"/>
        <v>-4822829725.8199997</v>
      </c>
      <c r="I37" s="3">
        <f t="shared" si="1"/>
        <v>1.0477589053398295E-4</v>
      </c>
      <c r="J37" s="3">
        <f t="shared" si="3"/>
        <v>100.36333719567149</v>
      </c>
      <c r="K37" s="14">
        <f t="shared" si="4"/>
        <v>-505263.34000015259</v>
      </c>
      <c r="L37" s="14">
        <f t="shared" si="5"/>
        <v>-1.5256227925419807E-7</v>
      </c>
    </row>
    <row r="38" spans="1:12">
      <c r="A38" t="s">
        <v>7</v>
      </c>
      <c r="B38" t="s">
        <v>15</v>
      </c>
      <c r="C38" s="1">
        <v>46239</v>
      </c>
      <c r="D38" s="8">
        <v>-494631.06</v>
      </c>
      <c r="E38" s="7">
        <v>-4716908669.04</v>
      </c>
      <c r="F38" s="7"/>
      <c r="G38" s="7">
        <f t="shared" si="2"/>
        <v>106415687.84000015</v>
      </c>
      <c r="H38" s="5">
        <f t="shared" si="0"/>
        <v>-4716908669.04</v>
      </c>
      <c r="I38" s="3">
        <f t="shared" si="1"/>
        <v>1.0487439313370078E-4</v>
      </c>
      <c r="J38" s="3">
        <f t="shared" si="3"/>
        <v>100.37386273975277</v>
      </c>
      <c r="K38" s="14">
        <f t="shared" si="4"/>
        <v>-494631.06000041962</v>
      </c>
      <c r="L38" s="14">
        <f t="shared" si="5"/>
        <v>-4.1961902752518654E-7</v>
      </c>
    </row>
    <row r="39" spans="1:12">
      <c r="A39" t="s">
        <v>7</v>
      </c>
      <c r="B39" t="s">
        <v>15</v>
      </c>
      <c r="C39" s="1">
        <v>46240</v>
      </c>
      <c r="D39" s="8">
        <v>-492229.26</v>
      </c>
      <c r="E39" s="7">
        <v>-4694127234.2399998</v>
      </c>
      <c r="F39" s="7"/>
      <c r="G39" s="7">
        <f t="shared" si="2"/>
        <v>23273664.06000042</v>
      </c>
      <c r="H39" s="5">
        <f t="shared" si="0"/>
        <v>-4694127234.2399998</v>
      </c>
      <c r="I39" s="3">
        <f t="shared" si="1"/>
        <v>1.048716526696192E-4</v>
      </c>
      <c r="J39" s="3">
        <f t="shared" si="3"/>
        <v>100.38438911262313</v>
      </c>
      <c r="K39" s="14">
        <f t="shared" si="4"/>
        <v>-492229.26000022888</v>
      </c>
      <c r="L39" s="14">
        <f t="shared" si="5"/>
        <v>-2.2887252271175385E-7</v>
      </c>
    </row>
    <row r="40" spans="1:12">
      <c r="A40" t="s">
        <v>7</v>
      </c>
      <c r="B40" t="s">
        <v>15</v>
      </c>
      <c r="C40" s="1">
        <v>46241</v>
      </c>
      <c r="D40" s="8">
        <v>-500724.91</v>
      </c>
      <c r="E40" s="7">
        <v>-4763377653.5900002</v>
      </c>
      <c r="F40" s="7"/>
      <c r="G40" s="7">
        <f t="shared" si="2"/>
        <v>-68749694.440000534</v>
      </c>
      <c r="H40" s="5">
        <f t="shared" si="0"/>
        <v>-4763377653.5900002</v>
      </c>
      <c r="I40" s="3">
        <f t="shared" si="1"/>
        <v>1.0513076812560429E-4</v>
      </c>
      <c r="J40" s="3">
        <f t="shared" si="3"/>
        <v>100.39494260055837</v>
      </c>
      <c r="K40" s="14">
        <f t="shared" si="4"/>
        <v>-500724.90999984741</v>
      </c>
      <c r="L40" s="14">
        <f t="shared" si="5"/>
        <v>1.5256227925419807E-7</v>
      </c>
    </row>
    <row r="41" spans="1:12">
      <c r="A41" t="s">
        <v>7</v>
      </c>
      <c r="B41" t="s">
        <v>15</v>
      </c>
      <c r="C41" s="1">
        <v>46242</v>
      </c>
      <c r="D41" s="8">
        <v>-500724.81</v>
      </c>
      <c r="E41" s="7">
        <v>-4763878378.3999996</v>
      </c>
      <c r="F41" s="7"/>
      <c r="G41" s="7">
        <f t="shared" si="2"/>
        <v>9.5367431640625E-7</v>
      </c>
      <c r="H41" s="5">
        <f t="shared" si="0"/>
        <v>-4763878378.3999996</v>
      </c>
      <c r="I41" s="3">
        <f t="shared" si="1"/>
        <v>1.051196958156446E-4</v>
      </c>
      <c r="J41" s="3">
        <f t="shared" si="3"/>
        <v>100.40549608638598</v>
      </c>
      <c r="K41" s="14">
        <f t="shared" si="4"/>
        <v>-500724.81000041962</v>
      </c>
      <c r="L41" s="14">
        <f t="shared" si="5"/>
        <v>-4.1961902752518654E-7</v>
      </c>
    </row>
    <row r="42" spans="1:12">
      <c r="A42" t="s">
        <v>7</v>
      </c>
      <c r="B42" t="s">
        <v>15</v>
      </c>
      <c r="C42" s="1">
        <v>46243</v>
      </c>
      <c r="D42" s="8">
        <v>-500724.84</v>
      </c>
      <c r="E42" s="7">
        <v>-4764379103.2399998</v>
      </c>
      <c r="F42" s="7"/>
      <c r="G42" s="7">
        <f t="shared" si="2"/>
        <v>0</v>
      </c>
      <c r="H42" s="5">
        <f t="shared" si="0"/>
        <v>-4764379103.2399998</v>
      </c>
      <c r="I42" s="3">
        <f t="shared" si="1"/>
        <v>1.0510865312399652E-4</v>
      </c>
      <c r="J42" s="3">
        <f t="shared" si="3"/>
        <v>100.41604957284588</v>
      </c>
      <c r="K42" s="14">
        <f t="shared" si="4"/>
        <v>-500724.84000015259</v>
      </c>
      <c r="L42" s="14">
        <f t="shared" si="5"/>
        <v>-1.5256227925419807E-7</v>
      </c>
    </row>
    <row r="43" spans="1:12">
      <c r="A43" t="s">
        <v>7</v>
      </c>
      <c r="B43" t="s">
        <v>15</v>
      </c>
      <c r="C43" s="1">
        <v>46244</v>
      </c>
      <c r="D43" s="8">
        <v>-490256.64000000001</v>
      </c>
      <c r="E43" s="7">
        <v>-4663097235.9200001</v>
      </c>
      <c r="F43" s="7"/>
      <c r="G43" s="7">
        <f t="shared" si="2"/>
        <v>101772123.96000004</v>
      </c>
      <c r="H43" s="5">
        <f t="shared" si="0"/>
        <v>-4663097235.9200001</v>
      </c>
      <c r="I43" s="3">
        <f t="shared" si="1"/>
        <v>1.051464646664362E-4</v>
      </c>
      <c r="J43" s="3">
        <f t="shared" si="3"/>
        <v>100.42660796545422</v>
      </c>
      <c r="K43" s="14">
        <f t="shared" si="4"/>
        <v>-490256.64000034332</v>
      </c>
      <c r="L43" s="14">
        <f t="shared" si="5"/>
        <v>-3.4330878406763077E-7</v>
      </c>
    </row>
    <row r="44" spans="1:12">
      <c r="A44" t="s">
        <v>7</v>
      </c>
      <c r="B44" t="s">
        <v>15</v>
      </c>
      <c r="C44" s="1">
        <v>46245</v>
      </c>
      <c r="D44" s="8">
        <v>-471559.99</v>
      </c>
      <c r="E44" s="7">
        <v>-4481398706.4099998</v>
      </c>
      <c r="F44" s="7"/>
      <c r="G44" s="7">
        <f t="shared" si="2"/>
        <v>182170089.5</v>
      </c>
      <c r="H44" s="5">
        <f t="shared" si="0"/>
        <v>-4481398706.4099998</v>
      </c>
      <c r="I44" s="3">
        <f t="shared" si="1"/>
        <v>1.0523714726683742E-4</v>
      </c>
      <c r="J44" s="3">
        <f t="shared" si="3"/>
        <v>100.43717657518619</v>
      </c>
      <c r="K44" s="14">
        <f t="shared" si="4"/>
        <v>-471559.98999977112</v>
      </c>
      <c r="L44" s="14">
        <f t="shared" si="5"/>
        <v>2.2887252271175385E-7</v>
      </c>
    </row>
    <row r="45" spans="1:12">
      <c r="A45" t="s">
        <v>7</v>
      </c>
      <c r="B45" t="s">
        <v>15</v>
      </c>
      <c r="C45" s="1">
        <v>46246</v>
      </c>
      <c r="D45" s="8">
        <v>-509979.08</v>
      </c>
      <c r="E45" s="7">
        <v>-4835228685.4899998</v>
      </c>
      <c r="F45" s="7"/>
      <c r="G45" s="7">
        <f t="shared" si="2"/>
        <v>-353320000</v>
      </c>
      <c r="H45" s="5">
        <f t="shared" si="0"/>
        <v>-4835228685.4899998</v>
      </c>
      <c r="I45" s="3">
        <f t="shared" si="1"/>
        <v>1.0548267871795307E-4</v>
      </c>
      <c r="J45" s="3">
        <f t="shared" si="3"/>
        <v>100.4477709576142</v>
      </c>
      <c r="K45" s="14">
        <f t="shared" si="4"/>
        <v>-509979.07999992371</v>
      </c>
      <c r="L45" s="14">
        <f t="shared" si="5"/>
        <v>7.6310243457555771E-8</v>
      </c>
    </row>
    <row r="46" spans="1:12">
      <c r="A46" t="s">
        <v>7</v>
      </c>
      <c r="B46" t="s">
        <v>15</v>
      </c>
      <c r="C46" s="1">
        <v>46247</v>
      </c>
      <c r="D46" s="8">
        <v>-504873.33</v>
      </c>
      <c r="E46" s="7">
        <v>-4786355659.5200005</v>
      </c>
      <c r="F46" s="7"/>
      <c r="G46" s="7">
        <f t="shared" si="2"/>
        <v>49377899.299999237</v>
      </c>
      <c r="H46" s="5">
        <f t="shared" si="0"/>
        <v>-4786355659.5200005</v>
      </c>
      <c r="I46" s="3">
        <f t="shared" si="1"/>
        <v>1.0549291078125143E-4</v>
      </c>
      <c r="J46" s="3">
        <f t="shared" si="3"/>
        <v>100.45836748535402</v>
      </c>
      <c r="K46" s="14">
        <f t="shared" si="4"/>
        <v>-504873.32999992371</v>
      </c>
      <c r="L46" s="14">
        <f t="shared" si="5"/>
        <v>7.6310243457555771E-8</v>
      </c>
    </row>
    <row r="47" spans="1:12">
      <c r="A47" t="s">
        <v>7</v>
      </c>
      <c r="B47" t="s">
        <v>15</v>
      </c>
      <c r="C47" s="1">
        <v>46248</v>
      </c>
      <c r="D47" s="8">
        <v>-504873.3</v>
      </c>
      <c r="E47" s="7">
        <v>-4786860532.8199997</v>
      </c>
      <c r="F47" s="7"/>
      <c r="G47" s="7">
        <f t="shared" si="2"/>
        <v>9.5367431640625E-7</v>
      </c>
      <c r="H47" s="5">
        <f t="shared" si="0"/>
        <v>-4786860532.8199997</v>
      </c>
      <c r="I47" s="3">
        <f t="shared" si="1"/>
        <v>1.0548177693314627E-4</v>
      </c>
      <c r="J47" s="3">
        <f t="shared" si="3"/>
        <v>100.46896401246417</v>
      </c>
      <c r="K47" s="14">
        <f t="shared" si="4"/>
        <v>-504873.30000019073</v>
      </c>
      <c r="L47" s="14">
        <f t="shared" si="5"/>
        <v>-1.9074650481343269E-7</v>
      </c>
    </row>
    <row r="48" spans="1:12">
      <c r="A48" t="s">
        <v>7</v>
      </c>
      <c r="B48" t="s">
        <v>15</v>
      </c>
      <c r="C48" s="1">
        <v>46249</v>
      </c>
      <c r="D48" s="8">
        <v>-504873.33</v>
      </c>
      <c r="E48" s="7">
        <v>-4787365406.1499996</v>
      </c>
      <c r="F48" s="7"/>
      <c r="G48" s="7">
        <f t="shared" si="2"/>
        <v>0</v>
      </c>
      <c r="H48" s="5">
        <f t="shared" si="0"/>
        <v>-4787365406.1499996</v>
      </c>
      <c r="I48" s="3">
        <f t="shared" si="1"/>
        <v>1.0547065796849035E-4</v>
      </c>
      <c r="J48" s="3">
        <f t="shared" si="3"/>
        <v>100.47956054020396</v>
      </c>
      <c r="K48" s="14">
        <f t="shared" si="4"/>
        <v>-504873.32999992371</v>
      </c>
      <c r="L48" s="14">
        <f t="shared" si="5"/>
        <v>7.6310243457555771E-8</v>
      </c>
    </row>
    <row r="49" spans="1:12">
      <c r="A49" t="s">
        <v>7</v>
      </c>
      <c r="B49" t="s">
        <v>15</v>
      </c>
      <c r="C49" s="1">
        <v>46250</v>
      </c>
      <c r="D49" s="8">
        <v>-504873.36</v>
      </c>
      <c r="E49" s="7">
        <v>-4787870279.5100002</v>
      </c>
      <c r="F49" s="7"/>
      <c r="G49" s="7">
        <f t="shared" si="2"/>
        <v>-9.5367431640625E-7</v>
      </c>
      <c r="H49" s="5">
        <f t="shared" si="0"/>
        <v>-4787870279.5100002</v>
      </c>
      <c r="I49" s="3">
        <f t="shared" si="1"/>
        <v>1.0545954134837512E-4</v>
      </c>
      <c r="J49" s="3">
        <f t="shared" si="3"/>
        <v>100.49015706857341</v>
      </c>
      <c r="K49" s="14">
        <f t="shared" si="4"/>
        <v>-504873.35999965668</v>
      </c>
      <c r="L49" s="14">
        <f t="shared" si="5"/>
        <v>3.4330878406763077E-7</v>
      </c>
    </row>
    <row r="50" spans="1:12">
      <c r="A50" t="s">
        <v>7</v>
      </c>
      <c r="B50" t="s">
        <v>15</v>
      </c>
      <c r="C50" s="1">
        <v>46251</v>
      </c>
      <c r="D50" s="8">
        <v>-524701.6</v>
      </c>
      <c r="E50" s="7">
        <v>-4965077397.9899998</v>
      </c>
      <c r="F50" s="7"/>
      <c r="G50" s="7">
        <f t="shared" si="2"/>
        <v>-176682416.87999916</v>
      </c>
      <c r="H50" s="5">
        <f t="shared" si="0"/>
        <v>-4965077397.9899998</v>
      </c>
      <c r="I50" s="3">
        <f t="shared" si="1"/>
        <v>1.056896022841939E-4</v>
      </c>
      <c r="J50" s="3">
        <f t="shared" si="3"/>
        <v>100.50077783330747</v>
      </c>
      <c r="K50" s="14">
        <f t="shared" si="4"/>
        <v>-524701.60000038147</v>
      </c>
      <c r="L50" s="14">
        <f t="shared" si="5"/>
        <v>-3.8149300962686539E-7</v>
      </c>
    </row>
    <row r="51" spans="1:12">
      <c r="A51" t="s">
        <v>7</v>
      </c>
      <c r="B51" t="s">
        <v>15</v>
      </c>
      <c r="C51" s="1">
        <v>46252</v>
      </c>
      <c r="D51" s="8">
        <v>-524701.63</v>
      </c>
      <c r="E51" s="7">
        <v>-4965602099.6199999</v>
      </c>
      <c r="F51" s="7"/>
      <c r="G51" s="7">
        <f>-(E50+D51-E51)</f>
        <v>0</v>
      </c>
      <c r="H51" s="5">
        <f t="shared" si="0"/>
        <v>-4965602099.6199999</v>
      </c>
      <c r="I51" s="3">
        <f t="shared" si="1"/>
        <v>1.0567843921476997E-4</v>
      </c>
      <c r="J51" s="3">
        <f t="shared" si="3"/>
        <v>100.51139859864877</v>
      </c>
      <c r="K51" s="14">
        <f t="shared" si="4"/>
        <v>-524701.63000011444</v>
      </c>
      <c r="L51" s="14">
        <f t="shared" si="5"/>
        <v>-1.1443626135587692E-7</v>
      </c>
    </row>
    <row r="52" spans="1:12">
      <c r="A52" t="s">
        <v>7</v>
      </c>
      <c r="B52" t="s">
        <v>15</v>
      </c>
      <c r="C52" s="1">
        <v>46253</v>
      </c>
      <c r="D52" s="8">
        <v>-527257.51</v>
      </c>
      <c r="E52" s="7">
        <v>-4985867712.1300001</v>
      </c>
      <c r="F52" s="7"/>
      <c r="G52" s="7">
        <f t="shared" si="2"/>
        <v>-19738355</v>
      </c>
      <c r="H52" s="5">
        <f t="shared" si="0"/>
        <v>-4985867712.1300001</v>
      </c>
      <c r="I52" s="3">
        <f t="shared" si="1"/>
        <v>1.0576158535203155E-4</v>
      </c>
      <c r="J52" s="3">
        <f t="shared" si="3"/>
        <v>100.52202884351053</v>
      </c>
      <c r="K52" s="14">
        <f t="shared" si="4"/>
        <v>-527257.51000022888</v>
      </c>
      <c r="L52" s="14">
        <f t="shared" si="5"/>
        <v>-2.2887252271175385E-7</v>
      </c>
    </row>
    <row r="53" spans="1:12">
      <c r="A53" t="s">
        <v>7</v>
      </c>
      <c r="B53" t="s">
        <v>15</v>
      </c>
      <c r="C53" s="1">
        <v>46254</v>
      </c>
      <c r="D53" s="8">
        <v>-544754.66</v>
      </c>
      <c r="E53" s="7">
        <v>-5146178463.5600004</v>
      </c>
      <c r="F53" s="7"/>
      <c r="G53" s="7">
        <f t="shared" si="2"/>
        <v>-159765996.77000046</v>
      </c>
      <c r="H53" s="5">
        <f t="shared" si="0"/>
        <v>-5146178463.5600004</v>
      </c>
      <c r="I53" s="3">
        <f t="shared" si="1"/>
        <v>1.0586736072130976E-4</v>
      </c>
      <c r="J53" s="3">
        <f t="shared" si="3"/>
        <v>100.53267084539854</v>
      </c>
      <c r="K53" s="14">
        <f t="shared" si="4"/>
        <v>-544754.65999984741</v>
      </c>
      <c r="L53" s="14">
        <f t="shared" si="5"/>
        <v>1.5262048691511154E-7</v>
      </c>
    </row>
    <row r="54" spans="1:12">
      <c r="A54" t="s">
        <v>7</v>
      </c>
      <c r="B54" t="s">
        <v>15</v>
      </c>
      <c r="C54" s="1">
        <v>46255</v>
      </c>
      <c r="D54" s="8">
        <v>-1634264.0700033437</v>
      </c>
      <c r="E54" s="7">
        <v>-5147812727</v>
      </c>
      <c r="F54" s="7">
        <v>-58062295.461915813</v>
      </c>
      <c r="G54" s="7">
        <f>-(E53+D54-E54)</f>
        <v>0.63000392913818359</v>
      </c>
      <c r="H54" s="5">
        <f t="shared" ref="H54:H72" si="6">E54+F54</f>
        <v>-5205875022.461916</v>
      </c>
      <c r="I54" s="3">
        <f t="shared" si="1"/>
        <v>1.1600172819877493E-2</v>
      </c>
      <c r="J54" s="3">
        <f t="shared" si="3"/>
        <v>101.69886720124903</v>
      </c>
      <c r="K54" s="14">
        <f t="shared" ref="K54:K72" si="7">H54-H53-G54</f>
        <v>-59696559.531919479</v>
      </c>
      <c r="L54" s="14">
        <f t="shared" si="5"/>
        <v>-58062295.461916134</v>
      </c>
    </row>
    <row r="55" spans="1:12">
      <c r="A55" t="s">
        <v>7</v>
      </c>
      <c r="B55" t="s">
        <v>15</v>
      </c>
      <c r="C55" s="1">
        <v>46258</v>
      </c>
      <c r="D55" s="8">
        <v>-1498915.264506435</v>
      </c>
      <c r="E55" s="7">
        <v>-5148622870.3454638</v>
      </c>
      <c r="F55" s="7">
        <v>-58062907.16613429</v>
      </c>
      <c r="G55" s="7">
        <v>5117193146.9190426</v>
      </c>
      <c r="H55" s="5">
        <f t="shared" si="6"/>
        <v>-5206685777.5115976</v>
      </c>
      <c r="I55" s="3">
        <f t="shared" ref="I55:I72" si="8">(H55-H54-G55)/(H54+G55)</f>
        <v>57.711949264023154</v>
      </c>
      <c r="J55" s="3">
        <f t="shared" si="3"/>
        <v>5970.9387313283614</v>
      </c>
      <c r="K55" s="14">
        <f t="shared" si="7"/>
        <v>-5118003901.9687243</v>
      </c>
      <c r="L55" s="14">
        <f t="shared" si="5"/>
        <v>-5116504986.7042179</v>
      </c>
    </row>
    <row r="56" spans="1:12">
      <c r="A56" t="s">
        <v>7</v>
      </c>
      <c r="B56" t="s">
        <v>15</v>
      </c>
      <c r="C56" s="1">
        <v>46259</v>
      </c>
      <c r="D56" s="8">
        <v>-623684.45405186433</v>
      </c>
      <c r="E56" s="7">
        <v>-5149246554.7995138</v>
      </c>
      <c r="F56" s="7">
        <v>-58060500.552180208</v>
      </c>
      <c r="G56" s="7"/>
      <c r="H56" s="5">
        <f t="shared" si="6"/>
        <v>-5207307055.3516941</v>
      </c>
      <c r="I56" s="3">
        <f t="shared" si="8"/>
        <v>1.1932309085750083E-4</v>
      </c>
      <c r="J56" s="3">
        <f t="shared" si="3"/>
        <v>5971.6512021931048</v>
      </c>
      <c r="K56" s="14">
        <f t="shared" si="7"/>
        <v>-621277.84009647369</v>
      </c>
      <c r="L56" s="14">
        <f t="shared" si="5"/>
        <v>2406.6139553906396</v>
      </c>
    </row>
    <row r="57" spans="1:12">
      <c r="A57" t="s">
        <v>7</v>
      </c>
      <c r="B57" t="s">
        <v>15</v>
      </c>
      <c r="C57" s="1">
        <v>46260</v>
      </c>
      <c r="D57" s="8">
        <v>-594421.25093352271</v>
      </c>
      <c r="E57" s="7">
        <v>-5149840976.0504484</v>
      </c>
      <c r="F57" s="7">
        <v>-58065069.49431406</v>
      </c>
      <c r="G57" s="7"/>
      <c r="H57" s="5">
        <f t="shared" si="6"/>
        <v>-5207906045.5447626</v>
      </c>
      <c r="I57" s="3">
        <f t="shared" si="8"/>
        <v>1.1502878295853622E-4</v>
      </c>
      <c r="J57" s="3">
        <f t="shared" si="3"/>
        <v>5972.3381139631465</v>
      </c>
      <c r="K57" s="14">
        <f t="shared" si="7"/>
        <v>-598990.19306850433</v>
      </c>
      <c r="L57" s="14">
        <f t="shared" si="5"/>
        <v>-4568.9421349816257</v>
      </c>
    </row>
    <row r="58" spans="1:12">
      <c r="A58" t="s">
        <v>7</v>
      </c>
      <c r="B58" t="s">
        <v>15</v>
      </c>
      <c r="C58" s="1">
        <v>46261</v>
      </c>
      <c r="D58" s="8">
        <v>-511914.45010114653</v>
      </c>
      <c r="E58" s="7">
        <v>-4986047944.2505493</v>
      </c>
      <c r="F58" s="7">
        <v>-58468143.324376635</v>
      </c>
      <c r="G58" s="7"/>
      <c r="H58" s="5">
        <f t="shared" si="6"/>
        <v>-5044516087.5749264</v>
      </c>
      <c r="I58" s="3">
        <f t="shared" si="8"/>
        <v>-3.1373445784340211E-2</v>
      </c>
      <c r="J58" s="3">
        <f t="shared" si="3"/>
        <v>5784.9652879389751</v>
      </c>
      <c r="K58" s="14">
        <f t="shared" si="7"/>
        <v>163389957.96983624</v>
      </c>
      <c r="L58" s="14">
        <f t="shared" si="5"/>
        <v>163901872.41993737</v>
      </c>
    </row>
    <row r="59" spans="1:12">
      <c r="A59" t="s">
        <v>7</v>
      </c>
      <c r="B59" t="s">
        <v>15</v>
      </c>
      <c r="C59" s="1">
        <v>46262</v>
      </c>
      <c r="D59" s="8">
        <v>-9223.7906706730482</v>
      </c>
      <c r="E59" s="7">
        <v>-5098324043.1412201</v>
      </c>
      <c r="F59" s="7">
        <v>-58164205.713458851</v>
      </c>
      <c r="G59" s="7"/>
      <c r="H59" s="5">
        <f t="shared" si="6"/>
        <v>-5156488248.8546791</v>
      </c>
      <c r="I59" s="3">
        <f t="shared" si="8"/>
        <v>2.2196809235191007E-2</v>
      </c>
      <c r="J59" s="3">
        <f t="shared" si="3"/>
        <v>5913.373058867558</v>
      </c>
      <c r="K59" s="14">
        <f t="shared" si="7"/>
        <v>-111972161.27975273</v>
      </c>
      <c r="L59" s="14">
        <f t="shared" si="5"/>
        <v>-111962937.48908205</v>
      </c>
    </row>
    <row r="60" spans="1:12">
      <c r="A60" t="s">
        <v>7</v>
      </c>
      <c r="B60" t="s">
        <v>15</v>
      </c>
      <c r="C60" s="1">
        <v>46265</v>
      </c>
      <c r="D60" s="8">
        <v>-1564865.2079230954</v>
      </c>
      <c r="E60" s="7">
        <v>-5099888908.3491421</v>
      </c>
      <c r="F60" s="7">
        <v>-58432520.956516661</v>
      </c>
      <c r="G60" s="7"/>
      <c r="H60" s="5">
        <f t="shared" si="6"/>
        <v>-5158321429.3056583</v>
      </c>
      <c r="I60" s="3">
        <f t="shared" si="8"/>
        <v>3.5550947903088993E-4</v>
      </c>
      <c r="J60" s="3">
        <f t="shared" si="3"/>
        <v>5915.475319043031</v>
      </c>
      <c r="K60" s="14">
        <f t="shared" si="7"/>
        <v>-1833180.4509792328</v>
      </c>
      <c r="L60" s="14">
        <f t="shared" si="5"/>
        <v>-268315.24305613735</v>
      </c>
    </row>
    <row r="61" spans="1:12">
      <c r="A61" t="s">
        <v>7</v>
      </c>
      <c r="B61" t="s">
        <v>15</v>
      </c>
      <c r="C61" s="1">
        <v>46266</v>
      </c>
      <c r="D61" s="8">
        <v>-444218.14860959939</v>
      </c>
      <c r="E61" s="7">
        <v>-5176344376.4977522</v>
      </c>
      <c r="F61" s="7">
        <v>-53674013.545322224</v>
      </c>
      <c r="G61" s="7"/>
      <c r="H61" s="5">
        <f t="shared" si="6"/>
        <v>-5230018390.0430746</v>
      </c>
      <c r="I61" s="3">
        <f t="shared" si="8"/>
        <v>1.389928133018014E-2</v>
      </c>
      <c r="J61" s="3">
        <f t="shared" si="3"/>
        <v>5997.6961747041469</v>
      </c>
      <c r="K61" s="14">
        <f t="shared" si="7"/>
        <v>-71696960.737416267</v>
      </c>
      <c r="L61" s="14">
        <f t="shared" si="5"/>
        <v>-71252742.588806674</v>
      </c>
    </row>
    <row r="62" spans="1:12">
      <c r="A62" t="s">
        <v>7</v>
      </c>
      <c r="B62" t="s">
        <v>15</v>
      </c>
      <c r="C62" s="1">
        <v>46267</v>
      </c>
      <c r="D62" s="8">
        <v>-673089.92023650079</v>
      </c>
      <c r="E62" s="7">
        <v>-5063542763.3082638</v>
      </c>
      <c r="F62" s="7">
        <v>-53734259.477169618</v>
      </c>
      <c r="G62" s="7"/>
      <c r="H62" s="5">
        <f t="shared" si="6"/>
        <v>-5117277022.7854338</v>
      </c>
      <c r="I62" s="3">
        <f t="shared" si="8"/>
        <v>-2.155659098107154E-2</v>
      </c>
      <c r="J62" s="3">
        <f t="shared" si="3"/>
        <v>5868.4062914373126</v>
      </c>
      <c r="K62" s="14">
        <f t="shared" si="7"/>
        <v>112741367.25764084</v>
      </c>
      <c r="L62" s="14">
        <f t="shared" si="5"/>
        <v>113414457.17787734</v>
      </c>
    </row>
    <row r="63" spans="1:12">
      <c r="A63" t="s">
        <v>7</v>
      </c>
      <c r="B63" t="s">
        <v>15</v>
      </c>
      <c r="C63" s="1">
        <v>46268</v>
      </c>
      <c r="D63" s="8">
        <v>-778929.20802552009</v>
      </c>
      <c r="E63" s="7">
        <v>-5113697942.5162907</v>
      </c>
      <c r="F63" s="7">
        <v>-4251176.6925251503</v>
      </c>
      <c r="G63" s="7"/>
      <c r="H63" s="5">
        <f t="shared" si="6"/>
        <v>-5117949119.2088156</v>
      </c>
      <c r="I63" s="3">
        <f t="shared" si="8"/>
        <v>1.3133868273872932E-4</v>
      </c>
      <c r="J63" s="3">
        <f t="shared" si="3"/>
        <v>5869.1770401894046</v>
      </c>
      <c r="K63" s="14">
        <f t="shared" si="7"/>
        <v>-672096.42338180542</v>
      </c>
      <c r="L63" s="14">
        <f t="shared" si="5"/>
        <v>106832.78464371467</v>
      </c>
    </row>
    <row r="64" spans="1:12">
      <c r="A64" t="s">
        <v>7</v>
      </c>
      <c r="B64" t="s">
        <v>15</v>
      </c>
      <c r="C64" s="1">
        <v>46269</v>
      </c>
      <c r="D64" s="8">
        <v>-348180.37062683655</v>
      </c>
      <c r="E64" s="7">
        <v>-5129438846.2119179</v>
      </c>
      <c r="F64" s="7">
        <v>-4252097.5599914882</v>
      </c>
      <c r="G64" s="7"/>
      <c r="H64" s="5">
        <f t="shared" si="6"/>
        <v>-5133690943.7719097</v>
      </c>
      <c r="I64" s="3">
        <f t="shared" si="8"/>
        <v>3.0758071634615371E-3</v>
      </c>
      <c r="J64" s="3">
        <f t="shared" si="3"/>
        <v>5887.2294969732429</v>
      </c>
      <c r="K64" s="14">
        <f t="shared" si="7"/>
        <v>-15741824.563094139</v>
      </c>
      <c r="L64" s="14">
        <f t="shared" si="5"/>
        <v>-15393644.192467302</v>
      </c>
    </row>
    <row r="65" spans="1:12">
      <c r="A65" t="s">
        <v>7</v>
      </c>
      <c r="B65" t="s">
        <v>15</v>
      </c>
      <c r="C65" s="1">
        <v>46273</v>
      </c>
      <c r="D65" s="8">
        <v>-2012594.2037143388</v>
      </c>
      <c r="E65" s="7">
        <v>-5070526088.7211876</v>
      </c>
      <c r="F65" s="7">
        <v>-4252875.5934061352</v>
      </c>
      <c r="G65" s="7"/>
      <c r="H65" s="5">
        <f t="shared" si="6"/>
        <v>-5074778964.3145933</v>
      </c>
      <c r="I65" s="3">
        <f t="shared" si="8"/>
        <v>-1.1475560196857434E-2</v>
      </c>
      <c r="J65" s="3">
        <f t="shared" si="3"/>
        <v>5819.6702404880116</v>
      </c>
      <c r="K65" s="14">
        <f t="shared" si="7"/>
        <v>58911979.457316399</v>
      </c>
      <c r="L65" s="14">
        <f t="shared" si="5"/>
        <v>60924573.66103074</v>
      </c>
    </row>
    <row r="66" spans="1:12">
      <c r="A66" t="s">
        <v>7</v>
      </c>
      <c r="B66" t="s">
        <v>15</v>
      </c>
      <c r="C66" s="1">
        <v>46274</v>
      </c>
      <c r="D66" s="8">
        <v>-513532.79008514842</v>
      </c>
      <c r="E66" s="7">
        <v>-5028796130.8862724</v>
      </c>
      <c r="F66" s="7">
        <v>-74639784.860525951</v>
      </c>
      <c r="G66" s="7"/>
      <c r="H66" s="5">
        <f t="shared" si="6"/>
        <v>-5103435915.7467985</v>
      </c>
      <c r="I66" s="3">
        <f t="shared" si="8"/>
        <v>5.6469358830637554E-3</v>
      </c>
      <c r="J66" s="3">
        <f t="shared" si="3"/>
        <v>5852.5335451966212</v>
      </c>
      <c r="K66" s="14">
        <f t="shared" si="7"/>
        <v>-28656951.4322052</v>
      </c>
      <c r="L66" s="14">
        <f t="shared" si="5"/>
        <v>-28143418.642120052</v>
      </c>
    </row>
    <row r="67" spans="1:12">
      <c r="A67" t="s">
        <v>7</v>
      </c>
      <c r="B67" t="s">
        <v>15</v>
      </c>
      <c r="C67" s="1">
        <v>46275</v>
      </c>
      <c r="D67" s="8">
        <v>-97799.899836877055</v>
      </c>
      <c r="E67" s="7">
        <v>-5028893930.7861099</v>
      </c>
      <c r="F67" s="7">
        <v>-123716590.49346235</v>
      </c>
      <c r="G67" s="7"/>
      <c r="H67" s="5">
        <f t="shared" si="6"/>
        <v>-5152610521.2795725</v>
      </c>
      <c r="I67" s="3">
        <f t="shared" si="8"/>
        <v>9.6355879342080713E-3</v>
      </c>
      <c r="J67" s="3">
        <f t="shared" si="3"/>
        <v>5908.9261468092654</v>
      </c>
      <c r="K67" s="14">
        <f t="shared" si="7"/>
        <v>-49174605.532773972</v>
      </c>
      <c r="L67" s="14">
        <f t="shared" si="5"/>
        <v>-49076805.632937096</v>
      </c>
    </row>
    <row r="68" spans="1:12">
      <c r="A68" t="s">
        <v>7</v>
      </c>
      <c r="B68" t="s">
        <v>15</v>
      </c>
      <c r="C68" s="1">
        <v>46276</v>
      </c>
      <c r="D68" s="8">
        <v>-136615.45562158711</v>
      </c>
      <c r="E68" s="7">
        <v>-5049541450.1306229</v>
      </c>
      <c r="F68" s="7">
        <v>-53896949.152545467</v>
      </c>
      <c r="G68" s="7"/>
      <c r="H68" s="5">
        <f t="shared" si="6"/>
        <v>-5103438399.2831688</v>
      </c>
      <c r="I68" s="3">
        <f t="shared" si="8"/>
        <v>-9.5431474576488165E-3</v>
      </c>
      <c r="J68" s="3">
        <f t="shared" ref="J68:J72" si="9">J67*(1+I68)</f>
        <v>5852.5363932739083</v>
      </c>
      <c r="K68" s="14">
        <f t="shared" si="7"/>
        <v>49172121.996403694</v>
      </c>
      <c r="L68" s="14">
        <f t="shared" ref="L68:L72" si="10">K68-D68</f>
        <v>49308737.452025279</v>
      </c>
    </row>
    <row r="69" spans="1:12">
      <c r="A69" t="s">
        <v>7</v>
      </c>
      <c r="B69" t="s">
        <v>15</v>
      </c>
      <c r="C69" s="1">
        <v>46279</v>
      </c>
      <c r="D69" s="8">
        <v>-1323055.6963971602</v>
      </c>
      <c r="E69" s="7">
        <v>-4908245876.6603527</v>
      </c>
      <c r="F69" s="7">
        <v>-4274679.2401644727</v>
      </c>
      <c r="G69" s="7"/>
      <c r="H69" s="5">
        <f t="shared" si="6"/>
        <v>-4912520555.9005175</v>
      </c>
      <c r="I69" s="3">
        <f t="shared" si="8"/>
        <v>-3.7409649817555894E-2</v>
      </c>
      <c r="J69" s="3">
        <f t="shared" si="9"/>
        <v>5633.5950562570297</v>
      </c>
      <c r="K69" s="14">
        <f t="shared" si="7"/>
        <v>190917843.38265133</v>
      </c>
      <c r="L69" s="14">
        <f t="shared" si="10"/>
        <v>192240899.07904848</v>
      </c>
    </row>
    <row r="70" spans="1:12">
      <c r="A70" t="s">
        <v>7</v>
      </c>
      <c r="B70" t="s">
        <v>15</v>
      </c>
      <c r="C70" s="1">
        <v>46280</v>
      </c>
      <c r="D70" s="8">
        <v>-574331.99668056238</v>
      </c>
      <c r="E70" s="7">
        <v>-4849811233.7549477</v>
      </c>
      <c r="F70" s="7">
        <v>-46113497.185612813</v>
      </c>
      <c r="G70" s="7"/>
      <c r="H70" s="5">
        <f t="shared" si="6"/>
        <v>-4895924730.9405603</v>
      </c>
      <c r="I70" s="3">
        <f t="shared" si="8"/>
        <v>-3.3782708430651911E-3</v>
      </c>
      <c r="J70" s="3">
        <f t="shared" si="9"/>
        <v>5614.5632463368402</v>
      </c>
      <c r="K70" s="14">
        <f t="shared" si="7"/>
        <v>16595824.959957123</v>
      </c>
      <c r="L70" s="14">
        <f t="shared" si="10"/>
        <v>17170156.956637684</v>
      </c>
    </row>
    <row r="71" spans="1:12">
      <c r="A71" t="s">
        <v>7</v>
      </c>
      <c r="B71" t="s">
        <v>15</v>
      </c>
      <c r="C71" s="1">
        <v>46281</v>
      </c>
      <c r="D71" s="8">
        <v>-309908.94799799589</v>
      </c>
      <c r="E71" s="7">
        <v>-4629251227.3154459</v>
      </c>
      <c r="F71" s="7">
        <v>-46115510.384365506</v>
      </c>
      <c r="G71" s="7"/>
      <c r="H71" s="5">
        <f t="shared" si="6"/>
        <v>-4675366737.699811</v>
      </c>
      <c r="I71" s="3">
        <f t="shared" si="8"/>
        <v>-4.5049302299706266E-2</v>
      </c>
      <c r="J71" s="3">
        <f t="shared" si="9"/>
        <v>5361.6310893717919</v>
      </c>
      <c r="K71" s="14">
        <f t="shared" si="7"/>
        <v>220557993.24074936</v>
      </c>
      <c r="L71" s="14">
        <f t="shared" si="10"/>
        <v>220867902.18874735</v>
      </c>
    </row>
    <row r="72" spans="1:12">
      <c r="A72" t="s">
        <v>7</v>
      </c>
      <c r="B72" t="s">
        <v>15</v>
      </c>
      <c r="C72" s="1">
        <v>46282</v>
      </c>
      <c r="D72" s="8">
        <v>-642618.38550931867</v>
      </c>
      <c r="E72" s="7">
        <v>-4629893845.7009525</v>
      </c>
      <c r="F72" s="7">
        <v>-143115011.91210061</v>
      </c>
      <c r="G72" s="7"/>
      <c r="H72" s="5">
        <f t="shared" si="6"/>
        <v>-4773008857.6130533</v>
      </c>
      <c r="I72" s="3">
        <f t="shared" si="8"/>
        <v>2.0884376647056429E-2</v>
      </c>
      <c r="J72" s="3">
        <f t="shared" si="9"/>
        <v>5473.6054124847997</v>
      </c>
      <c r="K72" s="14">
        <f t="shared" si="7"/>
        <v>-97642119.91324234</v>
      </c>
      <c r="L72" s="14">
        <f t="shared" si="10"/>
        <v>-96999501.527733028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13B7-3505-49E0-80C5-6403F5A50A50}">
  <sheetPr>
    <tabColor theme="4" tint="0.79998168889431442"/>
  </sheetPr>
  <dimension ref="A1:Q97"/>
  <sheetViews>
    <sheetView workbookViewId="0">
      <pane ySplit="1" topLeftCell="A62" activePane="bottomLeft" state="frozen"/>
      <selection pane="bottomLeft" activeCell="F87" sqref="F87"/>
    </sheetView>
  </sheetViews>
  <sheetFormatPr defaultRowHeight="15"/>
  <cols>
    <col min="2" max="2" width="14.28515625" bestFit="1" customWidth="1"/>
    <col min="3" max="3" width="9.42578125" bestFit="1" customWidth="1"/>
    <col min="4" max="4" width="20.7109375" style="75" customWidth="1"/>
    <col min="5" max="5" width="32.28515625" bestFit="1" customWidth="1"/>
    <col min="6" max="6" width="22" bestFit="1" customWidth="1"/>
    <col min="7" max="7" width="19.85546875" bestFit="1" customWidth="1"/>
    <col min="8" max="8" width="22.7109375" bestFit="1" customWidth="1"/>
    <col min="9" max="10" width="9.28515625" bestFit="1" customWidth="1"/>
    <col min="11" max="12" width="17.85546875" bestFit="1" customWidth="1"/>
    <col min="13" max="13" width="15" bestFit="1" customWidth="1"/>
    <col min="14" max="14" width="14" bestFit="1" customWidth="1"/>
    <col min="15" max="16" width="15" bestFit="1" customWidth="1"/>
    <col min="17" max="17" width="12" bestFit="1" customWidth="1"/>
  </cols>
  <sheetData>
    <row r="1" spans="1:14">
      <c r="A1" t="s">
        <v>1</v>
      </c>
      <c r="B1" t="s">
        <v>9</v>
      </c>
      <c r="C1" t="s">
        <v>2</v>
      </c>
      <c r="D1" s="75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</row>
    <row r="2" spans="1:14">
      <c r="C2" s="1">
        <v>46203</v>
      </c>
      <c r="E2" s="50">
        <f>REPO_PM11!E2+REPO_PM10!E2</f>
        <v>14259009.020000458</v>
      </c>
      <c r="F2" s="6">
        <v>-19583618.805674862</v>
      </c>
      <c r="G2" s="6"/>
      <c r="H2" s="60">
        <f>REPO_PM11!H2+REPO_PM10!H2+F2</f>
        <v>-5324609.7856744044</v>
      </c>
      <c r="I2" s="2"/>
      <c r="J2" s="3">
        <v>100</v>
      </c>
    </row>
    <row r="3" spans="1:14">
      <c r="A3" t="s">
        <v>7</v>
      </c>
      <c r="B3" t="s">
        <v>15</v>
      </c>
      <c r="C3" s="1">
        <v>46204</v>
      </c>
      <c r="D3" s="75">
        <f>REPO_PM11!D3+REPO_PM10!D3</f>
        <v>94380.360000000044</v>
      </c>
      <c r="E3" s="50">
        <f>REPO_PM11!E3+REPO_PM10!E3</f>
        <v>-2618845.279999733</v>
      </c>
      <c r="F3" s="7">
        <v>-2611206.3056748547</v>
      </c>
      <c r="G3" s="7"/>
      <c r="H3" s="5">
        <f>E3+F3</f>
        <v>-5230051.5856745876</v>
      </c>
      <c r="I3" s="3">
        <f>(H3-H2)/(H2)</f>
        <v>-1.7758709803340107E-2</v>
      </c>
      <c r="J3" s="3">
        <f>J2*(1+I3)</f>
        <v>98.22412901966598</v>
      </c>
      <c r="K3" s="14">
        <f>H3-H2-G3</f>
        <v>94558.199999816716</v>
      </c>
      <c r="L3" s="14">
        <f>K3-D3</f>
        <v>177.83999981667148</v>
      </c>
      <c r="N3" s="14"/>
    </row>
    <row r="4" spans="1:14">
      <c r="A4" t="s">
        <v>7</v>
      </c>
      <c r="B4" t="s">
        <v>15</v>
      </c>
      <c r="C4" s="1">
        <v>46205</v>
      </c>
      <c r="D4" s="75">
        <f>REPO_PM11!D4+REPO_PM10!D4</f>
        <v>88419.579999999958</v>
      </c>
      <c r="E4" s="50">
        <f>REPO_PM11!E4+REPO_PM10!E4</f>
        <v>-2474857.5500001907</v>
      </c>
      <c r="F4" s="7">
        <v>-2655014.7956748549</v>
      </c>
      <c r="G4" s="7">
        <f t="shared" ref="G4:G67" si="0">G3</f>
        <v>0</v>
      </c>
      <c r="H4" s="5">
        <f t="shared" ref="H4:H53" si="1">E4+F4</f>
        <v>-5129872.3456750456</v>
      </c>
      <c r="I4" s="3">
        <f t="shared" ref="I4:I53" si="2">(H4-H3)/(H3)</f>
        <v>-1.9154541472198614E-2</v>
      </c>
      <c r="J4" s="3">
        <f t="shared" ref="J4:J67" si="3">J3*(1+I4)</f>
        <v>96.342690866788203</v>
      </c>
      <c r="K4" s="14">
        <f t="shared" ref="K4:K53" si="4">H4-H3-G4</f>
        <v>100179.23999954201</v>
      </c>
      <c r="L4" s="14">
        <f t="shared" ref="L4:L67" si="5">K4-D4</f>
        <v>11759.659999542055</v>
      </c>
      <c r="N4" s="14"/>
    </row>
    <row r="5" spans="1:14">
      <c r="A5" t="s">
        <v>7</v>
      </c>
      <c r="B5" t="s">
        <v>15</v>
      </c>
      <c r="C5" s="1">
        <v>46206</v>
      </c>
      <c r="D5" s="75">
        <f>REPO_PM11!D5+REPO_PM10!D5</f>
        <v>-4021.0199999999604</v>
      </c>
      <c r="E5" s="50">
        <f>REPO_PM11!E5+REPO_PM10!E5</f>
        <v>-2478878.5600004196</v>
      </c>
      <c r="F5" s="7">
        <v>-2655014.7956748549</v>
      </c>
      <c r="G5" s="7">
        <f t="shared" si="0"/>
        <v>0</v>
      </c>
      <c r="H5" s="5">
        <f t="shared" si="1"/>
        <v>-5133893.3556752745</v>
      </c>
      <c r="I5" s="3">
        <f t="shared" si="2"/>
        <v>7.8384211716670947E-4</v>
      </c>
      <c r="J5" s="3">
        <f t="shared" si="3"/>
        <v>96.41820832557076</v>
      </c>
      <c r="K5" s="14">
        <f t="shared" si="4"/>
        <v>-4021.0100002288818</v>
      </c>
      <c r="L5" s="14">
        <f t="shared" si="5"/>
        <v>9.9997710785828531E-3</v>
      </c>
      <c r="N5" s="14"/>
    </row>
    <row r="6" spans="1:14">
      <c r="A6" t="s">
        <v>7</v>
      </c>
      <c r="B6" t="s">
        <v>15</v>
      </c>
      <c r="C6" s="1">
        <v>46207</v>
      </c>
      <c r="D6" s="75">
        <f>REPO_PM11!D6+REPO_PM10!D6</f>
        <v>-497418.43</v>
      </c>
      <c r="E6" s="50">
        <f>REPO_PM11!E6+REPO_PM10!E6</f>
        <v>-2976296.9900007248</v>
      </c>
      <c r="F6" s="7">
        <v>-2655014.7956748549</v>
      </c>
      <c r="G6" s="7">
        <f t="shared" si="0"/>
        <v>0</v>
      </c>
      <c r="H6" s="5">
        <f t="shared" si="1"/>
        <v>-5631311.7856755797</v>
      </c>
      <c r="I6" s="3">
        <f t="shared" si="2"/>
        <v>9.6889124011591082E-2</v>
      </c>
      <c r="J6" s="3">
        <f t="shared" si="3"/>
        <v>105.7600840690024</v>
      </c>
      <c r="K6" s="14">
        <f t="shared" si="4"/>
        <v>-497418.43000030518</v>
      </c>
      <c r="L6" s="14">
        <f t="shared" si="5"/>
        <v>-3.0518276616930962E-7</v>
      </c>
      <c r="N6" s="14"/>
    </row>
    <row r="7" spans="1:14">
      <c r="A7" t="s">
        <v>7</v>
      </c>
      <c r="B7" t="s">
        <v>15</v>
      </c>
      <c r="C7" s="1">
        <v>46208</v>
      </c>
      <c r="D7" s="75">
        <f>REPO_PM11!D7+REPO_PM10!D7</f>
        <v>213231.21999999997</v>
      </c>
      <c r="E7" s="50">
        <f>REPO_PM11!E7+REPO_PM10!E7</f>
        <v>-2763065.779999733</v>
      </c>
      <c r="F7" s="7">
        <v>-2655014.7956748549</v>
      </c>
      <c r="G7" s="7">
        <f t="shared" si="0"/>
        <v>0</v>
      </c>
      <c r="H7" s="5">
        <f t="shared" si="1"/>
        <v>-5418080.5756745879</v>
      </c>
      <c r="I7" s="3">
        <f t="shared" si="2"/>
        <v>-3.7865282214241812E-2</v>
      </c>
      <c r="J7" s="3">
        <f t="shared" si="3"/>
        <v>101.75544863872769</v>
      </c>
      <c r="K7" s="14">
        <f t="shared" si="4"/>
        <v>213231.21000099182</v>
      </c>
      <c r="L7" s="14">
        <f t="shared" si="5"/>
        <v>-9.9990081507712603E-3</v>
      </c>
      <c r="N7" s="14"/>
    </row>
    <row r="8" spans="1:14">
      <c r="A8" t="s">
        <v>7</v>
      </c>
      <c r="B8" t="s">
        <v>15</v>
      </c>
      <c r="C8" s="1">
        <v>46209</v>
      </c>
      <c r="D8" s="75">
        <f>REPO_PM11!D8+REPO_PM10!D8</f>
        <v>353931.43</v>
      </c>
      <c r="E8" s="50">
        <f>REPO_PM11!E8+REPO_PM10!E8</f>
        <v>-2409134.75</v>
      </c>
      <c r="F8" s="7">
        <v>-2655014.3956748564</v>
      </c>
      <c r="G8" s="7">
        <f t="shared" si="0"/>
        <v>0</v>
      </c>
      <c r="H8" s="5">
        <f t="shared" si="1"/>
        <v>-5064149.1456748564</v>
      </c>
      <c r="I8" s="3">
        <f t="shared" si="2"/>
        <v>-6.5324135559882215E-2</v>
      </c>
      <c r="J8" s="3">
        <f t="shared" si="3"/>
        <v>95.108361917894797</v>
      </c>
      <c r="K8" s="14">
        <f t="shared" si="4"/>
        <v>353931.42999973148</v>
      </c>
      <c r="L8" s="14">
        <f t="shared" si="5"/>
        <v>-2.6851193979382515E-7</v>
      </c>
      <c r="N8" s="14"/>
    </row>
    <row r="9" spans="1:14">
      <c r="A9" t="s">
        <v>7</v>
      </c>
      <c r="B9" t="s">
        <v>15</v>
      </c>
      <c r="C9" s="1">
        <v>46210</v>
      </c>
      <c r="D9" s="75">
        <f>REPO_PM11!D9+REPO_PM10!D9</f>
        <v>-5534.7399999999907</v>
      </c>
      <c r="E9" s="50">
        <f>REPO_PM11!E9+REPO_PM10!E9</f>
        <v>-2414669.4899997711</v>
      </c>
      <c r="F9" s="7">
        <v>-2655014.3956748564</v>
      </c>
      <c r="G9" s="7">
        <f t="shared" si="0"/>
        <v>0</v>
      </c>
      <c r="H9" s="5">
        <f t="shared" si="1"/>
        <v>-5069683.8856746275</v>
      </c>
      <c r="I9" s="3">
        <f t="shared" si="2"/>
        <v>1.0929259467996079E-3</v>
      </c>
      <c r="J9" s="3">
        <f t="shared" si="3"/>
        <v>95.212308314392473</v>
      </c>
      <c r="K9" s="14">
        <f t="shared" si="4"/>
        <v>-5534.7399997711182</v>
      </c>
      <c r="L9" s="14">
        <f t="shared" si="5"/>
        <v>2.2887252271175385E-7</v>
      </c>
      <c r="N9" s="14"/>
    </row>
    <row r="10" spans="1:14">
      <c r="A10" t="s">
        <v>7</v>
      </c>
      <c r="B10" t="s">
        <v>15</v>
      </c>
      <c r="C10" s="1">
        <v>46211</v>
      </c>
      <c r="D10" s="75">
        <f>REPO_PM11!D10+REPO_PM10!D10</f>
        <v>19657.780000000028</v>
      </c>
      <c r="E10" s="50">
        <f>REPO_PM11!E10+REPO_PM10!E10</f>
        <v>-2395011.7100000381</v>
      </c>
      <c r="F10" s="7">
        <v>-2655014.3956748564</v>
      </c>
      <c r="G10" s="7">
        <f t="shared" si="0"/>
        <v>0</v>
      </c>
      <c r="H10" s="5">
        <f t="shared" si="1"/>
        <v>-5050026.1056748945</v>
      </c>
      <c r="I10" s="3">
        <f t="shared" si="2"/>
        <v>-3.8775159246673802E-3</v>
      </c>
      <c r="J10" s="3">
        <f t="shared" si="3"/>
        <v>94.843121072679082</v>
      </c>
      <c r="K10" s="14">
        <f t="shared" si="4"/>
        <v>19657.779999732971</v>
      </c>
      <c r="L10" s="14">
        <f t="shared" si="5"/>
        <v>-2.6705674827098846E-7</v>
      </c>
      <c r="N10" s="14"/>
    </row>
    <row r="11" spans="1:14">
      <c r="A11" t="s">
        <v>7</v>
      </c>
      <c r="B11" t="s">
        <v>15</v>
      </c>
      <c r="C11" s="1">
        <v>46212</v>
      </c>
      <c r="D11" s="75">
        <f>REPO_PM11!D11+REPO_PM10!D11</f>
        <v>104010.97000000003</v>
      </c>
      <c r="E11" s="50">
        <f>REPO_PM11!E11+REPO_PM10!E11</f>
        <v>-2285831.4099998474</v>
      </c>
      <c r="F11" s="7">
        <v>-2655014.985674853</v>
      </c>
      <c r="G11" s="7">
        <f t="shared" si="0"/>
        <v>0</v>
      </c>
      <c r="H11" s="5">
        <f t="shared" si="1"/>
        <v>-4940846.3956746999</v>
      </c>
      <c r="I11" s="3">
        <f t="shared" si="2"/>
        <v>-2.1619632793087044E-2</v>
      </c>
      <c r="J11" s="3">
        <f t="shared" si="3"/>
        <v>92.792647622137466</v>
      </c>
      <c r="K11" s="14">
        <f t="shared" si="4"/>
        <v>109179.71000019461</v>
      </c>
      <c r="L11" s="14">
        <f t="shared" si="5"/>
        <v>5168.7400001945789</v>
      </c>
      <c r="N11" s="14"/>
    </row>
    <row r="12" spans="1:14">
      <c r="A12" t="s">
        <v>7</v>
      </c>
      <c r="B12" t="s">
        <v>15</v>
      </c>
      <c r="C12" s="1">
        <v>46213</v>
      </c>
      <c r="D12" s="75">
        <f>REPO_PM11!D12+REPO_PM10!D12</f>
        <v>-58483.570000000007</v>
      </c>
      <c r="E12" s="50">
        <f>REPO_PM11!E12+REPO_PM10!E12</f>
        <v>-2344315.1000003815</v>
      </c>
      <c r="F12" s="7">
        <v>-2655014.8656748566</v>
      </c>
      <c r="G12" s="7">
        <f t="shared" si="0"/>
        <v>0</v>
      </c>
      <c r="H12" s="5">
        <f t="shared" si="1"/>
        <v>-4999329.9656752385</v>
      </c>
      <c r="I12" s="3">
        <f t="shared" si="2"/>
        <v>1.1836751300695383E-2</v>
      </c>
      <c r="J12" s="3">
        <f t="shared" si="3"/>
        <v>93.891011114573772</v>
      </c>
      <c r="K12" s="14">
        <f t="shared" si="4"/>
        <v>-58483.570000538602</v>
      </c>
      <c r="L12" s="14">
        <f t="shared" si="5"/>
        <v>-5.3859548643231392E-7</v>
      </c>
      <c r="N12" s="14"/>
    </row>
    <row r="13" spans="1:14">
      <c r="A13" t="s">
        <v>7</v>
      </c>
      <c r="B13" t="s">
        <v>15</v>
      </c>
      <c r="C13" s="1">
        <v>46214</v>
      </c>
      <c r="D13" s="75">
        <f>REPO_PM11!D13+REPO_PM10!D13</f>
        <v>3675.9900000000489</v>
      </c>
      <c r="E13" s="50">
        <f>REPO_PM11!E13+REPO_PM10!E13</f>
        <v>-2340639.1100006104</v>
      </c>
      <c r="F13" s="7">
        <v>-2655014.8656748566</v>
      </c>
      <c r="G13" s="7">
        <f t="shared" si="0"/>
        <v>0</v>
      </c>
      <c r="H13" s="5">
        <f t="shared" si="1"/>
        <v>-4995653.9756754674</v>
      </c>
      <c r="I13" s="3">
        <f t="shared" si="2"/>
        <v>-7.3529653473765409E-4</v>
      </c>
      <c r="J13" s="3">
        <f t="shared" si="3"/>
        <v>93.821973379458214</v>
      </c>
      <c r="K13" s="14">
        <f t="shared" si="4"/>
        <v>3675.9899997711182</v>
      </c>
      <c r="L13" s="14">
        <f t="shared" si="5"/>
        <v>-2.2893073037266731E-7</v>
      </c>
      <c r="N13" s="14"/>
    </row>
    <row r="14" spans="1:14">
      <c r="A14" t="s">
        <v>7</v>
      </c>
      <c r="B14" t="s">
        <v>15</v>
      </c>
      <c r="C14" s="1">
        <v>46215</v>
      </c>
      <c r="D14" s="75">
        <f>REPO_PM11!D14+REPO_PM10!D14</f>
        <v>33986.799999999988</v>
      </c>
      <c r="E14" s="50">
        <f>REPO_PM11!E14+REPO_PM10!E14</f>
        <v>-2306652.3099994659</v>
      </c>
      <c r="F14" s="7">
        <v>-2655014.8656748566</v>
      </c>
      <c r="G14" s="7">
        <f t="shared" si="0"/>
        <v>0</v>
      </c>
      <c r="H14" s="5">
        <f t="shared" si="1"/>
        <v>-4961667.175674323</v>
      </c>
      <c r="I14" s="3">
        <f t="shared" si="2"/>
        <v>-6.8032734385990012E-3</v>
      </c>
      <c r="J14" s="3">
        <f t="shared" si="3"/>
        <v>93.1836768400088</v>
      </c>
      <c r="K14" s="14">
        <f t="shared" si="4"/>
        <v>33986.800001144409</v>
      </c>
      <c r="L14" s="14">
        <f t="shared" si="5"/>
        <v>1.1444208212196827E-6</v>
      </c>
      <c r="N14" s="14"/>
    </row>
    <row r="15" spans="1:14">
      <c r="A15" t="s">
        <v>7</v>
      </c>
      <c r="B15" t="s">
        <v>15</v>
      </c>
      <c r="C15" s="1">
        <v>46216</v>
      </c>
      <c r="D15" s="75">
        <f>REPO_PM11!D15+REPO_PM10!D15</f>
        <v>-53449.709999999963</v>
      </c>
      <c r="E15" s="50">
        <f>REPO_PM11!E15+REPO_PM10!E15</f>
        <v>-2358505.220000267</v>
      </c>
      <c r="F15" s="7">
        <v>-2655015.125674847</v>
      </c>
      <c r="G15" s="7">
        <f t="shared" si="0"/>
        <v>0</v>
      </c>
      <c r="H15" s="5">
        <f t="shared" si="1"/>
        <v>-5013520.3456751145</v>
      </c>
      <c r="I15" s="3">
        <f t="shared" si="2"/>
        <v>1.0450755394278208E-2</v>
      </c>
      <c r="J15" s="3">
        <f t="shared" si="3"/>
        <v>94.157516653403206</v>
      </c>
      <c r="K15" s="14">
        <f t="shared" si="4"/>
        <v>-51853.17000079155</v>
      </c>
      <c r="L15" s="14">
        <f t="shared" si="5"/>
        <v>1596.5399992084131</v>
      </c>
      <c r="N15" s="14"/>
    </row>
    <row r="16" spans="1:14">
      <c r="A16" t="s">
        <v>7</v>
      </c>
      <c r="B16" t="s">
        <v>15</v>
      </c>
      <c r="C16" s="1">
        <v>46217</v>
      </c>
      <c r="D16" s="75">
        <f>REPO_PM11!D16+REPO_PM10!D16</f>
        <v>286955.25</v>
      </c>
      <c r="E16" s="50">
        <f>REPO_PM11!E16+REPO_PM10!E16</f>
        <v>-2071550.1399993896</v>
      </c>
      <c r="F16" s="7">
        <v>-2655014.9556748471</v>
      </c>
      <c r="G16" s="7">
        <f t="shared" si="0"/>
        <v>0</v>
      </c>
      <c r="H16" s="5">
        <f t="shared" si="1"/>
        <v>-4726565.0956742372</v>
      </c>
      <c r="I16" s="3">
        <f t="shared" si="2"/>
        <v>-5.7236279144337703E-2</v>
      </c>
      <c r="J16" s="3">
        <f t="shared" si="3"/>
        <v>88.768290746691392</v>
      </c>
      <c r="K16" s="14">
        <f t="shared" si="4"/>
        <v>286955.25000087731</v>
      </c>
      <c r="L16" s="14">
        <f t="shared" si="5"/>
        <v>8.7730586528778076E-7</v>
      </c>
      <c r="N16" s="14"/>
    </row>
    <row r="17" spans="1:14">
      <c r="A17" t="s">
        <v>7</v>
      </c>
      <c r="B17" t="s">
        <v>15</v>
      </c>
      <c r="C17" s="1">
        <v>46218</v>
      </c>
      <c r="D17" s="75">
        <f>REPO_PM11!D17+REPO_PM10!D17</f>
        <v>199168.64999999997</v>
      </c>
      <c r="E17" s="50">
        <f>REPO_PM11!E17+REPO_PM10!E17</f>
        <v>-1872372.0699996948</v>
      </c>
      <c r="F17" s="7">
        <v>-2655014.1856748438</v>
      </c>
      <c r="G17" s="7">
        <f t="shared" si="0"/>
        <v>0</v>
      </c>
      <c r="H17" s="5">
        <f t="shared" si="1"/>
        <v>-4527386.2556745391</v>
      </c>
      <c r="I17" s="3">
        <f t="shared" si="2"/>
        <v>-4.2140293419842462E-2</v>
      </c>
      <c r="J17" s="3">
        <f t="shared" si="3"/>
        <v>85.027568928247931</v>
      </c>
      <c r="K17" s="14">
        <f t="shared" si="4"/>
        <v>199178.8399996981</v>
      </c>
      <c r="L17" s="14">
        <f t="shared" si="5"/>
        <v>10.189999698137399</v>
      </c>
      <c r="N17" s="14"/>
    </row>
    <row r="18" spans="1:14">
      <c r="A18" t="s">
        <v>7</v>
      </c>
      <c r="B18" t="s">
        <v>15</v>
      </c>
      <c r="C18" s="1">
        <v>46219</v>
      </c>
      <c r="D18" s="75">
        <f>REPO_PM11!D18+REPO_PM10!D18</f>
        <v>-4761.609999999986</v>
      </c>
      <c r="E18" s="50">
        <f>REPO_PM11!E18+REPO_PM10!E18</f>
        <v>-1872431.5999994278</v>
      </c>
      <c r="F18" s="7">
        <v>-2655014.8756748415</v>
      </c>
      <c r="G18" s="7">
        <f t="shared" si="0"/>
        <v>0</v>
      </c>
      <c r="H18" s="5">
        <f t="shared" si="1"/>
        <v>-4527446.4756742697</v>
      </c>
      <c r="I18" s="3">
        <f t="shared" si="2"/>
        <v>1.3301272816099667E-5</v>
      </c>
      <c r="J18" s="3">
        <f t="shared" si="3"/>
        <v>85.028699903139128</v>
      </c>
      <c r="K18" s="14">
        <f t="shared" si="4"/>
        <v>-60.219999730587006</v>
      </c>
      <c r="L18" s="14">
        <f t="shared" si="5"/>
        <v>4701.390000269399</v>
      </c>
      <c r="N18" s="14"/>
    </row>
    <row r="19" spans="1:14">
      <c r="A19" t="s">
        <v>7</v>
      </c>
      <c r="B19" t="s">
        <v>15</v>
      </c>
      <c r="C19" s="1">
        <v>46220</v>
      </c>
      <c r="D19" s="75">
        <f>REPO_PM11!D19+REPO_PM10!D19</f>
        <v>-14355.350000000035</v>
      </c>
      <c r="E19" s="50">
        <f>REPO_PM11!E19+REPO_PM10!E19</f>
        <v>-1886787.5400009155</v>
      </c>
      <c r="F19" s="7">
        <v>-2655014.2856748356</v>
      </c>
      <c r="G19" s="7">
        <f t="shared" si="0"/>
        <v>0</v>
      </c>
      <c r="H19" s="5">
        <f t="shared" si="1"/>
        <v>-4541801.8256757511</v>
      </c>
      <c r="I19" s="3">
        <f t="shared" si="2"/>
        <v>3.1707387549719025E-3</v>
      </c>
      <c r="J19" s="3">
        <f t="shared" si="3"/>
        <v>85.29830369720689</v>
      </c>
      <c r="K19" s="14">
        <f t="shared" si="4"/>
        <v>-14355.350001481362</v>
      </c>
      <c r="L19" s="14">
        <f t="shared" si="5"/>
        <v>-1.481326762586832E-6</v>
      </c>
      <c r="N19" s="14"/>
    </row>
    <row r="20" spans="1:14">
      <c r="A20" t="s">
        <v>7</v>
      </c>
      <c r="B20" t="s">
        <v>15</v>
      </c>
      <c r="C20" s="1">
        <v>46221</v>
      </c>
      <c r="D20" s="75">
        <f>REPO_PM11!D20+REPO_PM10!D20</f>
        <v>-27119.660000000033</v>
      </c>
      <c r="E20" s="50">
        <f>REPO_PM11!E20+REPO_PM10!E20</f>
        <v>-1913907.1999998093</v>
      </c>
      <c r="F20" s="7">
        <v>-2655014.2856748356</v>
      </c>
      <c r="G20" s="7">
        <f t="shared" si="0"/>
        <v>0</v>
      </c>
      <c r="H20" s="5">
        <f t="shared" si="1"/>
        <v>-4568921.4856746448</v>
      </c>
      <c r="I20" s="3">
        <f t="shared" si="2"/>
        <v>5.9711235848250036E-3</v>
      </c>
      <c r="J20" s="3">
        <f t="shared" si="3"/>
        <v>85.807630410158851</v>
      </c>
      <c r="K20" s="14">
        <f t="shared" si="4"/>
        <v>-27119.659998893738</v>
      </c>
      <c r="L20" s="14">
        <f t="shared" si="5"/>
        <v>1.1062948033213615E-6</v>
      </c>
      <c r="N20" s="14"/>
    </row>
    <row r="21" spans="1:14">
      <c r="A21" t="s">
        <v>7</v>
      </c>
      <c r="B21" t="s">
        <v>15</v>
      </c>
      <c r="C21" s="1">
        <v>46222</v>
      </c>
      <c r="D21" s="75">
        <f>REPO_PM11!D21+REPO_PM10!D21</f>
        <v>-26457.969999999972</v>
      </c>
      <c r="E21" s="50">
        <f>REPO_PM11!E21+REPO_PM10!E21</f>
        <v>-1940365.1700000763</v>
      </c>
      <c r="F21" s="7">
        <v>-2655014.2856748356</v>
      </c>
      <c r="G21" s="7">
        <f t="shared" si="0"/>
        <v>0</v>
      </c>
      <c r="H21" s="5">
        <f t="shared" si="1"/>
        <v>-4595379.4556749118</v>
      </c>
      <c r="I21" s="3">
        <f t="shared" si="2"/>
        <v>5.7908567882427198E-3</v>
      </c>
      <c r="J21" s="3">
        <f t="shared" si="3"/>
        <v>86.304530109202545</v>
      </c>
      <c r="K21" s="14">
        <f t="shared" si="4"/>
        <v>-26457.970000267029</v>
      </c>
      <c r="L21" s="14">
        <f t="shared" si="5"/>
        <v>-2.6705674827098846E-7</v>
      </c>
      <c r="N21" s="14"/>
    </row>
    <row r="22" spans="1:14">
      <c r="A22" t="s">
        <v>7</v>
      </c>
      <c r="B22" t="s">
        <v>15</v>
      </c>
      <c r="C22" s="1">
        <v>46223</v>
      </c>
      <c r="D22" s="75">
        <f>REPO_PM11!D22+REPO_PM10!D22</f>
        <v>155026.01999999996</v>
      </c>
      <c r="E22" s="50">
        <f>REPO_PM11!E22+REPO_PM10!E22</f>
        <v>-1785339.1599998474</v>
      </c>
      <c r="F22" s="7">
        <v>-2655014.2856748356</v>
      </c>
      <c r="G22" s="7">
        <f t="shared" si="0"/>
        <v>0</v>
      </c>
      <c r="H22" s="5">
        <f t="shared" si="1"/>
        <v>-4440353.445674683</v>
      </c>
      <c r="I22" s="3">
        <f t="shared" si="2"/>
        <v>-3.3735192380856524E-2</v>
      </c>
      <c r="J22" s="3">
        <f t="shared" si="3"/>
        <v>83.393030182629175</v>
      </c>
      <c r="K22" s="14">
        <f t="shared" si="4"/>
        <v>155026.01000022888</v>
      </c>
      <c r="L22" s="14">
        <f t="shared" si="5"/>
        <v>-9.9997710785828531E-3</v>
      </c>
      <c r="N22" s="14"/>
    </row>
    <row r="23" spans="1:14">
      <c r="A23" t="s">
        <v>7</v>
      </c>
      <c r="B23" t="s">
        <v>15</v>
      </c>
      <c r="C23" s="1">
        <v>46224</v>
      </c>
      <c r="D23" s="75">
        <f>REPO_PM11!D23+REPO_PM10!D23</f>
        <v>-107117.81</v>
      </c>
      <c r="E23" s="50">
        <f>REPO_PM11!E23+REPO_PM10!E23</f>
        <v>-1892456.9600000381</v>
      </c>
      <c r="F23" s="7">
        <v>-2655014.2856748356</v>
      </c>
      <c r="G23" s="7">
        <f t="shared" si="0"/>
        <v>0</v>
      </c>
      <c r="H23" s="5">
        <f t="shared" si="1"/>
        <v>-4547471.2456748737</v>
      </c>
      <c r="I23" s="3">
        <f t="shared" si="2"/>
        <v>2.4123710265572085E-2</v>
      </c>
      <c r="J23" s="3">
        <f t="shared" si="3"/>
        <v>85.404779480923025</v>
      </c>
      <c r="K23" s="14">
        <f t="shared" si="4"/>
        <v>-107117.80000019073</v>
      </c>
      <c r="L23" s="14">
        <f t="shared" si="5"/>
        <v>9.9998092628084123E-3</v>
      </c>
      <c r="N23" s="14"/>
    </row>
    <row r="24" spans="1:14">
      <c r="A24" t="s">
        <v>7</v>
      </c>
      <c r="B24" t="s">
        <v>15</v>
      </c>
      <c r="C24" s="1">
        <v>46225</v>
      </c>
      <c r="D24" s="75">
        <f>REPO_PM11!D24+REPO_PM10!D24</f>
        <v>-99373.07</v>
      </c>
      <c r="E24" s="50">
        <f>REPO_PM11!E24+REPO_PM10!E24</f>
        <v>-1991830.0300006866</v>
      </c>
      <c r="F24" s="7">
        <v>-2655014.2856748356</v>
      </c>
      <c r="G24" s="7">
        <f t="shared" si="0"/>
        <v>0</v>
      </c>
      <c r="H24" s="5">
        <f t="shared" si="1"/>
        <v>-4646844.3156755222</v>
      </c>
      <c r="I24" s="3">
        <f t="shared" si="2"/>
        <v>2.1852380066209941E-2</v>
      </c>
      <c r="J24" s="3">
        <f t="shared" si="3"/>
        <v>87.271077181611005</v>
      </c>
      <c r="K24" s="14">
        <f t="shared" si="4"/>
        <v>-99373.070000648499</v>
      </c>
      <c r="L24" s="14">
        <f t="shared" si="5"/>
        <v>-6.4849155023694038E-7</v>
      </c>
      <c r="N24" s="14"/>
    </row>
    <row r="25" spans="1:14">
      <c r="A25" t="s">
        <v>7</v>
      </c>
      <c r="B25" t="s">
        <v>15</v>
      </c>
      <c r="C25" s="1">
        <v>46226</v>
      </c>
      <c r="D25" s="75">
        <f>REPO_PM11!D25+REPO_PM10!D25</f>
        <v>50554.229999999923</v>
      </c>
      <c r="E25" s="50">
        <f>REPO_PM11!E25+REPO_PM10!E25</f>
        <v>-1941275.8000001907</v>
      </c>
      <c r="F25" s="7">
        <v>-2655014.2856748356</v>
      </c>
      <c r="G25" s="7">
        <f t="shared" si="0"/>
        <v>0</v>
      </c>
      <c r="H25" s="5">
        <f t="shared" si="1"/>
        <v>-4596290.0856750263</v>
      </c>
      <c r="I25" s="3">
        <f t="shared" si="2"/>
        <v>-1.0879260540310727E-2</v>
      </c>
      <c r="J25" s="3">
        <f t="shared" si="3"/>
        <v>86.321632395318687</v>
      </c>
      <c r="K25" s="14">
        <f t="shared" si="4"/>
        <v>50554.230000495911</v>
      </c>
      <c r="L25" s="14">
        <f t="shared" si="5"/>
        <v>4.9598747864365578E-7</v>
      </c>
      <c r="N25" s="14"/>
    </row>
    <row r="26" spans="1:14">
      <c r="A26" t="s">
        <v>7</v>
      </c>
      <c r="B26" t="s">
        <v>15</v>
      </c>
      <c r="C26" s="1">
        <v>46227</v>
      </c>
      <c r="D26" s="75">
        <f>REPO_PM11!D26+REPO_PM10!D26</f>
        <v>5300.8399999999674</v>
      </c>
      <c r="E26" s="50">
        <f>REPO_PM11!E26+REPO_PM10!E26</f>
        <v>-1935973.9600000381</v>
      </c>
      <c r="F26" s="7">
        <v>-2655015.2856748356</v>
      </c>
      <c r="G26" s="7">
        <f t="shared" si="0"/>
        <v>0</v>
      </c>
      <c r="H26" s="5">
        <f t="shared" si="1"/>
        <v>-4590989.2456748737</v>
      </c>
      <c r="I26" s="3">
        <f t="shared" si="2"/>
        <v>-1.1532866510478503E-3</v>
      </c>
      <c r="J26" s="3">
        <f t="shared" si="3"/>
        <v>86.222078808980513</v>
      </c>
      <c r="K26" s="14">
        <f t="shared" si="4"/>
        <v>5300.8400001525879</v>
      </c>
      <c r="L26" s="14">
        <f t="shared" si="5"/>
        <v>1.5262048691511154E-7</v>
      </c>
      <c r="N26" s="14"/>
    </row>
    <row r="27" spans="1:14">
      <c r="A27" t="s">
        <v>7</v>
      </c>
      <c r="B27" t="s">
        <v>15</v>
      </c>
      <c r="C27" s="1">
        <v>46228</v>
      </c>
      <c r="D27" s="75">
        <f>REPO_PM11!D27+REPO_PM10!D27</f>
        <v>29051.579999999958</v>
      </c>
      <c r="E27" s="50">
        <f>REPO_PM11!E27+REPO_PM10!E27</f>
        <v>-1906922.3800001144</v>
      </c>
      <c r="F27" s="7">
        <v>-2655015.2856748356</v>
      </c>
      <c r="G27" s="7">
        <f t="shared" si="0"/>
        <v>0</v>
      </c>
      <c r="H27" s="5">
        <f t="shared" si="1"/>
        <v>-4561937.66567495</v>
      </c>
      <c r="I27" s="3">
        <f t="shared" si="2"/>
        <v>-6.3279564480123573E-3</v>
      </c>
      <c r="J27" s="3">
        <f t="shared" si="3"/>
        <v>85.676469249420194</v>
      </c>
      <c r="K27" s="14">
        <f t="shared" si="4"/>
        <v>29051.579999923706</v>
      </c>
      <c r="L27" s="14">
        <f t="shared" si="5"/>
        <v>-7.6252035796642303E-8</v>
      </c>
      <c r="N27" s="14"/>
    </row>
    <row r="28" spans="1:14">
      <c r="A28" t="s">
        <v>7</v>
      </c>
      <c r="B28" t="s">
        <v>15</v>
      </c>
      <c r="C28" s="1">
        <v>46229</v>
      </c>
      <c r="D28" s="75">
        <f>REPO_PM11!D28+REPO_PM10!D28</f>
        <v>55524.530000000028</v>
      </c>
      <c r="E28" s="50">
        <f>REPO_PM11!E28+REPO_PM10!E28</f>
        <v>-1851397.8500003815</v>
      </c>
      <c r="F28" s="7">
        <v>-2655015.2856748356</v>
      </c>
      <c r="G28" s="7">
        <f t="shared" si="0"/>
        <v>0</v>
      </c>
      <c r="H28" s="5">
        <f t="shared" si="1"/>
        <v>-4506413.135675217</v>
      </c>
      <c r="I28" s="3">
        <f t="shared" si="2"/>
        <v>-1.21712601242915E-2</v>
      </c>
      <c r="J28" s="3">
        <f t="shared" si="3"/>
        <v>84.633678655654634</v>
      </c>
      <c r="K28" s="14">
        <f t="shared" si="4"/>
        <v>55524.529999732971</v>
      </c>
      <c r="L28" s="14">
        <f t="shared" si="5"/>
        <v>-2.6705674827098846E-7</v>
      </c>
      <c r="N28" s="14"/>
    </row>
    <row r="29" spans="1:14">
      <c r="A29" t="s">
        <v>7</v>
      </c>
      <c r="B29" t="s">
        <v>15</v>
      </c>
      <c r="C29" s="1">
        <v>46230</v>
      </c>
      <c r="D29" s="75">
        <f>REPO_PM11!D29+REPO_PM10!D29</f>
        <v>-1762.359999999986</v>
      </c>
      <c r="E29" s="63">
        <f>REPO_PM11!E29+REPO_PM10!E29</f>
        <v>-105053161.21000004</v>
      </c>
      <c r="F29" s="7">
        <v>100544985.70432515</v>
      </c>
      <c r="G29" s="7">
        <f t="shared" si="0"/>
        <v>0</v>
      </c>
      <c r="H29" s="5">
        <f t="shared" si="1"/>
        <v>-4508175.5056748837</v>
      </c>
      <c r="I29" s="3">
        <f t="shared" si="2"/>
        <v>3.9108043284243494E-4</v>
      </c>
      <c r="J29" s="3">
        <f t="shared" si="3"/>
        <v>84.66677723133634</v>
      </c>
      <c r="K29" s="14">
        <f t="shared" si="4"/>
        <v>-1762.3699996666983</v>
      </c>
      <c r="L29" s="14">
        <f t="shared" si="5"/>
        <v>-9.9996667122468352E-3</v>
      </c>
      <c r="M29" t="s">
        <v>1575</v>
      </c>
      <c r="N29" s="14"/>
    </row>
    <row r="30" spans="1:14">
      <c r="A30" t="s">
        <v>7</v>
      </c>
      <c r="B30" t="s">
        <v>15</v>
      </c>
      <c r="C30" s="1">
        <v>46231</v>
      </c>
      <c r="D30" s="75">
        <f>REPO_PM11!D30+REPO_PM10!D30</f>
        <v>76731.75</v>
      </c>
      <c r="E30" s="63">
        <f>REPO_PM11!E30+REPO_PM10!E30</f>
        <v>-1776429.1499996185</v>
      </c>
      <c r="F30" s="7">
        <v>-2655014.605674848</v>
      </c>
      <c r="G30" s="7">
        <f t="shared" si="0"/>
        <v>0</v>
      </c>
      <c r="H30" s="5">
        <f t="shared" si="1"/>
        <v>-4431443.7556744665</v>
      </c>
      <c r="I30" s="3">
        <f t="shared" si="2"/>
        <v>-1.7020577371894115E-2</v>
      </c>
      <c r="J30" s="3">
        <f t="shared" si="3"/>
        <v>83.225699798641458</v>
      </c>
      <c r="K30" s="14">
        <f t="shared" si="4"/>
        <v>76731.750000417233</v>
      </c>
      <c r="L30" s="14">
        <f t="shared" si="5"/>
        <v>4.1723251342773438E-7</v>
      </c>
      <c r="N30" s="14"/>
    </row>
    <row r="31" spans="1:14">
      <c r="A31" t="s">
        <v>7</v>
      </c>
      <c r="B31" t="s">
        <v>15</v>
      </c>
      <c r="C31" s="1">
        <v>46232</v>
      </c>
      <c r="D31" s="75">
        <f>REPO_PM11!D31+REPO_PM10!D31</f>
        <v>472009.57</v>
      </c>
      <c r="E31" s="63">
        <f>REPO_PM11!E31+REPO_PM10!E31</f>
        <v>-1304419.5799999237</v>
      </c>
      <c r="F31" s="7">
        <v>-2655014.605674848</v>
      </c>
      <c r="G31" s="7">
        <f t="shared" si="0"/>
        <v>0</v>
      </c>
      <c r="H31" s="5">
        <f t="shared" si="1"/>
        <v>-3959434.1856747717</v>
      </c>
      <c r="I31" s="3">
        <f t="shared" si="2"/>
        <v>-0.10651372239471307</v>
      </c>
      <c r="J31" s="3">
        <f t="shared" si="3"/>
        <v>74.36102071418324</v>
      </c>
      <c r="K31" s="14">
        <f t="shared" si="4"/>
        <v>472009.56999969482</v>
      </c>
      <c r="L31" s="14">
        <f t="shared" si="5"/>
        <v>-3.0518276616930962E-7</v>
      </c>
      <c r="N31" s="14"/>
    </row>
    <row r="32" spans="1:14">
      <c r="A32" t="s">
        <v>7</v>
      </c>
      <c r="B32" t="s">
        <v>15</v>
      </c>
      <c r="C32" s="1">
        <v>46233</v>
      </c>
      <c r="D32" s="75">
        <f>REPO_PM11!D32+REPO_PM10!D32</f>
        <v>-40885.289999999979</v>
      </c>
      <c r="E32" s="63">
        <f>REPO_PM11!E32+REPO_PM10!E32</f>
        <v>-1343636.3200006485</v>
      </c>
      <c r="F32" s="7">
        <v>-2655015.1356748492</v>
      </c>
      <c r="G32" s="7">
        <f t="shared" si="0"/>
        <v>0</v>
      </c>
      <c r="H32" s="5">
        <f t="shared" si="1"/>
        <v>-3998651.4556754977</v>
      </c>
      <c r="I32" s="3">
        <f t="shared" si="2"/>
        <v>9.9047662271074047E-3</v>
      </c>
      <c r="J32" s="3">
        <f t="shared" si="3"/>
        <v>75.097549240766327</v>
      </c>
      <c r="K32" s="14">
        <f t="shared" si="4"/>
        <v>-39217.270000725985</v>
      </c>
      <c r="L32" s="14">
        <f t="shared" si="5"/>
        <v>1668.0199992739945</v>
      </c>
      <c r="N32" s="14"/>
    </row>
    <row r="33" spans="1:14">
      <c r="A33" t="s">
        <v>7</v>
      </c>
      <c r="B33" t="s">
        <v>15</v>
      </c>
      <c r="C33" s="1">
        <v>46234</v>
      </c>
      <c r="D33" s="75">
        <f>REPO_PM11!D33+REPO_PM10!D33</f>
        <v>62960.640000000014</v>
      </c>
      <c r="E33" s="63">
        <f>REPO_PM11!E33+REPO_PM10!E33</f>
        <v>-931925.68999958038</v>
      </c>
      <c r="F33" s="7">
        <v>-3003765.1356748492</v>
      </c>
      <c r="G33" s="7">
        <f t="shared" si="0"/>
        <v>0</v>
      </c>
      <c r="H33" s="5">
        <f t="shared" si="1"/>
        <v>-3935690.8256744295</v>
      </c>
      <c r="I33" s="3">
        <f t="shared" si="2"/>
        <v>-1.5745465864924226E-2</v>
      </c>
      <c r="J33" s="3">
        <f t="shared" si="3"/>
        <v>73.91510334265638</v>
      </c>
      <c r="K33" s="14">
        <f t="shared" si="4"/>
        <v>62960.630001068115</v>
      </c>
      <c r="L33" s="14">
        <f t="shared" si="5"/>
        <v>-9.9989318987354636E-3</v>
      </c>
      <c r="N33" s="14"/>
    </row>
    <row r="34" spans="1:14">
      <c r="A34" t="s">
        <v>7</v>
      </c>
      <c r="B34" t="s">
        <v>15</v>
      </c>
      <c r="C34" s="1">
        <v>46235</v>
      </c>
      <c r="D34" s="75">
        <f>REPO_PM11!D34+REPO_PM10!D34</f>
        <v>56203.469999999972</v>
      </c>
      <c r="E34" s="63">
        <f>REPO_PM11!E34+REPO_PM10!E34</f>
        <v>-875722.21000003815</v>
      </c>
      <c r="F34" s="7">
        <v>-3003765.1356748492</v>
      </c>
      <c r="G34" s="7">
        <f t="shared" si="0"/>
        <v>0</v>
      </c>
      <c r="H34" s="5">
        <f t="shared" si="1"/>
        <v>-3879487.3456748873</v>
      </c>
      <c r="I34" s="3">
        <f t="shared" si="2"/>
        <v>-1.4280461166537662E-2</v>
      </c>
      <c r="J34" s="3">
        <f t="shared" si="3"/>
        <v>72.859561579750959</v>
      </c>
      <c r="K34" s="14">
        <f t="shared" si="4"/>
        <v>56203.479999542236</v>
      </c>
      <c r="L34" s="14">
        <f t="shared" si="5"/>
        <v>9.9995422642678022E-3</v>
      </c>
      <c r="N34" s="14"/>
    </row>
    <row r="35" spans="1:14">
      <c r="A35" t="s">
        <v>7</v>
      </c>
      <c r="B35" t="s">
        <v>15</v>
      </c>
      <c r="C35" s="1">
        <v>46236</v>
      </c>
      <c r="D35" s="75">
        <f>REPO_PM11!D35+REPO_PM10!D35</f>
        <v>56470.320000000007</v>
      </c>
      <c r="E35" s="63">
        <f>REPO_PM11!E35+REPO_PM10!E35+-52328125-197449</f>
        <v>-819244.48999977112</v>
      </c>
      <c r="F35" s="7">
        <v>-3003765.1356748492</v>
      </c>
      <c r="G35" s="7">
        <f t="shared" si="0"/>
        <v>0</v>
      </c>
      <c r="H35" s="5">
        <f t="shared" si="1"/>
        <v>-3823009.6256746203</v>
      </c>
      <c r="I35" s="3">
        <f t="shared" si="2"/>
        <v>-1.4558036917746923E-2</v>
      </c>
      <c r="J35" s="3">
        <f t="shared" si="3"/>
        <v>71.798869392462095</v>
      </c>
      <c r="K35" s="14">
        <f t="shared" si="4"/>
        <v>56477.720000267029</v>
      </c>
      <c r="L35" s="14">
        <f t="shared" si="5"/>
        <v>7.4000002670218237</v>
      </c>
      <c r="N35" s="14"/>
    </row>
    <row r="36" spans="1:14">
      <c r="A36" t="s">
        <v>7</v>
      </c>
      <c r="B36" t="s">
        <v>15</v>
      </c>
      <c r="C36" s="1">
        <v>46237</v>
      </c>
      <c r="D36" s="75">
        <f>REPO_PM11!D36+REPO_PM10!D36</f>
        <v>-64468.880000000005</v>
      </c>
      <c r="E36" s="63">
        <f>REPO_PM11!E36+REPO_PM10!E36-(-52328125-197449)</f>
        <v>-53117954.170000076</v>
      </c>
      <c r="F36" s="7">
        <v>49230460.864325151</v>
      </c>
      <c r="G36" s="7">
        <f t="shared" si="0"/>
        <v>0</v>
      </c>
      <c r="H36" s="5">
        <f t="shared" si="1"/>
        <v>-3887493.3056749254</v>
      </c>
      <c r="I36" s="3">
        <f t="shared" si="2"/>
        <v>1.6867255464711572E-2</v>
      </c>
      <c r="J36" s="3">
        <f t="shared" si="3"/>
        <v>73.009919264582209</v>
      </c>
      <c r="K36" s="14">
        <f>H36-H35-G36</f>
        <v>-64483.680000305176</v>
      </c>
      <c r="L36" s="14">
        <f>K36-D36</f>
        <v>-14.800000305171125</v>
      </c>
      <c r="N36" s="14"/>
    </row>
    <row r="37" spans="1:14">
      <c r="A37" t="s">
        <v>7</v>
      </c>
      <c r="B37" t="s">
        <v>15</v>
      </c>
      <c r="C37" s="1">
        <v>46238</v>
      </c>
      <c r="D37" s="75">
        <f>REPO_PM11!D37+REPO_PM10!D37</f>
        <v>68588.47000000003</v>
      </c>
      <c r="E37" s="50">
        <f>REPO_PM11!E37+REPO_PM10!E37</f>
        <v>-2979437.6899995804</v>
      </c>
      <c r="F37" s="7">
        <v>-839051.88567480445</v>
      </c>
      <c r="G37" s="7">
        <f t="shared" si="0"/>
        <v>0</v>
      </c>
      <c r="H37" s="5">
        <f t="shared" si="1"/>
        <v>-3818489.5756743848</v>
      </c>
      <c r="I37" s="3">
        <f t="shared" si="2"/>
        <v>-1.7750186193197973E-2</v>
      </c>
      <c r="J37" s="3">
        <f t="shared" si="3"/>
        <v>71.713979603685516</v>
      </c>
      <c r="K37" s="14">
        <f t="shared" si="4"/>
        <v>69003.730000540614</v>
      </c>
      <c r="L37" s="14">
        <f t="shared" si="5"/>
        <v>415.26000054058386</v>
      </c>
      <c r="N37" s="14"/>
    </row>
    <row r="38" spans="1:14">
      <c r="A38" t="s">
        <v>7</v>
      </c>
      <c r="B38" t="s">
        <v>15</v>
      </c>
      <c r="C38" s="1">
        <v>46239</v>
      </c>
      <c r="D38" s="75">
        <f>REPO_PM11!D38+REPO_PM10!D38</f>
        <v>37117.039999999979</v>
      </c>
      <c r="E38" s="50">
        <f>REPO_PM11!E38+REPO_PM10!E38</f>
        <v>-2691170.8000001907</v>
      </c>
      <c r="F38" s="7">
        <v>-1090201.7356747985</v>
      </c>
      <c r="G38" s="7">
        <f t="shared" si="0"/>
        <v>0</v>
      </c>
      <c r="H38" s="5">
        <f t="shared" si="1"/>
        <v>-3781372.5356749892</v>
      </c>
      <c r="I38" s="3">
        <f t="shared" si="2"/>
        <v>-9.7203460331145089E-3</v>
      </c>
      <c r="J38" s="3">
        <f t="shared" si="3"/>
        <v>71.016894906525977</v>
      </c>
      <c r="K38" s="14">
        <f t="shared" si="4"/>
        <v>37117.039999395609</v>
      </c>
      <c r="L38" s="14">
        <f t="shared" si="5"/>
        <v>-6.0437014326453209E-7</v>
      </c>
      <c r="N38" s="14"/>
    </row>
    <row r="39" spans="1:14">
      <c r="A39" t="s">
        <v>7</v>
      </c>
      <c r="B39" t="s">
        <v>15</v>
      </c>
      <c r="C39" s="1">
        <v>46240</v>
      </c>
      <c r="D39" s="75">
        <f>REPO_PM11!D39+REPO_PM10!D39</f>
        <v>45934.599999999977</v>
      </c>
      <c r="E39" s="50">
        <f>REPO_PM11!E39+REPO_PM10!E39</f>
        <v>-2645236.1399993896</v>
      </c>
      <c r="F39" s="7">
        <v>-1090201.7956747985</v>
      </c>
      <c r="G39" s="7">
        <f t="shared" si="0"/>
        <v>0</v>
      </c>
      <c r="H39" s="5">
        <f t="shared" si="1"/>
        <v>-3735437.9356741882</v>
      </c>
      <c r="I39" s="3">
        <f t="shared" si="2"/>
        <v>-1.2147599731958579E-2</v>
      </c>
      <c r="J39" s="3">
        <f t="shared" si="3"/>
        <v>70.15421009299493</v>
      </c>
      <c r="K39" s="14">
        <f t="shared" si="4"/>
        <v>45934.600000801031</v>
      </c>
      <c r="L39" s="14">
        <f t="shared" si="5"/>
        <v>8.0105382949113846E-7</v>
      </c>
      <c r="N39" s="14"/>
    </row>
    <row r="40" spans="1:14">
      <c r="A40" t="s">
        <v>7</v>
      </c>
      <c r="B40" t="s">
        <v>15</v>
      </c>
      <c r="C40" s="1">
        <v>46241</v>
      </c>
      <c r="D40" s="75">
        <f>REPO_PM11!D40+REPO_PM10!D40</f>
        <v>145686.85000000003</v>
      </c>
      <c r="E40" s="50">
        <f>REPO_PM11!E40+REPO_PM10!E40</f>
        <v>-2613909.9600000381</v>
      </c>
      <c r="F40" s="7">
        <v>-975840.68567481404</v>
      </c>
      <c r="G40" s="7">
        <f t="shared" si="0"/>
        <v>0</v>
      </c>
      <c r="H40" s="5">
        <f t="shared" si="1"/>
        <v>-3589750.6456748522</v>
      </c>
      <c r="I40" s="3">
        <f t="shared" si="2"/>
        <v>-3.9001394885454503E-2</v>
      </c>
      <c r="J40" s="3">
        <f t="shared" si="3"/>
        <v>67.418098042280903</v>
      </c>
      <c r="K40" s="14">
        <f t="shared" si="4"/>
        <v>145687.289999336</v>
      </c>
      <c r="L40" s="14">
        <f t="shared" si="5"/>
        <v>0.43999933596933261</v>
      </c>
      <c r="N40" s="14"/>
    </row>
    <row r="41" spans="1:14">
      <c r="A41" t="s">
        <v>7</v>
      </c>
      <c r="B41" t="s">
        <v>15</v>
      </c>
      <c r="C41" s="1">
        <v>46242</v>
      </c>
      <c r="D41" s="75">
        <f>REPO_PM11!D41+REPO_PM10!D41</f>
        <v>-55515.510000000009</v>
      </c>
      <c r="E41" s="50">
        <f>REPO_PM11!E41+REPO_PM10!E41</f>
        <v>-2669425.4600000381</v>
      </c>
      <c r="F41" s="7">
        <v>-975840.68567481404</v>
      </c>
      <c r="G41" s="7">
        <f t="shared" si="0"/>
        <v>0</v>
      </c>
      <c r="H41" s="5">
        <f t="shared" si="1"/>
        <v>-3645266.1456748522</v>
      </c>
      <c r="I41" s="3">
        <f t="shared" si="2"/>
        <v>1.5465001745145842E-2</v>
      </c>
      <c r="J41" s="3">
        <f t="shared" si="3"/>
        <v>68.460719046159198</v>
      </c>
      <c r="K41" s="14">
        <f t="shared" si="4"/>
        <v>-55515.5</v>
      </c>
      <c r="L41" s="14">
        <f t="shared" si="5"/>
        <v>1.0000000009313226E-2</v>
      </c>
      <c r="N41" s="14"/>
    </row>
    <row r="42" spans="1:14">
      <c r="A42" t="s">
        <v>7</v>
      </c>
      <c r="B42" t="s">
        <v>15</v>
      </c>
      <c r="C42" s="1">
        <v>46243</v>
      </c>
      <c r="D42" s="75">
        <f>REPO_PM11!D42+REPO_PM10!D42</f>
        <v>-19950.160000000033</v>
      </c>
      <c r="E42" s="50">
        <f>REPO_PM11!E42+REPO_PM10!E42</f>
        <v>-2689375.6199998856</v>
      </c>
      <c r="F42" s="7">
        <v>-975840.68567481404</v>
      </c>
      <c r="G42" s="7">
        <f t="shared" si="0"/>
        <v>0</v>
      </c>
      <c r="H42" s="5">
        <f t="shared" si="1"/>
        <v>-3665216.3056746996</v>
      </c>
      <c r="I42" s="3">
        <f t="shared" si="2"/>
        <v>5.4728953120524526E-3</v>
      </c>
      <c r="J42" s="3">
        <f t="shared" si="3"/>
        <v>68.835397394486662</v>
      </c>
      <c r="K42" s="14">
        <f t="shared" si="4"/>
        <v>-19950.159999847412</v>
      </c>
      <c r="L42" s="14">
        <f t="shared" si="5"/>
        <v>1.5262048691511154E-7</v>
      </c>
      <c r="N42" s="14"/>
    </row>
    <row r="43" spans="1:14">
      <c r="A43" t="s">
        <v>7</v>
      </c>
      <c r="B43" t="s">
        <v>15</v>
      </c>
      <c r="C43" s="1">
        <v>46244</v>
      </c>
      <c r="D43" s="75">
        <f>REPO_PM11!D43+REPO_PM10!D43</f>
        <v>84195.650000000023</v>
      </c>
      <c r="E43" s="50">
        <f>REPO_PM11!E43+REPO_PM10!E43</f>
        <v>-2490492.7300004959</v>
      </c>
      <c r="F43" s="7">
        <v>-1090201.6456748224</v>
      </c>
      <c r="G43" s="7">
        <f t="shared" si="0"/>
        <v>0</v>
      </c>
      <c r="H43" s="5">
        <f t="shared" si="1"/>
        <v>-3580694.3756753183</v>
      </c>
      <c r="I43" s="3">
        <f t="shared" si="2"/>
        <v>-2.3060557126879405E-2</v>
      </c>
      <c r="J43" s="3">
        <f t="shared" si="3"/>
        <v>67.248014780519654</v>
      </c>
      <c r="K43" s="14">
        <f t="shared" si="4"/>
        <v>84521.929999381304</v>
      </c>
      <c r="L43" s="14">
        <f t="shared" si="5"/>
        <v>326.2799993812805</v>
      </c>
      <c r="N43" s="14"/>
    </row>
    <row r="44" spans="1:14">
      <c r="A44" t="s">
        <v>7</v>
      </c>
      <c r="B44" t="s">
        <v>15</v>
      </c>
      <c r="C44" s="1">
        <v>46245</v>
      </c>
      <c r="D44" s="75">
        <f>REPO_PM11!D44+REPO_PM10!D44</f>
        <v>83149.920000000042</v>
      </c>
      <c r="E44" s="50">
        <f>REPO_PM11!E44+REPO_PM10!E44</f>
        <v>-2244356.7899999619</v>
      </c>
      <c r="F44" s="7">
        <v>-1253202.1456748224</v>
      </c>
      <c r="G44" s="7">
        <f t="shared" si="0"/>
        <v>0</v>
      </c>
      <c r="H44" s="5">
        <f t="shared" si="1"/>
        <v>-3497558.9356747842</v>
      </c>
      <c r="I44" s="3">
        <f t="shared" si="2"/>
        <v>-2.3217686649074799E-2</v>
      </c>
      <c r="J44" s="3">
        <f t="shared" si="3"/>
        <v>65.686671445573197</v>
      </c>
      <c r="K44" s="14">
        <f t="shared" si="4"/>
        <v>83135.440000534058</v>
      </c>
      <c r="L44" s="14">
        <f t="shared" si="5"/>
        <v>-14.479999465984292</v>
      </c>
      <c r="N44" s="14"/>
    </row>
    <row r="45" spans="1:14">
      <c r="A45" t="s">
        <v>7</v>
      </c>
      <c r="B45" t="s">
        <v>15</v>
      </c>
      <c r="C45" s="1">
        <v>46246</v>
      </c>
      <c r="D45" s="75">
        <f>REPO_PM11!D45+REPO_PM10!D45</f>
        <v>195676.69</v>
      </c>
      <c r="E45" s="50">
        <f>REPO_PM11!E45+REPO_PM10!E45</f>
        <v>-2047526.5199995041</v>
      </c>
      <c r="F45" s="7">
        <v>-1253201.9156748182</v>
      </c>
      <c r="G45" s="7">
        <f t="shared" si="0"/>
        <v>0</v>
      </c>
      <c r="H45" s="5">
        <f t="shared" si="1"/>
        <v>-3300728.4356743223</v>
      </c>
      <c r="I45" s="3">
        <f t="shared" si="2"/>
        <v>-5.6276535612540701E-2</v>
      </c>
      <c r="J45" s="3">
        <f t="shared" si="3"/>
        <v>61.990053140697135</v>
      </c>
      <c r="K45" s="14">
        <f t="shared" si="4"/>
        <v>196830.50000046194</v>
      </c>
      <c r="L45" s="14">
        <f t="shared" si="5"/>
        <v>1153.8100004619337</v>
      </c>
      <c r="N45" s="14"/>
    </row>
    <row r="46" spans="1:14">
      <c r="A46" t="s">
        <v>7</v>
      </c>
      <c r="B46" t="s">
        <v>15</v>
      </c>
      <c r="C46" s="1">
        <v>46247</v>
      </c>
      <c r="D46" s="75">
        <f>REPO_PM11!D46+REPO_PM10!D46</f>
        <v>56461.159999999974</v>
      </c>
      <c r="E46" s="50">
        <f>REPO_PM11!E46+REPO_PM10!E46</f>
        <v>-1991079.4400005341</v>
      </c>
      <c r="F46" s="7">
        <v>-1253202.2956748153</v>
      </c>
      <c r="G46" s="7">
        <f t="shared" si="0"/>
        <v>0</v>
      </c>
      <c r="H46" s="5">
        <f t="shared" si="1"/>
        <v>-3244281.7356753494</v>
      </c>
      <c r="I46" s="3">
        <f t="shared" si="2"/>
        <v>-1.7101285700724774E-2</v>
      </c>
      <c r="J46" s="3">
        <f t="shared" si="3"/>
        <v>60.929943531334963</v>
      </c>
      <c r="K46" s="14">
        <f t="shared" si="4"/>
        <v>56446.699998972937</v>
      </c>
      <c r="L46" s="14">
        <f t="shared" si="5"/>
        <v>-14.460001027036924</v>
      </c>
      <c r="N46" s="14"/>
    </row>
    <row r="47" spans="1:14">
      <c r="A47" t="s">
        <v>7</v>
      </c>
      <c r="B47" t="s">
        <v>15</v>
      </c>
      <c r="C47" s="1">
        <v>46248</v>
      </c>
      <c r="D47" s="75">
        <f>REPO_PM11!D47+REPO_PM10!D47</f>
        <v>52225.919999999984</v>
      </c>
      <c r="E47" s="50">
        <f>REPO_PM11!E47+REPO_PM10!E47</f>
        <v>-1938868</v>
      </c>
      <c r="F47" s="7">
        <v>-1253202.2956748153</v>
      </c>
      <c r="G47" s="7">
        <f t="shared" si="0"/>
        <v>0</v>
      </c>
      <c r="H47" s="5">
        <f t="shared" si="1"/>
        <v>-3192070.2956748153</v>
      </c>
      <c r="I47" s="3">
        <f t="shared" si="2"/>
        <v>-1.6093374205574475E-2</v>
      </c>
      <c r="J47" s="3">
        <f t="shared" si="3"/>
        <v>59.94937514976067</v>
      </c>
      <c r="K47" s="14">
        <f t="shared" si="4"/>
        <v>52211.440000534058</v>
      </c>
      <c r="L47" s="14">
        <f t="shared" si="5"/>
        <v>-14.479999465926085</v>
      </c>
      <c r="N47" s="14"/>
    </row>
    <row r="48" spans="1:14">
      <c r="A48" t="s">
        <v>7</v>
      </c>
      <c r="B48" t="s">
        <v>15</v>
      </c>
      <c r="C48" s="1">
        <v>46249</v>
      </c>
      <c r="D48" s="75">
        <f>REPO_PM11!D48+REPO_PM10!D48</f>
        <v>22667.73000000004</v>
      </c>
      <c r="E48" s="50">
        <f>REPO_PM11!E48+REPO_PM10!E48</f>
        <v>-1916200.2699995041</v>
      </c>
      <c r="F48" s="7">
        <v>-1253202.2956748153</v>
      </c>
      <c r="G48" s="7">
        <f t="shared" si="0"/>
        <v>0</v>
      </c>
      <c r="H48" s="5">
        <f t="shared" si="1"/>
        <v>-3169402.5656743194</v>
      </c>
      <c r="I48" s="3">
        <f t="shared" si="2"/>
        <v>-7.1012627858509829E-3</v>
      </c>
      <c r="J48" s="3">
        <f t="shared" si="3"/>
        <v>59.523658882974651</v>
      </c>
      <c r="K48" s="14">
        <f t="shared" si="4"/>
        <v>22667.730000495911</v>
      </c>
      <c r="L48" s="14">
        <f t="shared" si="5"/>
        <v>4.9587106332182884E-7</v>
      </c>
      <c r="N48" s="14"/>
    </row>
    <row r="49" spans="1:16">
      <c r="A49" t="s">
        <v>7</v>
      </c>
      <c r="B49" t="s">
        <v>15</v>
      </c>
      <c r="C49" s="1">
        <v>46250</v>
      </c>
      <c r="D49" s="75">
        <f>REPO_PM11!D49+REPO_PM10!D49</f>
        <v>37801.790000000037</v>
      </c>
      <c r="E49" s="50">
        <f>REPO_PM11!E49+REPO_PM10!E49</f>
        <v>-1878398.4800004959</v>
      </c>
      <c r="F49" s="7">
        <v>-1253202.2956748153</v>
      </c>
      <c r="G49" s="7">
        <f t="shared" si="0"/>
        <v>0</v>
      </c>
      <c r="H49" s="5">
        <f t="shared" si="1"/>
        <v>-3131600.7756753112</v>
      </c>
      <c r="I49" s="3">
        <f t="shared" si="2"/>
        <v>-1.192710273173061E-2</v>
      </c>
      <c r="J49" s="3">
        <f t="shared" si="3"/>
        <v>58.813714088508924</v>
      </c>
      <c r="K49" s="14">
        <f t="shared" si="4"/>
        <v>37801.789999008179</v>
      </c>
      <c r="L49" s="14">
        <f t="shared" si="5"/>
        <v>-9.9185854196548462E-7</v>
      </c>
      <c r="N49" s="14"/>
    </row>
    <row r="50" spans="1:16">
      <c r="A50" t="s">
        <v>7</v>
      </c>
      <c r="B50" t="s">
        <v>15</v>
      </c>
      <c r="C50" s="1">
        <v>46251</v>
      </c>
      <c r="D50" s="75">
        <f>REPO_PM11!D50+REPO_PM10!D50</f>
        <v>-52883.479999999981</v>
      </c>
      <c r="E50" s="50">
        <f>REPO_PM11!E50+REPO_PM10!E50</f>
        <v>56359559.400000572</v>
      </c>
      <c r="F50" s="7">
        <v>-59544452.235674828</v>
      </c>
      <c r="G50" s="7">
        <f t="shared" si="0"/>
        <v>0</v>
      </c>
      <c r="H50" s="5">
        <f t="shared" si="1"/>
        <v>-3184892.8356742561</v>
      </c>
      <c r="I50" s="3">
        <f t="shared" si="2"/>
        <v>1.7017513986102763E-2</v>
      </c>
      <c r="J50" s="3">
        <f t="shared" si="3"/>
        <v>59.814577290584779</v>
      </c>
      <c r="K50" s="14">
        <f t="shared" si="4"/>
        <v>-53292.059998944867</v>
      </c>
      <c r="L50" s="14">
        <f t="shared" si="5"/>
        <v>-408.57999894488603</v>
      </c>
      <c r="N50" s="14"/>
    </row>
    <row r="51" spans="1:16">
      <c r="A51" t="s">
        <v>7</v>
      </c>
      <c r="B51" t="s">
        <v>15</v>
      </c>
      <c r="C51" s="1">
        <v>46252</v>
      </c>
      <c r="D51" s="75">
        <f>REPO_PM11!D51+REPO_PM10!D51</f>
        <v>64281.119999999995</v>
      </c>
      <c r="E51" s="50">
        <f>REPO_PM11!E51+REPO_PM10!E51</f>
        <v>57001324.940000534</v>
      </c>
      <c r="F51" s="7">
        <v>-60121952.235674828</v>
      </c>
      <c r="G51" s="7">
        <f t="shared" si="0"/>
        <v>0</v>
      </c>
      <c r="H51" s="5">
        <f t="shared" si="1"/>
        <v>-3120627.2956742942</v>
      </c>
      <c r="I51" s="3">
        <f t="shared" si="2"/>
        <v>-2.017824250791677E-2</v>
      </c>
      <c r="J51" s="3">
        <f t="shared" si="3"/>
        <v>58.60762424450683</v>
      </c>
      <c r="K51" s="14">
        <f t="shared" si="4"/>
        <v>64265.539999961853</v>
      </c>
      <c r="L51" s="14">
        <f t="shared" si="5"/>
        <v>-15.580000038142316</v>
      </c>
      <c r="N51" s="14"/>
    </row>
    <row r="52" spans="1:16">
      <c r="A52" t="s">
        <v>7</v>
      </c>
      <c r="B52" t="s">
        <v>15</v>
      </c>
      <c r="C52" s="1">
        <v>46253</v>
      </c>
      <c r="D52" s="75">
        <f>REPO_PM11!D52+REPO_PM10!D52</f>
        <v>65156.290000000037</v>
      </c>
      <c r="E52" s="50">
        <f>REPO_PM11!E52+REPO_PM10!E52</f>
        <v>56977571.18999958</v>
      </c>
      <c r="F52" s="7">
        <v>-60033056.785674825</v>
      </c>
      <c r="G52" s="7">
        <f t="shared" si="0"/>
        <v>0</v>
      </c>
      <c r="H52" s="5">
        <f t="shared" si="1"/>
        <v>-3055485.5956752449</v>
      </c>
      <c r="I52" s="3">
        <f t="shared" si="2"/>
        <v>-2.0874553039174681E-2</v>
      </c>
      <c r="J52" s="3">
        <f t="shared" si="3"/>
        <v>57.384216283714849</v>
      </c>
      <c r="K52" s="14">
        <f t="shared" si="4"/>
        <v>65141.699999049306</v>
      </c>
      <c r="L52" s="14">
        <f t="shared" si="5"/>
        <v>-14.590000950731337</v>
      </c>
      <c r="N52" s="14"/>
    </row>
    <row r="53" spans="1:16">
      <c r="A53" t="s">
        <v>7</v>
      </c>
      <c r="B53" t="s">
        <v>15</v>
      </c>
      <c r="C53" s="1">
        <v>46254</v>
      </c>
      <c r="D53" s="75">
        <f>REPO_PM11!D53+REPO_PM10!D53</f>
        <v>43132.739999999991</v>
      </c>
      <c r="E53" s="63">
        <f>REPO_PM11!E53+REPO_PM10!E53</f>
        <v>57017887.129999161</v>
      </c>
      <c r="F53" s="7">
        <v>-60033056.785674825</v>
      </c>
      <c r="G53" s="7">
        <f t="shared" si="0"/>
        <v>0</v>
      </c>
      <c r="H53" s="5">
        <f t="shared" si="1"/>
        <v>-3015169.6556756645</v>
      </c>
      <c r="I53" s="3">
        <f t="shared" si="2"/>
        <v>-1.3194609739494056E-2</v>
      </c>
      <c r="J53" s="3">
        <f t="shared" si="3"/>
        <v>56.627053944644516</v>
      </c>
      <c r="K53" s="14">
        <f t="shared" si="4"/>
        <v>40315.939999580383</v>
      </c>
      <c r="L53" s="14">
        <f t="shared" si="5"/>
        <v>-2816.8000004196074</v>
      </c>
      <c r="N53" s="14"/>
    </row>
    <row r="54" spans="1:16">
      <c r="A54" t="s">
        <v>7</v>
      </c>
      <c r="B54" t="s">
        <v>15</v>
      </c>
      <c r="C54" s="1">
        <v>46255</v>
      </c>
      <c r="D54" s="75">
        <f>REPO_PM11!D54+REPO_PM10!D54</f>
        <v>-240776.11119462806</v>
      </c>
      <c r="E54" s="17">
        <v>54809152.025045604</v>
      </c>
      <c r="F54" s="7">
        <v>-58062907.16613429</v>
      </c>
      <c r="G54" s="7">
        <f t="shared" si="0"/>
        <v>0</v>
      </c>
      <c r="H54" s="5">
        <f t="shared" ref="H54:H72" si="6">E54+F54</f>
        <v>-3253755.1410886869</v>
      </c>
      <c r="I54" s="3">
        <f>(H54-H53-G54)/(H53+G54)</f>
        <v>7.9128378386243106E-2</v>
      </c>
      <c r="J54" s="3">
        <f t="shared" si="3"/>
        <v>61.107860896074548</v>
      </c>
      <c r="K54" s="14">
        <f>H54-H53-G54</f>
        <v>-238585.48541302234</v>
      </c>
      <c r="L54" s="14">
        <f t="shared" si="5"/>
        <v>2190.6257816057187</v>
      </c>
      <c r="N54" s="14"/>
      <c r="O54" s="14"/>
      <c r="P54" s="14"/>
    </row>
    <row r="55" spans="1:16">
      <c r="A55" t="s">
        <v>7</v>
      </c>
      <c r="B55" t="s">
        <v>15</v>
      </c>
      <c r="C55" s="1">
        <v>46258</v>
      </c>
      <c r="D55" s="75">
        <v>334128.45250845992</v>
      </c>
      <c r="E55" s="17">
        <v>55143892.1817725</v>
      </c>
      <c r="F55" s="7">
        <v>-58062907.16613429</v>
      </c>
      <c r="G55" s="7">
        <f t="shared" si="0"/>
        <v>0</v>
      </c>
      <c r="H55" s="5">
        <f t="shared" si="6"/>
        <v>-2919014.9843617901</v>
      </c>
      <c r="I55" s="3">
        <f t="shared" ref="I55:I72" si="7">(H55-H54-G55)/(H54+G55)</f>
        <v>-0.1028781030569174</v>
      </c>
      <c r="J55" s="3">
        <f t="shared" si="3"/>
        <v>54.821200085220418</v>
      </c>
      <c r="K55" s="14">
        <f t="shared" ref="K55:K72" si="8">H55-H54-G55</f>
        <v>334740.15672689676</v>
      </c>
      <c r="L55" s="14">
        <f t="shared" si="5"/>
        <v>611.70421843684744</v>
      </c>
    </row>
    <row r="56" spans="1:16">
      <c r="A56" t="s">
        <v>7</v>
      </c>
      <c r="B56" t="s">
        <v>15</v>
      </c>
      <c r="C56" s="1">
        <v>46259</v>
      </c>
      <c r="D56" s="75">
        <v>98661.534530538251</v>
      </c>
      <c r="E56" s="17">
        <v>55240147.102351695</v>
      </c>
      <c r="F56" s="7">
        <v>-58060500.552180208</v>
      </c>
      <c r="G56" s="7">
        <f t="shared" si="0"/>
        <v>0</v>
      </c>
      <c r="H56" s="5">
        <f t="shared" si="6"/>
        <v>-2820353.449828513</v>
      </c>
      <c r="I56" s="3">
        <f t="shared" si="7"/>
        <v>-3.3799598515883739E-2</v>
      </c>
      <c r="J56" s="3">
        <f t="shared" si="3"/>
        <v>52.968265532181036</v>
      </c>
      <c r="K56" s="14">
        <f t="shared" si="8"/>
        <v>98661.534533277154</v>
      </c>
      <c r="L56" s="14">
        <f t="shared" si="5"/>
        <v>2.7389032766222954E-6</v>
      </c>
    </row>
    <row r="57" spans="1:16">
      <c r="A57" t="s">
        <v>7</v>
      </c>
      <c r="B57" t="s">
        <v>15</v>
      </c>
      <c r="C57" s="1">
        <v>46260</v>
      </c>
      <c r="D57" s="75">
        <v>199660.83555557125</v>
      </c>
      <c r="E57" s="17">
        <v>55444376.880040988</v>
      </c>
      <c r="F57" s="7">
        <v>-58065069.49431406</v>
      </c>
      <c r="G57" s="7">
        <f t="shared" si="0"/>
        <v>0</v>
      </c>
      <c r="H57" s="5">
        <f t="shared" si="6"/>
        <v>-2620692.6142730713</v>
      </c>
      <c r="I57" s="3">
        <f t="shared" si="7"/>
        <v>-7.0792841786401536E-2</v>
      </c>
      <c r="J57" s="3">
        <f t="shared" si="3"/>
        <v>49.218491490661236</v>
      </c>
      <c r="K57" s="14">
        <f t="shared" si="8"/>
        <v>199660.83555544168</v>
      </c>
      <c r="L57" s="14">
        <f t="shared" si="5"/>
        <v>-1.2957025319337845E-7</v>
      </c>
    </row>
    <row r="58" spans="1:16">
      <c r="A58" t="s">
        <v>7</v>
      </c>
      <c r="B58" t="s">
        <v>15</v>
      </c>
      <c r="C58" s="1">
        <v>46261</v>
      </c>
      <c r="D58" s="75">
        <v>142081.63849437085</v>
      </c>
      <c r="E58" s="17">
        <v>55989532.348594263</v>
      </c>
      <c r="F58" s="17">
        <v>-58468143.324373245</v>
      </c>
      <c r="G58" s="7">
        <f t="shared" si="0"/>
        <v>0</v>
      </c>
      <c r="H58" s="5">
        <f t="shared" si="6"/>
        <v>-2478610.975778982</v>
      </c>
      <c r="I58" s="3">
        <f t="shared" si="7"/>
        <v>-5.4215300840804601E-2</v>
      </c>
      <c r="J58" s="3">
        <f t="shared" si="3"/>
        <v>46.550096167564455</v>
      </c>
      <c r="K58" s="14">
        <f t="shared" si="8"/>
        <v>142081.63849408925</v>
      </c>
      <c r="L58" s="14">
        <f t="shared" si="5"/>
        <v>-2.8160866349935532E-7</v>
      </c>
    </row>
    <row r="59" spans="1:16">
      <c r="A59" t="s">
        <v>7</v>
      </c>
      <c r="B59" t="s">
        <v>15</v>
      </c>
      <c r="C59" s="1">
        <v>46262</v>
      </c>
      <c r="D59" s="75">
        <v>-479285.44655643729</v>
      </c>
      <c r="E59" s="17">
        <v>55206309.291122705</v>
      </c>
      <c r="F59" s="17">
        <v>-58164205.713460326</v>
      </c>
      <c r="G59" s="7">
        <f t="shared" si="0"/>
        <v>0</v>
      </c>
      <c r="H59" s="5">
        <f t="shared" si="6"/>
        <v>-2957896.4223376215</v>
      </c>
      <c r="I59" s="3">
        <f t="shared" si="7"/>
        <v>0.19336856458807891</v>
      </c>
      <c r="J59" s="3">
        <f t="shared" si="3"/>
        <v>55.551421444923427</v>
      </c>
      <c r="K59" s="14">
        <f t="shared" si="8"/>
        <v>-479285.44655863941</v>
      </c>
      <c r="L59" s="14">
        <f t="shared" si="5"/>
        <v>-2.202112227678299E-6</v>
      </c>
    </row>
    <row r="60" spans="1:16">
      <c r="A60" t="s">
        <v>7</v>
      </c>
      <c r="B60" t="s">
        <v>15</v>
      </c>
      <c r="C60" s="1">
        <v>46265</v>
      </c>
      <c r="D60" s="75">
        <v>315756.99814003753</v>
      </c>
      <c r="E60" s="17">
        <v>55790381.532323226</v>
      </c>
      <c r="F60" s="17">
        <v>-58432520.956518531</v>
      </c>
      <c r="G60" s="7">
        <f t="shared" si="0"/>
        <v>0</v>
      </c>
      <c r="H60" s="5">
        <f t="shared" si="6"/>
        <v>-2642139.4241953045</v>
      </c>
      <c r="I60" s="3">
        <f t="shared" si="7"/>
        <v>-0.10675052573097696</v>
      </c>
      <c r="J60" s="3">
        <f t="shared" si="3"/>
        <v>49.621278000574783</v>
      </c>
      <c r="K60" s="14">
        <f t="shared" si="8"/>
        <v>315756.99814231694</v>
      </c>
      <c r="L60" s="14">
        <f t="shared" si="5"/>
        <v>2.2794120013713837E-6</v>
      </c>
    </row>
    <row r="61" spans="1:16">
      <c r="A61" t="s">
        <v>7</v>
      </c>
      <c r="B61" t="s">
        <v>15</v>
      </c>
      <c r="C61" s="1">
        <v>46266</v>
      </c>
      <c r="D61" s="75">
        <f>-70535696.9700969+70614711.1111092</f>
        <v>79014.141012296081</v>
      </c>
      <c r="E61" s="17">
        <f>-19503822.8489787+70614711.1111092</f>
        <v>51110888.262130499</v>
      </c>
      <c r="F61" s="17">
        <v>-53674013.545322776</v>
      </c>
      <c r="G61" s="7">
        <f t="shared" si="0"/>
        <v>0</v>
      </c>
      <c r="H61" s="5">
        <f t="shared" si="6"/>
        <v>-2563125.283192277</v>
      </c>
      <c r="I61" s="3">
        <f t="shared" si="7"/>
        <v>-2.9905363918140797E-2</v>
      </c>
      <c r="J61" s="3">
        <f t="shared" si="3"/>
        <v>48.137335623884361</v>
      </c>
      <c r="K61" s="14">
        <f t="shared" si="8"/>
        <v>79014.141003027558</v>
      </c>
      <c r="L61" s="14">
        <f t="shared" si="5"/>
        <v>-9.2685222625732422E-6</v>
      </c>
      <c r="M61" s="66"/>
    </row>
    <row r="62" spans="1:16">
      <c r="A62" t="s">
        <v>7</v>
      </c>
      <c r="B62" t="s">
        <v>15</v>
      </c>
      <c r="C62" s="1">
        <v>46267</v>
      </c>
      <c r="D62" s="75">
        <f>70711635.2762631-70614711.1111092</f>
        <v>96924.165153905749</v>
      </c>
      <c r="E62" s="17">
        <v>51268058.359143302</v>
      </c>
      <c r="F62" s="17">
        <v>-53734259.477172494</v>
      </c>
      <c r="G62" s="7">
        <f t="shared" si="0"/>
        <v>0</v>
      </c>
      <c r="H62" s="5">
        <f t="shared" si="6"/>
        <v>-2466201.1180291921</v>
      </c>
      <c r="I62" s="3">
        <f t="shared" si="7"/>
        <v>-3.7814837143804937E-2</v>
      </c>
      <c r="J62" s="3">
        <f t="shared" si="3"/>
        <v>46.317030116730493</v>
      </c>
      <c r="K62" s="14">
        <f t="shared" si="8"/>
        <v>96924.165163084865</v>
      </c>
      <c r="L62" s="14">
        <f t="shared" si="5"/>
        <v>9.1791152954101563E-6</v>
      </c>
    </row>
    <row r="63" spans="1:16">
      <c r="A63" t="s">
        <v>7</v>
      </c>
      <c r="B63" t="s">
        <v>15</v>
      </c>
      <c r="C63" s="1">
        <v>46268</v>
      </c>
      <c r="D63" s="75">
        <v>104063.00270107226</v>
      </c>
      <c r="E63" s="17">
        <v>1889038.5771954507</v>
      </c>
      <c r="F63" s="17">
        <v>-4251176.6925245523</v>
      </c>
      <c r="G63" s="7">
        <f t="shared" si="0"/>
        <v>0</v>
      </c>
      <c r="H63" s="5">
        <f t="shared" si="6"/>
        <v>-2362138.1153291017</v>
      </c>
      <c r="I63" s="3">
        <f t="shared" si="7"/>
        <v>-4.2195667636080694E-2</v>
      </c>
      <c r="J63" s="3">
        <f t="shared" si="3"/>
        <v>44.362652108034588</v>
      </c>
      <c r="K63" s="14">
        <f t="shared" si="8"/>
        <v>104063.00270009041</v>
      </c>
      <c r="L63" s="14">
        <f t="shared" si="5"/>
        <v>-9.8184682428836823E-7</v>
      </c>
    </row>
    <row r="64" spans="1:16">
      <c r="A64" t="s">
        <v>7</v>
      </c>
      <c r="B64" t="s">
        <v>15</v>
      </c>
      <c r="C64" s="1">
        <v>46269</v>
      </c>
      <c r="D64" s="75">
        <v>-354207.94900073367</v>
      </c>
      <c r="E64" s="17">
        <v>1535751.4956601858</v>
      </c>
      <c r="F64" s="17">
        <v>-4252097.5599922538</v>
      </c>
      <c r="G64" s="7">
        <f t="shared" si="0"/>
        <v>0</v>
      </c>
      <c r="H64" s="5">
        <f t="shared" si="6"/>
        <v>-2716346.064332068</v>
      </c>
      <c r="I64" s="3">
        <f t="shared" si="7"/>
        <v>0.14995226007502815</v>
      </c>
      <c r="J64" s="3">
        <f t="shared" si="3"/>
        <v>51.014932054556581</v>
      </c>
      <c r="K64" s="14">
        <f t="shared" si="8"/>
        <v>-354207.94900296628</v>
      </c>
      <c r="L64" s="14">
        <f t="shared" si="5"/>
        <v>-2.2326130419969559E-6</v>
      </c>
    </row>
    <row r="65" spans="1:17">
      <c r="A65" t="s">
        <v>7</v>
      </c>
      <c r="B65" t="s">
        <v>15</v>
      </c>
      <c r="C65" s="1">
        <v>46273</v>
      </c>
      <c r="D65" s="75">
        <v>429211.90383275656</v>
      </c>
      <c r="E65" s="17">
        <v>1965741.4329107404</v>
      </c>
      <c r="F65" s="17">
        <v>-4252875.5934090018</v>
      </c>
      <c r="G65" s="7">
        <f t="shared" si="0"/>
        <v>0</v>
      </c>
      <c r="H65" s="5">
        <f t="shared" si="6"/>
        <v>-2287134.1604982615</v>
      </c>
      <c r="I65" s="3">
        <f t="shared" si="7"/>
        <v>-0.15801075918481947</v>
      </c>
      <c r="J65" s="3">
        <f t="shared" si="3"/>
        <v>42.954023910854119</v>
      </c>
      <c r="K65" s="14">
        <f t="shared" si="8"/>
        <v>429211.90383380651</v>
      </c>
      <c r="L65" s="14">
        <f t="shared" si="5"/>
        <v>1.0499497875571251E-6</v>
      </c>
      <c r="Q65" s="71"/>
    </row>
    <row r="66" spans="1:17">
      <c r="A66" t="s">
        <v>7</v>
      </c>
      <c r="B66" t="s">
        <v>15</v>
      </c>
      <c r="C66" s="1">
        <v>46274</v>
      </c>
      <c r="D66" s="75">
        <v>56066.922727176803</v>
      </c>
      <c r="E66" s="17">
        <v>72408717.622756228</v>
      </c>
      <c r="F66" s="17">
        <v>-74639784.860522687</v>
      </c>
      <c r="G66" s="7">
        <f t="shared" si="0"/>
        <v>0</v>
      </c>
      <c r="H66" s="5">
        <f t="shared" si="6"/>
        <v>-2231067.2377664596</v>
      </c>
      <c r="I66" s="3">
        <f t="shared" si="7"/>
        <v>-2.4514050684104803E-2</v>
      </c>
      <c r="J66" s="3">
        <f t="shared" si="3"/>
        <v>41.90104679161719</v>
      </c>
      <c r="K66" s="14">
        <f t="shared" si="8"/>
        <v>56066.922731801867</v>
      </c>
      <c r="L66" s="14">
        <f t="shared" si="5"/>
        <v>4.6250643208622932E-6</v>
      </c>
    </row>
    <row r="67" spans="1:17">
      <c r="A67" t="s">
        <v>7</v>
      </c>
      <c r="B67" t="s">
        <v>15</v>
      </c>
      <c r="C67" s="1">
        <v>46275</v>
      </c>
      <c r="D67" s="75">
        <v>-44182.799881084939</v>
      </c>
      <c r="E67" s="17">
        <v>121441340.45581216</v>
      </c>
      <c r="F67" s="17">
        <v>-123716590.49345821</v>
      </c>
      <c r="G67" s="7">
        <f t="shared" si="0"/>
        <v>0</v>
      </c>
      <c r="H67" s="5">
        <f t="shared" si="6"/>
        <v>-2275250.0376460552</v>
      </c>
      <c r="I67" s="3">
        <f t="shared" si="7"/>
        <v>1.9803437176473183E-2</v>
      </c>
      <c r="J67" s="3">
        <f t="shared" si="3"/>
        <v>42.730831539383445</v>
      </c>
      <c r="K67" s="14">
        <f t="shared" si="8"/>
        <v>-44182.799879595637</v>
      </c>
      <c r="L67" s="14">
        <f t="shared" si="5"/>
        <v>1.4893012121319771E-6</v>
      </c>
    </row>
    <row r="68" spans="1:17">
      <c r="A68" t="s">
        <v>7</v>
      </c>
      <c r="B68" t="s">
        <v>15</v>
      </c>
      <c r="C68" s="1">
        <v>46276</v>
      </c>
      <c r="D68" s="75">
        <v>-464042.87907418748</v>
      </c>
      <c r="E68" s="17">
        <v>51157656.235819638</v>
      </c>
      <c r="F68" s="17">
        <v>-53896949.152543008</v>
      </c>
      <c r="G68" s="7">
        <f t="shared" ref="G68:G81" si="9">G67</f>
        <v>0</v>
      </c>
      <c r="H68" s="5">
        <f t="shared" si="6"/>
        <v>-2739292.9167233706</v>
      </c>
      <c r="I68" s="3">
        <f t="shared" si="7"/>
        <v>0.20395247616715048</v>
      </c>
      <c r="J68" s="3">
        <f t="shared" ref="J68:J72" si="10">J67*(1+I68)</f>
        <v>51.445890440522071</v>
      </c>
      <c r="K68" s="14">
        <f t="shared" si="8"/>
        <v>-464042.87907731533</v>
      </c>
      <c r="L68" s="14">
        <f t="shared" ref="L68:L72" si="11">K68-D68</f>
        <v>-3.1278468668460846E-6</v>
      </c>
    </row>
    <row r="69" spans="1:17">
      <c r="A69" t="s">
        <v>7</v>
      </c>
      <c r="B69" t="s">
        <v>15</v>
      </c>
      <c r="C69" s="1">
        <v>46279</v>
      </c>
      <c r="D69" s="75">
        <v>344064.66835998977</v>
      </c>
      <c r="E69" s="17">
        <v>1879450.9917992949</v>
      </c>
      <c r="F69" s="17">
        <v>-4274679.2401642203</v>
      </c>
      <c r="G69" s="7">
        <f t="shared" si="9"/>
        <v>0</v>
      </c>
      <c r="H69" s="5">
        <f t="shared" si="6"/>
        <v>-2395228.2483649254</v>
      </c>
      <c r="I69" s="3">
        <f t="shared" si="7"/>
        <v>-0.12560346002354547</v>
      </c>
      <c r="J69" s="3">
        <f t="shared" si="10"/>
        <v>44.984108597200255</v>
      </c>
      <c r="K69" s="14">
        <f t="shared" si="8"/>
        <v>344064.66835844517</v>
      </c>
      <c r="L69" s="14">
        <f t="shared" si="11"/>
        <v>-1.5445984899997711E-6</v>
      </c>
    </row>
    <row r="70" spans="1:17">
      <c r="A70" t="s">
        <v>7</v>
      </c>
      <c r="B70" t="s">
        <v>15</v>
      </c>
      <c r="C70" s="1">
        <v>46280</v>
      </c>
      <c r="D70" s="75">
        <v>-25298.817417297105</v>
      </c>
      <c r="E70" s="17">
        <v>43692970.119831935</v>
      </c>
      <c r="F70" s="17">
        <v>-46113497.185613096</v>
      </c>
      <c r="G70" s="7">
        <f t="shared" si="9"/>
        <v>0</v>
      </c>
      <c r="H70" s="5">
        <f t="shared" si="6"/>
        <v>-2420527.0657811612</v>
      </c>
      <c r="I70" s="3">
        <f t="shared" si="7"/>
        <v>1.0562173952944044E-2</v>
      </c>
      <c r="J70" s="3">
        <f t="shared" si="10"/>
        <v>45.459238577322004</v>
      </c>
      <c r="K70" s="14">
        <f t="shared" si="8"/>
        <v>-25298.817416235805</v>
      </c>
      <c r="L70" s="14">
        <f t="shared" si="11"/>
        <v>1.0613002814352512E-6</v>
      </c>
    </row>
    <row r="71" spans="1:17">
      <c r="A71" t="s">
        <v>7</v>
      </c>
      <c r="B71" t="s">
        <v>15</v>
      </c>
      <c r="C71" s="1">
        <v>46281</v>
      </c>
      <c r="D71" s="75">
        <v>-12086.331783259171</v>
      </c>
      <c r="E71" s="17">
        <v>43682896.986798748</v>
      </c>
      <c r="F71" s="17">
        <v>-46115510.384366333</v>
      </c>
      <c r="G71" s="7">
        <f t="shared" si="9"/>
        <v>0</v>
      </c>
      <c r="H71" s="5">
        <f t="shared" si="6"/>
        <v>-2432613.3975675851</v>
      </c>
      <c r="I71" s="3">
        <f t="shared" si="7"/>
        <v>4.993264465945303E-3</v>
      </c>
      <c r="J71" s="3">
        <f t="shared" si="10"/>
        <v>45.686228577959078</v>
      </c>
      <c r="K71" s="14">
        <f t="shared" si="8"/>
        <v>-12086.331786423922</v>
      </c>
      <c r="L71" s="14">
        <f t="shared" si="11"/>
        <v>-3.1647505238652229E-6</v>
      </c>
    </row>
    <row r="72" spans="1:17">
      <c r="A72" t="s">
        <v>7</v>
      </c>
      <c r="B72" t="s">
        <v>15</v>
      </c>
      <c r="C72" s="1">
        <v>46282</v>
      </c>
      <c r="D72" s="75">
        <v>55543.72380085534</v>
      </c>
      <c r="E72" s="17">
        <v>140737942.23833722</v>
      </c>
      <c r="F72" s="17">
        <v>-143115011.912103</v>
      </c>
      <c r="G72" s="7">
        <f t="shared" si="9"/>
        <v>0</v>
      </c>
      <c r="H72" s="5">
        <f t="shared" si="6"/>
        <v>-2377069.6737657785</v>
      </c>
      <c r="I72" s="3">
        <f t="shared" si="7"/>
        <v>-2.2832943309999756E-2</v>
      </c>
      <c r="J72" s="3">
        <f t="shared" si="10"/>
        <v>44.643077510790846</v>
      </c>
      <c r="K72" s="14">
        <f t="shared" si="8"/>
        <v>55543.723801806569</v>
      </c>
      <c r="L72" s="14">
        <f t="shared" si="11"/>
        <v>9.5122959464788437E-7</v>
      </c>
    </row>
    <row r="73" spans="1:17">
      <c r="A73" t="s">
        <v>7</v>
      </c>
      <c r="B73" t="s">
        <v>15</v>
      </c>
      <c r="C73" s="1">
        <v>46283</v>
      </c>
      <c r="D73" s="75">
        <v>-153500.96579958429</v>
      </c>
      <c r="E73" s="17">
        <v>210241592.04692811</v>
      </c>
      <c r="F73" s="17">
        <v>-212772162.68649316</v>
      </c>
      <c r="G73" s="7">
        <f t="shared" si="9"/>
        <v>0</v>
      </c>
      <c r="H73" s="5">
        <f t="shared" ref="H73:H78" si="12">E73+F73</f>
        <v>-2530570.6395650506</v>
      </c>
      <c r="I73" s="3">
        <f t="shared" ref="I73:I78" si="13">(H73-H72-G73)/(H72+G73)</f>
        <v>6.4575711639152017E-2</v>
      </c>
      <c r="J73" s="3">
        <f t="shared" ref="J73:J78" si="14">J72*(1+I73)</f>
        <v>47.525936010811989</v>
      </c>
      <c r="K73" s="14">
        <f t="shared" ref="K73:K78" si="15">H73-H72-G73</f>
        <v>-153500.96579927206</v>
      </c>
      <c r="L73" s="14">
        <f t="shared" ref="L73:L78" si="16">K73-D73</f>
        <v>3.1222589313983917E-7</v>
      </c>
    </row>
    <row r="74" spans="1:17">
      <c r="A74" t="s">
        <v>7</v>
      </c>
      <c r="B74" t="s">
        <v>15</v>
      </c>
      <c r="C74" s="1">
        <v>46286</v>
      </c>
      <c r="D74" s="75">
        <v>288227.33282828878</v>
      </c>
      <c r="E74" s="17">
        <v>113296154.63738002</v>
      </c>
      <c r="F74" s="17">
        <v>-115538497.94411784</v>
      </c>
      <c r="G74" s="7">
        <f t="shared" si="9"/>
        <v>0</v>
      </c>
      <c r="H74" s="5">
        <f t="shared" si="12"/>
        <v>-2242343.3067378253</v>
      </c>
      <c r="I74" s="3">
        <f t="shared" si="13"/>
        <v>-0.11389815732500763</v>
      </c>
      <c r="J74" s="3">
        <f t="shared" si="14"/>
        <v>42.112819474034282</v>
      </c>
      <c r="K74" s="14">
        <f t="shared" si="15"/>
        <v>288227.33282722533</v>
      </c>
      <c r="L74" s="14">
        <f t="shared" si="16"/>
        <v>-1.0634539648890495E-6</v>
      </c>
    </row>
    <row r="75" spans="1:17">
      <c r="A75" t="s">
        <v>7</v>
      </c>
      <c r="B75" t="s">
        <v>15</v>
      </c>
      <c r="C75" s="1">
        <v>46287</v>
      </c>
      <c r="D75" s="75">
        <v>-19292.460250113043</v>
      </c>
      <c r="E75" s="17">
        <v>85460584.435508087</v>
      </c>
      <c r="F75" s="17">
        <v>-87722220.202495396</v>
      </c>
      <c r="G75" s="7">
        <f t="shared" si="9"/>
        <v>0</v>
      </c>
      <c r="H75" s="5">
        <f t="shared" si="12"/>
        <v>-2261635.7669873089</v>
      </c>
      <c r="I75" s="3">
        <f t="shared" si="13"/>
        <v>8.6037049685983961E-3</v>
      </c>
      <c r="J75" s="3">
        <f t="shared" si="14"/>
        <v>42.475145748184715</v>
      </c>
      <c r="K75" s="14">
        <f t="shared" si="15"/>
        <v>-19292.460249483585</v>
      </c>
      <c r="L75" s="14">
        <f t="shared" si="16"/>
        <v>6.2945764511823654E-7</v>
      </c>
      <c r="O75" s="71">
        <v>-171700000</v>
      </c>
    </row>
    <row r="76" spans="1:17">
      <c r="A76" t="s">
        <v>7</v>
      </c>
      <c r="B76" t="s">
        <v>15</v>
      </c>
      <c r="C76" s="1">
        <v>46288</v>
      </c>
      <c r="D76" s="75">
        <v>-5395.7180179214338</v>
      </c>
      <c r="E76" s="17">
        <v>85023237.263775125</v>
      </c>
      <c r="F76" s="17">
        <v>-87290268.748777211</v>
      </c>
      <c r="G76" s="7">
        <f t="shared" si="9"/>
        <v>0</v>
      </c>
      <c r="H76" s="5">
        <f t="shared" si="12"/>
        <v>-2267031.4850020856</v>
      </c>
      <c r="I76" s="3">
        <f t="shared" si="13"/>
        <v>2.3857590570228121E-3</v>
      </c>
      <c r="J76" s="3">
        <f t="shared" si="14"/>
        <v>42.576481211851814</v>
      </c>
      <c r="K76" s="14">
        <f t="shared" si="15"/>
        <v>-5395.7180147767067</v>
      </c>
      <c r="L76" s="14">
        <f t="shared" si="16"/>
        <v>3.1447270885109901E-6</v>
      </c>
      <c r="O76" s="19">
        <v>57441.411131918401</v>
      </c>
    </row>
    <row r="77" spans="1:17">
      <c r="A77" t="s">
        <v>7</v>
      </c>
      <c r="B77" t="s">
        <v>15</v>
      </c>
      <c r="C77" s="1">
        <v>46289</v>
      </c>
      <c r="D77" s="75">
        <v>-1268.289547137334</v>
      </c>
      <c r="E77" s="17">
        <v>43848200.023244277</v>
      </c>
      <c r="F77" s="17">
        <v>-46116499.797796547</v>
      </c>
      <c r="G77" s="7">
        <f t="shared" si="9"/>
        <v>0</v>
      </c>
      <c r="H77" s="5">
        <f t="shared" si="12"/>
        <v>-2268299.7745522708</v>
      </c>
      <c r="I77" s="3">
        <f t="shared" si="13"/>
        <v>5.594494644541899E-4</v>
      </c>
      <c r="J77" s="3">
        <f t="shared" si="14"/>
        <v>42.600300601464134</v>
      </c>
      <c r="K77" s="14">
        <f t="shared" si="15"/>
        <v>-1268.2895501852036</v>
      </c>
      <c r="L77" s="14">
        <f t="shared" si="16"/>
        <v>-3.0478695407509804E-6</v>
      </c>
      <c r="O77" s="19">
        <f>O75-O76</f>
        <v>-171757441.41113192</v>
      </c>
    </row>
    <row r="78" spans="1:17">
      <c r="A78" t="s">
        <v>7</v>
      </c>
      <c r="B78" t="s">
        <v>15</v>
      </c>
      <c r="C78" s="1">
        <v>46290</v>
      </c>
      <c r="D78" s="75">
        <v>-124045.32194863423</v>
      </c>
      <c r="E78" s="17">
        <v>43725279.994670823</v>
      </c>
      <c r="F78" s="17">
        <v>-46117625.091163456</v>
      </c>
      <c r="G78" s="7">
        <f t="shared" si="9"/>
        <v>0</v>
      </c>
      <c r="H78" s="5">
        <f t="shared" si="12"/>
        <v>-2392345.0964926332</v>
      </c>
      <c r="I78" s="3">
        <f t="shared" si="13"/>
        <v>5.4686476334393316E-2</v>
      </c>
      <c r="J78" s="3">
        <f t="shared" si="14"/>
        <v>44.929960932144141</v>
      </c>
      <c r="K78" s="14">
        <f t="shared" si="15"/>
        <v>-124045.32194036245</v>
      </c>
      <c r="L78" s="14">
        <f t="shared" si="16"/>
        <v>8.2717742770910263E-6</v>
      </c>
    </row>
    <row r="79" spans="1:17">
      <c r="A79" t="s">
        <v>7</v>
      </c>
      <c r="B79" t="s">
        <v>15</v>
      </c>
      <c r="C79" s="1">
        <v>46293</v>
      </c>
      <c r="D79" s="75">
        <v>463991.49225017813</v>
      </c>
      <c r="E79" s="17">
        <v>44190805.848219827</v>
      </c>
      <c r="F79" s="17">
        <v>-46119159.452468693</v>
      </c>
      <c r="G79" s="7">
        <f t="shared" si="9"/>
        <v>0</v>
      </c>
      <c r="H79" s="5">
        <f t="shared" ref="H79:H81" si="17">E79+F79</f>
        <v>-1928353.6042488664</v>
      </c>
      <c r="I79" s="3">
        <f t="shared" ref="I79:I81" si="18">(H79-H78-G79)/(H78+G79)</f>
        <v>-0.19394839520603233</v>
      </c>
      <c r="J79" s="3">
        <f t="shared" ref="J79:J81" si="19">J78*(1+I79)</f>
        <v>36.215867112685054</v>
      </c>
      <c r="K79" s="14">
        <f t="shared" ref="K79:K81" si="20">H79-H78-G79</f>
        <v>463991.49224376678</v>
      </c>
      <c r="L79" s="14">
        <f t="shared" ref="L79:L81" si="21">K79-D79</f>
        <v>-6.411341018974781E-6</v>
      </c>
    </row>
    <row r="80" spans="1:17">
      <c r="A80" t="s">
        <v>7</v>
      </c>
      <c r="B80" t="s">
        <v>15</v>
      </c>
      <c r="C80" s="1">
        <v>46294</v>
      </c>
      <c r="D80" s="75">
        <v>161741.95014093677</v>
      </c>
      <c r="E80" s="17">
        <v>44350273.88935329</v>
      </c>
      <c r="F80" s="17">
        <v>-46116885.543460369</v>
      </c>
      <c r="G80" s="7">
        <f t="shared" si="9"/>
        <v>0</v>
      </c>
      <c r="H80" s="5">
        <f t="shared" si="17"/>
        <v>-1766611.6541070789</v>
      </c>
      <c r="I80" s="3">
        <f t="shared" si="18"/>
        <v>-8.3875669786605017E-2</v>
      </c>
      <c r="J80" s="3">
        <f t="shared" si="19"/>
        <v>33.178237001705916</v>
      </c>
      <c r="K80" s="14">
        <f t="shared" si="20"/>
        <v>161741.95014178753</v>
      </c>
      <c r="L80" s="14">
        <f t="shared" si="21"/>
        <v>8.5076317191123962E-7</v>
      </c>
    </row>
    <row r="81" spans="1:12">
      <c r="A81" t="s">
        <v>7</v>
      </c>
      <c r="B81" t="s">
        <v>15</v>
      </c>
      <c r="C81" s="1">
        <v>46295</v>
      </c>
      <c r="D81" s="75">
        <v>60679.474681729567</v>
      </c>
      <c r="E81" s="17">
        <v>50221926.192985862</v>
      </c>
      <c r="F81" s="17">
        <v>-51927858.372413635</v>
      </c>
      <c r="G81" s="7">
        <f t="shared" si="9"/>
        <v>0</v>
      </c>
      <c r="H81" s="5">
        <f t="shared" si="17"/>
        <v>-1705932.1794277728</v>
      </c>
      <c r="I81" s="3">
        <f t="shared" si="18"/>
        <v>-3.43479420268945E-2</v>
      </c>
      <c r="J81" s="3">
        <f t="shared" si="19"/>
        <v>32.038632840616756</v>
      </c>
      <c r="K81" s="14">
        <f t="shared" si="20"/>
        <v>60679.474679306149</v>
      </c>
      <c r="L81" s="14">
        <f t="shared" si="21"/>
        <v>-2.423417754471302E-6</v>
      </c>
    </row>
    <row r="82" spans="1:12">
      <c r="A82" t="s">
        <v>7</v>
      </c>
      <c r="B82" t="s">
        <v>15</v>
      </c>
      <c r="C82" s="1">
        <v>46296</v>
      </c>
      <c r="D82" s="75">
        <v>233721.94557677954</v>
      </c>
      <c r="E82" s="8">
        <v>-7243679.1940417588</v>
      </c>
      <c r="F82" s="8">
        <v>5771468.960190773</v>
      </c>
      <c r="H82" s="5">
        <f t="shared" ref="H82:H87" si="22">E82+F82</f>
        <v>-1472210.2338509858</v>
      </c>
      <c r="I82" s="3">
        <f t="shared" ref="I82:I87" si="23">(H82-H81-G82)/(H81+G82)</f>
        <v>-0.13700541463212518</v>
      </c>
      <c r="J82" s="3">
        <f t="shared" ref="J82:J87" si="24">J81*(1+I82)</f>
        <v>27.649166664041637</v>
      </c>
      <c r="K82" s="14">
        <f t="shared" ref="K82:K87" si="25">H82-H81-G82</f>
        <v>233721.94557678699</v>
      </c>
      <c r="L82" s="14">
        <f t="shared" ref="L82:L87" si="26">K82-D82</f>
        <v>7.4505805969238281E-9</v>
      </c>
    </row>
    <row r="83" spans="1:12">
      <c r="A83" t="s">
        <v>7</v>
      </c>
      <c r="B83" t="s">
        <v>15</v>
      </c>
      <c r="C83" s="1">
        <v>46297</v>
      </c>
      <c r="D83" s="75">
        <v>-237424.07771448442</v>
      </c>
      <c r="E83" s="8">
        <v>-6669398.7929196656</v>
      </c>
      <c r="F83" s="8">
        <v>4959764.4813566208</v>
      </c>
      <c r="H83" s="5">
        <f t="shared" si="22"/>
        <v>-1709634.3115630448</v>
      </c>
      <c r="I83" s="3">
        <f t="shared" si="23"/>
        <v>0.16127049809388203</v>
      </c>
      <c r="J83" s="3">
        <f t="shared" si="24"/>
        <v>32.108161543832388</v>
      </c>
      <c r="K83" s="14">
        <f t="shared" si="25"/>
        <v>-237424.07771205902</v>
      </c>
      <c r="L83" s="14">
        <f t="shared" si="26"/>
        <v>2.4253968149423599E-6</v>
      </c>
    </row>
    <row r="84" spans="1:12">
      <c r="A84" t="s">
        <v>7</v>
      </c>
      <c r="B84" t="s">
        <v>15</v>
      </c>
      <c r="C84" s="1">
        <v>46300</v>
      </c>
      <c r="D84" s="75">
        <v>358455.29433478881</v>
      </c>
      <c r="E84">
        <v>-6310153.3601559103</v>
      </c>
      <c r="F84" s="8">
        <v>4958974.3429288864</v>
      </c>
      <c r="H84" s="5">
        <f t="shared" si="22"/>
        <v>-1351179.0172270238</v>
      </c>
      <c r="I84" s="3">
        <f t="shared" si="23"/>
        <v>-0.20966781721191635</v>
      </c>
      <c r="J84" s="3">
        <f t="shared" si="24"/>
        <v>25.376113398249455</v>
      </c>
      <c r="K84" s="14">
        <f t="shared" si="25"/>
        <v>358455.29433602095</v>
      </c>
      <c r="L84" s="14">
        <f t="shared" si="26"/>
        <v>1.2321397662162781E-6</v>
      </c>
    </row>
    <row r="85" spans="1:12">
      <c r="A85" t="s">
        <v>7</v>
      </c>
      <c r="B85" t="s">
        <v>15</v>
      </c>
      <c r="C85" s="1">
        <v>46301</v>
      </c>
      <c r="D85" s="75">
        <v>73790.09693864976</v>
      </c>
      <c r="E85" s="14">
        <v>-6201102.445247978</v>
      </c>
      <c r="F85" s="8">
        <v>4959201.2394881248</v>
      </c>
      <c r="H85" s="5">
        <f t="shared" si="22"/>
        <v>-1241901.2057598531</v>
      </c>
      <c r="I85" s="3">
        <f t="shared" si="23"/>
        <v>-8.0875894366268089E-2</v>
      </c>
      <c r="J85" s="3">
        <f t="shared" si="24"/>
        <v>23.323797531626191</v>
      </c>
      <c r="K85" s="14">
        <f t="shared" si="25"/>
        <v>109277.81146717072</v>
      </c>
      <c r="L85" s="14">
        <f t="shared" si="26"/>
        <v>35487.714528520955</v>
      </c>
    </row>
    <row r="86" spans="1:12">
      <c r="A86" t="s">
        <v>7</v>
      </c>
      <c r="B86" t="s">
        <v>15</v>
      </c>
      <c r="C86" s="1">
        <v>46302</v>
      </c>
      <c r="D86" s="53">
        <v>79978.110380724742</v>
      </c>
      <c r="E86" s="14">
        <v>-6120992.1748029888</v>
      </c>
      <c r="F86" s="8">
        <v>4959069.0794237554</v>
      </c>
      <c r="H86" s="5">
        <f t="shared" si="22"/>
        <v>-1161923.0953792334</v>
      </c>
      <c r="I86" s="3">
        <f t="shared" si="23"/>
        <v>-6.4399736476369249E-2</v>
      </c>
      <c r="J86" s="3">
        <f t="shared" si="24"/>
        <v>21.821751116961273</v>
      </c>
      <c r="K86" s="14">
        <f t="shared" si="25"/>
        <v>79978.110380619764</v>
      </c>
      <c r="L86" s="14">
        <f t="shared" si="26"/>
        <v>-1.0497751645743847E-7</v>
      </c>
    </row>
    <row r="87" spans="1:12">
      <c r="A87" t="s">
        <v>7</v>
      </c>
      <c r="B87" t="s">
        <v>15</v>
      </c>
      <c r="C87" s="1">
        <v>46303</v>
      </c>
      <c r="D87" s="75">
        <v>-24263.654701627558</v>
      </c>
      <c r="E87" s="8">
        <v>-6143765.2331242561</v>
      </c>
      <c r="F87" s="14">
        <v>4957578.4830432236</v>
      </c>
      <c r="H87" s="5">
        <f t="shared" si="22"/>
        <v>-1186186.7500810325</v>
      </c>
      <c r="I87" s="3">
        <f t="shared" si="23"/>
        <v>2.0882324138569497E-2</v>
      </c>
      <c r="J87" s="3">
        <f t="shared" si="24"/>
        <v>22.277439997056852</v>
      </c>
      <c r="K87" s="14">
        <f t="shared" si="25"/>
        <v>-24263.654701799154</v>
      </c>
      <c r="L87" s="14">
        <f t="shared" si="26"/>
        <v>-1.7159618437290192E-7</v>
      </c>
    </row>
    <row r="88" spans="1:12">
      <c r="A88" t="s">
        <v>7</v>
      </c>
      <c r="B88" t="s">
        <v>15</v>
      </c>
      <c r="C88" s="1">
        <v>46304</v>
      </c>
      <c r="D88" s="53">
        <v>-86184.396896303166</v>
      </c>
      <c r="E88" s="14">
        <v>-6500805.3310854137</v>
      </c>
    </row>
    <row r="89" spans="1:12">
      <c r="A89" t="s">
        <v>7</v>
      </c>
      <c r="B89" t="s">
        <v>15</v>
      </c>
      <c r="C89" s="1">
        <v>46305</v>
      </c>
    </row>
    <row r="90" spans="1:12">
      <c r="A90" t="s">
        <v>7</v>
      </c>
      <c r="B90" t="s">
        <v>15</v>
      </c>
      <c r="C90" s="1">
        <v>46306</v>
      </c>
    </row>
    <row r="91" spans="1:12">
      <c r="A91" t="s">
        <v>7</v>
      </c>
      <c r="B91" t="s">
        <v>15</v>
      </c>
      <c r="C91" s="1">
        <v>46307</v>
      </c>
    </row>
    <row r="92" spans="1:12">
      <c r="A92" t="s">
        <v>7</v>
      </c>
      <c r="B92" t="s">
        <v>15</v>
      </c>
      <c r="C92" s="1">
        <v>46308</v>
      </c>
    </row>
    <row r="94" spans="1:12">
      <c r="D94" s="30">
        <v>1867244</v>
      </c>
    </row>
    <row r="97" spans="5:5">
      <c r="E97" s="30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01AE-D4FB-4C2E-B540-C05ED4EBCD61}">
  <sheetPr>
    <tabColor theme="4" tint="0.79998168889431442"/>
  </sheetPr>
  <dimension ref="A1"/>
  <sheetViews>
    <sheetView workbookViewId="0">
      <selection activeCell="L19" sqref="L19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0A1C-C745-46DA-BAD6-3726B139D58D}">
  <sheetPr>
    <tabColor theme="4" tint="0.79998168889431442"/>
  </sheetPr>
  <dimension ref="A1:G55"/>
  <sheetViews>
    <sheetView workbookViewId="0">
      <selection activeCell="G50" sqref="G50"/>
    </sheetView>
  </sheetViews>
  <sheetFormatPr defaultRowHeight="15"/>
  <cols>
    <col min="1" max="1" width="15.42578125" bestFit="1" customWidth="1"/>
    <col min="2" max="2" width="24" style="8" bestFit="1" customWidth="1"/>
    <col min="6" max="6" width="16" bestFit="1" customWidth="1"/>
    <col min="7" max="7" width="15.28515625" bestFit="1" customWidth="1"/>
  </cols>
  <sheetData>
    <row r="1" spans="1:7">
      <c r="A1" s="11" t="s">
        <v>972</v>
      </c>
      <c r="B1" t="s">
        <v>7</v>
      </c>
    </row>
    <row r="2" spans="1:7">
      <c r="A2" s="11" t="s">
        <v>964</v>
      </c>
      <c r="B2" t="s">
        <v>1577</v>
      </c>
    </row>
    <row r="3" spans="1:7">
      <c r="B3"/>
      <c r="G3">
        <v>-19583618.805674862</v>
      </c>
    </row>
    <row r="4" spans="1:7">
      <c r="A4" s="11" t="s">
        <v>739</v>
      </c>
      <c r="B4" t="s">
        <v>1576</v>
      </c>
      <c r="E4" s="1">
        <v>46204</v>
      </c>
      <c r="F4" s="8">
        <f>IFERROR(VLOOKUP(E4,$A$4:$B$32,2,FALSE),0)</f>
        <v>16972412.500000007</v>
      </c>
      <c r="G4" s="14">
        <f>F4+G3</f>
        <v>-2611206.3056748547</v>
      </c>
    </row>
    <row r="5" spans="1:7">
      <c r="A5" s="67">
        <v>46204</v>
      </c>
      <c r="B5" s="14">
        <v>16972412.500000007</v>
      </c>
      <c r="E5" s="1">
        <v>46205</v>
      </c>
      <c r="F5" s="8">
        <f t="shared" ref="F5:F55" si="0">IFERROR(VLOOKUP(E5,$A$4:$B$32,2,FALSE),0)</f>
        <v>-43808.489999999991</v>
      </c>
      <c r="G5" s="14">
        <f>G4+F5</f>
        <v>-2655014.7956748549</v>
      </c>
    </row>
    <row r="6" spans="1:7">
      <c r="A6" s="67">
        <v>46205</v>
      </c>
      <c r="B6" s="14">
        <v>-43808.489999999991</v>
      </c>
      <c r="E6" s="1">
        <v>46206</v>
      </c>
      <c r="F6" s="8">
        <f t="shared" si="0"/>
        <v>0</v>
      </c>
      <c r="G6" s="14">
        <f t="shared" ref="G6:G55" si="1">G5+F6</f>
        <v>-2655014.7956748549</v>
      </c>
    </row>
    <row r="7" spans="1:7">
      <c r="A7" s="67">
        <v>46209</v>
      </c>
      <c r="B7" s="14">
        <v>0.39999999850988388</v>
      </c>
      <c r="E7" s="1">
        <v>46207</v>
      </c>
      <c r="F7" s="8">
        <f t="shared" si="0"/>
        <v>0</v>
      </c>
      <c r="G7" s="14">
        <f t="shared" si="1"/>
        <v>-2655014.7956748549</v>
      </c>
    </row>
    <row r="8" spans="1:7">
      <c r="A8" s="67">
        <v>46212</v>
      </c>
      <c r="B8" s="14">
        <v>-0.58999999642372813</v>
      </c>
      <c r="E8" s="1">
        <v>46208</v>
      </c>
      <c r="F8" s="8">
        <f t="shared" si="0"/>
        <v>0</v>
      </c>
      <c r="G8" s="14">
        <f t="shared" si="1"/>
        <v>-2655014.7956748549</v>
      </c>
    </row>
    <row r="9" spans="1:7">
      <c r="A9" s="67">
        <v>46213</v>
      </c>
      <c r="B9" s="14">
        <v>0.11999999644467607</v>
      </c>
      <c r="E9" s="1">
        <v>46209</v>
      </c>
      <c r="F9" s="8">
        <f t="shared" si="0"/>
        <v>0.39999999850988388</v>
      </c>
      <c r="G9" s="14">
        <f t="shared" si="1"/>
        <v>-2655014.3956748564</v>
      </c>
    </row>
    <row r="10" spans="1:7">
      <c r="A10" s="67">
        <v>46216</v>
      </c>
      <c r="B10" s="14">
        <v>-0.25999999046325684</v>
      </c>
      <c r="E10" s="1">
        <v>46210</v>
      </c>
      <c r="F10" s="8">
        <f t="shared" si="0"/>
        <v>0</v>
      </c>
      <c r="G10" s="14">
        <f t="shared" si="1"/>
        <v>-2655014.3956748564</v>
      </c>
    </row>
    <row r="11" spans="1:7">
      <c r="A11" s="67">
        <v>46217</v>
      </c>
      <c r="B11" s="14">
        <v>0.17000000001280569</v>
      </c>
      <c r="E11" s="1">
        <v>46211</v>
      </c>
      <c r="F11" s="8">
        <f t="shared" si="0"/>
        <v>0</v>
      </c>
      <c r="G11" s="14">
        <f t="shared" si="1"/>
        <v>-2655014.3956748564</v>
      </c>
    </row>
    <row r="12" spans="1:7">
      <c r="A12" s="67">
        <v>46218</v>
      </c>
      <c r="B12" s="14">
        <v>0.77000000327825546</v>
      </c>
      <c r="E12" s="1">
        <v>46212</v>
      </c>
      <c r="F12" s="8">
        <f t="shared" si="0"/>
        <v>-0.58999999642372813</v>
      </c>
      <c r="G12" s="14">
        <f t="shared" si="1"/>
        <v>-2655014.985674853</v>
      </c>
    </row>
    <row r="13" spans="1:7">
      <c r="A13" s="67">
        <v>46219</v>
      </c>
      <c r="B13" s="14">
        <v>-0.68999999761581421</v>
      </c>
      <c r="E13" s="1">
        <v>46213</v>
      </c>
      <c r="F13" s="8">
        <f t="shared" si="0"/>
        <v>0.11999999644467607</v>
      </c>
      <c r="G13" s="14">
        <f t="shared" si="1"/>
        <v>-2655014.8656748566</v>
      </c>
    </row>
    <row r="14" spans="1:7">
      <c r="A14" s="67">
        <v>46220</v>
      </c>
      <c r="B14" s="14">
        <v>0.59000000590458512</v>
      </c>
      <c r="E14" s="1">
        <v>46214</v>
      </c>
      <c r="F14" s="8">
        <f t="shared" si="0"/>
        <v>0</v>
      </c>
      <c r="G14" s="14">
        <f t="shared" si="1"/>
        <v>-2655014.8656748566</v>
      </c>
    </row>
    <row r="15" spans="1:7">
      <c r="A15" s="67">
        <v>46226</v>
      </c>
      <c r="B15" s="14">
        <v>0</v>
      </c>
      <c r="E15" s="1">
        <v>46215</v>
      </c>
      <c r="F15" s="8">
        <f t="shared" si="0"/>
        <v>0</v>
      </c>
      <c r="G15" s="14">
        <f t="shared" si="1"/>
        <v>-2655014.8656748566</v>
      </c>
    </row>
    <row r="16" spans="1:7">
      <c r="A16" s="67">
        <v>46227</v>
      </c>
      <c r="B16" s="14">
        <v>-1</v>
      </c>
      <c r="E16" s="1">
        <v>46216</v>
      </c>
      <c r="F16" s="8">
        <f t="shared" si="0"/>
        <v>-0.25999999046325684</v>
      </c>
      <c r="G16" s="14">
        <f t="shared" si="1"/>
        <v>-2655015.125674847</v>
      </c>
    </row>
    <row r="17" spans="1:7">
      <c r="A17" s="67">
        <v>46230</v>
      </c>
      <c r="B17" s="14">
        <v>103200000.98999999</v>
      </c>
      <c r="E17" s="1">
        <v>46217</v>
      </c>
      <c r="F17" s="8">
        <f t="shared" si="0"/>
        <v>0.17000000001280569</v>
      </c>
      <c r="G17" s="14">
        <f t="shared" si="1"/>
        <v>-2655014.9556748471</v>
      </c>
    </row>
    <row r="18" spans="1:7">
      <c r="A18" s="67">
        <v>46231</v>
      </c>
      <c r="B18" s="14">
        <v>-103200000.31</v>
      </c>
      <c r="E18" s="1">
        <v>46218</v>
      </c>
      <c r="F18" s="8">
        <f t="shared" si="0"/>
        <v>0.77000000327825546</v>
      </c>
      <c r="G18" s="14">
        <f t="shared" si="1"/>
        <v>-2655014.1856748438</v>
      </c>
    </row>
    <row r="19" spans="1:7">
      <c r="A19" s="67">
        <v>46233</v>
      </c>
      <c r="B19" s="14">
        <v>-0.5300000011920929</v>
      </c>
      <c r="E19" s="1">
        <v>46219</v>
      </c>
      <c r="F19" s="8">
        <f t="shared" si="0"/>
        <v>-0.68999999761581421</v>
      </c>
      <c r="G19" s="14">
        <f t="shared" si="1"/>
        <v>-2655014.8756748415</v>
      </c>
    </row>
    <row r="20" spans="1:7">
      <c r="A20" s="67">
        <v>46234</v>
      </c>
      <c r="B20" s="14">
        <v>-348750</v>
      </c>
      <c r="E20" s="1">
        <v>46220</v>
      </c>
      <c r="F20" s="8">
        <f t="shared" si="0"/>
        <v>0.59000000590458512</v>
      </c>
      <c r="G20" s="14">
        <f t="shared" si="1"/>
        <v>-2655014.2856748356</v>
      </c>
    </row>
    <row r="21" spans="1:7">
      <c r="A21" s="67">
        <v>46237</v>
      </c>
      <c r="B21" s="14">
        <v>52234226</v>
      </c>
      <c r="E21" s="1">
        <v>46221</v>
      </c>
      <c r="F21" s="8">
        <f t="shared" si="0"/>
        <v>0</v>
      </c>
      <c r="G21" s="14">
        <f t="shared" si="1"/>
        <v>-2655014.2856748356</v>
      </c>
    </row>
    <row r="22" spans="1:7">
      <c r="A22" s="67">
        <v>46238</v>
      </c>
      <c r="B22" s="14">
        <v>-50069512.749999955</v>
      </c>
      <c r="E22" s="1">
        <v>46222</v>
      </c>
      <c r="F22" s="8">
        <f t="shared" si="0"/>
        <v>0</v>
      </c>
      <c r="G22" s="14">
        <f t="shared" si="1"/>
        <v>-2655014.2856748356</v>
      </c>
    </row>
    <row r="23" spans="1:7">
      <c r="A23" s="67">
        <v>46239</v>
      </c>
      <c r="B23" s="14">
        <v>-251149.84999999404</v>
      </c>
      <c r="E23" s="1">
        <v>46223</v>
      </c>
      <c r="F23" s="8">
        <f t="shared" si="0"/>
        <v>0</v>
      </c>
      <c r="G23" s="14">
        <f t="shared" si="1"/>
        <v>-2655014.2856748356</v>
      </c>
    </row>
    <row r="24" spans="1:7">
      <c r="A24" s="67">
        <v>46240</v>
      </c>
      <c r="B24" s="14">
        <v>-5.9999999997671694E-2</v>
      </c>
      <c r="E24" s="1">
        <v>46224</v>
      </c>
      <c r="F24" s="8">
        <f t="shared" si="0"/>
        <v>0</v>
      </c>
      <c r="G24" s="14">
        <f t="shared" si="1"/>
        <v>-2655014.2856748356</v>
      </c>
    </row>
    <row r="25" spans="1:7">
      <c r="A25" s="67">
        <v>46241</v>
      </c>
      <c r="B25" s="14">
        <v>114361.1099999845</v>
      </c>
      <c r="E25" s="1">
        <v>46225</v>
      </c>
      <c r="F25" s="8">
        <f t="shared" si="0"/>
        <v>0</v>
      </c>
      <c r="G25" s="14">
        <f t="shared" si="1"/>
        <v>-2655014.2856748356</v>
      </c>
    </row>
    <row r="26" spans="1:7">
      <c r="A26" s="67">
        <v>46244</v>
      </c>
      <c r="B26" s="14">
        <v>-114360.96000000834</v>
      </c>
      <c r="E26" s="1">
        <v>46226</v>
      </c>
      <c r="F26" s="8">
        <f t="shared" si="0"/>
        <v>0</v>
      </c>
      <c r="G26" s="14">
        <f t="shared" si="1"/>
        <v>-2655014.2856748356</v>
      </c>
    </row>
    <row r="27" spans="1:7">
      <c r="A27" s="67">
        <v>46245</v>
      </c>
      <c r="B27" s="14">
        <v>-163000.5</v>
      </c>
      <c r="E27" s="1">
        <v>46227</v>
      </c>
      <c r="F27" s="8">
        <f t="shared" si="0"/>
        <v>-1</v>
      </c>
      <c r="G27" s="14">
        <f t="shared" si="1"/>
        <v>-2655015.2856748356</v>
      </c>
    </row>
    <row r="28" spans="1:7">
      <c r="A28" s="67">
        <v>46246</v>
      </c>
      <c r="B28" s="14">
        <v>0.23000000417232513</v>
      </c>
      <c r="E28" s="1">
        <v>46228</v>
      </c>
      <c r="F28" s="8">
        <f t="shared" si="0"/>
        <v>0</v>
      </c>
      <c r="G28" s="14">
        <f t="shared" si="1"/>
        <v>-2655015.2856748356</v>
      </c>
    </row>
    <row r="29" spans="1:7">
      <c r="A29" s="67">
        <v>46247</v>
      </c>
      <c r="B29" s="14">
        <v>-0.37999999697785825</v>
      </c>
      <c r="E29" s="1">
        <v>46229</v>
      </c>
      <c r="F29" s="8">
        <f t="shared" si="0"/>
        <v>0</v>
      </c>
      <c r="G29" s="14">
        <f t="shared" si="1"/>
        <v>-2655015.2856748356</v>
      </c>
    </row>
    <row r="30" spans="1:7">
      <c r="A30" s="67">
        <v>46251</v>
      </c>
      <c r="B30" s="14">
        <v>-58291249.940000013</v>
      </c>
      <c r="E30" s="1">
        <v>46230</v>
      </c>
      <c r="F30" s="8">
        <f t="shared" si="0"/>
        <v>103200000.98999999</v>
      </c>
      <c r="G30" s="14">
        <f t="shared" si="1"/>
        <v>100544985.70432515</v>
      </c>
    </row>
    <row r="31" spans="1:7">
      <c r="A31" s="67">
        <v>46252</v>
      </c>
      <c r="B31" s="14">
        <v>-577500</v>
      </c>
      <c r="E31" s="1">
        <v>46231</v>
      </c>
      <c r="F31" s="8">
        <f t="shared" si="0"/>
        <v>-103200000.31</v>
      </c>
      <c r="G31" s="14">
        <f t="shared" si="1"/>
        <v>-2655014.605674848</v>
      </c>
    </row>
    <row r="32" spans="1:7">
      <c r="A32" s="67">
        <v>46253</v>
      </c>
      <c r="B32" s="14">
        <v>88895.45000000298</v>
      </c>
      <c r="E32" s="1">
        <v>46232</v>
      </c>
      <c r="F32" s="8">
        <f t="shared" si="0"/>
        <v>0</v>
      </c>
      <c r="G32" s="14">
        <f t="shared" si="1"/>
        <v>-2655014.605674848</v>
      </c>
    </row>
    <row r="33" spans="1:7">
      <c r="A33" s="67">
        <v>46254</v>
      </c>
      <c r="B33" s="14">
        <v>2802.330000013113</v>
      </c>
      <c r="E33" s="1">
        <v>46233</v>
      </c>
      <c r="F33" s="8">
        <f t="shared" si="0"/>
        <v>-0.5300000011920929</v>
      </c>
      <c r="G33" s="14">
        <f t="shared" si="1"/>
        <v>-2655015.1356748492</v>
      </c>
    </row>
    <row r="34" spans="1:7">
      <c r="A34" s="67" t="s">
        <v>740</v>
      </c>
      <c r="B34" s="14">
        <v>-40446635.649999946</v>
      </c>
      <c r="E34" s="1">
        <v>46234</v>
      </c>
      <c r="F34" s="8">
        <f t="shared" si="0"/>
        <v>-348750</v>
      </c>
      <c r="G34" s="14">
        <f t="shared" si="1"/>
        <v>-3003765.1356748492</v>
      </c>
    </row>
    <row r="35" spans="1:7">
      <c r="E35" s="1">
        <v>46235</v>
      </c>
      <c r="F35" s="8">
        <f t="shared" si="0"/>
        <v>0</v>
      </c>
      <c r="G35" s="14">
        <f t="shared" si="1"/>
        <v>-3003765.1356748492</v>
      </c>
    </row>
    <row r="36" spans="1:7">
      <c r="E36" s="1">
        <v>46236</v>
      </c>
      <c r="F36" s="8">
        <f t="shared" si="0"/>
        <v>0</v>
      </c>
      <c r="G36" s="14">
        <f t="shared" si="1"/>
        <v>-3003765.1356748492</v>
      </c>
    </row>
    <row r="37" spans="1:7">
      <c r="E37" s="1">
        <v>46237</v>
      </c>
      <c r="F37" s="8">
        <f t="shared" si="0"/>
        <v>52234226</v>
      </c>
      <c r="G37" s="14">
        <f t="shared" si="1"/>
        <v>49230460.864325151</v>
      </c>
    </row>
    <row r="38" spans="1:7">
      <c r="E38" s="1">
        <v>46238</v>
      </c>
      <c r="F38" s="8">
        <f t="shared" si="0"/>
        <v>-50069512.749999955</v>
      </c>
      <c r="G38" s="14">
        <f t="shared" si="1"/>
        <v>-839051.88567480445</v>
      </c>
    </row>
    <row r="39" spans="1:7">
      <c r="E39" s="1">
        <v>46239</v>
      </c>
      <c r="F39" s="8">
        <f t="shared" si="0"/>
        <v>-251149.84999999404</v>
      </c>
      <c r="G39" s="14">
        <f t="shared" si="1"/>
        <v>-1090201.7356747985</v>
      </c>
    </row>
    <row r="40" spans="1:7">
      <c r="E40" s="1">
        <v>46240</v>
      </c>
      <c r="F40" s="8">
        <f t="shared" si="0"/>
        <v>-5.9999999997671694E-2</v>
      </c>
      <c r="G40" s="14">
        <f t="shared" si="1"/>
        <v>-1090201.7956747985</v>
      </c>
    </row>
    <row r="41" spans="1:7">
      <c r="E41" s="1">
        <v>46241</v>
      </c>
      <c r="F41" s="8">
        <f t="shared" si="0"/>
        <v>114361.1099999845</v>
      </c>
      <c r="G41" s="14">
        <f t="shared" si="1"/>
        <v>-975840.68567481404</v>
      </c>
    </row>
    <row r="42" spans="1:7">
      <c r="E42" s="1">
        <v>46242</v>
      </c>
      <c r="F42" s="8">
        <f t="shared" si="0"/>
        <v>0</v>
      </c>
      <c r="G42" s="14">
        <f t="shared" si="1"/>
        <v>-975840.68567481404</v>
      </c>
    </row>
    <row r="43" spans="1:7">
      <c r="E43" s="1">
        <v>46243</v>
      </c>
      <c r="F43" s="8">
        <f t="shared" si="0"/>
        <v>0</v>
      </c>
      <c r="G43" s="14">
        <f t="shared" si="1"/>
        <v>-975840.68567481404</v>
      </c>
    </row>
    <row r="44" spans="1:7">
      <c r="E44" s="1">
        <v>46244</v>
      </c>
      <c r="F44" s="8">
        <f t="shared" si="0"/>
        <v>-114360.96000000834</v>
      </c>
      <c r="G44" s="14">
        <f t="shared" si="1"/>
        <v>-1090201.6456748224</v>
      </c>
    </row>
    <row r="45" spans="1:7">
      <c r="E45" s="1">
        <v>46245</v>
      </c>
      <c r="F45" s="8">
        <f t="shared" si="0"/>
        <v>-163000.5</v>
      </c>
      <c r="G45" s="14">
        <f t="shared" si="1"/>
        <v>-1253202.1456748224</v>
      </c>
    </row>
    <row r="46" spans="1:7">
      <c r="E46" s="1">
        <v>46246</v>
      </c>
      <c r="F46" s="8">
        <f t="shared" si="0"/>
        <v>0.23000000417232513</v>
      </c>
      <c r="G46" s="14">
        <f t="shared" si="1"/>
        <v>-1253201.9156748182</v>
      </c>
    </row>
    <row r="47" spans="1:7">
      <c r="E47" s="1">
        <v>46247</v>
      </c>
      <c r="F47" s="8">
        <f t="shared" si="0"/>
        <v>-0.37999999697785825</v>
      </c>
      <c r="G47" s="14">
        <f t="shared" si="1"/>
        <v>-1253202.2956748153</v>
      </c>
    </row>
    <row r="48" spans="1:7">
      <c r="E48" s="1">
        <v>46248</v>
      </c>
      <c r="F48" s="8">
        <f t="shared" si="0"/>
        <v>0</v>
      </c>
      <c r="G48" s="14">
        <f t="shared" si="1"/>
        <v>-1253202.2956748153</v>
      </c>
    </row>
    <row r="49" spans="5:7">
      <c r="E49" s="1">
        <v>46249</v>
      </c>
      <c r="F49" s="8">
        <f t="shared" si="0"/>
        <v>0</v>
      </c>
      <c r="G49" s="14">
        <f t="shared" si="1"/>
        <v>-1253202.2956748153</v>
      </c>
    </row>
    <row r="50" spans="5:7">
      <c r="E50" s="1">
        <v>46250</v>
      </c>
      <c r="F50" s="8">
        <f t="shared" si="0"/>
        <v>0</v>
      </c>
      <c r="G50" s="14">
        <f t="shared" si="1"/>
        <v>-1253202.2956748153</v>
      </c>
    </row>
    <row r="51" spans="5:7">
      <c r="E51" s="1">
        <v>46251</v>
      </c>
      <c r="F51" s="8">
        <f t="shared" si="0"/>
        <v>-58291249.940000013</v>
      </c>
      <c r="G51" s="14">
        <f t="shared" si="1"/>
        <v>-59544452.235674828</v>
      </c>
    </row>
    <row r="52" spans="5:7">
      <c r="E52" s="1">
        <v>46252</v>
      </c>
      <c r="F52" s="8">
        <f t="shared" si="0"/>
        <v>-577500</v>
      </c>
      <c r="G52" s="14">
        <f t="shared" si="1"/>
        <v>-60121952.235674828</v>
      </c>
    </row>
    <row r="53" spans="5:7">
      <c r="E53" s="1">
        <v>46253</v>
      </c>
      <c r="F53" s="8">
        <f t="shared" si="0"/>
        <v>88895.45000000298</v>
      </c>
      <c r="G53" s="14">
        <f t="shared" si="1"/>
        <v>-60033056.785674825</v>
      </c>
    </row>
    <row r="54" spans="5:7">
      <c r="E54" s="1">
        <v>46254</v>
      </c>
      <c r="F54" s="8">
        <f t="shared" si="0"/>
        <v>0</v>
      </c>
      <c r="G54" s="14">
        <f t="shared" si="1"/>
        <v>-60033056.785674825</v>
      </c>
    </row>
    <row r="55" spans="5:7">
      <c r="E55" s="1">
        <v>46255</v>
      </c>
      <c r="F55" s="8">
        <f t="shared" si="0"/>
        <v>0</v>
      </c>
      <c r="G55" s="14">
        <f t="shared" si="1"/>
        <v>-60033056.785674825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0949-EA0F-45EC-8EFE-8EA6EAAB63A8}">
  <sheetPr>
    <tabColor theme="4" tint="0.79998168889431442"/>
  </sheetPr>
  <dimension ref="A1:W392"/>
  <sheetViews>
    <sheetView topLeftCell="A223" workbookViewId="0">
      <selection activeCell="B8" sqref="B8"/>
    </sheetView>
  </sheetViews>
  <sheetFormatPr defaultRowHeight="15"/>
  <cols>
    <col min="1" max="1" width="14" bestFit="1" customWidth="1"/>
    <col min="2" max="2" width="14.140625" bestFit="1" customWidth="1"/>
    <col min="3" max="3" width="24.7109375" bestFit="1" customWidth="1"/>
    <col min="4" max="4" width="17.7109375" bestFit="1" customWidth="1"/>
    <col min="5" max="5" width="19.28515625" bestFit="1" customWidth="1"/>
    <col min="6" max="6" width="27.42578125" bestFit="1" customWidth="1"/>
    <col min="7" max="7" width="11.5703125" bestFit="1" customWidth="1"/>
    <col min="8" max="8" width="12" bestFit="1" customWidth="1"/>
    <col min="9" max="9" width="17.42578125" bestFit="1" customWidth="1"/>
    <col min="10" max="10" width="15.140625" bestFit="1" customWidth="1"/>
    <col min="11" max="11" width="24.85546875" bestFit="1" customWidth="1"/>
    <col min="12" max="12" width="15.42578125" bestFit="1" customWidth="1"/>
    <col min="13" max="13" width="18.42578125" bestFit="1" customWidth="1"/>
    <col min="14" max="14" width="24.7109375" bestFit="1" customWidth="1"/>
    <col min="15" max="15" width="19" bestFit="1" customWidth="1"/>
    <col min="16" max="16" width="17.85546875" bestFit="1" customWidth="1"/>
    <col min="23" max="23" width="13.28515625" bestFit="1" customWidth="1"/>
  </cols>
  <sheetData>
    <row r="1" spans="1:23">
      <c r="A1" t="s">
        <v>2</v>
      </c>
      <c r="B1" t="s">
        <v>963</v>
      </c>
      <c r="C1" t="s">
        <v>1</v>
      </c>
      <c r="D1" t="s">
        <v>964</v>
      </c>
      <c r="E1" t="s">
        <v>965</v>
      </c>
      <c r="F1" t="s">
        <v>966</v>
      </c>
      <c r="G1" t="s">
        <v>967</v>
      </c>
      <c r="H1" t="s">
        <v>968</v>
      </c>
      <c r="I1" t="s">
        <v>969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</row>
    <row r="2" spans="1:23">
      <c r="A2" s="1">
        <v>46244</v>
      </c>
      <c r="B2" t="s">
        <v>977</v>
      </c>
      <c r="C2" t="s">
        <v>7</v>
      </c>
      <c r="D2" t="s">
        <v>978</v>
      </c>
      <c r="E2" t="s">
        <v>208</v>
      </c>
      <c r="F2" t="s">
        <v>979</v>
      </c>
      <c r="G2">
        <v>64776</v>
      </c>
      <c r="H2" s="1">
        <v>46240</v>
      </c>
      <c r="I2" s="1">
        <v>46244</v>
      </c>
      <c r="J2" s="1">
        <v>46428</v>
      </c>
      <c r="K2" t="s">
        <v>980</v>
      </c>
      <c r="L2" t="s">
        <v>334</v>
      </c>
      <c r="M2">
        <v>-48780805.079999998</v>
      </c>
      <c r="N2">
        <v>-34412418.943686001</v>
      </c>
      <c r="O2" t="s">
        <v>120</v>
      </c>
      <c r="P2" t="s">
        <v>829</v>
      </c>
    </row>
    <row r="3" spans="1:23">
      <c r="A3" s="1">
        <v>46253</v>
      </c>
      <c r="B3" t="s">
        <v>977</v>
      </c>
      <c r="C3" t="s">
        <v>7</v>
      </c>
      <c r="D3" t="s">
        <v>978</v>
      </c>
      <c r="E3" t="s">
        <v>208</v>
      </c>
      <c r="F3" t="s">
        <v>981</v>
      </c>
      <c r="G3">
        <v>64817</v>
      </c>
      <c r="H3" s="1">
        <v>46251</v>
      </c>
      <c r="I3" s="1">
        <v>46253</v>
      </c>
      <c r="J3" s="1">
        <v>46437</v>
      </c>
      <c r="K3" t="s">
        <v>980</v>
      </c>
      <c r="L3" t="s">
        <v>334</v>
      </c>
      <c r="M3">
        <v>-97576207.019999996</v>
      </c>
      <c r="N3">
        <v>-69513289.881047994</v>
      </c>
      <c r="O3" t="s">
        <v>120</v>
      </c>
      <c r="P3" t="s">
        <v>829</v>
      </c>
    </row>
    <row r="4" spans="1:23">
      <c r="A4" s="1">
        <v>46251</v>
      </c>
      <c r="B4" t="s">
        <v>977</v>
      </c>
      <c r="C4" t="s">
        <v>7</v>
      </c>
      <c r="D4" t="s">
        <v>978</v>
      </c>
      <c r="E4" t="s">
        <v>208</v>
      </c>
      <c r="F4" t="s">
        <v>982</v>
      </c>
      <c r="G4">
        <v>64806</v>
      </c>
      <c r="H4" s="1">
        <v>46246</v>
      </c>
      <c r="I4" s="1">
        <v>46251</v>
      </c>
      <c r="J4" s="1">
        <v>46434</v>
      </c>
      <c r="K4" t="s">
        <v>980</v>
      </c>
      <c r="L4" t="s">
        <v>408</v>
      </c>
      <c r="M4">
        <v>-6452114556</v>
      </c>
      <c r="N4">
        <v>-40461016.817239299</v>
      </c>
      <c r="O4" t="s">
        <v>120</v>
      </c>
      <c r="P4" t="s">
        <v>829</v>
      </c>
    </row>
    <row r="5" spans="1:23">
      <c r="A5" s="1">
        <v>46231</v>
      </c>
      <c r="B5" t="s">
        <v>977</v>
      </c>
      <c r="C5" t="s">
        <v>7</v>
      </c>
      <c r="D5" t="s">
        <v>978</v>
      </c>
      <c r="E5" t="s">
        <v>208</v>
      </c>
      <c r="F5" t="s">
        <v>983</v>
      </c>
      <c r="G5">
        <v>64400</v>
      </c>
      <c r="H5" s="1">
        <v>46168</v>
      </c>
      <c r="I5" s="1">
        <v>46170</v>
      </c>
      <c r="J5" s="1">
        <v>46231</v>
      </c>
      <c r="K5" t="s">
        <v>113</v>
      </c>
      <c r="L5" t="s">
        <v>408</v>
      </c>
      <c r="M5">
        <v>18604200</v>
      </c>
      <c r="N5">
        <v>113540.688432</v>
      </c>
      <c r="O5" t="s">
        <v>120</v>
      </c>
      <c r="P5" t="s">
        <v>829</v>
      </c>
    </row>
    <row r="6" spans="1:23">
      <c r="A6" s="1">
        <v>46231</v>
      </c>
      <c r="B6" t="s">
        <v>977</v>
      </c>
      <c r="C6" t="s">
        <v>7</v>
      </c>
      <c r="D6" t="s">
        <v>978</v>
      </c>
      <c r="E6" t="s">
        <v>208</v>
      </c>
      <c r="F6" t="s">
        <v>983</v>
      </c>
      <c r="G6">
        <v>64400</v>
      </c>
      <c r="H6" s="1">
        <v>46168</v>
      </c>
      <c r="I6" s="1">
        <v>46170</v>
      </c>
      <c r="J6" s="1">
        <v>46231</v>
      </c>
      <c r="K6" t="s">
        <v>980</v>
      </c>
      <c r="L6" t="s">
        <v>408</v>
      </c>
      <c r="M6">
        <v>9981395800</v>
      </c>
      <c r="N6">
        <v>60916059.311567999</v>
      </c>
      <c r="O6" t="s">
        <v>120</v>
      </c>
      <c r="P6" t="s">
        <v>829</v>
      </c>
    </row>
    <row r="7" spans="1:23">
      <c r="A7" s="1">
        <v>46246</v>
      </c>
      <c r="B7" t="s">
        <v>977</v>
      </c>
      <c r="C7" t="s">
        <v>7</v>
      </c>
      <c r="D7" t="s">
        <v>978</v>
      </c>
      <c r="E7" t="s">
        <v>208</v>
      </c>
      <c r="F7" t="s">
        <v>984</v>
      </c>
      <c r="G7">
        <v>64801</v>
      </c>
      <c r="H7" s="1">
        <v>46245</v>
      </c>
      <c r="I7" s="1">
        <v>46246</v>
      </c>
      <c r="J7" s="1">
        <v>46399</v>
      </c>
      <c r="K7" t="s">
        <v>980</v>
      </c>
      <c r="L7" t="s">
        <v>408</v>
      </c>
      <c r="M7">
        <v>-19387118502.57</v>
      </c>
      <c r="N7">
        <v>-121557039.139928</v>
      </c>
      <c r="O7" t="s">
        <v>120</v>
      </c>
      <c r="P7" t="s">
        <v>829</v>
      </c>
    </row>
    <row r="8" spans="1:23">
      <c r="A8" s="1">
        <v>46247</v>
      </c>
      <c r="B8" t="s">
        <v>977</v>
      </c>
      <c r="C8" t="s">
        <v>7</v>
      </c>
      <c r="D8" t="s">
        <v>978</v>
      </c>
      <c r="E8" t="s">
        <v>208</v>
      </c>
      <c r="F8" t="s">
        <v>985</v>
      </c>
      <c r="G8">
        <v>64130</v>
      </c>
      <c r="H8" s="1">
        <v>46122</v>
      </c>
      <c r="I8" s="1">
        <v>46125</v>
      </c>
      <c r="J8" s="1">
        <v>46247</v>
      </c>
      <c r="K8" t="s">
        <v>113</v>
      </c>
      <c r="L8" t="s">
        <v>7</v>
      </c>
      <c r="M8">
        <v>678607.5</v>
      </c>
      <c r="N8">
        <v>678607.5</v>
      </c>
      <c r="O8" t="s">
        <v>120</v>
      </c>
      <c r="P8" t="s">
        <v>829</v>
      </c>
    </row>
    <row r="9" spans="1:23">
      <c r="A9" s="1">
        <v>46247</v>
      </c>
      <c r="B9" t="s">
        <v>977</v>
      </c>
      <c r="C9" t="s">
        <v>7</v>
      </c>
      <c r="D9" t="s">
        <v>978</v>
      </c>
      <c r="E9" t="s">
        <v>208</v>
      </c>
      <c r="F9" t="s">
        <v>985</v>
      </c>
      <c r="G9">
        <v>64130</v>
      </c>
      <c r="H9" s="1">
        <v>46122</v>
      </c>
      <c r="I9" s="1">
        <v>46125</v>
      </c>
      <c r="J9" s="1">
        <v>46247</v>
      </c>
      <c r="K9" t="s">
        <v>980</v>
      </c>
      <c r="L9" t="s">
        <v>7</v>
      </c>
      <c r="M9">
        <v>49321392.5</v>
      </c>
      <c r="N9">
        <v>49321392.5</v>
      </c>
      <c r="O9" t="s">
        <v>120</v>
      </c>
      <c r="P9" t="s">
        <v>829</v>
      </c>
    </row>
    <row r="10" spans="1:23">
      <c r="A10" s="1">
        <v>46234</v>
      </c>
      <c r="B10" t="s">
        <v>977</v>
      </c>
      <c r="C10" t="s">
        <v>7</v>
      </c>
      <c r="D10" t="s">
        <v>978</v>
      </c>
      <c r="E10" t="s">
        <v>208</v>
      </c>
      <c r="F10" t="s">
        <v>986</v>
      </c>
      <c r="G10">
        <v>64215</v>
      </c>
      <c r="H10" s="1">
        <v>46140</v>
      </c>
      <c r="I10" s="1">
        <v>46142</v>
      </c>
      <c r="J10" s="1">
        <v>46234</v>
      </c>
      <c r="K10" t="s">
        <v>113</v>
      </c>
      <c r="L10" t="s">
        <v>187</v>
      </c>
      <c r="M10">
        <v>87272.59</v>
      </c>
      <c r="N10">
        <v>100634.023529</v>
      </c>
      <c r="O10" t="s">
        <v>120</v>
      </c>
      <c r="P10" t="s">
        <v>829</v>
      </c>
    </row>
    <row r="11" spans="1:23">
      <c r="A11" s="1">
        <v>46234</v>
      </c>
      <c r="B11" t="s">
        <v>977</v>
      </c>
      <c r="C11" t="s">
        <v>7</v>
      </c>
      <c r="D11" t="s">
        <v>978</v>
      </c>
      <c r="E11" t="s">
        <v>208</v>
      </c>
      <c r="F11" t="s">
        <v>986</v>
      </c>
      <c r="G11">
        <v>64215</v>
      </c>
      <c r="H11" s="1">
        <v>46140</v>
      </c>
      <c r="I11" s="1">
        <v>46142</v>
      </c>
      <c r="J11" s="1">
        <v>46234</v>
      </c>
      <c r="K11" t="s">
        <v>980</v>
      </c>
      <c r="L11" t="s">
        <v>187</v>
      </c>
      <c r="M11">
        <v>14912727.4</v>
      </c>
      <c r="N11">
        <v>17195865.96494</v>
      </c>
      <c r="O11" t="s">
        <v>120</v>
      </c>
      <c r="P11" t="s">
        <v>829</v>
      </c>
    </row>
    <row r="12" spans="1:23">
      <c r="A12" s="1">
        <v>46240</v>
      </c>
      <c r="B12" t="s">
        <v>977</v>
      </c>
      <c r="C12" t="s">
        <v>7</v>
      </c>
      <c r="D12" t="s">
        <v>978</v>
      </c>
      <c r="E12" t="s">
        <v>208</v>
      </c>
      <c r="F12" t="s">
        <v>987</v>
      </c>
      <c r="G12">
        <v>64288</v>
      </c>
      <c r="H12" s="1">
        <v>46148</v>
      </c>
      <c r="I12" s="1">
        <v>46150</v>
      </c>
      <c r="J12" s="1">
        <v>46240</v>
      </c>
      <c r="K12" t="s">
        <v>113</v>
      </c>
      <c r="L12" t="s">
        <v>187</v>
      </c>
      <c r="M12">
        <v>115825.32</v>
      </c>
      <c r="N12">
        <v>133465.516236</v>
      </c>
      <c r="O12" t="s">
        <v>120</v>
      </c>
      <c r="P12" t="s">
        <v>829</v>
      </c>
    </row>
    <row r="13" spans="1:23">
      <c r="A13" s="1">
        <v>46240</v>
      </c>
      <c r="B13" t="s">
        <v>977</v>
      </c>
      <c r="C13" t="s">
        <v>7</v>
      </c>
      <c r="D13" t="s">
        <v>978</v>
      </c>
      <c r="E13" t="s">
        <v>208</v>
      </c>
      <c r="F13" t="s">
        <v>987</v>
      </c>
      <c r="G13">
        <v>64288</v>
      </c>
      <c r="H13" s="1">
        <v>46148</v>
      </c>
      <c r="I13" s="1">
        <v>46150</v>
      </c>
      <c r="J13" s="1">
        <v>46240</v>
      </c>
      <c r="K13" t="s">
        <v>980</v>
      </c>
      <c r="L13" t="s">
        <v>187</v>
      </c>
      <c r="M13">
        <v>19884174.68</v>
      </c>
      <c r="N13">
        <v>22912534.483764</v>
      </c>
      <c r="O13" t="s">
        <v>120</v>
      </c>
      <c r="P13" t="s">
        <v>829</v>
      </c>
    </row>
    <row r="14" spans="1:23">
      <c r="A14" s="1">
        <v>46239</v>
      </c>
      <c r="B14" t="s">
        <v>977</v>
      </c>
      <c r="C14" t="s">
        <v>7</v>
      </c>
      <c r="D14" t="s">
        <v>978</v>
      </c>
      <c r="E14" t="s">
        <v>208</v>
      </c>
      <c r="F14" t="s">
        <v>988</v>
      </c>
      <c r="G14">
        <v>64224</v>
      </c>
      <c r="H14" s="1">
        <v>46141</v>
      </c>
      <c r="I14" s="1">
        <v>46147</v>
      </c>
      <c r="J14" s="1">
        <v>46239</v>
      </c>
      <c r="K14" t="s">
        <v>113</v>
      </c>
      <c r="L14" t="s">
        <v>352</v>
      </c>
      <c r="M14">
        <v>206052.27</v>
      </c>
      <c r="N14">
        <v>277428.77632800001</v>
      </c>
      <c r="O14" t="s">
        <v>120</v>
      </c>
      <c r="P14" t="s">
        <v>829</v>
      </c>
    </row>
    <row r="15" spans="1:23">
      <c r="A15" s="1">
        <v>46239</v>
      </c>
      <c r="B15" t="s">
        <v>977</v>
      </c>
      <c r="C15" t="s">
        <v>7</v>
      </c>
      <c r="D15" t="s">
        <v>978</v>
      </c>
      <c r="E15" t="s">
        <v>208</v>
      </c>
      <c r="F15" t="s">
        <v>988</v>
      </c>
      <c r="G15">
        <v>64224</v>
      </c>
      <c r="H15" s="1">
        <v>46141</v>
      </c>
      <c r="I15" s="1">
        <v>46147</v>
      </c>
      <c r="J15" s="1">
        <v>46239</v>
      </c>
      <c r="K15" t="s">
        <v>980</v>
      </c>
      <c r="L15" t="s">
        <v>352</v>
      </c>
      <c r="M15">
        <v>19793947.73</v>
      </c>
      <c r="N15">
        <v>26650571.223671999</v>
      </c>
      <c r="O15" t="s">
        <v>120</v>
      </c>
      <c r="P15" t="s">
        <v>829</v>
      </c>
    </row>
    <row r="16" spans="1:23">
      <c r="A16" s="1">
        <v>46217</v>
      </c>
      <c r="B16" t="s">
        <v>977</v>
      </c>
      <c r="C16" t="s">
        <v>7</v>
      </c>
      <c r="D16" t="s">
        <v>978</v>
      </c>
      <c r="E16" t="s">
        <v>208</v>
      </c>
      <c r="F16" t="s">
        <v>989</v>
      </c>
      <c r="G16">
        <v>64129</v>
      </c>
      <c r="H16" s="1">
        <v>46122</v>
      </c>
      <c r="I16" s="1">
        <v>46125</v>
      </c>
      <c r="J16" s="1">
        <v>46217</v>
      </c>
      <c r="K16" t="s">
        <v>113</v>
      </c>
      <c r="L16" t="s">
        <v>7</v>
      </c>
      <c r="M16">
        <v>263088.40999999997</v>
      </c>
      <c r="N16">
        <v>263088.40999999997</v>
      </c>
      <c r="O16" t="s">
        <v>120</v>
      </c>
      <c r="P16" t="s">
        <v>829</v>
      </c>
      <c r="W16" s="8"/>
    </row>
    <row r="17" spans="1:16">
      <c r="A17" s="1">
        <v>46217</v>
      </c>
      <c r="B17" t="s">
        <v>977</v>
      </c>
      <c r="C17" t="s">
        <v>7</v>
      </c>
      <c r="D17" t="s">
        <v>978</v>
      </c>
      <c r="E17" t="s">
        <v>208</v>
      </c>
      <c r="F17" t="s">
        <v>989</v>
      </c>
      <c r="G17">
        <v>64129</v>
      </c>
      <c r="H17" s="1">
        <v>46122</v>
      </c>
      <c r="I17" s="1">
        <v>46125</v>
      </c>
      <c r="J17" s="1">
        <v>46217</v>
      </c>
      <c r="K17" t="s">
        <v>980</v>
      </c>
      <c r="L17" t="s">
        <v>7</v>
      </c>
      <c r="M17">
        <v>25736911.59</v>
      </c>
      <c r="N17">
        <v>25736911.59</v>
      </c>
      <c r="O17" t="s">
        <v>120</v>
      </c>
      <c r="P17" t="s">
        <v>829</v>
      </c>
    </row>
    <row r="18" spans="1:16">
      <c r="A18" s="1">
        <v>46254</v>
      </c>
      <c r="B18" t="s">
        <v>977</v>
      </c>
      <c r="C18" t="s">
        <v>7</v>
      </c>
      <c r="D18" t="s">
        <v>978</v>
      </c>
      <c r="E18" t="s">
        <v>208</v>
      </c>
      <c r="F18" t="s">
        <v>990</v>
      </c>
      <c r="G18">
        <v>64355</v>
      </c>
      <c r="H18" s="1">
        <v>46160</v>
      </c>
      <c r="I18" s="1">
        <v>46162</v>
      </c>
      <c r="J18" s="1">
        <v>46254</v>
      </c>
      <c r="K18" t="s">
        <v>980</v>
      </c>
      <c r="L18" t="s">
        <v>7</v>
      </c>
      <c r="M18">
        <v>12375393.550000001</v>
      </c>
      <c r="N18">
        <v>12375393.550000001</v>
      </c>
      <c r="O18" t="s">
        <v>120</v>
      </c>
      <c r="P18" t="s">
        <v>829</v>
      </c>
    </row>
    <row r="19" spans="1:16">
      <c r="A19" s="1">
        <v>46254</v>
      </c>
      <c r="B19" t="s">
        <v>977</v>
      </c>
      <c r="C19" t="s">
        <v>7</v>
      </c>
      <c r="D19" t="s">
        <v>978</v>
      </c>
      <c r="E19" t="s">
        <v>208</v>
      </c>
      <c r="F19" t="s">
        <v>990</v>
      </c>
      <c r="G19">
        <v>64355</v>
      </c>
      <c r="H19" s="1">
        <v>46160</v>
      </c>
      <c r="I19" s="1">
        <v>46162</v>
      </c>
      <c r="J19" s="1">
        <v>46254</v>
      </c>
      <c r="K19" t="s">
        <v>113</v>
      </c>
      <c r="L19" t="s">
        <v>7</v>
      </c>
      <c r="M19">
        <v>124606.45</v>
      </c>
      <c r="N19">
        <v>124606.45</v>
      </c>
      <c r="O19" t="s">
        <v>120</v>
      </c>
      <c r="P19" t="s">
        <v>829</v>
      </c>
    </row>
    <row r="20" spans="1:16">
      <c r="A20" s="1">
        <v>46239</v>
      </c>
      <c r="B20" t="s">
        <v>977</v>
      </c>
      <c r="C20" t="s">
        <v>7</v>
      </c>
      <c r="D20" t="s">
        <v>978</v>
      </c>
      <c r="E20" t="s">
        <v>208</v>
      </c>
      <c r="F20" t="s">
        <v>991</v>
      </c>
      <c r="G20">
        <v>64319</v>
      </c>
      <c r="H20" s="1">
        <v>46154</v>
      </c>
      <c r="I20" s="1">
        <v>46156</v>
      </c>
      <c r="J20" s="1">
        <v>46239</v>
      </c>
      <c r="K20" t="s">
        <v>980</v>
      </c>
      <c r="L20" t="s">
        <v>7</v>
      </c>
      <c r="M20">
        <v>33697007.729999997</v>
      </c>
      <c r="N20">
        <v>33697007.729999997</v>
      </c>
      <c r="O20" t="s">
        <v>120</v>
      </c>
      <c r="P20" t="s">
        <v>830</v>
      </c>
    </row>
    <row r="21" spans="1:16">
      <c r="A21" s="1">
        <v>46239</v>
      </c>
      <c r="B21" t="s">
        <v>977</v>
      </c>
      <c r="C21" t="s">
        <v>7</v>
      </c>
      <c r="D21" t="s">
        <v>978</v>
      </c>
      <c r="E21" t="s">
        <v>208</v>
      </c>
      <c r="F21" t="s">
        <v>991</v>
      </c>
      <c r="G21">
        <v>64319</v>
      </c>
      <c r="H21" s="1">
        <v>46154</v>
      </c>
      <c r="I21" s="1">
        <v>46156</v>
      </c>
      <c r="J21" s="1">
        <v>46239</v>
      </c>
      <c r="K21" t="s">
        <v>113</v>
      </c>
      <c r="L21" t="s">
        <v>7</v>
      </c>
      <c r="M21">
        <v>302992.27</v>
      </c>
      <c r="N21">
        <v>302992.27</v>
      </c>
      <c r="O21" t="s">
        <v>120</v>
      </c>
      <c r="P21" t="s">
        <v>830</v>
      </c>
    </row>
    <row r="22" spans="1:16">
      <c r="A22" s="1">
        <v>46218</v>
      </c>
      <c r="B22" t="s">
        <v>977</v>
      </c>
      <c r="C22" t="s">
        <v>7</v>
      </c>
      <c r="D22" t="s">
        <v>978</v>
      </c>
      <c r="E22" t="s">
        <v>208</v>
      </c>
      <c r="F22" t="s">
        <v>992</v>
      </c>
      <c r="G22">
        <v>22707</v>
      </c>
      <c r="H22" s="1">
        <v>40709</v>
      </c>
      <c r="I22" s="1">
        <v>40714</v>
      </c>
      <c r="J22" s="1">
        <v>46614</v>
      </c>
      <c r="K22" t="s">
        <v>350</v>
      </c>
      <c r="L22" t="s">
        <v>7</v>
      </c>
      <c r="M22">
        <v>0</v>
      </c>
      <c r="N22">
        <v>0</v>
      </c>
      <c r="O22" t="s">
        <v>120</v>
      </c>
      <c r="P22" t="s">
        <v>993</v>
      </c>
    </row>
    <row r="23" spans="1:16">
      <c r="A23" s="1">
        <v>46251</v>
      </c>
      <c r="B23" t="s">
        <v>977</v>
      </c>
      <c r="C23" t="s">
        <v>7</v>
      </c>
      <c r="D23" t="s">
        <v>978</v>
      </c>
      <c r="E23" t="s">
        <v>208</v>
      </c>
      <c r="F23" t="s">
        <v>992</v>
      </c>
      <c r="G23">
        <v>22707</v>
      </c>
      <c r="H23" s="1">
        <v>40709</v>
      </c>
      <c r="I23" s="1">
        <v>40714</v>
      </c>
      <c r="J23" s="1">
        <v>46614</v>
      </c>
      <c r="K23" t="s">
        <v>350</v>
      </c>
      <c r="L23" t="s">
        <v>7</v>
      </c>
      <c r="M23">
        <v>0</v>
      </c>
      <c r="N23">
        <v>0</v>
      </c>
      <c r="O23" t="s">
        <v>120</v>
      </c>
      <c r="P23" t="s">
        <v>993</v>
      </c>
    </row>
    <row r="24" spans="1:16">
      <c r="A24" s="1">
        <v>46251</v>
      </c>
      <c r="B24" t="s">
        <v>977</v>
      </c>
      <c r="C24" t="s">
        <v>7</v>
      </c>
      <c r="D24" t="s">
        <v>978</v>
      </c>
      <c r="E24" t="s">
        <v>208</v>
      </c>
      <c r="F24" t="s">
        <v>992</v>
      </c>
      <c r="G24">
        <v>24084</v>
      </c>
      <c r="H24" s="1">
        <v>40862</v>
      </c>
      <c r="I24" s="1">
        <v>40862</v>
      </c>
      <c r="J24" s="1">
        <v>46614</v>
      </c>
      <c r="K24" t="s">
        <v>350</v>
      </c>
      <c r="L24" t="s">
        <v>7</v>
      </c>
      <c r="M24">
        <v>0</v>
      </c>
      <c r="N24">
        <v>0</v>
      </c>
      <c r="O24" t="s">
        <v>120</v>
      </c>
      <c r="P24" t="s">
        <v>994</v>
      </c>
    </row>
    <row r="25" spans="1:16">
      <c r="A25" s="1">
        <v>46218</v>
      </c>
      <c r="B25" t="s">
        <v>977</v>
      </c>
      <c r="C25" t="s">
        <v>7</v>
      </c>
      <c r="D25" t="s">
        <v>978</v>
      </c>
      <c r="E25" t="s">
        <v>208</v>
      </c>
      <c r="F25" t="s">
        <v>992</v>
      </c>
      <c r="G25">
        <v>24084</v>
      </c>
      <c r="H25" s="1">
        <v>40862</v>
      </c>
      <c r="I25" s="1">
        <v>40862</v>
      </c>
      <c r="J25" s="1">
        <v>46614</v>
      </c>
      <c r="K25" t="s">
        <v>350</v>
      </c>
      <c r="L25" t="s">
        <v>7</v>
      </c>
      <c r="M25">
        <v>0</v>
      </c>
      <c r="N25">
        <v>0</v>
      </c>
      <c r="O25" t="s">
        <v>120</v>
      </c>
      <c r="P25" t="s">
        <v>994</v>
      </c>
    </row>
    <row r="26" spans="1:16">
      <c r="A26" s="1">
        <v>46218</v>
      </c>
      <c r="B26" t="s">
        <v>977</v>
      </c>
      <c r="C26" t="s">
        <v>7</v>
      </c>
      <c r="D26" t="s">
        <v>978</v>
      </c>
      <c r="E26" t="s">
        <v>208</v>
      </c>
      <c r="F26" t="s">
        <v>995</v>
      </c>
      <c r="G26">
        <v>22157</v>
      </c>
      <c r="H26" s="1">
        <v>40638</v>
      </c>
      <c r="I26" s="1">
        <v>40639</v>
      </c>
      <c r="J26" s="1">
        <v>46371</v>
      </c>
      <c r="K26" t="s">
        <v>350</v>
      </c>
      <c r="L26" t="s">
        <v>7</v>
      </c>
      <c r="M26">
        <v>0</v>
      </c>
      <c r="N26">
        <v>0</v>
      </c>
      <c r="O26" t="s">
        <v>120</v>
      </c>
      <c r="P26" t="s">
        <v>993</v>
      </c>
    </row>
    <row r="27" spans="1:16">
      <c r="A27" s="1">
        <v>46251</v>
      </c>
      <c r="B27" t="s">
        <v>977</v>
      </c>
      <c r="C27" t="s">
        <v>7</v>
      </c>
      <c r="D27" t="s">
        <v>978</v>
      </c>
      <c r="E27" t="s">
        <v>208</v>
      </c>
      <c r="F27" t="s">
        <v>995</v>
      </c>
      <c r="G27">
        <v>22157</v>
      </c>
      <c r="H27" s="1">
        <v>40638</v>
      </c>
      <c r="I27" s="1">
        <v>40639</v>
      </c>
      <c r="J27" s="1">
        <v>46371</v>
      </c>
      <c r="K27" t="s">
        <v>350</v>
      </c>
      <c r="L27" t="s">
        <v>7</v>
      </c>
      <c r="M27">
        <v>0</v>
      </c>
      <c r="N27">
        <v>0</v>
      </c>
      <c r="O27" t="s">
        <v>120</v>
      </c>
      <c r="P27" t="s">
        <v>993</v>
      </c>
    </row>
    <row r="28" spans="1:16">
      <c r="A28" s="1">
        <v>46251</v>
      </c>
      <c r="B28" t="s">
        <v>977</v>
      </c>
      <c r="C28" t="s">
        <v>7</v>
      </c>
      <c r="D28" t="s">
        <v>978</v>
      </c>
      <c r="E28" t="s">
        <v>208</v>
      </c>
      <c r="F28" t="s">
        <v>995</v>
      </c>
      <c r="G28">
        <v>24648</v>
      </c>
      <c r="H28" s="1">
        <v>40923</v>
      </c>
      <c r="I28" s="1">
        <v>40925</v>
      </c>
      <c r="J28" s="1">
        <v>46371</v>
      </c>
      <c r="K28" t="s">
        <v>350</v>
      </c>
      <c r="L28" t="s">
        <v>7</v>
      </c>
      <c r="M28">
        <v>0</v>
      </c>
      <c r="N28">
        <v>0</v>
      </c>
      <c r="O28" t="s">
        <v>120</v>
      </c>
      <c r="P28" t="s">
        <v>994</v>
      </c>
    </row>
    <row r="29" spans="1:16">
      <c r="A29" s="1">
        <v>46218</v>
      </c>
      <c r="B29" t="s">
        <v>977</v>
      </c>
      <c r="C29" t="s">
        <v>7</v>
      </c>
      <c r="D29" t="s">
        <v>978</v>
      </c>
      <c r="E29" t="s">
        <v>208</v>
      </c>
      <c r="F29" t="s">
        <v>995</v>
      </c>
      <c r="G29">
        <v>24648</v>
      </c>
      <c r="H29" s="1">
        <v>40923</v>
      </c>
      <c r="I29" s="1">
        <v>40925</v>
      </c>
      <c r="J29" s="1">
        <v>46371</v>
      </c>
      <c r="K29" t="s">
        <v>350</v>
      </c>
      <c r="L29" t="s">
        <v>7</v>
      </c>
      <c r="M29">
        <v>0</v>
      </c>
      <c r="N29">
        <v>0</v>
      </c>
      <c r="O29" t="s">
        <v>120</v>
      </c>
      <c r="P29" t="s">
        <v>994</v>
      </c>
    </row>
    <row r="30" spans="1:16">
      <c r="A30" s="1">
        <v>46230</v>
      </c>
      <c r="B30" t="s">
        <v>977</v>
      </c>
      <c r="C30" t="s">
        <v>7</v>
      </c>
      <c r="D30" t="s">
        <v>978</v>
      </c>
      <c r="E30" t="s">
        <v>208</v>
      </c>
      <c r="F30" t="s">
        <v>996</v>
      </c>
      <c r="G30">
        <v>26891</v>
      </c>
      <c r="H30" s="1">
        <v>41172</v>
      </c>
      <c r="I30" s="1">
        <v>41180</v>
      </c>
      <c r="J30" s="1">
        <v>53230</v>
      </c>
      <c r="K30" t="s">
        <v>113</v>
      </c>
      <c r="L30" t="s">
        <v>7</v>
      </c>
      <c r="M30">
        <v>0</v>
      </c>
      <c r="N30">
        <v>0</v>
      </c>
      <c r="O30" t="s">
        <v>120</v>
      </c>
      <c r="P30" t="s">
        <v>831</v>
      </c>
    </row>
    <row r="31" spans="1:16">
      <c r="A31" s="1">
        <v>46218</v>
      </c>
      <c r="B31" t="s">
        <v>977</v>
      </c>
      <c r="C31" t="s">
        <v>7</v>
      </c>
      <c r="D31" t="s">
        <v>978</v>
      </c>
      <c r="E31" t="s">
        <v>208</v>
      </c>
      <c r="F31" t="s">
        <v>997</v>
      </c>
      <c r="G31">
        <v>43311</v>
      </c>
      <c r="H31" s="1">
        <v>42928</v>
      </c>
      <c r="I31" s="1">
        <v>42943</v>
      </c>
      <c r="J31" s="1">
        <v>46218</v>
      </c>
      <c r="K31" t="s">
        <v>113</v>
      </c>
      <c r="L31" t="s">
        <v>187</v>
      </c>
      <c r="M31">
        <v>0</v>
      </c>
      <c r="N31">
        <v>0</v>
      </c>
      <c r="O31" t="s">
        <v>120</v>
      </c>
      <c r="P31" t="s">
        <v>998</v>
      </c>
    </row>
    <row r="32" spans="1:16">
      <c r="A32" s="1">
        <v>46218</v>
      </c>
      <c r="B32" t="s">
        <v>977</v>
      </c>
      <c r="C32" t="s">
        <v>7</v>
      </c>
      <c r="D32" t="s">
        <v>978</v>
      </c>
      <c r="E32" t="s">
        <v>208</v>
      </c>
      <c r="F32" t="s">
        <v>997</v>
      </c>
      <c r="G32">
        <v>43311</v>
      </c>
      <c r="H32" s="1">
        <v>42928</v>
      </c>
      <c r="I32" s="1">
        <v>42943</v>
      </c>
      <c r="J32" s="1">
        <v>46218</v>
      </c>
      <c r="K32" t="s">
        <v>980</v>
      </c>
      <c r="L32" t="s">
        <v>187</v>
      </c>
      <c r="M32">
        <v>0</v>
      </c>
      <c r="N32">
        <v>0</v>
      </c>
      <c r="O32" t="s">
        <v>120</v>
      </c>
      <c r="P32" t="s">
        <v>998</v>
      </c>
    </row>
    <row r="33" spans="1:16">
      <c r="A33" s="1">
        <v>46218</v>
      </c>
      <c r="B33" t="s">
        <v>977</v>
      </c>
      <c r="C33" t="s">
        <v>7</v>
      </c>
      <c r="D33" t="s">
        <v>978</v>
      </c>
      <c r="E33" t="s">
        <v>208</v>
      </c>
      <c r="F33" t="s">
        <v>997</v>
      </c>
      <c r="G33">
        <v>49190</v>
      </c>
      <c r="H33" s="1">
        <v>43481</v>
      </c>
      <c r="I33" s="1">
        <v>43483</v>
      </c>
      <c r="J33" s="1">
        <v>46218</v>
      </c>
      <c r="K33" t="s">
        <v>980</v>
      </c>
      <c r="L33" t="s">
        <v>187</v>
      </c>
      <c r="M33">
        <v>0</v>
      </c>
      <c r="N33">
        <v>0</v>
      </c>
      <c r="O33" t="s">
        <v>120</v>
      </c>
      <c r="P33" t="s">
        <v>825</v>
      </c>
    </row>
    <row r="34" spans="1:16">
      <c r="A34" s="1">
        <v>46218</v>
      </c>
      <c r="B34" t="s">
        <v>977</v>
      </c>
      <c r="C34" t="s">
        <v>7</v>
      </c>
      <c r="D34" t="s">
        <v>978</v>
      </c>
      <c r="E34" t="s">
        <v>208</v>
      </c>
      <c r="F34" t="s">
        <v>997</v>
      </c>
      <c r="G34">
        <v>49190</v>
      </c>
      <c r="H34" s="1">
        <v>43481</v>
      </c>
      <c r="I34" s="1">
        <v>43483</v>
      </c>
      <c r="J34" s="1">
        <v>46218</v>
      </c>
      <c r="K34" t="s">
        <v>113</v>
      </c>
      <c r="L34" t="s">
        <v>187</v>
      </c>
      <c r="M34">
        <v>0</v>
      </c>
      <c r="N34">
        <v>0</v>
      </c>
      <c r="O34" t="s">
        <v>120</v>
      </c>
      <c r="P34" t="s">
        <v>825</v>
      </c>
    </row>
    <row r="35" spans="1:16">
      <c r="A35" s="1">
        <v>46230</v>
      </c>
      <c r="B35" t="s">
        <v>977</v>
      </c>
      <c r="C35" t="s">
        <v>7</v>
      </c>
      <c r="D35" t="s">
        <v>978</v>
      </c>
      <c r="E35" t="s">
        <v>208</v>
      </c>
      <c r="F35" t="s">
        <v>999</v>
      </c>
      <c r="G35">
        <v>27115</v>
      </c>
      <c r="H35" s="1">
        <v>41201</v>
      </c>
      <c r="I35" s="1">
        <v>41207</v>
      </c>
      <c r="J35" s="1">
        <v>46228</v>
      </c>
      <c r="K35" t="s">
        <v>113</v>
      </c>
      <c r="L35" t="s">
        <v>187</v>
      </c>
      <c r="M35">
        <v>0</v>
      </c>
      <c r="N35">
        <v>0</v>
      </c>
      <c r="O35" t="s">
        <v>120</v>
      </c>
      <c r="P35" t="s">
        <v>831</v>
      </c>
    </row>
    <row r="36" spans="1:16">
      <c r="A36" s="1">
        <v>46230</v>
      </c>
      <c r="B36" t="s">
        <v>977</v>
      </c>
      <c r="C36" t="s">
        <v>7</v>
      </c>
      <c r="D36" t="s">
        <v>978</v>
      </c>
      <c r="E36" t="s">
        <v>208</v>
      </c>
      <c r="F36" t="s">
        <v>999</v>
      </c>
      <c r="G36">
        <v>27115</v>
      </c>
      <c r="H36" s="1">
        <v>41201</v>
      </c>
      <c r="I36" s="1">
        <v>41207</v>
      </c>
      <c r="J36" s="1">
        <v>46228</v>
      </c>
      <c r="K36" t="s">
        <v>980</v>
      </c>
      <c r="L36" t="s">
        <v>187</v>
      </c>
      <c r="M36">
        <v>0</v>
      </c>
      <c r="N36">
        <v>0</v>
      </c>
      <c r="O36" t="s">
        <v>120</v>
      </c>
      <c r="P36" t="s">
        <v>831</v>
      </c>
    </row>
    <row r="37" spans="1:16">
      <c r="A37" s="1">
        <v>46251</v>
      </c>
      <c r="B37" t="s">
        <v>977</v>
      </c>
      <c r="C37" t="s">
        <v>7</v>
      </c>
      <c r="D37" t="s">
        <v>978</v>
      </c>
      <c r="E37" t="s">
        <v>208</v>
      </c>
      <c r="F37" t="s">
        <v>1000</v>
      </c>
      <c r="G37">
        <v>39346</v>
      </c>
      <c r="H37" s="1">
        <v>42704</v>
      </c>
      <c r="I37" s="1">
        <v>42725</v>
      </c>
      <c r="J37" s="1">
        <v>46706</v>
      </c>
      <c r="K37" t="s">
        <v>113</v>
      </c>
      <c r="L37" t="s">
        <v>187</v>
      </c>
      <c r="M37">
        <v>0</v>
      </c>
      <c r="N37">
        <v>0</v>
      </c>
      <c r="O37" t="s">
        <v>120</v>
      </c>
      <c r="P37" t="s">
        <v>510</v>
      </c>
    </row>
    <row r="38" spans="1:16">
      <c r="A38" s="1">
        <v>46218</v>
      </c>
      <c r="B38" t="s">
        <v>977</v>
      </c>
      <c r="C38" t="s">
        <v>7</v>
      </c>
      <c r="D38" t="s">
        <v>978</v>
      </c>
      <c r="E38" t="s">
        <v>208</v>
      </c>
      <c r="F38" t="s">
        <v>1000</v>
      </c>
      <c r="G38">
        <v>39346</v>
      </c>
      <c r="H38" s="1">
        <v>42704</v>
      </c>
      <c r="I38" s="1">
        <v>42725</v>
      </c>
      <c r="J38" s="1">
        <v>46706</v>
      </c>
      <c r="K38" t="s">
        <v>113</v>
      </c>
      <c r="L38" t="s">
        <v>187</v>
      </c>
      <c r="M38">
        <v>0</v>
      </c>
      <c r="N38">
        <v>0</v>
      </c>
      <c r="O38" t="s">
        <v>120</v>
      </c>
      <c r="P38" t="s">
        <v>510</v>
      </c>
    </row>
    <row r="39" spans="1:16">
      <c r="A39" s="1">
        <v>46251</v>
      </c>
      <c r="B39" t="s">
        <v>977</v>
      </c>
      <c r="C39" t="s">
        <v>7</v>
      </c>
      <c r="D39" t="s">
        <v>978</v>
      </c>
      <c r="E39" t="s">
        <v>208</v>
      </c>
      <c r="F39" t="s">
        <v>1000</v>
      </c>
      <c r="G39">
        <v>49184</v>
      </c>
      <c r="H39" s="1">
        <v>43481</v>
      </c>
      <c r="I39" s="1">
        <v>43483</v>
      </c>
      <c r="J39" s="1">
        <v>46706</v>
      </c>
      <c r="K39" t="s">
        <v>113</v>
      </c>
      <c r="L39" t="s">
        <v>187</v>
      </c>
      <c r="M39">
        <v>0</v>
      </c>
      <c r="N39">
        <v>0</v>
      </c>
      <c r="O39" t="s">
        <v>120</v>
      </c>
      <c r="P39" t="s">
        <v>362</v>
      </c>
    </row>
    <row r="40" spans="1:16">
      <c r="A40" s="1">
        <v>46218</v>
      </c>
      <c r="B40" t="s">
        <v>977</v>
      </c>
      <c r="C40" t="s">
        <v>7</v>
      </c>
      <c r="D40" t="s">
        <v>978</v>
      </c>
      <c r="E40" t="s">
        <v>208</v>
      </c>
      <c r="F40" t="s">
        <v>1000</v>
      </c>
      <c r="G40">
        <v>49184</v>
      </c>
      <c r="H40" s="1">
        <v>43481</v>
      </c>
      <c r="I40" s="1">
        <v>43483</v>
      </c>
      <c r="J40" s="1">
        <v>46706</v>
      </c>
      <c r="K40" t="s">
        <v>113</v>
      </c>
      <c r="L40" t="s">
        <v>187</v>
      </c>
      <c r="M40">
        <v>0</v>
      </c>
      <c r="N40">
        <v>0</v>
      </c>
      <c r="O40" t="s">
        <v>120</v>
      </c>
      <c r="P40" t="s">
        <v>362</v>
      </c>
    </row>
    <row r="41" spans="1:16">
      <c r="A41" s="1">
        <v>46247</v>
      </c>
      <c r="B41" t="s">
        <v>977</v>
      </c>
      <c r="C41" t="s">
        <v>7</v>
      </c>
      <c r="D41" t="s">
        <v>978</v>
      </c>
      <c r="E41" t="s">
        <v>208</v>
      </c>
      <c r="F41" t="s">
        <v>1001</v>
      </c>
      <c r="G41">
        <v>41740</v>
      </c>
      <c r="H41" s="1">
        <v>42899</v>
      </c>
      <c r="I41" s="1">
        <v>42907</v>
      </c>
      <c r="J41" s="1">
        <v>46369</v>
      </c>
      <c r="K41" t="s">
        <v>113</v>
      </c>
      <c r="L41" t="s">
        <v>187</v>
      </c>
      <c r="M41">
        <v>0</v>
      </c>
      <c r="N41">
        <v>0</v>
      </c>
      <c r="O41" t="s">
        <v>120</v>
      </c>
      <c r="P41" t="s">
        <v>827</v>
      </c>
    </row>
    <row r="42" spans="1:16">
      <c r="A42" s="1">
        <v>46216</v>
      </c>
      <c r="B42" t="s">
        <v>977</v>
      </c>
      <c r="C42" t="s">
        <v>7</v>
      </c>
      <c r="D42" t="s">
        <v>978</v>
      </c>
      <c r="E42" t="s">
        <v>208</v>
      </c>
      <c r="F42" t="s">
        <v>1001</v>
      </c>
      <c r="G42">
        <v>41740</v>
      </c>
      <c r="H42" s="1">
        <v>42899</v>
      </c>
      <c r="I42" s="1">
        <v>42907</v>
      </c>
      <c r="J42" s="1">
        <v>46369</v>
      </c>
      <c r="K42" t="s">
        <v>113</v>
      </c>
      <c r="L42" t="s">
        <v>187</v>
      </c>
      <c r="M42">
        <v>0</v>
      </c>
      <c r="N42">
        <v>0</v>
      </c>
      <c r="O42" t="s">
        <v>120</v>
      </c>
      <c r="P42" t="s">
        <v>827</v>
      </c>
    </row>
    <row r="43" spans="1:16">
      <c r="A43" s="1">
        <v>46247</v>
      </c>
      <c r="B43" t="s">
        <v>977</v>
      </c>
      <c r="C43" t="s">
        <v>7</v>
      </c>
      <c r="D43" t="s">
        <v>978</v>
      </c>
      <c r="E43" t="s">
        <v>208</v>
      </c>
      <c r="F43" t="s">
        <v>1001</v>
      </c>
      <c r="G43">
        <v>49193</v>
      </c>
      <c r="H43" s="1">
        <v>43481</v>
      </c>
      <c r="I43" s="1">
        <v>43483</v>
      </c>
      <c r="J43" s="1">
        <v>46369</v>
      </c>
      <c r="K43" t="s">
        <v>113</v>
      </c>
      <c r="L43" t="s">
        <v>187</v>
      </c>
      <c r="M43">
        <v>0</v>
      </c>
      <c r="N43">
        <v>0</v>
      </c>
      <c r="O43" t="s">
        <v>120</v>
      </c>
      <c r="P43" t="s">
        <v>782</v>
      </c>
    </row>
    <row r="44" spans="1:16">
      <c r="A44" s="1">
        <v>46216</v>
      </c>
      <c r="B44" t="s">
        <v>977</v>
      </c>
      <c r="C44" t="s">
        <v>7</v>
      </c>
      <c r="D44" t="s">
        <v>978</v>
      </c>
      <c r="E44" t="s">
        <v>208</v>
      </c>
      <c r="F44" t="s">
        <v>1001</v>
      </c>
      <c r="G44">
        <v>49193</v>
      </c>
      <c r="H44" s="1">
        <v>43481</v>
      </c>
      <c r="I44" s="1">
        <v>43483</v>
      </c>
      <c r="J44" s="1">
        <v>46369</v>
      </c>
      <c r="K44" t="s">
        <v>113</v>
      </c>
      <c r="L44" t="s">
        <v>187</v>
      </c>
      <c r="M44">
        <v>0</v>
      </c>
      <c r="N44">
        <v>0</v>
      </c>
      <c r="O44" t="s">
        <v>120</v>
      </c>
      <c r="P44" t="s">
        <v>782</v>
      </c>
    </row>
    <row r="45" spans="1:16">
      <c r="A45" s="1">
        <v>46218</v>
      </c>
      <c r="B45" t="s">
        <v>977</v>
      </c>
      <c r="C45" t="s">
        <v>7</v>
      </c>
      <c r="D45" t="s">
        <v>978</v>
      </c>
      <c r="E45" t="s">
        <v>208</v>
      </c>
      <c r="F45" t="s">
        <v>1002</v>
      </c>
      <c r="G45">
        <v>22013</v>
      </c>
      <c r="H45" s="1">
        <v>40626</v>
      </c>
      <c r="I45" s="1">
        <v>40627</v>
      </c>
      <c r="J45" s="1">
        <v>48867</v>
      </c>
      <c r="K45" t="s">
        <v>350</v>
      </c>
      <c r="L45" t="s">
        <v>7</v>
      </c>
      <c r="M45">
        <v>0</v>
      </c>
      <c r="N45">
        <v>0</v>
      </c>
      <c r="O45" t="s">
        <v>120</v>
      </c>
      <c r="P45" t="s">
        <v>993</v>
      </c>
    </row>
    <row r="46" spans="1:16">
      <c r="A46" s="1">
        <v>46233</v>
      </c>
      <c r="B46" t="s">
        <v>977</v>
      </c>
      <c r="C46" t="s">
        <v>7</v>
      </c>
      <c r="D46" t="s">
        <v>978</v>
      </c>
      <c r="E46" t="s">
        <v>208</v>
      </c>
      <c r="F46" t="s">
        <v>1003</v>
      </c>
      <c r="G46">
        <v>64690</v>
      </c>
      <c r="H46" s="1">
        <v>46231</v>
      </c>
      <c r="I46" s="1">
        <v>46233</v>
      </c>
      <c r="J46" s="1">
        <v>46317</v>
      </c>
      <c r="K46" t="s">
        <v>980</v>
      </c>
      <c r="L46" t="s">
        <v>733</v>
      </c>
      <c r="M46">
        <v>-17435182.18</v>
      </c>
      <c r="N46">
        <v>-13606886.9231908</v>
      </c>
      <c r="O46" t="s">
        <v>120</v>
      </c>
      <c r="P46" t="s">
        <v>787</v>
      </c>
    </row>
    <row r="47" spans="1:16">
      <c r="A47" s="1">
        <v>46212</v>
      </c>
      <c r="B47" t="s">
        <v>977</v>
      </c>
      <c r="C47" t="s">
        <v>7</v>
      </c>
      <c r="D47" t="s">
        <v>978</v>
      </c>
      <c r="E47" t="s">
        <v>1004</v>
      </c>
      <c r="F47" t="s">
        <v>1005</v>
      </c>
      <c r="G47">
        <v>72213</v>
      </c>
      <c r="H47" s="1">
        <v>46029</v>
      </c>
      <c r="I47" s="1">
        <v>46029</v>
      </c>
      <c r="J47" s="1">
        <v>46212</v>
      </c>
      <c r="K47" t="s">
        <v>980</v>
      </c>
      <c r="L47" t="s">
        <v>7</v>
      </c>
      <c r="M47">
        <v>93889535.790000007</v>
      </c>
      <c r="N47">
        <v>93889535.790000007</v>
      </c>
      <c r="O47" t="s">
        <v>120</v>
      </c>
      <c r="P47" t="s">
        <v>148</v>
      </c>
    </row>
    <row r="48" spans="1:16">
      <c r="A48" s="1">
        <v>46212</v>
      </c>
      <c r="B48" t="s">
        <v>977</v>
      </c>
      <c r="C48" t="s">
        <v>7</v>
      </c>
      <c r="D48" t="s">
        <v>978</v>
      </c>
      <c r="E48" t="s">
        <v>1004</v>
      </c>
      <c r="F48" t="s">
        <v>1006</v>
      </c>
      <c r="G48">
        <v>72213</v>
      </c>
      <c r="H48" s="1">
        <v>46029</v>
      </c>
      <c r="I48" s="1">
        <v>46029</v>
      </c>
      <c r="J48" s="1">
        <v>46212</v>
      </c>
      <c r="K48" t="s">
        <v>980</v>
      </c>
      <c r="L48" t="s">
        <v>408</v>
      </c>
      <c r="M48">
        <v>-14471408219</v>
      </c>
      <c r="N48">
        <v>-89115076.526684105</v>
      </c>
      <c r="O48" t="s">
        <v>120</v>
      </c>
      <c r="P48" t="s">
        <v>148</v>
      </c>
    </row>
    <row r="49" spans="1:16">
      <c r="A49" s="1">
        <v>46219</v>
      </c>
      <c r="B49" t="s">
        <v>977</v>
      </c>
      <c r="C49" t="s">
        <v>7</v>
      </c>
      <c r="D49" t="s">
        <v>978</v>
      </c>
      <c r="E49" t="s">
        <v>1004</v>
      </c>
      <c r="F49" t="s">
        <v>1007</v>
      </c>
      <c r="G49">
        <v>72305</v>
      </c>
      <c r="H49" s="1">
        <v>46036</v>
      </c>
      <c r="I49" s="1">
        <v>46036</v>
      </c>
      <c r="J49" s="1">
        <v>46219</v>
      </c>
      <c r="K49" t="s">
        <v>980</v>
      </c>
      <c r="L49" t="s">
        <v>7</v>
      </c>
      <c r="M49">
        <v>34467769.25</v>
      </c>
      <c r="N49">
        <v>34467769.25</v>
      </c>
      <c r="O49" t="s">
        <v>120</v>
      </c>
      <c r="P49" t="s">
        <v>380</v>
      </c>
    </row>
    <row r="50" spans="1:16">
      <c r="A50" s="1">
        <v>46219</v>
      </c>
      <c r="B50" t="s">
        <v>977</v>
      </c>
      <c r="C50" t="s">
        <v>7</v>
      </c>
      <c r="D50" t="s">
        <v>978</v>
      </c>
      <c r="E50" t="s">
        <v>1004</v>
      </c>
      <c r="F50" t="s">
        <v>1008</v>
      </c>
      <c r="G50">
        <v>72305</v>
      </c>
      <c r="H50" s="1">
        <v>46036</v>
      </c>
      <c r="I50" s="1">
        <v>46036</v>
      </c>
      <c r="J50" s="1">
        <v>46219</v>
      </c>
      <c r="K50" t="s">
        <v>980</v>
      </c>
      <c r="L50" t="s">
        <v>187</v>
      </c>
      <c r="M50">
        <v>-29349933.329999998</v>
      </c>
      <c r="N50">
        <v>-33577791.226186499</v>
      </c>
      <c r="O50" t="s">
        <v>120</v>
      </c>
      <c r="P50" t="s">
        <v>380</v>
      </c>
    </row>
    <row r="51" spans="1:16">
      <c r="A51" s="1">
        <v>46230</v>
      </c>
      <c r="B51" t="s">
        <v>977</v>
      </c>
      <c r="C51" t="s">
        <v>7</v>
      </c>
      <c r="D51" t="s">
        <v>978</v>
      </c>
      <c r="E51" t="s">
        <v>1004</v>
      </c>
      <c r="F51" t="s">
        <v>1009</v>
      </c>
      <c r="G51">
        <v>72396</v>
      </c>
      <c r="H51" s="1">
        <v>46044</v>
      </c>
      <c r="I51" s="1">
        <v>46044</v>
      </c>
      <c r="J51" s="1">
        <v>46230</v>
      </c>
      <c r="K51" t="s">
        <v>980</v>
      </c>
      <c r="L51" t="s">
        <v>7</v>
      </c>
      <c r="M51">
        <v>10931161.449999999</v>
      </c>
      <c r="N51">
        <v>10931161.449999999</v>
      </c>
      <c r="O51" t="s">
        <v>120</v>
      </c>
      <c r="P51" t="s">
        <v>1010</v>
      </c>
    </row>
    <row r="52" spans="1:16">
      <c r="A52" s="1">
        <v>46230</v>
      </c>
      <c r="B52" t="s">
        <v>977</v>
      </c>
      <c r="C52" t="s">
        <v>7</v>
      </c>
      <c r="D52" t="s">
        <v>978</v>
      </c>
      <c r="E52" t="s">
        <v>1004</v>
      </c>
      <c r="F52" t="s">
        <v>1011</v>
      </c>
      <c r="G52">
        <v>72396</v>
      </c>
      <c r="H52" s="1">
        <v>46044</v>
      </c>
      <c r="I52" s="1">
        <v>46044</v>
      </c>
      <c r="J52" s="1">
        <v>46230</v>
      </c>
      <c r="K52" t="s">
        <v>980</v>
      </c>
      <c r="L52" t="s">
        <v>408</v>
      </c>
      <c r="M52">
        <v>-1708815781</v>
      </c>
      <c r="N52">
        <v>-10436148.0903544</v>
      </c>
      <c r="O52" t="s">
        <v>120</v>
      </c>
      <c r="P52" t="s">
        <v>1010</v>
      </c>
    </row>
    <row r="53" spans="1:16">
      <c r="A53" s="1">
        <v>46239</v>
      </c>
      <c r="B53" t="s">
        <v>977</v>
      </c>
      <c r="C53" t="s">
        <v>7</v>
      </c>
      <c r="D53" t="s">
        <v>978</v>
      </c>
      <c r="E53" t="s">
        <v>1004</v>
      </c>
      <c r="F53" t="s">
        <v>1012</v>
      </c>
      <c r="G53">
        <v>72810</v>
      </c>
      <c r="H53" s="1">
        <v>46084</v>
      </c>
      <c r="I53" s="1">
        <v>46084</v>
      </c>
      <c r="J53" s="1">
        <v>46239</v>
      </c>
      <c r="K53" t="s">
        <v>980</v>
      </c>
      <c r="L53" t="s">
        <v>7</v>
      </c>
      <c r="M53">
        <v>108065376.86</v>
      </c>
      <c r="N53">
        <v>108065376.86</v>
      </c>
      <c r="O53" t="s">
        <v>120</v>
      </c>
      <c r="P53" t="s">
        <v>380</v>
      </c>
    </row>
    <row r="54" spans="1:16">
      <c r="A54" s="1">
        <v>46239</v>
      </c>
      <c r="B54" t="s">
        <v>977</v>
      </c>
      <c r="C54" t="s">
        <v>7</v>
      </c>
      <c r="D54" t="s">
        <v>978</v>
      </c>
      <c r="E54" t="s">
        <v>1004</v>
      </c>
      <c r="F54" t="s">
        <v>1013</v>
      </c>
      <c r="G54">
        <v>72810</v>
      </c>
      <c r="H54" s="1">
        <v>46084</v>
      </c>
      <c r="I54" s="1">
        <v>46084</v>
      </c>
      <c r="J54" s="1">
        <v>46239</v>
      </c>
      <c r="K54" t="s">
        <v>980</v>
      </c>
      <c r="L54" t="s">
        <v>334</v>
      </c>
      <c r="M54">
        <v>-152805000</v>
      </c>
      <c r="N54">
        <v>-107803927.5</v>
      </c>
      <c r="O54" t="s">
        <v>120</v>
      </c>
      <c r="P54" t="s">
        <v>380</v>
      </c>
    </row>
    <row r="55" spans="1:16">
      <c r="A55" s="1">
        <v>46212</v>
      </c>
      <c r="B55" t="s">
        <v>977</v>
      </c>
      <c r="C55" t="s">
        <v>7</v>
      </c>
      <c r="D55" t="s">
        <v>978</v>
      </c>
      <c r="E55" t="s">
        <v>1004</v>
      </c>
      <c r="F55" t="s">
        <v>1014</v>
      </c>
      <c r="G55">
        <v>73113</v>
      </c>
      <c r="H55" s="1">
        <v>46119</v>
      </c>
      <c r="I55" s="1">
        <v>46119</v>
      </c>
      <c r="J55" s="1">
        <v>46212</v>
      </c>
      <c r="K55" t="s">
        <v>980</v>
      </c>
      <c r="L55" t="s">
        <v>7</v>
      </c>
      <c r="M55">
        <v>31431200.239999998</v>
      </c>
      <c r="N55">
        <v>31431200.239999998</v>
      </c>
      <c r="O55" t="s">
        <v>120</v>
      </c>
      <c r="P55" t="s">
        <v>480</v>
      </c>
    </row>
    <row r="56" spans="1:16">
      <c r="A56" s="1">
        <v>46212</v>
      </c>
      <c r="B56" t="s">
        <v>977</v>
      </c>
      <c r="C56" t="s">
        <v>7</v>
      </c>
      <c r="D56" t="s">
        <v>978</v>
      </c>
      <c r="E56" t="s">
        <v>1004</v>
      </c>
      <c r="F56" t="s">
        <v>1015</v>
      </c>
      <c r="G56">
        <v>73113</v>
      </c>
      <c r="H56" s="1">
        <v>46119</v>
      </c>
      <c r="I56" s="1">
        <v>46119</v>
      </c>
      <c r="J56" s="1">
        <v>46212</v>
      </c>
      <c r="K56" t="s">
        <v>980</v>
      </c>
      <c r="L56" t="s">
        <v>334</v>
      </c>
      <c r="M56">
        <v>-45543725</v>
      </c>
      <c r="N56">
        <v>-31605067.963750001</v>
      </c>
      <c r="O56" t="s">
        <v>120</v>
      </c>
      <c r="P56" t="s">
        <v>480</v>
      </c>
    </row>
    <row r="57" spans="1:16">
      <c r="A57" s="1">
        <v>46216</v>
      </c>
      <c r="B57" t="s">
        <v>977</v>
      </c>
      <c r="C57" t="s">
        <v>7</v>
      </c>
      <c r="D57" t="s">
        <v>978</v>
      </c>
      <c r="E57" t="s">
        <v>1004</v>
      </c>
      <c r="F57" t="s">
        <v>1016</v>
      </c>
      <c r="G57">
        <v>73138</v>
      </c>
      <c r="H57" s="1">
        <v>46121</v>
      </c>
      <c r="I57" s="1">
        <v>46121</v>
      </c>
      <c r="J57" s="1">
        <v>46216</v>
      </c>
      <c r="K57" t="s">
        <v>980</v>
      </c>
      <c r="L57" t="s">
        <v>7</v>
      </c>
      <c r="M57">
        <v>44559660.810000002</v>
      </c>
      <c r="N57">
        <v>44559660.810000002</v>
      </c>
      <c r="O57" t="s">
        <v>120</v>
      </c>
      <c r="P57" t="s">
        <v>148</v>
      </c>
    </row>
    <row r="58" spans="1:16">
      <c r="A58" s="1">
        <v>46216</v>
      </c>
      <c r="B58" t="s">
        <v>977</v>
      </c>
      <c r="C58" t="s">
        <v>7</v>
      </c>
      <c r="D58" t="s">
        <v>978</v>
      </c>
      <c r="E58" t="s">
        <v>1004</v>
      </c>
      <c r="F58" t="s">
        <v>1017</v>
      </c>
      <c r="G58">
        <v>73138</v>
      </c>
      <c r="H58" s="1">
        <v>46121</v>
      </c>
      <c r="I58" s="1">
        <v>46121</v>
      </c>
      <c r="J58" s="1">
        <v>46216</v>
      </c>
      <c r="K58" t="s">
        <v>980</v>
      </c>
      <c r="L58" t="s">
        <v>408</v>
      </c>
      <c r="M58">
        <v>-7018933056</v>
      </c>
      <c r="N58">
        <v>-43206726.970141403</v>
      </c>
      <c r="O58" t="s">
        <v>120</v>
      </c>
      <c r="P58" t="s">
        <v>148</v>
      </c>
    </row>
    <row r="59" spans="1:16">
      <c r="A59" s="1">
        <v>46219</v>
      </c>
      <c r="B59" t="s">
        <v>977</v>
      </c>
      <c r="C59" t="s">
        <v>7</v>
      </c>
      <c r="D59" t="s">
        <v>978</v>
      </c>
      <c r="E59" t="s">
        <v>1004</v>
      </c>
      <c r="F59" t="s">
        <v>1018</v>
      </c>
      <c r="G59">
        <v>73207</v>
      </c>
      <c r="H59" s="1">
        <v>46126</v>
      </c>
      <c r="I59" s="1">
        <v>46126</v>
      </c>
      <c r="J59" s="1">
        <v>46219</v>
      </c>
      <c r="K59" t="s">
        <v>980</v>
      </c>
      <c r="L59" t="s">
        <v>7</v>
      </c>
      <c r="M59">
        <v>95044140.480000004</v>
      </c>
      <c r="N59">
        <v>95044140.480000004</v>
      </c>
      <c r="O59" t="s">
        <v>120</v>
      </c>
      <c r="P59" t="s">
        <v>726</v>
      </c>
    </row>
    <row r="60" spans="1:16">
      <c r="A60" s="1">
        <v>46219</v>
      </c>
      <c r="B60" t="s">
        <v>977</v>
      </c>
      <c r="C60" t="s">
        <v>7</v>
      </c>
      <c r="D60" t="s">
        <v>978</v>
      </c>
      <c r="E60" t="s">
        <v>1004</v>
      </c>
      <c r="F60" t="s">
        <v>1019</v>
      </c>
      <c r="G60">
        <v>73207</v>
      </c>
      <c r="H60" s="1">
        <v>46126</v>
      </c>
      <c r="I60" s="1">
        <v>46126</v>
      </c>
      <c r="J60" s="1">
        <v>46219</v>
      </c>
      <c r="K60" t="s">
        <v>980</v>
      </c>
      <c r="L60" t="s">
        <v>187</v>
      </c>
      <c r="M60">
        <v>-80491400</v>
      </c>
      <c r="N60">
        <v>-92086186.170000002</v>
      </c>
      <c r="O60" t="s">
        <v>120</v>
      </c>
      <c r="P60" t="s">
        <v>726</v>
      </c>
    </row>
    <row r="61" spans="1:16">
      <c r="A61" s="1">
        <v>46219</v>
      </c>
      <c r="B61" t="s">
        <v>977</v>
      </c>
      <c r="C61" t="s">
        <v>7</v>
      </c>
      <c r="D61" t="s">
        <v>978</v>
      </c>
      <c r="E61" t="s">
        <v>1004</v>
      </c>
      <c r="F61" t="s">
        <v>1020</v>
      </c>
      <c r="G61">
        <v>73209</v>
      </c>
      <c r="H61" s="1">
        <v>46126</v>
      </c>
      <c r="I61" s="1">
        <v>46126</v>
      </c>
      <c r="J61" s="1">
        <v>46219</v>
      </c>
      <c r="K61" t="s">
        <v>980</v>
      </c>
      <c r="L61" t="s">
        <v>7</v>
      </c>
      <c r="M61">
        <v>133324832.63</v>
      </c>
      <c r="N61">
        <v>133324832.63</v>
      </c>
      <c r="O61" t="s">
        <v>120</v>
      </c>
      <c r="P61" t="s">
        <v>1010</v>
      </c>
    </row>
    <row r="62" spans="1:16">
      <c r="A62" s="1">
        <v>46219</v>
      </c>
      <c r="B62" t="s">
        <v>977</v>
      </c>
      <c r="C62" t="s">
        <v>7</v>
      </c>
      <c r="D62" t="s">
        <v>978</v>
      </c>
      <c r="E62" t="s">
        <v>1004</v>
      </c>
      <c r="F62" t="s">
        <v>1021</v>
      </c>
      <c r="G62">
        <v>73209</v>
      </c>
      <c r="H62" s="1">
        <v>46126</v>
      </c>
      <c r="I62" s="1">
        <v>46126</v>
      </c>
      <c r="J62" s="1">
        <v>46219</v>
      </c>
      <c r="K62" t="s">
        <v>980</v>
      </c>
      <c r="L62" t="s">
        <v>408</v>
      </c>
      <c r="M62">
        <v>-21055737500</v>
      </c>
      <c r="N62">
        <v>-129649650.86937501</v>
      </c>
      <c r="O62" t="s">
        <v>120</v>
      </c>
      <c r="P62" t="s">
        <v>1010</v>
      </c>
    </row>
    <row r="63" spans="1:16">
      <c r="A63" s="1">
        <v>46220</v>
      </c>
      <c r="B63" t="s">
        <v>977</v>
      </c>
      <c r="C63" t="s">
        <v>7</v>
      </c>
      <c r="D63" t="s">
        <v>978</v>
      </c>
      <c r="E63" t="s">
        <v>1004</v>
      </c>
      <c r="F63" t="s">
        <v>1022</v>
      </c>
      <c r="G63">
        <v>73236</v>
      </c>
      <c r="H63" s="1">
        <v>46127</v>
      </c>
      <c r="I63" s="1">
        <v>46127</v>
      </c>
      <c r="J63" s="1">
        <v>46220</v>
      </c>
      <c r="K63" t="s">
        <v>980</v>
      </c>
      <c r="L63" t="s">
        <v>7</v>
      </c>
      <c r="M63">
        <v>109623064.15000001</v>
      </c>
      <c r="N63">
        <v>109623064.15000001</v>
      </c>
      <c r="O63" t="s">
        <v>120</v>
      </c>
      <c r="P63" t="s">
        <v>480</v>
      </c>
    </row>
    <row r="64" spans="1:16">
      <c r="A64" s="1">
        <v>46220</v>
      </c>
      <c r="B64" t="s">
        <v>977</v>
      </c>
      <c r="C64" t="s">
        <v>7</v>
      </c>
      <c r="D64" t="s">
        <v>978</v>
      </c>
      <c r="E64" t="s">
        <v>1004</v>
      </c>
      <c r="F64" t="s">
        <v>1023</v>
      </c>
      <c r="G64">
        <v>73236</v>
      </c>
      <c r="H64" s="1">
        <v>46127</v>
      </c>
      <c r="I64" s="1">
        <v>46127</v>
      </c>
      <c r="J64" s="1">
        <v>46220</v>
      </c>
      <c r="K64" t="s">
        <v>980</v>
      </c>
      <c r="L64" t="s">
        <v>352</v>
      </c>
      <c r="M64">
        <v>-80827726.030000001</v>
      </c>
      <c r="N64">
        <v>-108781995.077475</v>
      </c>
      <c r="O64" t="s">
        <v>120</v>
      </c>
      <c r="P64" t="s">
        <v>480</v>
      </c>
    </row>
    <row r="65" spans="1:16">
      <c r="A65" s="1">
        <v>46230</v>
      </c>
      <c r="B65" t="s">
        <v>977</v>
      </c>
      <c r="C65" t="s">
        <v>7</v>
      </c>
      <c r="D65" t="s">
        <v>978</v>
      </c>
      <c r="E65" t="s">
        <v>1004</v>
      </c>
      <c r="F65" t="s">
        <v>1024</v>
      </c>
      <c r="G65">
        <v>73254</v>
      </c>
      <c r="H65" s="1">
        <v>46128</v>
      </c>
      <c r="I65" s="1">
        <v>46128</v>
      </c>
      <c r="J65" s="1">
        <v>46230</v>
      </c>
      <c r="K65" t="s">
        <v>980</v>
      </c>
      <c r="L65" t="s">
        <v>7</v>
      </c>
      <c r="M65">
        <v>108988690.69</v>
      </c>
      <c r="N65">
        <v>108988690.69</v>
      </c>
      <c r="O65" t="s">
        <v>120</v>
      </c>
      <c r="P65" t="s">
        <v>219</v>
      </c>
    </row>
    <row r="66" spans="1:16">
      <c r="A66" s="1">
        <v>46230</v>
      </c>
      <c r="B66" t="s">
        <v>977</v>
      </c>
      <c r="C66" t="s">
        <v>7</v>
      </c>
      <c r="D66" t="s">
        <v>978</v>
      </c>
      <c r="E66" t="s">
        <v>1004</v>
      </c>
      <c r="F66" t="s">
        <v>1025</v>
      </c>
      <c r="G66">
        <v>73254</v>
      </c>
      <c r="H66" s="1">
        <v>46128</v>
      </c>
      <c r="I66" s="1">
        <v>46128</v>
      </c>
      <c r="J66" s="1">
        <v>46230</v>
      </c>
      <c r="K66" t="s">
        <v>980</v>
      </c>
      <c r="L66" t="s">
        <v>334</v>
      </c>
      <c r="M66">
        <v>-151943666.66999999</v>
      </c>
      <c r="N66">
        <v>-106246608.918997</v>
      </c>
      <c r="O66" t="s">
        <v>120</v>
      </c>
      <c r="P66" t="s">
        <v>219</v>
      </c>
    </row>
    <row r="67" spans="1:16">
      <c r="A67" s="1">
        <v>46233</v>
      </c>
      <c r="B67" t="s">
        <v>977</v>
      </c>
      <c r="C67" t="s">
        <v>7</v>
      </c>
      <c r="D67" t="s">
        <v>978</v>
      </c>
      <c r="E67" t="s">
        <v>1004</v>
      </c>
      <c r="F67" t="s">
        <v>1026</v>
      </c>
      <c r="G67">
        <v>73371</v>
      </c>
      <c r="H67" s="1">
        <v>46140</v>
      </c>
      <c r="I67" s="1">
        <v>46140</v>
      </c>
      <c r="J67" s="1">
        <v>46233</v>
      </c>
      <c r="K67" t="s">
        <v>980</v>
      </c>
      <c r="L67" t="s">
        <v>7</v>
      </c>
      <c r="M67">
        <v>48219816.689999998</v>
      </c>
      <c r="N67">
        <v>48219816.689999998</v>
      </c>
      <c r="O67" t="s">
        <v>120</v>
      </c>
      <c r="P67" t="s">
        <v>623</v>
      </c>
    </row>
    <row r="68" spans="1:16">
      <c r="A68" s="1">
        <v>46233</v>
      </c>
      <c r="B68" t="s">
        <v>977</v>
      </c>
      <c r="C68" t="s">
        <v>7</v>
      </c>
      <c r="D68" t="s">
        <v>978</v>
      </c>
      <c r="E68" t="s">
        <v>1004</v>
      </c>
      <c r="F68" t="s">
        <v>1027</v>
      </c>
      <c r="G68">
        <v>73371</v>
      </c>
      <c r="H68" s="1">
        <v>46140</v>
      </c>
      <c r="I68" s="1">
        <v>46140</v>
      </c>
      <c r="J68" s="1">
        <v>46233</v>
      </c>
      <c r="K68" t="s">
        <v>980</v>
      </c>
      <c r="L68" t="s">
        <v>408</v>
      </c>
      <c r="M68">
        <v>-7619403222</v>
      </c>
      <c r="N68">
        <v>-47815488.725628696</v>
      </c>
      <c r="O68" t="s">
        <v>120</v>
      </c>
      <c r="P68" t="s">
        <v>623</v>
      </c>
    </row>
    <row r="69" spans="1:16">
      <c r="A69" s="1">
        <v>46234</v>
      </c>
      <c r="B69" t="s">
        <v>977</v>
      </c>
      <c r="C69" t="s">
        <v>7</v>
      </c>
      <c r="D69" t="s">
        <v>978</v>
      </c>
      <c r="E69" t="s">
        <v>1004</v>
      </c>
      <c r="F69" t="s">
        <v>1028</v>
      </c>
      <c r="G69">
        <v>73377</v>
      </c>
      <c r="H69" s="1">
        <v>46140</v>
      </c>
      <c r="I69" s="1">
        <v>46140</v>
      </c>
      <c r="J69" s="1">
        <v>46234</v>
      </c>
      <c r="K69" t="s">
        <v>980</v>
      </c>
      <c r="L69" t="s">
        <v>7</v>
      </c>
      <c r="M69">
        <v>17608845</v>
      </c>
      <c r="N69">
        <v>17608845</v>
      </c>
      <c r="O69" t="s">
        <v>120</v>
      </c>
      <c r="P69" t="s">
        <v>380</v>
      </c>
    </row>
    <row r="70" spans="1:16">
      <c r="A70" s="1">
        <v>46234</v>
      </c>
      <c r="B70" t="s">
        <v>977</v>
      </c>
      <c r="C70" t="s">
        <v>7</v>
      </c>
      <c r="D70" t="s">
        <v>978</v>
      </c>
      <c r="E70" t="s">
        <v>1004</v>
      </c>
      <c r="F70" t="s">
        <v>1029</v>
      </c>
      <c r="G70">
        <v>73377</v>
      </c>
      <c r="H70" s="1">
        <v>46140</v>
      </c>
      <c r="I70" s="1">
        <v>46140</v>
      </c>
      <c r="J70" s="1">
        <v>46234</v>
      </c>
      <c r="K70" t="s">
        <v>980</v>
      </c>
      <c r="L70" t="s">
        <v>187</v>
      </c>
      <c r="M70">
        <v>-15000000</v>
      </c>
      <c r="N70">
        <v>-17296500</v>
      </c>
      <c r="O70" t="s">
        <v>120</v>
      </c>
      <c r="P70" t="s">
        <v>380</v>
      </c>
    </row>
    <row r="71" spans="1:16">
      <c r="A71" s="1">
        <v>46238</v>
      </c>
      <c r="B71" t="s">
        <v>977</v>
      </c>
      <c r="C71" t="s">
        <v>7</v>
      </c>
      <c r="D71" t="s">
        <v>978</v>
      </c>
      <c r="E71" t="s">
        <v>1004</v>
      </c>
      <c r="F71" t="s">
        <v>1030</v>
      </c>
      <c r="G71">
        <v>73391</v>
      </c>
      <c r="H71" s="1">
        <v>46141</v>
      </c>
      <c r="I71" s="1">
        <v>46141</v>
      </c>
      <c r="J71" s="1">
        <v>46238</v>
      </c>
      <c r="K71" t="s">
        <v>980</v>
      </c>
      <c r="L71" t="s">
        <v>7</v>
      </c>
      <c r="M71">
        <v>23636433.52</v>
      </c>
      <c r="N71">
        <v>23636433.52</v>
      </c>
      <c r="O71" t="s">
        <v>120</v>
      </c>
      <c r="P71" t="s">
        <v>362</v>
      </c>
    </row>
    <row r="72" spans="1:16">
      <c r="A72" s="1">
        <v>46238</v>
      </c>
      <c r="B72" t="s">
        <v>977</v>
      </c>
      <c r="C72" t="s">
        <v>7</v>
      </c>
      <c r="D72" t="s">
        <v>978</v>
      </c>
      <c r="E72" t="s">
        <v>1004</v>
      </c>
      <c r="F72" t="s">
        <v>1031</v>
      </c>
      <c r="G72">
        <v>73391</v>
      </c>
      <c r="H72" s="1">
        <v>46141</v>
      </c>
      <c r="I72" s="1">
        <v>46141</v>
      </c>
      <c r="J72" s="1">
        <v>46238</v>
      </c>
      <c r="K72" t="s">
        <v>980</v>
      </c>
      <c r="L72" t="s">
        <v>187</v>
      </c>
      <c r="M72">
        <v>-20125222.219999999</v>
      </c>
      <c r="N72">
        <v>-23205387.480771001</v>
      </c>
      <c r="O72" t="s">
        <v>120</v>
      </c>
      <c r="P72" t="s">
        <v>362</v>
      </c>
    </row>
    <row r="73" spans="1:16">
      <c r="A73" s="1">
        <v>46239</v>
      </c>
      <c r="B73" t="s">
        <v>977</v>
      </c>
      <c r="C73" t="s">
        <v>7</v>
      </c>
      <c r="D73" t="s">
        <v>978</v>
      </c>
      <c r="E73" t="s">
        <v>1004</v>
      </c>
      <c r="F73" t="s">
        <v>1032</v>
      </c>
      <c r="G73">
        <v>73393</v>
      </c>
      <c r="H73" s="1">
        <v>46141</v>
      </c>
      <c r="I73" s="1">
        <v>46141</v>
      </c>
      <c r="J73" s="1">
        <v>46239</v>
      </c>
      <c r="K73" t="s">
        <v>980</v>
      </c>
      <c r="L73" t="s">
        <v>7</v>
      </c>
      <c r="M73">
        <v>26995040</v>
      </c>
      <c r="N73">
        <v>26995040</v>
      </c>
      <c r="O73" t="s">
        <v>120</v>
      </c>
      <c r="P73" t="s">
        <v>362</v>
      </c>
    </row>
    <row r="74" spans="1:16">
      <c r="A74" s="1">
        <v>46239</v>
      </c>
      <c r="B74" t="s">
        <v>977</v>
      </c>
      <c r="C74" t="s">
        <v>7</v>
      </c>
      <c r="D74" t="s">
        <v>978</v>
      </c>
      <c r="E74" t="s">
        <v>1004</v>
      </c>
      <c r="F74" t="s">
        <v>1033</v>
      </c>
      <c r="G74">
        <v>73393</v>
      </c>
      <c r="H74" s="1">
        <v>46141</v>
      </c>
      <c r="I74" s="1">
        <v>46141</v>
      </c>
      <c r="J74" s="1">
        <v>46239</v>
      </c>
      <c r="K74" t="s">
        <v>980</v>
      </c>
      <c r="L74" t="s">
        <v>352</v>
      </c>
      <c r="M74">
        <v>-20000000</v>
      </c>
      <c r="N74">
        <v>-26928000</v>
      </c>
      <c r="O74" t="s">
        <v>120</v>
      </c>
      <c r="P74" t="s">
        <v>362</v>
      </c>
    </row>
    <row r="75" spans="1:16">
      <c r="A75" s="1">
        <v>46238</v>
      </c>
      <c r="B75" t="s">
        <v>977</v>
      </c>
      <c r="C75" t="s">
        <v>7</v>
      </c>
      <c r="D75" t="s">
        <v>978</v>
      </c>
      <c r="E75" t="s">
        <v>1004</v>
      </c>
      <c r="F75" t="s">
        <v>1034</v>
      </c>
      <c r="G75">
        <v>73395</v>
      </c>
      <c r="H75" s="1">
        <v>46141</v>
      </c>
      <c r="I75" s="1">
        <v>46141</v>
      </c>
      <c r="J75" s="1">
        <v>46238</v>
      </c>
      <c r="K75" t="s">
        <v>980</v>
      </c>
      <c r="L75" t="s">
        <v>7</v>
      </c>
      <c r="M75">
        <v>102398726.81999999</v>
      </c>
      <c r="N75">
        <v>102398726.81999999</v>
      </c>
      <c r="O75" t="s">
        <v>120</v>
      </c>
      <c r="P75" t="s">
        <v>148</v>
      </c>
    </row>
    <row r="76" spans="1:16">
      <c r="A76" s="1">
        <v>46238</v>
      </c>
      <c r="B76" t="s">
        <v>977</v>
      </c>
      <c r="C76" t="s">
        <v>7</v>
      </c>
      <c r="D76" t="s">
        <v>978</v>
      </c>
      <c r="E76" t="s">
        <v>1004</v>
      </c>
      <c r="F76" t="s">
        <v>1035</v>
      </c>
      <c r="G76">
        <v>73395</v>
      </c>
      <c r="H76" s="1">
        <v>46141</v>
      </c>
      <c r="I76" s="1">
        <v>46141</v>
      </c>
      <c r="J76" s="1">
        <v>46238</v>
      </c>
      <c r="K76" t="s">
        <v>980</v>
      </c>
      <c r="L76" t="s">
        <v>147</v>
      </c>
      <c r="M76">
        <v>-80024533.329999998</v>
      </c>
      <c r="N76">
        <v>-98881514.363881201</v>
      </c>
      <c r="O76" t="s">
        <v>120</v>
      </c>
      <c r="P76" t="s">
        <v>148</v>
      </c>
    </row>
    <row r="77" spans="1:16">
      <c r="A77" s="1">
        <v>46238</v>
      </c>
      <c r="B77" t="s">
        <v>977</v>
      </c>
      <c r="C77" t="s">
        <v>7</v>
      </c>
      <c r="D77" t="s">
        <v>978</v>
      </c>
      <c r="E77" t="s">
        <v>1004</v>
      </c>
      <c r="F77" t="s">
        <v>1036</v>
      </c>
      <c r="G77">
        <v>73403</v>
      </c>
      <c r="H77" s="1">
        <v>46142</v>
      </c>
      <c r="I77" s="1">
        <v>46142</v>
      </c>
      <c r="J77" s="1">
        <v>46238</v>
      </c>
      <c r="K77" t="s">
        <v>980</v>
      </c>
      <c r="L77" t="s">
        <v>7</v>
      </c>
      <c r="M77">
        <v>117863851.62</v>
      </c>
      <c r="N77">
        <v>117863851.62</v>
      </c>
      <c r="O77" t="s">
        <v>120</v>
      </c>
      <c r="P77" t="s">
        <v>380</v>
      </c>
    </row>
    <row r="78" spans="1:16">
      <c r="A78" s="1">
        <v>46238</v>
      </c>
      <c r="B78" t="s">
        <v>977</v>
      </c>
      <c r="C78" t="s">
        <v>7</v>
      </c>
      <c r="D78" t="s">
        <v>978</v>
      </c>
      <c r="E78" t="s">
        <v>1004</v>
      </c>
      <c r="F78" t="s">
        <v>1037</v>
      </c>
      <c r="G78">
        <v>73403</v>
      </c>
      <c r="H78" s="1">
        <v>46142</v>
      </c>
      <c r="I78" s="1">
        <v>46142</v>
      </c>
      <c r="J78" s="1">
        <v>46238</v>
      </c>
      <c r="K78" t="s">
        <v>980</v>
      </c>
      <c r="L78" t="s">
        <v>187</v>
      </c>
      <c r="M78">
        <v>-100628666.67</v>
      </c>
      <c r="N78">
        <v>-116029884.103843</v>
      </c>
      <c r="O78" t="s">
        <v>120</v>
      </c>
      <c r="P78" t="s">
        <v>380</v>
      </c>
    </row>
    <row r="79" spans="1:16">
      <c r="A79" s="1">
        <v>46240</v>
      </c>
      <c r="B79" t="s">
        <v>977</v>
      </c>
      <c r="C79" t="s">
        <v>7</v>
      </c>
      <c r="D79" t="s">
        <v>978</v>
      </c>
      <c r="E79" t="s">
        <v>1004</v>
      </c>
      <c r="F79" t="s">
        <v>1038</v>
      </c>
      <c r="G79">
        <v>73480</v>
      </c>
      <c r="H79" s="1">
        <v>46148</v>
      </c>
      <c r="I79" s="1">
        <v>46148</v>
      </c>
      <c r="J79" s="1">
        <v>46240</v>
      </c>
      <c r="K79" t="s">
        <v>980</v>
      </c>
      <c r="L79" t="s">
        <v>7</v>
      </c>
      <c r="M79">
        <v>23550858</v>
      </c>
      <c r="N79">
        <v>23550858</v>
      </c>
      <c r="O79" t="s">
        <v>120</v>
      </c>
      <c r="P79" t="s">
        <v>362</v>
      </c>
    </row>
    <row r="80" spans="1:16">
      <c r="A80" s="1">
        <v>46240</v>
      </c>
      <c r="B80" t="s">
        <v>977</v>
      </c>
      <c r="C80" t="s">
        <v>7</v>
      </c>
      <c r="D80" t="s">
        <v>978</v>
      </c>
      <c r="E80" t="s">
        <v>1004</v>
      </c>
      <c r="F80" t="s">
        <v>1039</v>
      </c>
      <c r="G80">
        <v>73480</v>
      </c>
      <c r="H80" s="1">
        <v>46148</v>
      </c>
      <c r="I80" s="1">
        <v>46148</v>
      </c>
      <c r="J80" s="1">
        <v>46240</v>
      </c>
      <c r="K80" t="s">
        <v>980</v>
      </c>
      <c r="L80" t="s">
        <v>187</v>
      </c>
      <c r="M80">
        <v>-20000000</v>
      </c>
      <c r="N80">
        <v>-23046000</v>
      </c>
      <c r="O80" t="s">
        <v>120</v>
      </c>
      <c r="P80" t="s">
        <v>362</v>
      </c>
    </row>
    <row r="81" spans="1:16">
      <c r="A81" s="1">
        <v>46231</v>
      </c>
      <c r="B81" t="s">
        <v>977</v>
      </c>
      <c r="C81" t="s">
        <v>7</v>
      </c>
      <c r="D81" t="s">
        <v>978</v>
      </c>
      <c r="E81" t="s">
        <v>1004</v>
      </c>
      <c r="F81" t="s">
        <v>1040</v>
      </c>
      <c r="G81">
        <v>73721</v>
      </c>
      <c r="H81" s="1">
        <v>46168</v>
      </c>
      <c r="I81" s="1">
        <v>46168</v>
      </c>
      <c r="J81" s="1">
        <v>46231</v>
      </c>
      <c r="K81" t="s">
        <v>980</v>
      </c>
      <c r="L81" t="s">
        <v>7</v>
      </c>
      <c r="M81">
        <v>63189863.490000002</v>
      </c>
      <c r="N81">
        <v>63189863.490000002</v>
      </c>
      <c r="O81" t="s">
        <v>120</v>
      </c>
      <c r="P81" t="s">
        <v>380</v>
      </c>
    </row>
    <row r="82" spans="1:16">
      <c r="A82" s="1">
        <v>46231</v>
      </c>
      <c r="B82" t="s">
        <v>977</v>
      </c>
      <c r="C82" t="s">
        <v>7</v>
      </c>
      <c r="D82" t="s">
        <v>978</v>
      </c>
      <c r="E82" t="s">
        <v>1004</v>
      </c>
      <c r="F82" t="s">
        <v>1041</v>
      </c>
      <c r="G82">
        <v>73721</v>
      </c>
      <c r="H82" s="1">
        <v>46168</v>
      </c>
      <c r="I82" s="1">
        <v>46168</v>
      </c>
      <c r="J82" s="1">
        <v>46231</v>
      </c>
      <c r="K82" t="s">
        <v>980</v>
      </c>
      <c r="L82" t="s">
        <v>408</v>
      </c>
      <c r="M82">
        <v>-10000000000</v>
      </c>
      <c r="N82">
        <v>-61029600</v>
      </c>
      <c r="O82" t="s">
        <v>120</v>
      </c>
      <c r="P82" t="s">
        <v>380</v>
      </c>
    </row>
    <row r="83" spans="1:16">
      <c r="A83" s="1">
        <v>46204</v>
      </c>
      <c r="B83" t="s">
        <v>977</v>
      </c>
      <c r="C83" t="s">
        <v>7</v>
      </c>
      <c r="D83" t="s">
        <v>978</v>
      </c>
      <c r="E83" t="s">
        <v>1004</v>
      </c>
      <c r="F83" t="s">
        <v>1042</v>
      </c>
      <c r="G83">
        <v>73839</v>
      </c>
      <c r="H83" s="1">
        <v>46184</v>
      </c>
      <c r="I83" s="1">
        <v>46184</v>
      </c>
      <c r="J83" s="1">
        <v>46204</v>
      </c>
      <c r="K83" t="s">
        <v>980</v>
      </c>
      <c r="L83" t="s">
        <v>7</v>
      </c>
      <c r="M83">
        <v>7488063.7199999997</v>
      </c>
      <c r="N83">
        <v>7488063.7199999997</v>
      </c>
      <c r="O83" t="s">
        <v>120</v>
      </c>
      <c r="P83" t="s">
        <v>1010</v>
      </c>
    </row>
    <row r="84" spans="1:16">
      <c r="A84" s="1">
        <v>46204</v>
      </c>
      <c r="B84" t="s">
        <v>977</v>
      </c>
      <c r="C84" t="s">
        <v>7</v>
      </c>
      <c r="D84" t="s">
        <v>978</v>
      </c>
      <c r="E84" t="s">
        <v>1004</v>
      </c>
      <c r="F84" t="s">
        <v>1043</v>
      </c>
      <c r="G84">
        <v>73839</v>
      </c>
      <c r="H84" s="1">
        <v>46184</v>
      </c>
      <c r="I84" s="1">
        <v>46184</v>
      </c>
      <c r="J84" s="1">
        <v>46204</v>
      </c>
      <c r="K84" t="s">
        <v>980</v>
      </c>
      <c r="L84" t="s">
        <v>408</v>
      </c>
      <c r="M84">
        <v>-1200554667</v>
      </c>
      <c r="N84">
        <v>-7384623.7622636696</v>
      </c>
      <c r="O84" t="s">
        <v>120</v>
      </c>
      <c r="P84" t="s">
        <v>1010</v>
      </c>
    </row>
    <row r="85" spans="1:16">
      <c r="A85" s="1">
        <v>46204</v>
      </c>
      <c r="B85" t="s">
        <v>977</v>
      </c>
      <c r="C85" t="s">
        <v>7</v>
      </c>
      <c r="D85" t="s">
        <v>978</v>
      </c>
      <c r="E85" t="s">
        <v>1004</v>
      </c>
      <c r="F85" t="s">
        <v>1044</v>
      </c>
      <c r="G85">
        <v>73851</v>
      </c>
      <c r="H85" s="1">
        <v>46184</v>
      </c>
      <c r="I85" s="1">
        <v>46184</v>
      </c>
      <c r="J85" s="1">
        <v>46204</v>
      </c>
      <c r="K85" t="s">
        <v>980</v>
      </c>
      <c r="L85" t="s">
        <v>7</v>
      </c>
      <c r="M85">
        <v>33062117.760000002</v>
      </c>
      <c r="N85">
        <v>33062117.760000002</v>
      </c>
      <c r="O85" t="s">
        <v>120</v>
      </c>
      <c r="P85" t="s">
        <v>360</v>
      </c>
    </row>
    <row r="86" spans="1:16">
      <c r="A86" s="1">
        <v>46204</v>
      </c>
      <c r="B86" t="s">
        <v>977</v>
      </c>
      <c r="C86" t="s">
        <v>7</v>
      </c>
      <c r="D86" t="s">
        <v>978</v>
      </c>
      <c r="E86" t="s">
        <v>1004</v>
      </c>
      <c r="F86" t="s">
        <v>1045</v>
      </c>
      <c r="G86">
        <v>73851</v>
      </c>
      <c r="H86" s="1">
        <v>46184</v>
      </c>
      <c r="I86" s="1">
        <v>46184</v>
      </c>
      <c r="J86" s="1">
        <v>46204</v>
      </c>
      <c r="K86" t="s">
        <v>980</v>
      </c>
      <c r="L86" t="s">
        <v>408</v>
      </c>
      <c r="M86">
        <v>-5302096444</v>
      </c>
      <c r="N86">
        <v>-32613248.2480084</v>
      </c>
      <c r="O86" t="s">
        <v>120</v>
      </c>
      <c r="P86" t="s">
        <v>360</v>
      </c>
    </row>
    <row r="87" spans="1:16">
      <c r="A87" s="1">
        <v>46230</v>
      </c>
      <c r="B87" t="s">
        <v>977</v>
      </c>
      <c r="C87" t="s">
        <v>7</v>
      </c>
      <c r="D87" t="s">
        <v>978</v>
      </c>
      <c r="E87" t="s">
        <v>1004</v>
      </c>
      <c r="F87" t="s">
        <v>1046</v>
      </c>
      <c r="G87">
        <v>74044</v>
      </c>
      <c r="H87" s="1">
        <v>46197</v>
      </c>
      <c r="I87" s="1">
        <v>46197</v>
      </c>
      <c r="J87" s="1">
        <v>46230</v>
      </c>
      <c r="K87" t="s">
        <v>980</v>
      </c>
      <c r="L87" t="s">
        <v>7</v>
      </c>
      <c r="M87">
        <v>1235497.1200000001</v>
      </c>
      <c r="N87">
        <v>1235497.1200000001</v>
      </c>
      <c r="O87" t="s">
        <v>120</v>
      </c>
      <c r="P87" t="s">
        <v>148</v>
      </c>
    </row>
    <row r="88" spans="1:16">
      <c r="A88" s="1">
        <v>46230</v>
      </c>
      <c r="B88" t="s">
        <v>977</v>
      </c>
      <c r="C88" t="s">
        <v>7</v>
      </c>
      <c r="D88" t="s">
        <v>978</v>
      </c>
      <c r="E88" t="s">
        <v>1004</v>
      </c>
      <c r="F88" t="s">
        <v>1047</v>
      </c>
      <c r="G88">
        <v>74044</v>
      </c>
      <c r="H88" s="1">
        <v>46197</v>
      </c>
      <c r="I88" s="1">
        <v>46197</v>
      </c>
      <c r="J88" s="1">
        <v>46230</v>
      </c>
      <c r="K88" t="s">
        <v>980</v>
      </c>
      <c r="L88" t="s">
        <v>147</v>
      </c>
      <c r="M88">
        <v>-1000000</v>
      </c>
      <c r="N88">
        <v>-1220780</v>
      </c>
      <c r="O88" t="s">
        <v>120</v>
      </c>
      <c r="P88" t="s">
        <v>148</v>
      </c>
    </row>
    <row r="89" spans="1:16">
      <c r="A89" s="1">
        <v>46209</v>
      </c>
      <c r="B89" t="s">
        <v>977</v>
      </c>
      <c r="C89" t="s">
        <v>7</v>
      </c>
      <c r="D89" t="s">
        <v>978</v>
      </c>
      <c r="E89" t="s">
        <v>1004</v>
      </c>
      <c r="F89" t="s">
        <v>1048</v>
      </c>
      <c r="G89">
        <v>74124</v>
      </c>
      <c r="H89" s="1">
        <v>46204</v>
      </c>
      <c r="I89" s="1">
        <v>46204</v>
      </c>
      <c r="J89" s="1">
        <v>46209</v>
      </c>
      <c r="K89" t="s">
        <v>980</v>
      </c>
      <c r="L89" t="s">
        <v>147</v>
      </c>
      <c r="M89">
        <v>29900000</v>
      </c>
      <c r="N89">
        <v>37131315</v>
      </c>
      <c r="O89" t="s">
        <v>120</v>
      </c>
      <c r="P89" t="s">
        <v>726</v>
      </c>
    </row>
    <row r="90" spans="1:16">
      <c r="A90" s="1">
        <v>46209</v>
      </c>
      <c r="B90" t="s">
        <v>977</v>
      </c>
      <c r="C90" t="s">
        <v>7</v>
      </c>
      <c r="D90" t="s">
        <v>978</v>
      </c>
      <c r="E90" t="s">
        <v>1004</v>
      </c>
      <c r="F90" t="s">
        <v>1049</v>
      </c>
      <c r="G90">
        <v>74124</v>
      </c>
      <c r="H90" s="1">
        <v>46204</v>
      </c>
      <c r="I90" s="1">
        <v>46204</v>
      </c>
      <c r="J90" s="1">
        <v>46209</v>
      </c>
      <c r="K90" t="s">
        <v>980</v>
      </c>
      <c r="L90" t="s">
        <v>7</v>
      </c>
      <c r="M90">
        <v>-36941135.600000001</v>
      </c>
      <c r="N90">
        <v>-36941135.600000001</v>
      </c>
      <c r="O90" t="s">
        <v>120</v>
      </c>
      <c r="P90" t="s">
        <v>726</v>
      </c>
    </row>
    <row r="91" spans="1:16">
      <c r="A91" s="1">
        <v>46238</v>
      </c>
      <c r="B91" t="s">
        <v>977</v>
      </c>
      <c r="C91" t="s">
        <v>7</v>
      </c>
      <c r="D91" t="s">
        <v>978</v>
      </c>
      <c r="E91" t="s">
        <v>1004</v>
      </c>
      <c r="F91" t="s">
        <v>1050</v>
      </c>
      <c r="G91">
        <v>74527</v>
      </c>
      <c r="H91" s="1">
        <v>46233</v>
      </c>
      <c r="I91" s="1">
        <v>46233</v>
      </c>
      <c r="J91" s="1">
        <v>46238</v>
      </c>
      <c r="K91" t="s">
        <v>980</v>
      </c>
      <c r="L91" t="s">
        <v>187</v>
      </c>
      <c r="M91">
        <v>20000000</v>
      </c>
      <c r="N91">
        <v>23061000</v>
      </c>
      <c r="O91" t="s">
        <v>120</v>
      </c>
      <c r="P91" t="s">
        <v>219</v>
      </c>
    </row>
    <row r="92" spans="1:16">
      <c r="A92" s="1">
        <v>46238</v>
      </c>
      <c r="B92" t="s">
        <v>977</v>
      </c>
      <c r="C92" t="s">
        <v>7</v>
      </c>
      <c r="D92" t="s">
        <v>978</v>
      </c>
      <c r="E92" t="s">
        <v>1004</v>
      </c>
      <c r="F92" t="s">
        <v>1051</v>
      </c>
      <c r="G92">
        <v>74527</v>
      </c>
      <c r="H92" s="1">
        <v>46233</v>
      </c>
      <c r="I92" s="1">
        <v>46233</v>
      </c>
      <c r="J92" s="1">
        <v>46238</v>
      </c>
      <c r="K92" t="s">
        <v>980</v>
      </c>
      <c r="L92" t="s">
        <v>7</v>
      </c>
      <c r="M92">
        <v>-22890904</v>
      </c>
      <c r="N92">
        <v>-22890904</v>
      </c>
      <c r="O92" t="s">
        <v>120</v>
      </c>
      <c r="P92" t="s">
        <v>219</v>
      </c>
    </row>
    <row r="93" spans="1:16">
      <c r="A93" s="1">
        <v>46251</v>
      </c>
      <c r="B93" t="s">
        <v>977</v>
      </c>
      <c r="C93" t="s">
        <v>7</v>
      </c>
      <c r="D93" t="s">
        <v>978</v>
      </c>
      <c r="E93" t="s">
        <v>1004</v>
      </c>
      <c r="F93" t="s">
        <v>1052</v>
      </c>
      <c r="G93">
        <v>74647</v>
      </c>
      <c r="H93" s="1">
        <v>46246</v>
      </c>
      <c r="I93" s="1">
        <v>46246</v>
      </c>
      <c r="J93" s="1">
        <v>46251</v>
      </c>
      <c r="K93" t="s">
        <v>980</v>
      </c>
      <c r="L93" t="s">
        <v>408</v>
      </c>
      <c r="M93">
        <v>6452114556</v>
      </c>
      <c r="N93">
        <v>40461016.817239299</v>
      </c>
      <c r="O93" t="s">
        <v>120</v>
      </c>
      <c r="P93" t="s">
        <v>510</v>
      </c>
    </row>
    <row r="94" spans="1:16">
      <c r="A94" s="1">
        <v>46251</v>
      </c>
      <c r="B94" t="s">
        <v>977</v>
      </c>
      <c r="C94" t="s">
        <v>7</v>
      </c>
      <c r="D94" t="s">
        <v>978</v>
      </c>
      <c r="E94" t="s">
        <v>1004</v>
      </c>
      <c r="F94" t="s">
        <v>1053</v>
      </c>
      <c r="G94">
        <v>74647</v>
      </c>
      <c r="H94" s="1">
        <v>46246</v>
      </c>
      <c r="I94" s="1">
        <v>46246</v>
      </c>
      <c r="J94" s="1">
        <v>46251</v>
      </c>
      <c r="K94" t="s">
        <v>980</v>
      </c>
      <c r="L94" t="s">
        <v>7</v>
      </c>
      <c r="M94">
        <v>-40475226.399999999</v>
      </c>
      <c r="N94">
        <v>-40475226.399999999</v>
      </c>
      <c r="O94" t="s">
        <v>120</v>
      </c>
      <c r="P94" t="s">
        <v>510</v>
      </c>
    </row>
    <row r="95" spans="1:16">
      <c r="A95" s="1">
        <v>46251</v>
      </c>
      <c r="B95" t="s">
        <v>977</v>
      </c>
      <c r="C95" t="s">
        <v>7</v>
      </c>
      <c r="D95" t="s">
        <v>978</v>
      </c>
      <c r="E95" t="s">
        <v>1004</v>
      </c>
      <c r="F95" t="s">
        <v>1054</v>
      </c>
      <c r="G95">
        <v>74659</v>
      </c>
      <c r="H95" s="1">
        <v>46246</v>
      </c>
      <c r="I95" s="1">
        <v>46246</v>
      </c>
      <c r="J95" s="1">
        <v>46251</v>
      </c>
      <c r="K95" t="s">
        <v>980</v>
      </c>
      <c r="L95" t="s">
        <v>408</v>
      </c>
      <c r="M95">
        <v>6300000000</v>
      </c>
      <c r="N95">
        <v>39507111</v>
      </c>
      <c r="O95" t="s">
        <v>120</v>
      </c>
      <c r="P95" t="s">
        <v>380</v>
      </c>
    </row>
    <row r="96" spans="1:16">
      <c r="A96" s="1">
        <v>46251</v>
      </c>
      <c r="B96" t="s">
        <v>977</v>
      </c>
      <c r="C96" t="s">
        <v>7</v>
      </c>
      <c r="D96" t="s">
        <v>978</v>
      </c>
      <c r="E96" t="s">
        <v>1004</v>
      </c>
      <c r="F96" t="s">
        <v>1055</v>
      </c>
      <c r="G96">
        <v>74659</v>
      </c>
      <c r="H96" s="1">
        <v>46246</v>
      </c>
      <c r="I96" s="1">
        <v>46246</v>
      </c>
      <c r="J96" s="1">
        <v>46251</v>
      </c>
      <c r="K96" t="s">
        <v>980</v>
      </c>
      <c r="L96" t="s">
        <v>7</v>
      </c>
      <c r="M96">
        <v>-39540993.090000004</v>
      </c>
      <c r="N96">
        <v>-39540993.090000004</v>
      </c>
      <c r="O96" t="s">
        <v>120</v>
      </c>
      <c r="P96" t="s">
        <v>380</v>
      </c>
    </row>
    <row r="97" spans="1:16">
      <c r="A97" s="1">
        <v>46213</v>
      </c>
      <c r="B97" t="s">
        <v>977</v>
      </c>
      <c r="C97" t="s">
        <v>7</v>
      </c>
      <c r="D97" t="s">
        <v>978</v>
      </c>
      <c r="E97" t="s">
        <v>1056</v>
      </c>
      <c r="F97" t="s">
        <v>1057</v>
      </c>
      <c r="G97">
        <v>74185</v>
      </c>
      <c r="H97" s="1">
        <v>46211</v>
      </c>
      <c r="I97" s="1">
        <v>46211</v>
      </c>
      <c r="J97" s="1">
        <v>46213</v>
      </c>
      <c r="K97" t="s">
        <v>980</v>
      </c>
      <c r="L97" t="s">
        <v>408</v>
      </c>
      <c r="M97">
        <v>14700000000</v>
      </c>
      <c r="N97">
        <v>90889365</v>
      </c>
      <c r="O97" t="s">
        <v>120</v>
      </c>
      <c r="P97" t="s">
        <v>1010</v>
      </c>
    </row>
    <row r="98" spans="1:16">
      <c r="A98" s="1">
        <v>46213</v>
      </c>
      <c r="B98" t="s">
        <v>977</v>
      </c>
      <c r="C98" t="s">
        <v>7</v>
      </c>
      <c r="D98" t="s">
        <v>978</v>
      </c>
      <c r="E98" t="s">
        <v>1056</v>
      </c>
      <c r="F98" t="s">
        <v>1058</v>
      </c>
      <c r="G98">
        <v>74185</v>
      </c>
      <c r="H98" s="1">
        <v>46211</v>
      </c>
      <c r="I98" s="1">
        <v>46211</v>
      </c>
      <c r="J98" s="1">
        <v>46213</v>
      </c>
      <c r="K98" t="s">
        <v>980</v>
      </c>
      <c r="L98" t="s">
        <v>7</v>
      </c>
      <c r="M98">
        <v>-90522258.010000005</v>
      </c>
      <c r="N98">
        <v>-90522258.010000005</v>
      </c>
      <c r="O98" t="s">
        <v>120</v>
      </c>
      <c r="P98" t="s">
        <v>1010</v>
      </c>
    </row>
    <row r="99" spans="1:16">
      <c r="A99" s="1">
        <v>46213</v>
      </c>
      <c r="B99" t="s">
        <v>977</v>
      </c>
      <c r="C99" t="s">
        <v>7</v>
      </c>
      <c r="D99" t="s">
        <v>978</v>
      </c>
      <c r="E99" t="s">
        <v>1056</v>
      </c>
      <c r="F99" t="s">
        <v>1059</v>
      </c>
      <c r="G99">
        <v>74187</v>
      </c>
      <c r="H99" s="1">
        <v>46211</v>
      </c>
      <c r="I99" s="1">
        <v>46211</v>
      </c>
      <c r="J99" s="1">
        <v>46213</v>
      </c>
      <c r="K99" t="s">
        <v>980</v>
      </c>
      <c r="L99" t="s">
        <v>334</v>
      </c>
      <c r="M99">
        <v>50000000</v>
      </c>
      <c r="N99">
        <v>34760000</v>
      </c>
      <c r="O99" t="s">
        <v>120</v>
      </c>
      <c r="P99" t="s">
        <v>362</v>
      </c>
    </row>
    <row r="100" spans="1:16">
      <c r="A100" s="1">
        <v>46213</v>
      </c>
      <c r="B100" t="s">
        <v>977</v>
      </c>
      <c r="C100" t="s">
        <v>7</v>
      </c>
      <c r="D100" t="s">
        <v>978</v>
      </c>
      <c r="E100" t="s">
        <v>1056</v>
      </c>
      <c r="F100" t="s">
        <v>1060</v>
      </c>
      <c r="G100">
        <v>74187</v>
      </c>
      <c r="H100" s="1">
        <v>46211</v>
      </c>
      <c r="I100" s="1">
        <v>46211</v>
      </c>
      <c r="J100" s="1">
        <v>46213</v>
      </c>
      <c r="K100" t="s">
        <v>980</v>
      </c>
      <c r="L100" t="s">
        <v>7</v>
      </c>
      <c r="M100">
        <v>-34661500</v>
      </c>
      <c r="N100">
        <v>-34661500</v>
      </c>
      <c r="O100" t="s">
        <v>120</v>
      </c>
      <c r="P100" t="s">
        <v>362</v>
      </c>
    </row>
    <row r="101" spans="1:16">
      <c r="A101" s="1">
        <v>46216</v>
      </c>
      <c r="B101" t="s">
        <v>977</v>
      </c>
      <c r="C101" t="s">
        <v>7</v>
      </c>
      <c r="D101" t="s">
        <v>978</v>
      </c>
      <c r="E101" t="s">
        <v>1056</v>
      </c>
      <c r="F101" t="s">
        <v>1061</v>
      </c>
      <c r="G101">
        <v>74205</v>
      </c>
      <c r="H101" s="1">
        <v>46212</v>
      </c>
      <c r="I101" s="1">
        <v>46212</v>
      </c>
      <c r="J101" s="1">
        <v>46216</v>
      </c>
      <c r="K101" t="s">
        <v>980</v>
      </c>
      <c r="L101" t="s">
        <v>408</v>
      </c>
      <c r="M101">
        <v>7400000000</v>
      </c>
      <c r="N101">
        <v>45552476</v>
      </c>
      <c r="O101" t="s">
        <v>120</v>
      </c>
      <c r="P101" t="s">
        <v>409</v>
      </c>
    </row>
    <row r="102" spans="1:16">
      <c r="A102" s="1">
        <v>46216</v>
      </c>
      <c r="B102" t="s">
        <v>977</v>
      </c>
      <c r="C102" t="s">
        <v>7</v>
      </c>
      <c r="D102" t="s">
        <v>978</v>
      </c>
      <c r="E102" t="s">
        <v>1056</v>
      </c>
      <c r="F102" t="s">
        <v>1062</v>
      </c>
      <c r="G102">
        <v>74205</v>
      </c>
      <c r="H102" s="1">
        <v>46212</v>
      </c>
      <c r="I102" s="1">
        <v>46212</v>
      </c>
      <c r="J102" s="1">
        <v>46216</v>
      </c>
      <c r="K102" t="s">
        <v>980</v>
      </c>
      <c r="L102" t="s">
        <v>7</v>
      </c>
      <c r="M102">
        <v>-45548958.82</v>
      </c>
      <c r="N102">
        <v>-45548958.82</v>
      </c>
      <c r="O102" t="s">
        <v>120</v>
      </c>
      <c r="P102" t="s">
        <v>409</v>
      </c>
    </row>
    <row r="103" spans="1:16">
      <c r="A103" s="1">
        <v>46218</v>
      </c>
      <c r="B103" t="s">
        <v>977</v>
      </c>
      <c r="C103" t="s">
        <v>7</v>
      </c>
      <c r="D103" t="s">
        <v>978</v>
      </c>
      <c r="E103" t="s">
        <v>1056</v>
      </c>
      <c r="F103" t="s">
        <v>1063</v>
      </c>
      <c r="G103">
        <v>74254</v>
      </c>
      <c r="H103" s="1">
        <v>46216</v>
      </c>
      <c r="I103" s="1">
        <v>46216</v>
      </c>
      <c r="J103" s="1">
        <v>46218</v>
      </c>
      <c r="K103" t="s">
        <v>980</v>
      </c>
      <c r="L103" t="s">
        <v>334</v>
      </c>
      <c r="M103">
        <v>100000000</v>
      </c>
      <c r="N103">
        <v>70070000</v>
      </c>
      <c r="O103" t="s">
        <v>120</v>
      </c>
      <c r="P103" t="s">
        <v>510</v>
      </c>
    </row>
    <row r="104" spans="1:16">
      <c r="A104" s="1">
        <v>46218</v>
      </c>
      <c r="B104" t="s">
        <v>977</v>
      </c>
      <c r="C104" t="s">
        <v>7</v>
      </c>
      <c r="D104" t="s">
        <v>978</v>
      </c>
      <c r="E104" t="s">
        <v>1056</v>
      </c>
      <c r="F104" t="s">
        <v>1064</v>
      </c>
      <c r="G104">
        <v>74254</v>
      </c>
      <c r="H104" s="1">
        <v>46216</v>
      </c>
      <c r="I104" s="1">
        <v>46216</v>
      </c>
      <c r="J104" s="1">
        <v>46218</v>
      </c>
      <c r="K104" t="s">
        <v>980</v>
      </c>
      <c r="L104" t="s">
        <v>7</v>
      </c>
      <c r="M104">
        <v>-69281000</v>
      </c>
      <c r="N104">
        <v>-69281000</v>
      </c>
      <c r="O104" t="s">
        <v>120</v>
      </c>
      <c r="P104" t="s">
        <v>510</v>
      </c>
    </row>
    <row r="105" spans="1:16">
      <c r="A105" s="1">
        <v>46218</v>
      </c>
      <c r="B105" t="s">
        <v>977</v>
      </c>
      <c r="C105" t="s">
        <v>7</v>
      </c>
      <c r="D105" t="s">
        <v>978</v>
      </c>
      <c r="E105" t="s">
        <v>1056</v>
      </c>
      <c r="F105" t="s">
        <v>1065</v>
      </c>
      <c r="G105">
        <v>74256</v>
      </c>
      <c r="H105" s="1">
        <v>46216</v>
      </c>
      <c r="I105" s="1">
        <v>46216</v>
      </c>
      <c r="J105" s="1">
        <v>46218</v>
      </c>
      <c r="K105" t="s">
        <v>980</v>
      </c>
      <c r="L105" t="s">
        <v>334</v>
      </c>
      <c r="M105">
        <v>150000000</v>
      </c>
      <c r="N105">
        <v>105105000</v>
      </c>
      <c r="O105" t="s">
        <v>120</v>
      </c>
      <c r="P105" t="s">
        <v>510</v>
      </c>
    </row>
    <row r="106" spans="1:16">
      <c r="A106" s="1">
        <v>46218</v>
      </c>
      <c r="B106" t="s">
        <v>977</v>
      </c>
      <c r="C106" t="s">
        <v>7</v>
      </c>
      <c r="D106" t="s">
        <v>978</v>
      </c>
      <c r="E106" t="s">
        <v>1056</v>
      </c>
      <c r="F106" t="s">
        <v>1066</v>
      </c>
      <c r="G106">
        <v>74256</v>
      </c>
      <c r="H106" s="1">
        <v>46216</v>
      </c>
      <c r="I106" s="1">
        <v>46216</v>
      </c>
      <c r="J106" s="1">
        <v>46218</v>
      </c>
      <c r="K106" t="s">
        <v>980</v>
      </c>
      <c r="L106" t="s">
        <v>7</v>
      </c>
      <c r="M106">
        <v>-103926000</v>
      </c>
      <c r="N106">
        <v>-103926000</v>
      </c>
      <c r="O106" t="s">
        <v>120</v>
      </c>
      <c r="P106" t="s">
        <v>510</v>
      </c>
    </row>
    <row r="107" spans="1:16">
      <c r="A107" s="1">
        <v>46219</v>
      </c>
      <c r="B107" t="s">
        <v>977</v>
      </c>
      <c r="C107" t="s">
        <v>7</v>
      </c>
      <c r="D107" t="s">
        <v>978</v>
      </c>
      <c r="E107" t="s">
        <v>1056</v>
      </c>
      <c r="F107" t="s">
        <v>1067</v>
      </c>
      <c r="G107">
        <v>74289</v>
      </c>
      <c r="H107" s="1">
        <v>46217</v>
      </c>
      <c r="I107" s="1">
        <v>46217</v>
      </c>
      <c r="J107" s="1">
        <v>46219</v>
      </c>
      <c r="K107" t="s">
        <v>980</v>
      </c>
      <c r="L107" t="s">
        <v>408</v>
      </c>
      <c r="M107">
        <v>21000000000</v>
      </c>
      <c r="N107">
        <v>129306450</v>
      </c>
      <c r="O107" t="s">
        <v>120</v>
      </c>
      <c r="P107" t="s">
        <v>430</v>
      </c>
    </row>
    <row r="108" spans="1:16">
      <c r="A108" s="1">
        <v>46219</v>
      </c>
      <c r="B108" t="s">
        <v>977</v>
      </c>
      <c r="C108" t="s">
        <v>7</v>
      </c>
      <c r="D108" t="s">
        <v>978</v>
      </c>
      <c r="E108" t="s">
        <v>1056</v>
      </c>
      <c r="F108" t="s">
        <v>1068</v>
      </c>
      <c r="G108">
        <v>74289</v>
      </c>
      <c r="H108" s="1">
        <v>46217</v>
      </c>
      <c r="I108" s="1">
        <v>46217</v>
      </c>
      <c r="J108" s="1">
        <v>46219</v>
      </c>
      <c r="K108" t="s">
        <v>980</v>
      </c>
      <c r="L108" t="s">
        <v>7</v>
      </c>
      <c r="M108">
        <v>-129431487.59999999</v>
      </c>
      <c r="N108">
        <v>-129431487.59999999</v>
      </c>
      <c r="O108" t="s">
        <v>120</v>
      </c>
      <c r="P108" t="s">
        <v>430</v>
      </c>
    </row>
    <row r="109" spans="1:16">
      <c r="A109" s="1">
        <v>46219</v>
      </c>
      <c r="B109" t="s">
        <v>977</v>
      </c>
      <c r="C109" t="s">
        <v>7</v>
      </c>
      <c r="D109" t="s">
        <v>978</v>
      </c>
      <c r="E109" t="s">
        <v>1056</v>
      </c>
      <c r="F109" t="s">
        <v>1069</v>
      </c>
      <c r="G109">
        <v>74299</v>
      </c>
      <c r="H109" s="1">
        <v>46217</v>
      </c>
      <c r="I109" s="1">
        <v>46217</v>
      </c>
      <c r="J109" s="1">
        <v>46219</v>
      </c>
      <c r="K109" t="s">
        <v>980</v>
      </c>
      <c r="L109" t="s">
        <v>187</v>
      </c>
      <c r="M109">
        <v>29000000</v>
      </c>
      <c r="N109">
        <v>33177450</v>
      </c>
      <c r="O109" t="s">
        <v>120</v>
      </c>
      <c r="P109" t="s">
        <v>510</v>
      </c>
    </row>
    <row r="110" spans="1:16">
      <c r="A110" s="1">
        <v>46219</v>
      </c>
      <c r="B110" t="s">
        <v>977</v>
      </c>
      <c r="C110" t="s">
        <v>7</v>
      </c>
      <c r="D110" t="s">
        <v>978</v>
      </c>
      <c r="E110" t="s">
        <v>1056</v>
      </c>
      <c r="F110" t="s">
        <v>1070</v>
      </c>
      <c r="G110">
        <v>74299</v>
      </c>
      <c r="H110" s="1">
        <v>46217</v>
      </c>
      <c r="I110" s="1">
        <v>46217</v>
      </c>
      <c r="J110" s="1">
        <v>46219</v>
      </c>
      <c r="K110" t="s">
        <v>980</v>
      </c>
      <c r="L110" t="s">
        <v>7</v>
      </c>
      <c r="M110">
        <v>-33031290</v>
      </c>
      <c r="N110">
        <v>-33031290</v>
      </c>
      <c r="O110" t="s">
        <v>120</v>
      </c>
      <c r="P110" t="s">
        <v>510</v>
      </c>
    </row>
    <row r="111" spans="1:16">
      <c r="A111" s="1">
        <v>46226</v>
      </c>
      <c r="B111" t="s">
        <v>977</v>
      </c>
      <c r="C111" t="s">
        <v>7</v>
      </c>
      <c r="D111" t="s">
        <v>978</v>
      </c>
      <c r="E111" t="s">
        <v>1056</v>
      </c>
      <c r="F111" t="s">
        <v>1071</v>
      </c>
      <c r="G111">
        <v>74369</v>
      </c>
      <c r="H111" s="1">
        <v>46224</v>
      </c>
      <c r="I111" s="1">
        <v>46224</v>
      </c>
      <c r="J111" s="1">
        <v>46226</v>
      </c>
      <c r="K111" t="s">
        <v>980</v>
      </c>
      <c r="L111" t="s">
        <v>187</v>
      </c>
      <c r="M111">
        <v>73000000</v>
      </c>
      <c r="N111">
        <v>83059400</v>
      </c>
      <c r="O111" t="s">
        <v>120</v>
      </c>
      <c r="P111" t="s">
        <v>480</v>
      </c>
    </row>
    <row r="112" spans="1:16">
      <c r="A112" s="1">
        <v>46226</v>
      </c>
      <c r="B112" t="s">
        <v>977</v>
      </c>
      <c r="C112" t="s">
        <v>7</v>
      </c>
      <c r="D112" t="s">
        <v>978</v>
      </c>
      <c r="E112" t="s">
        <v>1056</v>
      </c>
      <c r="F112" t="s">
        <v>1072</v>
      </c>
      <c r="G112">
        <v>74369</v>
      </c>
      <c r="H112" s="1">
        <v>46224</v>
      </c>
      <c r="I112" s="1">
        <v>46224</v>
      </c>
      <c r="J112" s="1">
        <v>46226</v>
      </c>
      <c r="K112" t="s">
        <v>980</v>
      </c>
      <c r="L112" t="s">
        <v>7</v>
      </c>
      <c r="M112">
        <v>-83295190</v>
      </c>
      <c r="N112">
        <v>-83295190</v>
      </c>
      <c r="O112" t="s">
        <v>120</v>
      </c>
      <c r="P112" t="s">
        <v>480</v>
      </c>
    </row>
    <row r="113" spans="1:16">
      <c r="A113" s="1">
        <v>46227</v>
      </c>
      <c r="B113" t="s">
        <v>977</v>
      </c>
      <c r="C113" t="s">
        <v>7</v>
      </c>
      <c r="D113" t="s">
        <v>978</v>
      </c>
      <c r="E113" t="s">
        <v>1056</v>
      </c>
      <c r="F113" t="s">
        <v>1073</v>
      </c>
      <c r="G113">
        <v>74401</v>
      </c>
      <c r="H113" s="1">
        <v>46225</v>
      </c>
      <c r="I113" s="1">
        <v>46225</v>
      </c>
      <c r="J113" s="1">
        <v>46227</v>
      </c>
      <c r="K113" t="s">
        <v>980</v>
      </c>
      <c r="L113" t="s">
        <v>187</v>
      </c>
      <c r="M113">
        <v>43000000</v>
      </c>
      <c r="N113">
        <v>48891000</v>
      </c>
      <c r="O113" t="s">
        <v>120</v>
      </c>
      <c r="P113" t="s">
        <v>360</v>
      </c>
    </row>
    <row r="114" spans="1:16">
      <c r="A114" s="1">
        <v>46227</v>
      </c>
      <c r="B114" t="s">
        <v>977</v>
      </c>
      <c r="C114" t="s">
        <v>7</v>
      </c>
      <c r="D114" t="s">
        <v>978</v>
      </c>
      <c r="E114" t="s">
        <v>1056</v>
      </c>
      <c r="F114" t="s">
        <v>1074</v>
      </c>
      <c r="G114">
        <v>74401</v>
      </c>
      <c r="H114" s="1">
        <v>46225</v>
      </c>
      <c r="I114" s="1">
        <v>46225</v>
      </c>
      <c r="J114" s="1">
        <v>46227</v>
      </c>
      <c r="K114" t="s">
        <v>980</v>
      </c>
      <c r="L114" t="s">
        <v>7</v>
      </c>
      <c r="M114">
        <v>-49073750</v>
      </c>
      <c r="N114">
        <v>-49073750</v>
      </c>
      <c r="O114" t="s">
        <v>120</v>
      </c>
      <c r="P114" t="s">
        <v>360</v>
      </c>
    </row>
    <row r="115" spans="1:16">
      <c r="A115" s="1">
        <v>46230</v>
      </c>
      <c r="B115" t="s">
        <v>977</v>
      </c>
      <c r="C115" t="s">
        <v>7</v>
      </c>
      <c r="D115" t="s">
        <v>978</v>
      </c>
      <c r="E115" t="s">
        <v>1056</v>
      </c>
      <c r="F115" t="s">
        <v>1075</v>
      </c>
      <c r="G115">
        <v>74421</v>
      </c>
      <c r="H115" s="1">
        <v>46226</v>
      </c>
      <c r="I115" s="1">
        <v>46226</v>
      </c>
      <c r="J115" s="1">
        <v>46230</v>
      </c>
      <c r="K115" t="s">
        <v>980</v>
      </c>
      <c r="L115" t="s">
        <v>147</v>
      </c>
      <c r="M115">
        <v>1000000</v>
      </c>
      <c r="N115">
        <v>1220780</v>
      </c>
      <c r="O115" t="s">
        <v>120</v>
      </c>
      <c r="P115" t="s">
        <v>514</v>
      </c>
    </row>
    <row r="116" spans="1:16">
      <c r="A116" s="1">
        <v>46230</v>
      </c>
      <c r="B116" t="s">
        <v>977</v>
      </c>
      <c r="C116" t="s">
        <v>7</v>
      </c>
      <c r="D116" t="s">
        <v>978</v>
      </c>
      <c r="E116" t="s">
        <v>1056</v>
      </c>
      <c r="F116" t="s">
        <v>1076</v>
      </c>
      <c r="G116">
        <v>74421</v>
      </c>
      <c r="H116" s="1">
        <v>46226</v>
      </c>
      <c r="I116" s="1">
        <v>46226</v>
      </c>
      <c r="J116" s="1">
        <v>46230</v>
      </c>
      <c r="K116" t="s">
        <v>980</v>
      </c>
      <c r="L116" t="s">
        <v>7</v>
      </c>
      <c r="M116">
        <v>-1227445.69</v>
      </c>
      <c r="N116">
        <v>-1227445.69</v>
      </c>
      <c r="O116" t="s">
        <v>120</v>
      </c>
      <c r="P116" t="s">
        <v>514</v>
      </c>
    </row>
    <row r="117" spans="1:16">
      <c r="A117" s="1">
        <v>46230</v>
      </c>
      <c r="B117" t="s">
        <v>977</v>
      </c>
      <c r="C117" t="s">
        <v>7</v>
      </c>
      <c r="D117" t="s">
        <v>978</v>
      </c>
      <c r="E117" t="s">
        <v>1056</v>
      </c>
      <c r="F117" t="s">
        <v>1077</v>
      </c>
      <c r="G117">
        <v>74428</v>
      </c>
      <c r="H117" s="1">
        <v>46226</v>
      </c>
      <c r="I117" s="1">
        <v>46226</v>
      </c>
      <c r="J117" s="1">
        <v>46230</v>
      </c>
      <c r="K117" t="s">
        <v>980</v>
      </c>
      <c r="L117" t="s">
        <v>334</v>
      </c>
      <c r="M117">
        <v>148000000</v>
      </c>
      <c r="N117">
        <v>103489000</v>
      </c>
      <c r="O117" t="s">
        <v>120</v>
      </c>
      <c r="P117" t="s">
        <v>510</v>
      </c>
    </row>
    <row r="118" spans="1:16">
      <c r="A118" s="1">
        <v>46230</v>
      </c>
      <c r="B118" t="s">
        <v>977</v>
      </c>
      <c r="C118" t="s">
        <v>7</v>
      </c>
      <c r="D118" t="s">
        <v>978</v>
      </c>
      <c r="E118" t="s">
        <v>1056</v>
      </c>
      <c r="F118" t="s">
        <v>1078</v>
      </c>
      <c r="G118">
        <v>74428</v>
      </c>
      <c r="H118" s="1">
        <v>46226</v>
      </c>
      <c r="I118" s="1">
        <v>46226</v>
      </c>
      <c r="J118" s="1">
        <v>46230</v>
      </c>
      <c r="K118" t="s">
        <v>980</v>
      </c>
      <c r="L118" t="s">
        <v>7</v>
      </c>
      <c r="M118">
        <v>-103607400</v>
      </c>
      <c r="N118">
        <v>-103607400</v>
      </c>
      <c r="O118" t="s">
        <v>120</v>
      </c>
      <c r="P118" t="s">
        <v>510</v>
      </c>
    </row>
    <row r="119" spans="1:16">
      <c r="A119" s="1">
        <v>46231</v>
      </c>
      <c r="B119" t="s">
        <v>977</v>
      </c>
      <c r="C119" t="s">
        <v>7</v>
      </c>
      <c r="D119" t="s">
        <v>978</v>
      </c>
      <c r="E119" t="s">
        <v>1056</v>
      </c>
      <c r="F119" t="s">
        <v>1079</v>
      </c>
      <c r="G119">
        <v>74447</v>
      </c>
      <c r="H119" s="1">
        <v>46227</v>
      </c>
      <c r="I119" s="1">
        <v>46227</v>
      </c>
      <c r="J119" s="1">
        <v>46231</v>
      </c>
      <c r="K119" t="s">
        <v>980</v>
      </c>
      <c r="L119" t="s">
        <v>408</v>
      </c>
      <c r="M119">
        <v>2900000000</v>
      </c>
      <c r="N119">
        <v>17698584</v>
      </c>
      <c r="O119" t="s">
        <v>120</v>
      </c>
      <c r="P119" t="s">
        <v>510</v>
      </c>
    </row>
    <row r="120" spans="1:16">
      <c r="A120" s="1">
        <v>46231</v>
      </c>
      <c r="B120" t="s">
        <v>977</v>
      </c>
      <c r="C120" t="s">
        <v>7</v>
      </c>
      <c r="D120" t="s">
        <v>978</v>
      </c>
      <c r="E120" t="s">
        <v>1056</v>
      </c>
      <c r="F120" t="s">
        <v>1080</v>
      </c>
      <c r="G120">
        <v>74447</v>
      </c>
      <c r="H120" s="1">
        <v>46227</v>
      </c>
      <c r="I120" s="1">
        <v>46227</v>
      </c>
      <c r="J120" s="1">
        <v>46231</v>
      </c>
      <c r="K120" t="s">
        <v>980</v>
      </c>
      <c r="L120" t="s">
        <v>7</v>
      </c>
      <c r="M120">
        <v>-17707220.27</v>
      </c>
      <c r="N120">
        <v>-17707220.27</v>
      </c>
      <c r="O120" t="s">
        <v>120</v>
      </c>
      <c r="P120" t="s">
        <v>510</v>
      </c>
    </row>
    <row r="121" spans="1:16">
      <c r="A121" s="1">
        <v>46233</v>
      </c>
      <c r="B121" t="s">
        <v>977</v>
      </c>
      <c r="C121" t="s">
        <v>7</v>
      </c>
      <c r="D121" t="s">
        <v>978</v>
      </c>
      <c r="E121" t="s">
        <v>1056</v>
      </c>
      <c r="F121" t="s">
        <v>1081</v>
      </c>
      <c r="G121">
        <v>74485</v>
      </c>
      <c r="H121" s="1">
        <v>46231</v>
      </c>
      <c r="I121" s="1">
        <v>46231</v>
      </c>
      <c r="J121" s="1">
        <v>46233</v>
      </c>
      <c r="K121" t="s">
        <v>980</v>
      </c>
      <c r="L121" t="s">
        <v>408</v>
      </c>
      <c r="M121">
        <v>8400000000</v>
      </c>
      <c r="N121">
        <v>52714116</v>
      </c>
      <c r="O121" t="s">
        <v>120</v>
      </c>
      <c r="P121" t="s">
        <v>824</v>
      </c>
    </row>
    <row r="122" spans="1:16">
      <c r="A122" s="1">
        <v>46233</v>
      </c>
      <c r="B122" t="s">
        <v>977</v>
      </c>
      <c r="C122" t="s">
        <v>7</v>
      </c>
      <c r="D122" t="s">
        <v>978</v>
      </c>
      <c r="E122" t="s">
        <v>1056</v>
      </c>
      <c r="F122" t="s">
        <v>1082</v>
      </c>
      <c r="G122">
        <v>74485</v>
      </c>
      <c r="H122" s="1">
        <v>46231</v>
      </c>
      <c r="I122" s="1">
        <v>46231</v>
      </c>
      <c r="J122" s="1">
        <v>46233</v>
      </c>
      <c r="K122" t="s">
        <v>980</v>
      </c>
      <c r="L122" t="s">
        <v>7</v>
      </c>
      <c r="M122">
        <v>-51295517.140000001</v>
      </c>
      <c r="N122">
        <v>-51295517.140000001</v>
      </c>
      <c r="O122" t="s">
        <v>120</v>
      </c>
      <c r="P122" t="s">
        <v>824</v>
      </c>
    </row>
    <row r="123" spans="1:16">
      <c r="A123" s="1">
        <v>46233</v>
      </c>
      <c r="B123" t="s">
        <v>977</v>
      </c>
      <c r="C123" t="s">
        <v>7</v>
      </c>
      <c r="D123" t="s">
        <v>978</v>
      </c>
      <c r="E123" t="s">
        <v>1056</v>
      </c>
      <c r="F123" t="s">
        <v>1083</v>
      </c>
      <c r="G123">
        <v>74491</v>
      </c>
      <c r="H123" s="1">
        <v>46231</v>
      </c>
      <c r="I123" s="1">
        <v>46231</v>
      </c>
      <c r="J123" s="1">
        <v>46233</v>
      </c>
      <c r="K123" t="s">
        <v>980</v>
      </c>
      <c r="L123" t="s">
        <v>733</v>
      </c>
      <c r="M123">
        <v>17435182.18</v>
      </c>
      <c r="N123">
        <v>13606886.9231908</v>
      </c>
      <c r="O123" t="s">
        <v>120</v>
      </c>
      <c r="P123" t="s">
        <v>510</v>
      </c>
    </row>
    <row r="124" spans="1:16">
      <c r="A124" s="1">
        <v>46233</v>
      </c>
      <c r="B124" t="s">
        <v>977</v>
      </c>
      <c r="C124" t="s">
        <v>7</v>
      </c>
      <c r="D124" t="s">
        <v>978</v>
      </c>
      <c r="E124" t="s">
        <v>1056</v>
      </c>
      <c r="F124" t="s">
        <v>1084</v>
      </c>
      <c r="G124">
        <v>74491</v>
      </c>
      <c r="H124" s="1">
        <v>46231</v>
      </c>
      <c r="I124" s="1">
        <v>46231</v>
      </c>
      <c r="J124" s="1">
        <v>46233</v>
      </c>
      <c r="K124" t="s">
        <v>980</v>
      </c>
      <c r="L124" t="s">
        <v>7</v>
      </c>
      <c r="M124">
        <v>-13486372.35</v>
      </c>
      <c r="N124">
        <v>-13486372.35</v>
      </c>
      <c r="O124" t="s">
        <v>120</v>
      </c>
      <c r="P124" t="s">
        <v>510</v>
      </c>
    </row>
    <row r="125" spans="1:16">
      <c r="A125" s="1">
        <v>46239</v>
      </c>
      <c r="B125" t="s">
        <v>977</v>
      </c>
      <c r="C125" t="s">
        <v>7</v>
      </c>
      <c r="D125" t="s">
        <v>978</v>
      </c>
      <c r="E125" t="s">
        <v>1056</v>
      </c>
      <c r="F125" t="s">
        <v>1085</v>
      </c>
      <c r="G125">
        <v>74542</v>
      </c>
      <c r="H125" s="1">
        <v>46237</v>
      </c>
      <c r="I125" s="1">
        <v>46237</v>
      </c>
      <c r="J125" s="1">
        <v>46239</v>
      </c>
      <c r="K125" t="s">
        <v>980</v>
      </c>
      <c r="L125" t="s">
        <v>147</v>
      </c>
      <c r="M125">
        <v>50000000</v>
      </c>
      <c r="N125">
        <v>61935000</v>
      </c>
      <c r="O125" t="s">
        <v>120</v>
      </c>
      <c r="P125" t="s">
        <v>148</v>
      </c>
    </row>
    <row r="126" spans="1:16">
      <c r="A126" s="1">
        <v>46239</v>
      </c>
      <c r="B126" t="s">
        <v>977</v>
      </c>
      <c r="C126" t="s">
        <v>7</v>
      </c>
      <c r="D126" t="s">
        <v>978</v>
      </c>
      <c r="E126" t="s">
        <v>1056</v>
      </c>
      <c r="F126" t="s">
        <v>1086</v>
      </c>
      <c r="G126">
        <v>74542</v>
      </c>
      <c r="H126" s="1">
        <v>46237</v>
      </c>
      <c r="I126" s="1">
        <v>46237</v>
      </c>
      <c r="J126" s="1">
        <v>46239</v>
      </c>
      <c r="K126" t="s">
        <v>980</v>
      </c>
      <c r="L126" t="s">
        <v>7</v>
      </c>
      <c r="M126">
        <v>-61849038.869999997</v>
      </c>
      <c r="N126">
        <v>-61849038.869999997</v>
      </c>
      <c r="O126" t="s">
        <v>120</v>
      </c>
      <c r="P126" t="s">
        <v>148</v>
      </c>
    </row>
    <row r="127" spans="1:16">
      <c r="A127" s="1">
        <v>46241</v>
      </c>
      <c r="B127" t="s">
        <v>977</v>
      </c>
      <c r="C127" t="s">
        <v>7</v>
      </c>
      <c r="D127" t="s">
        <v>978</v>
      </c>
      <c r="E127" t="s">
        <v>1056</v>
      </c>
      <c r="F127" t="s">
        <v>1087</v>
      </c>
      <c r="G127">
        <v>74560</v>
      </c>
      <c r="H127" s="1">
        <v>46239</v>
      </c>
      <c r="I127" s="1">
        <v>46239</v>
      </c>
      <c r="J127" s="1">
        <v>46241</v>
      </c>
      <c r="K127" t="s">
        <v>980</v>
      </c>
      <c r="L127" t="s">
        <v>334</v>
      </c>
      <c r="M127">
        <v>100000000</v>
      </c>
      <c r="N127">
        <v>70700000</v>
      </c>
      <c r="O127" t="s">
        <v>120</v>
      </c>
      <c r="P127" t="s">
        <v>380</v>
      </c>
    </row>
    <row r="128" spans="1:16">
      <c r="A128" s="1">
        <v>46241</v>
      </c>
      <c r="B128" t="s">
        <v>977</v>
      </c>
      <c r="C128" t="s">
        <v>7</v>
      </c>
      <c r="D128" t="s">
        <v>978</v>
      </c>
      <c r="E128" t="s">
        <v>1056</v>
      </c>
      <c r="F128" t="s">
        <v>1088</v>
      </c>
      <c r="G128">
        <v>74560</v>
      </c>
      <c r="H128" s="1">
        <v>46239</v>
      </c>
      <c r="I128" s="1">
        <v>46239</v>
      </c>
      <c r="J128" s="1">
        <v>46241</v>
      </c>
      <c r="K128" t="s">
        <v>980</v>
      </c>
      <c r="L128" t="s">
        <v>7</v>
      </c>
      <c r="M128">
        <v>-70481000</v>
      </c>
      <c r="N128">
        <v>-70481000</v>
      </c>
      <c r="O128" t="s">
        <v>120</v>
      </c>
      <c r="P128" t="s">
        <v>380</v>
      </c>
    </row>
    <row r="129" spans="1:16">
      <c r="A129" s="1">
        <v>46241</v>
      </c>
      <c r="B129" t="s">
        <v>977</v>
      </c>
      <c r="C129" t="s">
        <v>7</v>
      </c>
      <c r="D129" t="s">
        <v>978</v>
      </c>
      <c r="E129" t="s">
        <v>1056</v>
      </c>
      <c r="F129" t="s">
        <v>1089</v>
      </c>
      <c r="G129">
        <v>74569</v>
      </c>
      <c r="H129" s="1">
        <v>46239</v>
      </c>
      <c r="I129" s="1">
        <v>46239</v>
      </c>
      <c r="J129" s="1">
        <v>46241</v>
      </c>
      <c r="K129" t="s">
        <v>980</v>
      </c>
      <c r="L129" t="s">
        <v>187</v>
      </c>
      <c r="M129">
        <v>4100</v>
      </c>
      <c r="N129">
        <v>4740.2150000000001</v>
      </c>
      <c r="O129" t="s">
        <v>120</v>
      </c>
      <c r="P129" t="s">
        <v>219</v>
      </c>
    </row>
    <row r="130" spans="1:16">
      <c r="A130" s="1">
        <v>46241</v>
      </c>
      <c r="B130" t="s">
        <v>977</v>
      </c>
      <c r="C130" t="s">
        <v>7</v>
      </c>
      <c r="D130" t="s">
        <v>978</v>
      </c>
      <c r="E130" t="s">
        <v>1056</v>
      </c>
      <c r="F130" t="s">
        <v>1090</v>
      </c>
      <c r="G130">
        <v>74569</v>
      </c>
      <c r="H130" s="1">
        <v>46239</v>
      </c>
      <c r="I130" s="1">
        <v>46239</v>
      </c>
      <c r="J130" s="1">
        <v>46241</v>
      </c>
      <c r="K130" t="s">
        <v>980</v>
      </c>
      <c r="L130" t="s">
        <v>147</v>
      </c>
      <c r="M130">
        <v>-3828.33</v>
      </c>
      <c r="N130">
        <v>-4740.6593223</v>
      </c>
      <c r="O130" t="s">
        <v>120</v>
      </c>
      <c r="P130" t="s">
        <v>219</v>
      </c>
    </row>
    <row r="131" spans="1:16">
      <c r="A131" s="1">
        <v>46244</v>
      </c>
      <c r="B131" t="s">
        <v>977</v>
      </c>
      <c r="C131" t="s">
        <v>7</v>
      </c>
      <c r="D131" t="s">
        <v>978</v>
      </c>
      <c r="E131" t="s">
        <v>1056</v>
      </c>
      <c r="F131" t="s">
        <v>1091</v>
      </c>
      <c r="G131">
        <v>74585</v>
      </c>
      <c r="H131" s="1">
        <v>46240</v>
      </c>
      <c r="I131" s="1">
        <v>46240</v>
      </c>
      <c r="J131" s="1">
        <v>46244</v>
      </c>
      <c r="K131" t="s">
        <v>980</v>
      </c>
      <c r="L131" t="s">
        <v>334</v>
      </c>
      <c r="M131">
        <v>48780805.079999998</v>
      </c>
      <c r="N131">
        <v>34412418.943686001</v>
      </c>
      <c r="O131" t="s">
        <v>120</v>
      </c>
      <c r="P131" t="s">
        <v>362</v>
      </c>
    </row>
    <row r="132" spans="1:16">
      <c r="A132" s="1">
        <v>46244</v>
      </c>
      <c r="B132" t="s">
        <v>977</v>
      </c>
      <c r="C132" t="s">
        <v>7</v>
      </c>
      <c r="D132" t="s">
        <v>978</v>
      </c>
      <c r="E132" t="s">
        <v>1056</v>
      </c>
      <c r="F132" t="s">
        <v>1092</v>
      </c>
      <c r="G132">
        <v>74585</v>
      </c>
      <c r="H132" s="1">
        <v>46240</v>
      </c>
      <c r="I132" s="1">
        <v>46240</v>
      </c>
      <c r="J132" s="1">
        <v>46244</v>
      </c>
      <c r="K132" t="s">
        <v>980</v>
      </c>
      <c r="L132" t="s">
        <v>7</v>
      </c>
      <c r="M132">
        <v>-34368516.219999999</v>
      </c>
      <c r="N132">
        <v>-34368516.219999999</v>
      </c>
      <c r="O132" t="s">
        <v>120</v>
      </c>
      <c r="P132" t="s">
        <v>362</v>
      </c>
    </row>
    <row r="133" spans="1:16">
      <c r="A133" s="1">
        <v>46244</v>
      </c>
      <c r="B133" t="s">
        <v>977</v>
      </c>
      <c r="C133" t="s">
        <v>7</v>
      </c>
      <c r="D133" t="s">
        <v>978</v>
      </c>
      <c r="E133" t="s">
        <v>1056</v>
      </c>
      <c r="F133" t="s">
        <v>1093</v>
      </c>
      <c r="G133">
        <v>74591</v>
      </c>
      <c r="H133" s="1">
        <v>46240</v>
      </c>
      <c r="I133" s="1">
        <v>46240</v>
      </c>
      <c r="J133" s="1">
        <v>46244</v>
      </c>
      <c r="K133" t="s">
        <v>980</v>
      </c>
      <c r="L133" t="s">
        <v>334</v>
      </c>
      <c r="M133">
        <v>140000000</v>
      </c>
      <c r="N133">
        <v>98763000</v>
      </c>
      <c r="O133" t="s">
        <v>120</v>
      </c>
      <c r="P133" t="s">
        <v>362</v>
      </c>
    </row>
    <row r="134" spans="1:16">
      <c r="A134" s="1">
        <v>46244</v>
      </c>
      <c r="B134" t="s">
        <v>977</v>
      </c>
      <c r="C134" t="s">
        <v>7</v>
      </c>
      <c r="D134" t="s">
        <v>978</v>
      </c>
      <c r="E134" t="s">
        <v>1056</v>
      </c>
      <c r="F134" t="s">
        <v>1094</v>
      </c>
      <c r="G134">
        <v>74591</v>
      </c>
      <c r="H134" s="1">
        <v>46240</v>
      </c>
      <c r="I134" s="1">
        <v>46240</v>
      </c>
      <c r="J134" s="1">
        <v>46244</v>
      </c>
      <c r="K134" t="s">
        <v>980</v>
      </c>
      <c r="L134" t="s">
        <v>7</v>
      </c>
      <c r="M134">
        <v>-98600600</v>
      </c>
      <c r="N134">
        <v>-98600600</v>
      </c>
      <c r="O134" t="s">
        <v>120</v>
      </c>
      <c r="P134" t="s">
        <v>362</v>
      </c>
    </row>
    <row r="135" spans="1:16">
      <c r="A135" s="1">
        <v>46246</v>
      </c>
      <c r="B135" t="s">
        <v>977</v>
      </c>
      <c r="C135" t="s">
        <v>7</v>
      </c>
      <c r="D135" t="s">
        <v>978</v>
      </c>
      <c r="E135" t="s">
        <v>1056</v>
      </c>
      <c r="F135" t="s">
        <v>1095</v>
      </c>
      <c r="G135">
        <v>74628</v>
      </c>
      <c r="H135" s="1">
        <v>46245</v>
      </c>
      <c r="I135" s="1">
        <v>46245</v>
      </c>
      <c r="J135" s="1">
        <v>46246</v>
      </c>
      <c r="K135" t="s">
        <v>980</v>
      </c>
      <c r="L135" t="s">
        <v>408</v>
      </c>
      <c r="M135">
        <v>19387118503</v>
      </c>
      <c r="N135">
        <v>121557039.14262401</v>
      </c>
      <c r="O135" t="s">
        <v>120</v>
      </c>
      <c r="P135" t="s">
        <v>380</v>
      </c>
    </row>
    <row r="136" spans="1:16">
      <c r="A136" s="1">
        <v>46246</v>
      </c>
      <c r="B136" t="s">
        <v>977</v>
      </c>
      <c r="C136" t="s">
        <v>7</v>
      </c>
      <c r="D136" t="s">
        <v>978</v>
      </c>
      <c r="E136" t="s">
        <v>1056</v>
      </c>
      <c r="F136" t="s">
        <v>1096</v>
      </c>
      <c r="G136">
        <v>74628</v>
      </c>
      <c r="H136" s="1">
        <v>46245</v>
      </c>
      <c r="I136" s="1">
        <v>46245</v>
      </c>
      <c r="J136" s="1">
        <v>46246</v>
      </c>
      <c r="K136" t="s">
        <v>980</v>
      </c>
      <c r="L136" t="s">
        <v>7</v>
      </c>
      <c r="M136">
        <v>-121780218.44</v>
      </c>
      <c r="N136">
        <v>-121780218.44</v>
      </c>
      <c r="O136" t="s">
        <v>120</v>
      </c>
      <c r="P136" t="s">
        <v>380</v>
      </c>
    </row>
    <row r="137" spans="1:16">
      <c r="A137" s="1">
        <v>46251</v>
      </c>
      <c r="B137" t="s">
        <v>977</v>
      </c>
      <c r="C137" t="s">
        <v>7</v>
      </c>
      <c r="D137" t="s">
        <v>978</v>
      </c>
      <c r="E137" t="s">
        <v>1056</v>
      </c>
      <c r="F137" t="s">
        <v>1097</v>
      </c>
      <c r="G137">
        <v>74673</v>
      </c>
      <c r="H137" s="1">
        <v>46247</v>
      </c>
      <c r="I137" s="1">
        <v>46247</v>
      </c>
      <c r="J137" s="1">
        <v>46251</v>
      </c>
      <c r="K137" t="s">
        <v>980</v>
      </c>
      <c r="L137" t="s">
        <v>334</v>
      </c>
      <c r="M137">
        <v>142000000</v>
      </c>
      <c r="N137">
        <v>100883900</v>
      </c>
      <c r="O137" t="s">
        <v>120</v>
      </c>
      <c r="P137" t="s">
        <v>1010</v>
      </c>
    </row>
    <row r="138" spans="1:16">
      <c r="A138" s="1">
        <v>46251</v>
      </c>
      <c r="B138" t="s">
        <v>977</v>
      </c>
      <c r="C138" t="s">
        <v>7</v>
      </c>
      <c r="D138" t="s">
        <v>978</v>
      </c>
      <c r="E138" t="s">
        <v>1056</v>
      </c>
      <c r="F138" t="s">
        <v>1098</v>
      </c>
      <c r="G138">
        <v>74673</v>
      </c>
      <c r="H138" s="1">
        <v>46247</v>
      </c>
      <c r="I138" s="1">
        <v>46247</v>
      </c>
      <c r="J138" s="1">
        <v>46251</v>
      </c>
      <c r="K138" t="s">
        <v>980</v>
      </c>
      <c r="L138" t="s">
        <v>7</v>
      </c>
      <c r="M138">
        <v>-100122780</v>
      </c>
      <c r="N138">
        <v>-100122780</v>
      </c>
      <c r="O138" t="s">
        <v>120</v>
      </c>
      <c r="P138" t="s">
        <v>1010</v>
      </c>
    </row>
    <row r="139" spans="1:16">
      <c r="A139" s="1">
        <v>46253</v>
      </c>
      <c r="B139" t="s">
        <v>977</v>
      </c>
      <c r="C139" t="s">
        <v>7</v>
      </c>
      <c r="D139" t="s">
        <v>978</v>
      </c>
      <c r="E139" t="s">
        <v>1056</v>
      </c>
      <c r="F139" t="s">
        <v>1099</v>
      </c>
      <c r="G139">
        <v>74703</v>
      </c>
      <c r="H139" s="1">
        <v>46251</v>
      </c>
      <c r="I139" s="1">
        <v>46251</v>
      </c>
      <c r="J139" s="1">
        <v>46253</v>
      </c>
      <c r="K139" t="s">
        <v>980</v>
      </c>
      <c r="L139" t="s">
        <v>334</v>
      </c>
      <c r="M139">
        <v>97576207.019999996</v>
      </c>
      <c r="N139">
        <v>69513289.881047994</v>
      </c>
      <c r="O139" t="s">
        <v>120</v>
      </c>
      <c r="P139" t="s">
        <v>824</v>
      </c>
    </row>
    <row r="140" spans="1:16">
      <c r="A140" s="1">
        <v>46253</v>
      </c>
      <c r="B140" t="s">
        <v>977</v>
      </c>
      <c r="C140" t="s">
        <v>7</v>
      </c>
      <c r="D140" t="s">
        <v>978</v>
      </c>
      <c r="E140" t="s">
        <v>1056</v>
      </c>
      <c r="F140" t="s">
        <v>1100</v>
      </c>
      <c r="G140">
        <v>74703</v>
      </c>
      <c r="H140" s="1">
        <v>46251</v>
      </c>
      <c r="I140" s="1">
        <v>46251</v>
      </c>
      <c r="J140" s="1">
        <v>46253</v>
      </c>
      <c r="K140" t="s">
        <v>980</v>
      </c>
      <c r="L140" t="s">
        <v>7</v>
      </c>
      <c r="M140">
        <v>-69506459.549999997</v>
      </c>
      <c r="N140">
        <v>-69506459.549999997</v>
      </c>
      <c r="O140" t="s">
        <v>120</v>
      </c>
      <c r="P140" t="s">
        <v>824</v>
      </c>
    </row>
    <row r="141" spans="1:16">
      <c r="A141" s="1">
        <v>46254</v>
      </c>
      <c r="B141" t="s">
        <v>977</v>
      </c>
      <c r="C141" t="s">
        <v>7</v>
      </c>
      <c r="D141" t="s">
        <v>978</v>
      </c>
      <c r="E141" t="s">
        <v>1056</v>
      </c>
      <c r="F141" t="s">
        <v>1101</v>
      </c>
      <c r="G141">
        <v>74715</v>
      </c>
      <c r="H141" s="1">
        <v>46252</v>
      </c>
      <c r="I141" s="1">
        <v>46252</v>
      </c>
      <c r="J141" s="1">
        <v>46254</v>
      </c>
      <c r="K141" t="s">
        <v>980</v>
      </c>
      <c r="L141" t="s">
        <v>334</v>
      </c>
      <c r="M141">
        <v>60000000</v>
      </c>
      <c r="N141">
        <v>42675000</v>
      </c>
      <c r="O141" t="s">
        <v>120</v>
      </c>
      <c r="P141" t="s">
        <v>362</v>
      </c>
    </row>
    <row r="142" spans="1:16">
      <c r="A142" s="1">
        <v>46254</v>
      </c>
      <c r="B142" t="s">
        <v>977</v>
      </c>
      <c r="C142" t="s">
        <v>7</v>
      </c>
      <c r="D142" t="s">
        <v>978</v>
      </c>
      <c r="E142" t="s">
        <v>1056</v>
      </c>
      <c r="F142" t="s">
        <v>1102</v>
      </c>
      <c r="G142">
        <v>74715</v>
      </c>
      <c r="H142" s="1">
        <v>46252</v>
      </c>
      <c r="I142" s="1">
        <v>46252</v>
      </c>
      <c r="J142" s="1">
        <v>46254</v>
      </c>
      <c r="K142" t="s">
        <v>980</v>
      </c>
      <c r="L142" t="s">
        <v>7</v>
      </c>
      <c r="M142">
        <v>-42663000</v>
      </c>
      <c r="N142">
        <v>-42663000</v>
      </c>
      <c r="O142" t="s">
        <v>120</v>
      </c>
      <c r="P142" t="s">
        <v>362</v>
      </c>
    </row>
    <row r="143" spans="1:16">
      <c r="A143" s="1">
        <v>46204</v>
      </c>
      <c r="B143" t="s">
        <v>977</v>
      </c>
      <c r="C143" t="s">
        <v>7</v>
      </c>
      <c r="D143" t="s">
        <v>978</v>
      </c>
      <c r="E143" t="s">
        <v>1103</v>
      </c>
      <c r="F143" t="s">
        <v>1104</v>
      </c>
      <c r="G143" t="s">
        <v>1105</v>
      </c>
      <c r="H143" s="1">
        <v>45226</v>
      </c>
      <c r="I143" s="1">
        <v>45226</v>
      </c>
      <c r="J143" s="1">
        <v>47053</v>
      </c>
      <c r="K143" t="s">
        <v>980</v>
      </c>
      <c r="L143" t="s">
        <v>7</v>
      </c>
      <c r="M143">
        <v>6285943.7300000004</v>
      </c>
      <c r="N143">
        <v>6285943.7300000004</v>
      </c>
      <c r="O143" t="s">
        <v>120</v>
      </c>
      <c r="P143" t="s">
        <v>605</v>
      </c>
    </row>
    <row r="144" spans="1:16">
      <c r="A144" s="1">
        <v>46204</v>
      </c>
      <c r="B144" t="s">
        <v>977</v>
      </c>
      <c r="C144" t="s">
        <v>7</v>
      </c>
      <c r="D144" t="s">
        <v>978</v>
      </c>
      <c r="E144" t="s">
        <v>1103</v>
      </c>
      <c r="F144" t="s">
        <v>1104</v>
      </c>
      <c r="G144" t="s">
        <v>1105</v>
      </c>
      <c r="H144" s="1">
        <v>45226</v>
      </c>
      <c r="I144" s="1">
        <v>45226</v>
      </c>
      <c r="J144" s="1">
        <v>47053</v>
      </c>
      <c r="K144" t="s">
        <v>113</v>
      </c>
      <c r="L144" t="s">
        <v>7</v>
      </c>
      <c r="M144">
        <v>640.82000000000005</v>
      </c>
      <c r="N144">
        <v>640.82000000000005</v>
      </c>
      <c r="O144" t="s">
        <v>120</v>
      </c>
      <c r="P144" t="s">
        <v>605</v>
      </c>
    </row>
    <row r="145" spans="1:16">
      <c r="A145" s="1">
        <v>46204</v>
      </c>
      <c r="B145" t="s">
        <v>977</v>
      </c>
      <c r="C145" t="s">
        <v>7</v>
      </c>
      <c r="D145" t="s">
        <v>978</v>
      </c>
      <c r="E145" t="s">
        <v>1103</v>
      </c>
      <c r="F145" t="s">
        <v>1106</v>
      </c>
      <c r="G145" t="s">
        <v>1107</v>
      </c>
      <c r="H145" s="1">
        <v>45931</v>
      </c>
      <c r="I145" s="1">
        <v>45931</v>
      </c>
      <c r="J145" s="1">
        <v>47757</v>
      </c>
      <c r="K145" t="s">
        <v>980</v>
      </c>
      <c r="L145" t="s">
        <v>7</v>
      </c>
      <c r="M145">
        <v>4322398.3099999996</v>
      </c>
      <c r="N145">
        <v>4322398.3099999996</v>
      </c>
      <c r="O145" t="s">
        <v>120</v>
      </c>
      <c r="P145" t="s">
        <v>466</v>
      </c>
    </row>
    <row r="146" spans="1:16">
      <c r="A146" s="1">
        <v>46204</v>
      </c>
      <c r="B146" t="s">
        <v>977</v>
      </c>
      <c r="C146" t="s">
        <v>7</v>
      </c>
      <c r="D146" t="s">
        <v>978</v>
      </c>
      <c r="E146" t="s">
        <v>1103</v>
      </c>
      <c r="F146" t="s">
        <v>1106</v>
      </c>
      <c r="G146" t="s">
        <v>1107</v>
      </c>
      <c r="H146" s="1">
        <v>45931</v>
      </c>
      <c r="I146" s="1">
        <v>45931</v>
      </c>
      <c r="J146" s="1">
        <v>47757</v>
      </c>
      <c r="K146" t="s">
        <v>113</v>
      </c>
      <c r="L146" t="s">
        <v>7</v>
      </c>
      <c r="M146">
        <v>639.16</v>
      </c>
      <c r="N146">
        <v>639.16</v>
      </c>
      <c r="O146" t="s">
        <v>120</v>
      </c>
      <c r="P146" t="s">
        <v>466</v>
      </c>
    </row>
    <row r="147" spans="1:16">
      <c r="A147" s="1">
        <v>46212</v>
      </c>
      <c r="B147" t="s">
        <v>977</v>
      </c>
      <c r="C147" t="s">
        <v>7</v>
      </c>
      <c r="D147" t="s">
        <v>978</v>
      </c>
      <c r="E147" t="s">
        <v>1103</v>
      </c>
      <c r="F147" t="s">
        <v>1108</v>
      </c>
      <c r="G147" t="s">
        <v>1109</v>
      </c>
      <c r="H147" s="1">
        <v>46029</v>
      </c>
      <c r="I147" s="1">
        <v>46031</v>
      </c>
      <c r="J147" s="1">
        <v>46212</v>
      </c>
      <c r="K147" t="s">
        <v>980</v>
      </c>
      <c r="L147" t="s">
        <v>408</v>
      </c>
      <c r="M147">
        <v>14400000000</v>
      </c>
      <c r="N147">
        <v>88675344</v>
      </c>
      <c r="O147" t="s">
        <v>120</v>
      </c>
      <c r="P147" t="s">
        <v>875</v>
      </c>
    </row>
    <row r="148" spans="1:16">
      <c r="A148" s="1">
        <v>46212</v>
      </c>
      <c r="B148" t="s">
        <v>977</v>
      </c>
      <c r="C148" t="s">
        <v>7</v>
      </c>
      <c r="D148" t="s">
        <v>978</v>
      </c>
      <c r="E148" t="s">
        <v>1103</v>
      </c>
      <c r="F148" t="s">
        <v>1108</v>
      </c>
      <c r="G148" t="s">
        <v>1109</v>
      </c>
      <c r="H148" s="1">
        <v>46029</v>
      </c>
      <c r="I148" s="1">
        <v>46031</v>
      </c>
      <c r="J148" s="1">
        <v>46212</v>
      </c>
      <c r="K148" t="s">
        <v>113</v>
      </c>
      <c r="L148" t="s">
        <v>408</v>
      </c>
      <c r="M148">
        <v>71408219</v>
      </c>
      <c r="N148">
        <v>439732.52668418997</v>
      </c>
      <c r="O148" t="s">
        <v>120</v>
      </c>
      <c r="P148" t="s">
        <v>875</v>
      </c>
    </row>
    <row r="149" spans="1:16">
      <c r="A149" s="1">
        <v>46219</v>
      </c>
      <c r="B149" t="s">
        <v>977</v>
      </c>
      <c r="C149" t="s">
        <v>7</v>
      </c>
      <c r="D149" t="s">
        <v>978</v>
      </c>
      <c r="E149" t="s">
        <v>1103</v>
      </c>
      <c r="F149" t="s">
        <v>1110</v>
      </c>
      <c r="G149" t="s">
        <v>1111</v>
      </c>
      <c r="H149" s="1">
        <v>46036</v>
      </c>
      <c r="I149" s="1">
        <v>46038</v>
      </c>
      <c r="J149" s="1">
        <v>46219</v>
      </c>
      <c r="K149" t="s">
        <v>980</v>
      </c>
      <c r="L149" t="s">
        <v>187</v>
      </c>
      <c r="M149">
        <v>29000000</v>
      </c>
      <c r="N149">
        <v>33177450</v>
      </c>
      <c r="O149" t="s">
        <v>120</v>
      </c>
      <c r="P149" t="s">
        <v>840</v>
      </c>
    </row>
    <row r="150" spans="1:16">
      <c r="A150" s="1">
        <v>46219</v>
      </c>
      <c r="B150" t="s">
        <v>977</v>
      </c>
      <c r="C150" t="s">
        <v>7</v>
      </c>
      <c r="D150" t="s">
        <v>978</v>
      </c>
      <c r="E150" t="s">
        <v>1103</v>
      </c>
      <c r="F150" t="s">
        <v>1110</v>
      </c>
      <c r="G150" t="s">
        <v>1111</v>
      </c>
      <c r="H150" s="1">
        <v>46036</v>
      </c>
      <c r="I150" s="1">
        <v>46038</v>
      </c>
      <c r="J150" s="1">
        <v>46219</v>
      </c>
      <c r="K150" t="s">
        <v>113</v>
      </c>
      <c r="L150" t="s">
        <v>187</v>
      </c>
      <c r="M150">
        <v>349933.33</v>
      </c>
      <c r="N150">
        <v>400341.22618649999</v>
      </c>
      <c r="O150" t="s">
        <v>120</v>
      </c>
      <c r="P150" t="s">
        <v>840</v>
      </c>
    </row>
    <row r="151" spans="1:16">
      <c r="A151" s="1">
        <v>46230</v>
      </c>
      <c r="B151" t="s">
        <v>977</v>
      </c>
      <c r="C151" t="s">
        <v>7</v>
      </c>
      <c r="D151" t="s">
        <v>978</v>
      </c>
      <c r="E151" t="s">
        <v>1103</v>
      </c>
      <c r="F151" t="s">
        <v>954</v>
      </c>
      <c r="G151" t="s">
        <v>1112</v>
      </c>
      <c r="H151" s="1">
        <v>46044</v>
      </c>
      <c r="I151" s="1">
        <v>46048</v>
      </c>
      <c r="J151" s="1">
        <v>46230</v>
      </c>
      <c r="K151" t="s">
        <v>980</v>
      </c>
      <c r="L151" t="s">
        <v>408</v>
      </c>
      <c r="M151">
        <v>1700000000</v>
      </c>
      <c r="N151">
        <v>10382308</v>
      </c>
      <c r="O151" t="s">
        <v>120</v>
      </c>
      <c r="P151" t="s">
        <v>875</v>
      </c>
    </row>
    <row r="152" spans="1:16">
      <c r="A152" s="1">
        <v>46230</v>
      </c>
      <c r="B152" t="s">
        <v>977</v>
      </c>
      <c r="C152" t="s">
        <v>7</v>
      </c>
      <c r="D152" t="s">
        <v>978</v>
      </c>
      <c r="E152" t="s">
        <v>1103</v>
      </c>
      <c r="F152" t="s">
        <v>954</v>
      </c>
      <c r="G152" t="s">
        <v>1112</v>
      </c>
      <c r="H152" s="1">
        <v>46044</v>
      </c>
      <c r="I152" s="1">
        <v>46048</v>
      </c>
      <c r="J152" s="1">
        <v>46230</v>
      </c>
      <c r="K152" t="s">
        <v>113</v>
      </c>
      <c r="L152" t="s">
        <v>408</v>
      </c>
      <c r="M152">
        <v>8815781</v>
      </c>
      <c r="N152">
        <v>53840.090354439999</v>
      </c>
      <c r="O152" t="s">
        <v>120</v>
      </c>
      <c r="P152" t="s">
        <v>875</v>
      </c>
    </row>
    <row r="153" spans="1:16">
      <c r="A153" s="1">
        <v>46239</v>
      </c>
      <c r="B153" t="s">
        <v>977</v>
      </c>
      <c r="C153" t="s">
        <v>7</v>
      </c>
      <c r="D153" t="s">
        <v>978</v>
      </c>
      <c r="E153" t="s">
        <v>1103</v>
      </c>
      <c r="F153" t="s">
        <v>1113</v>
      </c>
      <c r="G153" t="s">
        <v>1114</v>
      </c>
      <c r="H153" s="1">
        <v>46084</v>
      </c>
      <c r="I153" s="1">
        <v>46086</v>
      </c>
      <c r="J153" s="1">
        <v>46239</v>
      </c>
      <c r="K153" t="s">
        <v>113</v>
      </c>
      <c r="L153" t="s">
        <v>334</v>
      </c>
      <c r="M153">
        <v>2805000</v>
      </c>
      <c r="N153">
        <v>1978927.5</v>
      </c>
      <c r="O153" t="s">
        <v>120</v>
      </c>
      <c r="P153" t="s">
        <v>826</v>
      </c>
    </row>
    <row r="154" spans="1:16">
      <c r="A154" s="1">
        <v>46239</v>
      </c>
      <c r="B154" t="s">
        <v>977</v>
      </c>
      <c r="C154" t="s">
        <v>7</v>
      </c>
      <c r="D154" t="s">
        <v>978</v>
      </c>
      <c r="E154" t="s">
        <v>1103</v>
      </c>
      <c r="F154" t="s">
        <v>1113</v>
      </c>
      <c r="G154" t="s">
        <v>1114</v>
      </c>
      <c r="H154" s="1">
        <v>46084</v>
      </c>
      <c r="I154" s="1">
        <v>46086</v>
      </c>
      <c r="J154" s="1">
        <v>46239</v>
      </c>
      <c r="K154" t="s">
        <v>980</v>
      </c>
      <c r="L154" t="s">
        <v>334</v>
      </c>
      <c r="M154">
        <v>150000000</v>
      </c>
      <c r="N154">
        <v>105825000</v>
      </c>
      <c r="O154" t="s">
        <v>120</v>
      </c>
      <c r="P154" t="s">
        <v>826</v>
      </c>
    </row>
    <row r="155" spans="1:16">
      <c r="A155" s="1">
        <v>46212</v>
      </c>
      <c r="B155" t="s">
        <v>977</v>
      </c>
      <c r="C155" t="s">
        <v>7</v>
      </c>
      <c r="D155" t="s">
        <v>978</v>
      </c>
      <c r="E155" t="s">
        <v>1103</v>
      </c>
      <c r="F155" t="s">
        <v>1115</v>
      </c>
      <c r="G155" t="s">
        <v>1116</v>
      </c>
      <c r="H155" s="1">
        <v>46119</v>
      </c>
      <c r="I155" s="1">
        <v>46121</v>
      </c>
      <c r="J155" s="1">
        <v>46212</v>
      </c>
      <c r="K155" t="s">
        <v>113</v>
      </c>
      <c r="L155" t="s">
        <v>334</v>
      </c>
      <c r="M155">
        <v>543725</v>
      </c>
      <c r="N155">
        <v>377317.96375</v>
      </c>
      <c r="O155" t="s">
        <v>120</v>
      </c>
      <c r="P155" t="s">
        <v>826</v>
      </c>
    </row>
    <row r="156" spans="1:16">
      <c r="A156" s="1">
        <v>46212</v>
      </c>
      <c r="B156" t="s">
        <v>977</v>
      </c>
      <c r="C156" t="s">
        <v>7</v>
      </c>
      <c r="D156" t="s">
        <v>978</v>
      </c>
      <c r="E156" t="s">
        <v>1103</v>
      </c>
      <c r="F156" t="s">
        <v>1115</v>
      </c>
      <c r="G156" t="s">
        <v>1116</v>
      </c>
      <c r="H156" s="1">
        <v>46119</v>
      </c>
      <c r="I156" s="1">
        <v>46121</v>
      </c>
      <c r="J156" s="1">
        <v>46212</v>
      </c>
      <c r="K156" t="s">
        <v>980</v>
      </c>
      <c r="L156" t="s">
        <v>334</v>
      </c>
      <c r="M156">
        <v>45000000</v>
      </c>
      <c r="N156">
        <v>31227750</v>
      </c>
      <c r="O156" t="s">
        <v>120</v>
      </c>
      <c r="P156" t="s">
        <v>826</v>
      </c>
    </row>
    <row r="157" spans="1:16">
      <c r="A157" s="1">
        <v>46244</v>
      </c>
      <c r="B157" t="s">
        <v>977</v>
      </c>
      <c r="C157" t="s">
        <v>7</v>
      </c>
      <c r="D157" t="s">
        <v>978</v>
      </c>
      <c r="E157" t="s">
        <v>1103</v>
      </c>
      <c r="F157" t="s">
        <v>1117</v>
      </c>
      <c r="G157" t="s">
        <v>1118</v>
      </c>
      <c r="H157" s="1">
        <v>46120</v>
      </c>
      <c r="I157" s="1">
        <v>46122</v>
      </c>
      <c r="J157" s="1">
        <v>46244</v>
      </c>
      <c r="K157" t="s">
        <v>980</v>
      </c>
      <c r="L157" t="s">
        <v>7</v>
      </c>
      <c r="M157">
        <v>100000000</v>
      </c>
      <c r="N157">
        <v>100000000</v>
      </c>
      <c r="O157" t="s">
        <v>120</v>
      </c>
      <c r="P157" t="s">
        <v>868</v>
      </c>
    </row>
    <row r="158" spans="1:16">
      <c r="A158" s="1">
        <v>46244</v>
      </c>
      <c r="B158" t="s">
        <v>977</v>
      </c>
      <c r="C158" t="s">
        <v>7</v>
      </c>
      <c r="D158" t="s">
        <v>978</v>
      </c>
      <c r="E158" t="s">
        <v>1103</v>
      </c>
      <c r="F158" t="s">
        <v>1117</v>
      </c>
      <c r="G158" t="s">
        <v>1118</v>
      </c>
      <c r="H158" s="1">
        <v>46120</v>
      </c>
      <c r="I158" s="1">
        <v>46122</v>
      </c>
      <c r="J158" s="1">
        <v>46244</v>
      </c>
      <c r="K158" t="s">
        <v>113</v>
      </c>
      <c r="L158" t="s">
        <v>7</v>
      </c>
      <c r="M158">
        <v>1396222.22</v>
      </c>
      <c r="N158">
        <v>1396222.22</v>
      </c>
      <c r="O158" t="s">
        <v>120</v>
      </c>
      <c r="P158" t="s">
        <v>868</v>
      </c>
    </row>
    <row r="159" spans="1:16">
      <c r="A159" s="1">
        <v>46213</v>
      </c>
      <c r="B159" t="s">
        <v>977</v>
      </c>
      <c r="C159" t="s">
        <v>7</v>
      </c>
      <c r="D159" t="s">
        <v>978</v>
      </c>
      <c r="E159" t="s">
        <v>1103</v>
      </c>
      <c r="F159" t="s">
        <v>1119</v>
      </c>
      <c r="G159" t="s">
        <v>1120</v>
      </c>
      <c r="H159" s="1">
        <v>46120</v>
      </c>
      <c r="I159" s="1">
        <v>46122</v>
      </c>
      <c r="J159" s="1">
        <v>46213</v>
      </c>
      <c r="K159" t="s">
        <v>980</v>
      </c>
      <c r="L159" t="s">
        <v>7</v>
      </c>
      <c r="M159">
        <v>50000000</v>
      </c>
      <c r="N159">
        <v>50000000</v>
      </c>
      <c r="O159" t="s">
        <v>120</v>
      </c>
      <c r="P159" t="s">
        <v>903</v>
      </c>
    </row>
    <row r="160" spans="1:16">
      <c r="A160" s="1">
        <v>46213</v>
      </c>
      <c r="B160" t="s">
        <v>977</v>
      </c>
      <c r="C160" t="s">
        <v>7</v>
      </c>
      <c r="D160" t="s">
        <v>978</v>
      </c>
      <c r="E160" t="s">
        <v>1103</v>
      </c>
      <c r="F160" t="s">
        <v>1119</v>
      </c>
      <c r="G160" t="s">
        <v>1120</v>
      </c>
      <c r="H160" s="1">
        <v>46120</v>
      </c>
      <c r="I160" s="1">
        <v>46122</v>
      </c>
      <c r="J160" s="1">
        <v>46213</v>
      </c>
      <c r="K160" t="s">
        <v>113</v>
      </c>
      <c r="L160" t="s">
        <v>7</v>
      </c>
      <c r="M160">
        <v>515666.67</v>
      </c>
      <c r="N160">
        <v>515666.67</v>
      </c>
      <c r="O160" t="s">
        <v>120</v>
      </c>
      <c r="P160" t="s">
        <v>903</v>
      </c>
    </row>
    <row r="161" spans="1:16">
      <c r="A161" s="1">
        <v>46216</v>
      </c>
      <c r="B161" t="s">
        <v>977</v>
      </c>
      <c r="C161" t="s">
        <v>7</v>
      </c>
      <c r="D161" t="s">
        <v>978</v>
      </c>
      <c r="E161" t="s">
        <v>1103</v>
      </c>
      <c r="F161" t="s">
        <v>1121</v>
      </c>
      <c r="G161" t="s">
        <v>1122</v>
      </c>
      <c r="H161" s="1">
        <v>46121</v>
      </c>
      <c r="I161" s="1">
        <v>46125</v>
      </c>
      <c r="J161" s="1">
        <v>46216</v>
      </c>
      <c r="K161" t="s">
        <v>113</v>
      </c>
      <c r="L161" t="s">
        <v>408</v>
      </c>
      <c r="M161">
        <v>18933055</v>
      </c>
      <c r="N161">
        <v>116546.9639857</v>
      </c>
      <c r="O161" t="s">
        <v>120</v>
      </c>
      <c r="P161" t="s">
        <v>411</v>
      </c>
    </row>
    <row r="162" spans="1:16">
      <c r="A162" s="1">
        <v>46216</v>
      </c>
      <c r="B162" t="s">
        <v>977</v>
      </c>
      <c r="C162" t="s">
        <v>7</v>
      </c>
      <c r="D162" t="s">
        <v>978</v>
      </c>
      <c r="E162" t="s">
        <v>1103</v>
      </c>
      <c r="F162" t="s">
        <v>1121</v>
      </c>
      <c r="G162" t="s">
        <v>1122</v>
      </c>
      <c r="H162" s="1">
        <v>46121</v>
      </c>
      <c r="I162" s="1">
        <v>46125</v>
      </c>
      <c r="J162" s="1">
        <v>46216</v>
      </c>
      <c r="K162" t="s">
        <v>980</v>
      </c>
      <c r="L162" t="s">
        <v>408</v>
      </c>
      <c r="M162">
        <v>7000000000</v>
      </c>
      <c r="N162">
        <v>43090180</v>
      </c>
      <c r="O162" t="s">
        <v>120</v>
      </c>
      <c r="P162" t="s">
        <v>411</v>
      </c>
    </row>
    <row r="163" spans="1:16">
      <c r="A163" s="1">
        <v>46219</v>
      </c>
      <c r="B163" t="s">
        <v>977</v>
      </c>
      <c r="C163" t="s">
        <v>7</v>
      </c>
      <c r="D163" t="s">
        <v>978</v>
      </c>
      <c r="E163" t="s">
        <v>1103</v>
      </c>
      <c r="F163" t="s">
        <v>1123</v>
      </c>
      <c r="G163" t="s">
        <v>1124</v>
      </c>
      <c r="H163" s="1">
        <v>46126</v>
      </c>
      <c r="I163" s="1">
        <v>46128</v>
      </c>
      <c r="J163" s="1">
        <v>46219</v>
      </c>
      <c r="K163" t="s">
        <v>980</v>
      </c>
      <c r="L163" t="s">
        <v>187</v>
      </c>
      <c r="M163">
        <v>80000000</v>
      </c>
      <c r="N163">
        <v>91524000</v>
      </c>
      <c r="O163" t="s">
        <v>120</v>
      </c>
      <c r="P163" t="s">
        <v>887</v>
      </c>
    </row>
    <row r="164" spans="1:16">
      <c r="A164" s="1">
        <v>46219</v>
      </c>
      <c r="B164" t="s">
        <v>977</v>
      </c>
      <c r="C164" t="s">
        <v>7</v>
      </c>
      <c r="D164" t="s">
        <v>978</v>
      </c>
      <c r="E164" t="s">
        <v>1103</v>
      </c>
      <c r="F164" t="s">
        <v>1123</v>
      </c>
      <c r="G164" t="s">
        <v>1124</v>
      </c>
      <c r="H164" s="1">
        <v>46126</v>
      </c>
      <c r="I164" s="1">
        <v>46128</v>
      </c>
      <c r="J164" s="1">
        <v>46219</v>
      </c>
      <c r="K164" t="s">
        <v>113</v>
      </c>
      <c r="L164" t="s">
        <v>187</v>
      </c>
      <c r="M164">
        <v>491400</v>
      </c>
      <c r="N164">
        <v>562186.17000000004</v>
      </c>
      <c r="O164" t="s">
        <v>120</v>
      </c>
      <c r="P164" t="s">
        <v>887</v>
      </c>
    </row>
    <row r="165" spans="1:16">
      <c r="A165" s="1">
        <v>46219</v>
      </c>
      <c r="B165" t="s">
        <v>977</v>
      </c>
      <c r="C165" t="s">
        <v>7</v>
      </c>
      <c r="D165" t="s">
        <v>978</v>
      </c>
      <c r="E165" t="s">
        <v>1103</v>
      </c>
      <c r="F165" t="s">
        <v>1125</v>
      </c>
      <c r="G165" t="s">
        <v>1126</v>
      </c>
      <c r="H165" s="1">
        <v>46126</v>
      </c>
      <c r="I165" s="1">
        <v>46128</v>
      </c>
      <c r="J165" s="1">
        <v>46219</v>
      </c>
      <c r="K165" t="s">
        <v>113</v>
      </c>
      <c r="L165" t="s">
        <v>408</v>
      </c>
      <c r="M165">
        <v>55737500</v>
      </c>
      <c r="N165">
        <v>343200.86937500001</v>
      </c>
      <c r="O165" t="s">
        <v>120</v>
      </c>
      <c r="P165" t="s">
        <v>411</v>
      </c>
    </row>
    <row r="166" spans="1:16">
      <c r="A166" s="1">
        <v>46219</v>
      </c>
      <c r="B166" t="s">
        <v>977</v>
      </c>
      <c r="C166" t="s">
        <v>7</v>
      </c>
      <c r="D166" t="s">
        <v>978</v>
      </c>
      <c r="E166" t="s">
        <v>1103</v>
      </c>
      <c r="F166" t="s">
        <v>1125</v>
      </c>
      <c r="G166" t="s">
        <v>1126</v>
      </c>
      <c r="H166" s="1">
        <v>46126</v>
      </c>
      <c r="I166" s="1">
        <v>46128</v>
      </c>
      <c r="J166" s="1">
        <v>46219</v>
      </c>
      <c r="K166" t="s">
        <v>980</v>
      </c>
      <c r="L166" t="s">
        <v>408</v>
      </c>
      <c r="M166">
        <v>21000000000</v>
      </c>
      <c r="N166">
        <v>129306450</v>
      </c>
      <c r="O166" t="s">
        <v>120</v>
      </c>
      <c r="P166" t="s">
        <v>411</v>
      </c>
    </row>
    <row r="167" spans="1:16">
      <c r="A167" s="1">
        <v>46251</v>
      </c>
      <c r="B167" t="s">
        <v>977</v>
      </c>
      <c r="C167" t="s">
        <v>7</v>
      </c>
      <c r="D167" t="s">
        <v>978</v>
      </c>
      <c r="E167" t="s">
        <v>1103</v>
      </c>
      <c r="F167" t="s">
        <v>1127</v>
      </c>
      <c r="G167" t="s">
        <v>1128</v>
      </c>
      <c r="H167" s="1">
        <v>46126</v>
      </c>
      <c r="I167" s="1">
        <v>46128</v>
      </c>
      <c r="J167" s="1">
        <v>46251</v>
      </c>
      <c r="K167" t="s">
        <v>980</v>
      </c>
      <c r="L167" t="s">
        <v>7</v>
      </c>
      <c r="M167">
        <v>100000000</v>
      </c>
      <c r="N167">
        <v>100000000</v>
      </c>
      <c r="O167" t="s">
        <v>120</v>
      </c>
      <c r="P167" t="s">
        <v>868</v>
      </c>
    </row>
    <row r="168" spans="1:16">
      <c r="A168" s="1">
        <v>46251</v>
      </c>
      <c r="B168" t="s">
        <v>977</v>
      </c>
      <c r="C168" t="s">
        <v>7</v>
      </c>
      <c r="D168" t="s">
        <v>978</v>
      </c>
      <c r="E168" t="s">
        <v>1103</v>
      </c>
      <c r="F168" t="s">
        <v>1127</v>
      </c>
      <c r="G168" t="s">
        <v>1128</v>
      </c>
      <c r="H168" s="1">
        <v>46126</v>
      </c>
      <c r="I168" s="1">
        <v>46128</v>
      </c>
      <c r="J168" s="1">
        <v>46251</v>
      </c>
      <c r="K168" t="s">
        <v>113</v>
      </c>
      <c r="L168" t="s">
        <v>7</v>
      </c>
      <c r="M168">
        <v>1414500</v>
      </c>
      <c r="N168">
        <v>1414500</v>
      </c>
      <c r="O168" t="s">
        <v>120</v>
      </c>
      <c r="P168" t="s">
        <v>868</v>
      </c>
    </row>
    <row r="169" spans="1:16">
      <c r="A169" s="1">
        <v>46220</v>
      </c>
      <c r="B169" t="s">
        <v>977</v>
      </c>
      <c r="C169" t="s">
        <v>7</v>
      </c>
      <c r="D169" t="s">
        <v>978</v>
      </c>
      <c r="E169" t="s">
        <v>1103</v>
      </c>
      <c r="F169" t="s">
        <v>1129</v>
      </c>
      <c r="G169" t="s">
        <v>1130</v>
      </c>
      <c r="H169" s="1">
        <v>46127</v>
      </c>
      <c r="I169" s="1">
        <v>46129</v>
      </c>
      <c r="J169" s="1">
        <v>46220</v>
      </c>
      <c r="K169" t="s">
        <v>113</v>
      </c>
      <c r="L169" t="s">
        <v>352</v>
      </c>
      <c r="M169">
        <v>827726.03</v>
      </c>
      <c r="N169">
        <v>1113995.0774755001</v>
      </c>
      <c r="O169" t="s">
        <v>120</v>
      </c>
      <c r="P169" t="s">
        <v>364</v>
      </c>
    </row>
    <row r="170" spans="1:16">
      <c r="A170" s="1">
        <v>46220</v>
      </c>
      <c r="B170" t="s">
        <v>977</v>
      </c>
      <c r="C170" t="s">
        <v>7</v>
      </c>
      <c r="D170" t="s">
        <v>978</v>
      </c>
      <c r="E170" t="s">
        <v>1103</v>
      </c>
      <c r="F170" t="s">
        <v>1129</v>
      </c>
      <c r="G170" t="s">
        <v>1130</v>
      </c>
      <c r="H170" s="1">
        <v>46127</v>
      </c>
      <c r="I170" s="1">
        <v>46129</v>
      </c>
      <c r="J170" s="1">
        <v>46220</v>
      </c>
      <c r="K170" t="s">
        <v>980</v>
      </c>
      <c r="L170" t="s">
        <v>352</v>
      </c>
      <c r="M170">
        <v>80000000</v>
      </c>
      <c r="N170">
        <v>107668000</v>
      </c>
      <c r="O170" t="s">
        <v>120</v>
      </c>
      <c r="P170" t="s">
        <v>364</v>
      </c>
    </row>
    <row r="171" spans="1:16">
      <c r="A171" s="1">
        <v>46254</v>
      </c>
      <c r="B171" t="s">
        <v>977</v>
      </c>
      <c r="C171" t="s">
        <v>7</v>
      </c>
      <c r="D171" t="s">
        <v>978</v>
      </c>
      <c r="E171" t="s">
        <v>1103</v>
      </c>
      <c r="F171" t="s">
        <v>1131</v>
      </c>
      <c r="G171" t="s">
        <v>1132</v>
      </c>
      <c r="H171" s="1">
        <v>46128</v>
      </c>
      <c r="I171" s="1">
        <v>46132</v>
      </c>
      <c r="J171" s="1">
        <v>46254</v>
      </c>
      <c r="K171" t="s">
        <v>113</v>
      </c>
      <c r="L171" t="s">
        <v>7</v>
      </c>
      <c r="M171">
        <v>699805.56</v>
      </c>
      <c r="N171">
        <v>699805.56</v>
      </c>
      <c r="O171" t="s">
        <v>120</v>
      </c>
      <c r="P171" t="s">
        <v>840</v>
      </c>
    </row>
    <row r="172" spans="1:16">
      <c r="A172" s="1">
        <v>46254</v>
      </c>
      <c r="B172" t="s">
        <v>977</v>
      </c>
      <c r="C172" t="s">
        <v>7</v>
      </c>
      <c r="D172" t="s">
        <v>978</v>
      </c>
      <c r="E172" t="s">
        <v>1103</v>
      </c>
      <c r="F172" t="s">
        <v>1131</v>
      </c>
      <c r="G172" t="s">
        <v>1132</v>
      </c>
      <c r="H172" s="1">
        <v>46128</v>
      </c>
      <c r="I172" s="1">
        <v>46132</v>
      </c>
      <c r="J172" s="1">
        <v>46254</v>
      </c>
      <c r="K172" t="s">
        <v>980</v>
      </c>
      <c r="L172" t="s">
        <v>7</v>
      </c>
      <c r="M172">
        <v>50000000</v>
      </c>
      <c r="N172">
        <v>50000000</v>
      </c>
      <c r="O172" t="s">
        <v>120</v>
      </c>
      <c r="P172" t="s">
        <v>840</v>
      </c>
    </row>
    <row r="173" spans="1:16">
      <c r="A173" s="1">
        <v>46230</v>
      </c>
      <c r="B173" t="s">
        <v>977</v>
      </c>
      <c r="C173" t="s">
        <v>7</v>
      </c>
      <c r="D173" t="s">
        <v>978</v>
      </c>
      <c r="E173" t="s">
        <v>1103</v>
      </c>
      <c r="F173" t="s">
        <v>953</v>
      </c>
      <c r="G173" t="s">
        <v>1133</v>
      </c>
      <c r="H173" s="1">
        <v>46128</v>
      </c>
      <c r="I173" s="1">
        <v>46132</v>
      </c>
      <c r="J173" s="1">
        <v>46230</v>
      </c>
      <c r="K173" t="s">
        <v>113</v>
      </c>
      <c r="L173" t="s">
        <v>334</v>
      </c>
      <c r="M173">
        <v>1943666.67</v>
      </c>
      <c r="N173">
        <v>1359108.9189975001</v>
      </c>
      <c r="O173" t="s">
        <v>120</v>
      </c>
      <c r="P173" t="s">
        <v>868</v>
      </c>
    </row>
    <row r="174" spans="1:16">
      <c r="A174" s="1">
        <v>46230</v>
      </c>
      <c r="B174" t="s">
        <v>977</v>
      </c>
      <c r="C174" t="s">
        <v>7</v>
      </c>
      <c r="D174" t="s">
        <v>978</v>
      </c>
      <c r="E174" t="s">
        <v>1103</v>
      </c>
      <c r="F174" t="s">
        <v>953</v>
      </c>
      <c r="G174" t="s">
        <v>1133</v>
      </c>
      <c r="H174" s="1">
        <v>46128</v>
      </c>
      <c r="I174" s="1">
        <v>46132</v>
      </c>
      <c r="J174" s="1">
        <v>46230</v>
      </c>
      <c r="K174" t="s">
        <v>980</v>
      </c>
      <c r="L174" t="s">
        <v>334</v>
      </c>
      <c r="M174">
        <v>150000000</v>
      </c>
      <c r="N174">
        <v>104887500</v>
      </c>
      <c r="O174" t="s">
        <v>120</v>
      </c>
      <c r="P174" t="s">
        <v>868</v>
      </c>
    </row>
    <row r="175" spans="1:16">
      <c r="A175" s="1">
        <v>46233</v>
      </c>
      <c r="B175" t="s">
        <v>977</v>
      </c>
      <c r="C175" t="s">
        <v>7</v>
      </c>
      <c r="D175" t="s">
        <v>978</v>
      </c>
      <c r="E175" t="s">
        <v>1103</v>
      </c>
      <c r="F175" t="s">
        <v>1134</v>
      </c>
      <c r="G175" t="s">
        <v>1135</v>
      </c>
      <c r="H175" s="1">
        <v>46140</v>
      </c>
      <c r="I175" s="1">
        <v>46142</v>
      </c>
      <c r="J175" s="1">
        <v>46233</v>
      </c>
      <c r="K175" t="s">
        <v>980</v>
      </c>
      <c r="L175" t="s">
        <v>408</v>
      </c>
      <c r="M175">
        <v>7600000000</v>
      </c>
      <c r="N175">
        <v>47693724</v>
      </c>
      <c r="O175" t="s">
        <v>120</v>
      </c>
      <c r="P175" t="s">
        <v>411</v>
      </c>
    </row>
    <row r="176" spans="1:16">
      <c r="A176" s="1">
        <v>46233</v>
      </c>
      <c r="B176" t="s">
        <v>977</v>
      </c>
      <c r="C176" t="s">
        <v>7</v>
      </c>
      <c r="D176" t="s">
        <v>978</v>
      </c>
      <c r="E176" t="s">
        <v>1103</v>
      </c>
      <c r="F176" t="s">
        <v>1134</v>
      </c>
      <c r="G176" t="s">
        <v>1135</v>
      </c>
      <c r="H176" s="1">
        <v>46140</v>
      </c>
      <c r="I176" s="1">
        <v>46142</v>
      </c>
      <c r="J176" s="1">
        <v>46233</v>
      </c>
      <c r="K176" t="s">
        <v>113</v>
      </c>
      <c r="L176" t="s">
        <v>408</v>
      </c>
      <c r="M176">
        <v>19403222</v>
      </c>
      <c r="N176">
        <v>121764.72562878</v>
      </c>
      <c r="O176" t="s">
        <v>120</v>
      </c>
      <c r="P176" t="s">
        <v>411</v>
      </c>
    </row>
    <row r="177" spans="1:16">
      <c r="A177" s="1">
        <v>46238</v>
      </c>
      <c r="B177" t="s">
        <v>977</v>
      </c>
      <c r="C177" t="s">
        <v>7</v>
      </c>
      <c r="D177" t="s">
        <v>978</v>
      </c>
      <c r="E177" t="s">
        <v>1103</v>
      </c>
      <c r="F177" t="s">
        <v>959</v>
      </c>
      <c r="G177" t="s">
        <v>1136</v>
      </c>
      <c r="H177" s="1">
        <v>46141</v>
      </c>
      <c r="I177" s="1">
        <v>46146</v>
      </c>
      <c r="J177" s="1">
        <v>46238</v>
      </c>
      <c r="K177" t="s">
        <v>113</v>
      </c>
      <c r="L177" t="s">
        <v>187</v>
      </c>
      <c r="M177">
        <v>125222.22</v>
      </c>
      <c r="N177">
        <v>144387.480771</v>
      </c>
      <c r="O177" t="s">
        <v>120</v>
      </c>
      <c r="P177" t="s">
        <v>809</v>
      </c>
    </row>
    <row r="178" spans="1:16">
      <c r="A178" s="1">
        <v>46238</v>
      </c>
      <c r="B178" t="s">
        <v>977</v>
      </c>
      <c r="C178" t="s">
        <v>7</v>
      </c>
      <c r="D178" t="s">
        <v>978</v>
      </c>
      <c r="E178" t="s">
        <v>1103</v>
      </c>
      <c r="F178" t="s">
        <v>959</v>
      </c>
      <c r="G178" t="s">
        <v>1136</v>
      </c>
      <c r="H178" s="1">
        <v>46141</v>
      </c>
      <c r="I178" s="1">
        <v>46146</v>
      </c>
      <c r="J178" s="1">
        <v>46238</v>
      </c>
      <c r="K178" t="s">
        <v>980</v>
      </c>
      <c r="L178" t="s">
        <v>187</v>
      </c>
      <c r="M178">
        <v>20000000</v>
      </c>
      <c r="N178">
        <v>23061000</v>
      </c>
      <c r="O178" t="s">
        <v>120</v>
      </c>
      <c r="P178" t="s">
        <v>809</v>
      </c>
    </row>
    <row r="179" spans="1:16">
      <c r="A179" s="1">
        <v>46238</v>
      </c>
      <c r="B179" t="s">
        <v>977</v>
      </c>
      <c r="C179" t="s">
        <v>7</v>
      </c>
      <c r="D179" t="s">
        <v>978</v>
      </c>
      <c r="E179" t="s">
        <v>1103</v>
      </c>
      <c r="F179" t="s">
        <v>958</v>
      </c>
      <c r="G179" t="s">
        <v>1137</v>
      </c>
      <c r="H179" s="1">
        <v>46141</v>
      </c>
      <c r="I179" s="1">
        <v>46146</v>
      </c>
      <c r="J179" s="1">
        <v>46238</v>
      </c>
      <c r="K179" t="s">
        <v>980</v>
      </c>
      <c r="L179" t="s">
        <v>147</v>
      </c>
      <c r="M179">
        <v>80000000</v>
      </c>
      <c r="N179">
        <v>98851200</v>
      </c>
      <c r="O179" t="s">
        <v>120</v>
      </c>
      <c r="P179" t="s">
        <v>820</v>
      </c>
    </row>
    <row r="180" spans="1:16">
      <c r="A180" s="1">
        <v>46238</v>
      </c>
      <c r="B180" t="s">
        <v>977</v>
      </c>
      <c r="C180" t="s">
        <v>7</v>
      </c>
      <c r="D180" t="s">
        <v>978</v>
      </c>
      <c r="E180" t="s">
        <v>1103</v>
      </c>
      <c r="F180" t="s">
        <v>958</v>
      </c>
      <c r="G180" t="s">
        <v>1137</v>
      </c>
      <c r="H180" s="1">
        <v>46141</v>
      </c>
      <c r="I180" s="1">
        <v>46146</v>
      </c>
      <c r="J180" s="1">
        <v>46238</v>
      </c>
      <c r="K180" t="s">
        <v>113</v>
      </c>
      <c r="L180" t="s">
        <v>147</v>
      </c>
      <c r="M180">
        <v>24533.33</v>
      </c>
      <c r="N180">
        <v>30314.363881199999</v>
      </c>
      <c r="O180" t="s">
        <v>120</v>
      </c>
      <c r="P180" t="s">
        <v>820</v>
      </c>
    </row>
    <row r="181" spans="1:16">
      <c r="A181" s="1">
        <v>46237</v>
      </c>
      <c r="B181" t="s">
        <v>977</v>
      </c>
      <c r="C181" t="s">
        <v>7</v>
      </c>
      <c r="D181" t="s">
        <v>978</v>
      </c>
      <c r="E181" t="s">
        <v>1103</v>
      </c>
      <c r="F181" t="s">
        <v>1138</v>
      </c>
      <c r="G181" t="s">
        <v>1139</v>
      </c>
      <c r="H181" s="1">
        <v>46141</v>
      </c>
      <c r="I181" s="1">
        <v>46143</v>
      </c>
      <c r="J181" s="1">
        <v>46237</v>
      </c>
      <c r="K181" t="s">
        <v>980</v>
      </c>
      <c r="L181" t="s">
        <v>7</v>
      </c>
      <c r="M181">
        <v>90000000</v>
      </c>
      <c r="N181">
        <v>90000000</v>
      </c>
      <c r="O181" t="s">
        <v>120</v>
      </c>
      <c r="P181" t="s">
        <v>804</v>
      </c>
    </row>
    <row r="182" spans="1:16">
      <c r="A182" s="1">
        <v>46237</v>
      </c>
      <c r="B182" t="s">
        <v>977</v>
      </c>
      <c r="C182" t="s">
        <v>7</v>
      </c>
      <c r="D182" t="s">
        <v>978</v>
      </c>
      <c r="E182" t="s">
        <v>1103</v>
      </c>
      <c r="F182" t="s">
        <v>1138</v>
      </c>
      <c r="G182" t="s">
        <v>1139</v>
      </c>
      <c r="H182" s="1">
        <v>46141</v>
      </c>
      <c r="I182" s="1">
        <v>46143</v>
      </c>
      <c r="J182" s="1">
        <v>46237</v>
      </c>
      <c r="K182" t="s">
        <v>113</v>
      </c>
      <c r="L182" t="s">
        <v>7</v>
      </c>
      <c r="M182">
        <v>925900</v>
      </c>
      <c r="N182">
        <v>925900</v>
      </c>
      <c r="O182" t="s">
        <v>120</v>
      </c>
      <c r="P182" t="s">
        <v>804</v>
      </c>
    </row>
    <row r="183" spans="1:16">
      <c r="A183" s="1">
        <v>46238</v>
      </c>
      <c r="B183" t="s">
        <v>977</v>
      </c>
      <c r="C183" t="s">
        <v>7</v>
      </c>
      <c r="D183" t="s">
        <v>978</v>
      </c>
      <c r="E183" t="s">
        <v>1103</v>
      </c>
      <c r="F183" t="s">
        <v>957</v>
      </c>
      <c r="G183" t="s">
        <v>1140</v>
      </c>
      <c r="H183" s="1">
        <v>46142</v>
      </c>
      <c r="I183" s="1">
        <v>46146</v>
      </c>
      <c r="J183" s="1">
        <v>46238</v>
      </c>
      <c r="K183" t="s">
        <v>113</v>
      </c>
      <c r="L183" t="s">
        <v>187</v>
      </c>
      <c r="M183">
        <v>628666.67000000004</v>
      </c>
      <c r="N183">
        <v>724884.10384350002</v>
      </c>
      <c r="O183" t="s">
        <v>120</v>
      </c>
      <c r="P183" t="s">
        <v>887</v>
      </c>
    </row>
    <row r="184" spans="1:16">
      <c r="A184" s="1">
        <v>46238</v>
      </c>
      <c r="B184" t="s">
        <v>977</v>
      </c>
      <c r="C184" t="s">
        <v>7</v>
      </c>
      <c r="D184" t="s">
        <v>978</v>
      </c>
      <c r="E184" t="s">
        <v>1103</v>
      </c>
      <c r="F184" t="s">
        <v>957</v>
      </c>
      <c r="G184" t="s">
        <v>1140</v>
      </c>
      <c r="H184" s="1">
        <v>46142</v>
      </c>
      <c r="I184" s="1">
        <v>46146</v>
      </c>
      <c r="J184" s="1">
        <v>46238</v>
      </c>
      <c r="K184" t="s">
        <v>980</v>
      </c>
      <c r="L184" t="s">
        <v>187</v>
      </c>
      <c r="M184">
        <v>100000000</v>
      </c>
      <c r="N184">
        <v>115305000</v>
      </c>
      <c r="O184" t="s">
        <v>120</v>
      </c>
      <c r="P184" t="s">
        <v>887</v>
      </c>
    </row>
    <row r="185" spans="1:16">
      <c r="A185" s="1">
        <v>46241</v>
      </c>
      <c r="B185" t="s">
        <v>977</v>
      </c>
      <c r="C185" t="s">
        <v>7</v>
      </c>
      <c r="D185" t="s">
        <v>978</v>
      </c>
      <c r="E185" t="s">
        <v>1103</v>
      </c>
      <c r="F185" t="s">
        <v>1141</v>
      </c>
      <c r="G185" t="s">
        <v>1142</v>
      </c>
      <c r="H185" s="1">
        <v>46147</v>
      </c>
      <c r="I185" s="1">
        <v>46149</v>
      </c>
      <c r="J185" s="1">
        <v>46241</v>
      </c>
      <c r="K185" t="s">
        <v>113</v>
      </c>
      <c r="L185" t="s">
        <v>7</v>
      </c>
      <c r="M185">
        <v>2008666.67</v>
      </c>
      <c r="N185">
        <v>2008666.67</v>
      </c>
      <c r="O185" t="s">
        <v>120</v>
      </c>
      <c r="P185" t="s">
        <v>828</v>
      </c>
    </row>
    <row r="186" spans="1:16">
      <c r="A186" s="1">
        <v>46241</v>
      </c>
      <c r="B186" t="s">
        <v>977</v>
      </c>
      <c r="C186" t="s">
        <v>7</v>
      </c>
      <c r="D186" t="s">
        <v>978</v>
      </c>
      <c r="E186" t="s">
        <v>1103</v>
      </c>
      <c r="F186" t="s">
        <v>1141</v>
      </c>
      <c r="G186" t="s">
        <v>1142</v>
      </c>
      <c r="H186" s="1">
        <v>46147</v>
      </c>
      <c r="I186" s="1">
        <v>46149</v>
      </c>
      <c r="J186" s="1">
        <v>46241</v>
      </c>
      <c r="K186" t="s">
        <v>980</v>
      </c>
      <c r="L186" t="s">
        <v>7</v>
      </c>
      <c r="M186">
        <v>200000000</v>
      </c>
      <c r="N186">
        <v>200000000</v>
      </c>
      <c r="O186" t="s">
        <v>120</v>
      </c>
      <c r="P186" t="s">
        <v>828</v>
      </c>
    </row>
    <row r="187" spans="1:16">
      <c r="A187" s="1">
        <v>46245</v>
      </c>
      <c r="B187" t="s">
        <v>977</v>
      </c>
      <c r="C187" t="s">
        <v>7</v>
      </c>
      <c r="D187" t="s">
        <v>978</v>
      </c>
      <c r="E187" t="s">
        <v>1103</v>
      </c>
      <c r="F187" t="s">
        <v>1143</v>
      </c>
      <c r="G187" t="s">
        <v>1144</v>
      </c>
      <c r="H187" s="1">
        <v>46149</v>
      </c>
      <c r="I187" s="1">
        <v>46153</v>
      </c>
      <c r="J187" s="1">
        <v>46245</v>
      </c>
      <c r="K187" t="s">
        <v>113</v>
      </c>
      <c r="L187" t="s">
        <v>7</v>
      </c>
      <c r="M187">
        <v>1812400</v>
      </c>
      <c r="N187">
        <v>1812400</v>
      </c>
      <c r="O187" t="s">
        <v>120</v>
      </c>
      <c r="P187" t="s">
        <v>804</v>
      </c>
    </row>
    <row r="188" spans="1:16">
      <c r="A188" s="1">
        <v>46245</v>
      </c>
      <c r="B188" t="s">
        <v>977</v>
      </c>
      <c r="C188" t="s">
        <v>7</v>
      </c>
      <c r="D188" t="s">
        <v>978</v>
      </c>
      <c r="E188" t="s">
        <v>1103</v>
      </c>
      <c r="F188" t="s">
        <v>1143</v>
      </c>
      <c r="G188" t="s">
        <v>1144</v>
      </c>
      <c r="H188" s="1">
        <v>46149</v>
      </c>
      <c r="I188" s="1">
        <v>46153</v>
      </c>
      <c r="J188" s="1">
        <v>46245</v>
      </c>
      <c r="K188" t="s">
        <v>980</v>
      </c>
      <c r="L188" t="s">
        <v>7</v>
      </c>
      <c r="M188">
        <v>180000000</v>
      </c>
      <c r="N188">
        <v>180000000</v>
      </c>
      <c r="O188" t="s">
        <v>120</v>
      </c>
      <c r="P188" t="s">
        <v>804</v>
      </c>
    </row>
    <row r="189" spans="1:16">
      <c r="A189" s="1">
        <v>46251</v>
      </c>
      <c r="B189" t="s">
        <v>977</v>
      </c>
      <c r="C189" t="s">
        <v>7</v>
      </c>
      <c r="D189" t="s">
        <v>978</v>
      </c>
      <c r="E189" t="s">
        <v>1103</v>
      </c>
      <c r="F189" t="s">
        <v>1145</v>
      </c>
      <c r="G189" t="s">
        <v>1146</v>
      </c>
      <c r="H189" s="1">
        <v>46156</v>
      </c>
      <c r="I189" s="1">
        <v>46157</v>
      </c>
      <c r="J189" s="1">
        <v>46251</v>
      </c>
      <c r="K189" t="s">
        <v>113</v>
      </c>
      <c r="L189" t="s">
        <v>7</v>
      </c>
      <c r="M189">
        <v>626666.67000000004</v>
      </c>
      <c r="N189">
        <v>626666.67000000004</v>
      </c>
      <c r="O189" t="s">
        <v>120</v>
      </c>
      <c r="P189" t="s">
        <v>876</v>
      </c>
    </row>
    <row r="190" spans="1:16">
      <c r="A190" s="1">
        <v>46251</v>
      </c>
      <c r="B190" t="s">
        <v>977</v>
      </c>
      <c r="C190" t="s">
        <v>7</v>
      </c>
      <c r="D190" t="s">
        <v>978</v>
      </c>
      <c r="E190" t="s">
        <v>1103</v>
      </c>
      <c r="F190" t="s">
        <v>1145</v>
      </c>
      <c r="G190" t="s">
        <v>1146</v>
      </c>
      <c r="H190" s="1">
        <v>46156</v>
      </c>
      <c r="I190" s="1">
        <v>46157</v>
      </c>
      <c r="J190" s="1">
        <v>46251</v>
      </c>
      <c r="K190" t="s">
        <v>980</v>
      </c>
      <c r="L190" t="s">
        <v>7</v>
      </c>
      <c r="M190">
        <v>60000000</v>
      </c>
      <c r="N190">
        <v>60000000</v>
      </c>
      <c r="O190" t="s">
        <v>120</v>
      </c>
      <c r="P190" t="s">
        <v>876</v>
      </c>
    </row>
    <row r="191" spans="1:16">
      <c r="A191" s="1">
        <v>46253</v>
      </c>
      <c r="B191" t="s">
        <v>977</v>
      </c>
      <c r="C191" t="s">
        <v>7</v>
      </c>
      <c r="D191" t="s">
        <v>978</v>
      </c>
      <c r="E191" t="s">
        <v>1103</v>
      </c>
      <c r="F191" t="s">
        <v>1147</v>
      </c>
      <c r="G191" t="s">
        <v>1148</v>
      </c>
      <c r="H191" s="1">
        <v>46157</v>
      </c>
      <c r="I191" s="1">
        <v>46161</v>
      </c>
      <c r="J191" s="1">
        <v>46253</v>
      </c>
      <c r="K191" t="s">
        <v>113</v>
      </c>
      <c r="L191" t="s">
        <v>7</v>
      </c>
      <c r="M191">
        <v>506000</v>
      </c>
      <c r="N191">
        <v>506000</v>
      </c>
      <c r="O191" t="s">
        <v>120</v>
      </c>
      <c r="P191" t="s">
        <v>425</v>
      </c>
    </row>
    <row r="192" spans="1:16">
      <c r="A192" s="1">
        <v>46253</v>
      </c>
      <c r="B192" t="s">
        <v>977</v>
      </c>
      <c r="C192" t="s">
        <v>7</v>
      </c>
      <c r="D192" t="s">
        <v>978</v>
      </c>
      <c r="E192" t="s">
        <v>1103</v>
      </c>
      <c r="F192" t="s">
        <v>1147</v>
      </c>
      <c r="G192" t="s">
        <v>1148</v>
      </c>
      <c r="H192" s="1">
        <v>46157</v>
      </c>
      <c r="I192" s="1">
        <v>46161</v>
      </c>
      <c r="J192" s="1">
        <v>46253</v>
      </c>
      <c r="K192" t="s">
        <v>980</v>
      </c>
      <c r="L192" t="s">
        <v>7</v>
      </c>
      <c r="M192">
        <v>50000000</v>
      </c>
      <c r="N192">
        <v>50000000</v>
      </c>
      <c r="O192" t="s">
        <v>120</v>
      </c>
      <c r="P192" t="s">
        <v>425</v>
      </c>
    </row>
    <row r="193" spans="1:16">
      <c r="A193" s="1">
        <v>46204</v>
      </c>
      <c r="B193" t="s">
        <v>977</v>
      </c>
      <c r="C193" t="s">
        <v>7</v>
      </c>
      <c r="D193" t="s">
        <v>978</v>
      </c>
      <c r="E193" t="s">
        <v>1103</v>
      </c>
      <c r="F193" t="s">
        <v>1149</v>
      </c>
      <c r="G193" t="s">
        <v>1150</v>
      </c>
      <c r="H193" s="1">
        <v>46184</v>
      </c>
      <c r="I193" s="1">
        <v>46188</v>
      </c>
      <c r="J193" s="1">
        <v>46204</v>
      </c>
      <c r="K193" t="s">
        <v>113</v>
      </c>
      <c r="L193" t="s">
        <v>408</v>
      </c>
      <c r="M193">
        <v>554667</v>
      </c>
      <c r="N193">
        <v>3411.7622636699998</v>
      </c>
      <c r="O193" t="s">
        <v>120</v>
      </c>
      <c r="P193" t="s">
        <v>411</v>
      </c>
    </row>
    <row r="194" spans="1:16">
      <c r="A194" s="1">
        <v>46204</v>
      </c>
      <c r="B194" t="s">
        <v>977</v>
      </c>
      <c r="C194" t="s">
        <v>7</v>
      </c>
      <c r="D194" t="s">
        <v>978</v>
      </c>
      <c r="E194" t="s">
        <v>1103</v>
      </c>
      <c r="F194" t="s">
        <v>1149</v>
      </c>
      <c r="G194" t="s">
        <v>1150</v>
      </c>
      <c r="H194" s="1">
        <v>46184</v>
      </c>
      <c r="I194" s="1">
        <v>46188</v>
      </c>
      <c r="J194" s="1">
        <v>46204</v>
      </c>
      <c r="K194" t="s">
        <v>980</v>
      </c>
      <c r="L194" t="s">
        <v>408</v>
      </c>
      <c r="M194">
        <v>1200000000</v>
      </c>
      <c r="N194">
        <v>7381212</v>
      </c>
      <c r="O194" t="s">
        <v>120</v>
      </c>
      <c r="P194" t="s">
        <v>411</v>
      </c>
    </row>
    <row r="195" spans="1:16">
      <c r="A195" s="1">
        <v>46204</v>
      </c>
      <c r="B195" t="s">
        <v>977</v>
      </c>
      <c r="C195" t="s">
        <v>7</v>
      </c>
      <c r="D195" t="s">
        <v>978</v>
      </c>
      <c r="E195" t="s">
        <v>1103</v>
      </c>
      <c r="F195" t="s">
        <v>1151</v>
      </c>
      <c r="G195" t="s">
        <v>1152</v>
      </c>
      <c r="H195" s="1">
        <v>46184</v>
      </c>
      <c r="I195" s="1">
        <v>46188</v>
      </c>
      <c r="J195" s="1">
        <v>46204</v>
      </c>
      <c r="K195" t="s">
        <v>113</v>
      </c>
      <c r="L195" t="s">
        <v>408</v>
      </c>
      <c r="M195">
        <v>2096444</v>
      </c>
      <c r="N195">
        <v>12895.248008439999</v>
      </c>
      <c r="O195" t="s">
        <v>120</v>
      </c>
      <c r="P195" t="s">
        <v>510</v>
      </c>
    </row>
    <row r="196" spans="1:16">
      <c r="A196" s="1">
        <v>46204</v>
      </c>
      <c r="B196" t="s">
        <v>977</v>
      </c>
      <c r="C196" t="s">
        <v>7</v>
      </c>
      <c r="D196" t="s">
        <v>978</v>
      </c>
      <c r="E196" t="s">
        <v>1103</v>
      </c>
      <c r="F196" t="s">
        <v>1151</v>
      </c>
      <c r="G196" t="s">
        <v>1152</v>
      </c>
      <c r="H196" s="1">
        <v>46184</v>
      </c>
      <c r="I196" s="1">
        <v>46188</v>
      </c>
      <c r="J196" s="1">
        <v>46204</v>
      </c>
      <c r="K196" t="s">
        <v>980</v>
      </c>
      <c r="L196" t="s">
        <v>408</v>
      </c>
      <c r="M196">
        <v>5300000000</v>
      </c>
      <c r="N196">
        <v>32600353</v>
      </c>
      <c r="O196" t="s">
        <v>120</v>
      </c>
      <c r="P196" t="s">
        <v>510</v>
      </c>
    </row>
    <row r="197" spans="1:16">
      <c r="A197" s="1">
        <v>46204</v>
      </c>
      <c r="B197" t="s">
        <v>977</v>
      </c>
      <c r="C197" t="s">
        <v>7</v>
      </c>
      <c r="D197" t="s">
        <v>978</v>
      </c>
      <c r="E197" t="s">
        <v>1103</v>
      </c>
      <c r="F197" t="s">
        <v>1153</v>
      </c>
      <c r="G197" t="s">
        <v>1154</v>
      </c>
      <c r="H197" s="1">
        <v>46174</v>
      </c>
      <c r="I197" s="1">
        <v>46174</v>
      </c>
      <c r="J197" s="1">
        <v>46204</v>
      </c>
      <c r="K197" t="s">
        <v>113</v>
      </c>
      <c r="L197" t="s">
        <v>7</v>
      </c>
      <c r="M197">
        <v>0</v>
      </c>
      <c r="N197">
        <v>0</v>
      </c>
      <c r="O197" t="s">
        <v>120</v>
      </c>
      <c r="P197" t="s">
        <v>977</v>
      </c>
    </row>
    <row r="198" spans="1:16">
      <c r="A198" s="1">
        <v>46204</v>
      </c>
      <c r="B198" t="s">
        <v>977</v>
      </c>
      <c r="C198" t="s">
        <v>7</v>
      </c>
      <c r="D198" t="s">
        <v>978</v>
      </c>
      <c r="E198" t="s">
        <v>1103</v>
      </c>
      <c r="F198" t="s">
        <v>1153</v>
      </c>
      <c r="G198" t="s">
        <v>1154</v>
      </c>
      <c r="H198" s="1">
        <v>46174</v>
      </c>
      <c r="I198" s="1">
        <v>46174</v>
      </c>
      <c r="J198" s="1">
        <v>46204</v>
      </c>
      <c r="K198" t="s">
        <v>980</v>
      </c>
      <c r="L198" t="s">
        <v>7</v>
      </c>
      <c r="M198">
        <v>85160</v>
      </c>
      <c r="N198">
        <v>85160</v>
      </c>
      <c r="O198" t="s">
        <v>120</v>
      </c>
      <c r="P198" t="s">
        <v>977</v>
      </c>
    </row>
    <row r="199" spans="1:16">
      <c r="A199" s="1">
        <v>46204</v>
      </c>
      <c r="B199" t="s">
        <v>977</v>
      </c>
      <c r="C199" t="s">
        <v>7</v>
      </c>
      <c r="D199" t="s">
        <v>1155</v>
      </c>
      <c r="E199" t="s">
        <v>1103</v>
      </c>
      <c r="F199" t="s">
        <v>1156</v>
      </c>
      <c r="G199" t="s">
        <v>1157</v>
      </c>
      <c r="H199" s="1">
        <v>46188</v>
      </c>
      <c r="I199" s="1">
        <v>46188</v>
      </c>
      <c r="J199" s="1">
        <v>46204</v>
      </c>
      <c r="K199" t="s">
        <v>980</v>
      </c>
      <c r="L199" t="s">
        <v>7</v>
      </c>
      <c r="M199">
        <v>-44920000</v>
      </c>
      <c r="N199">
        <v>-44920000</v>
      </c>
      <c r="O199" t="s">
        <v>120</v>
      </c>
      <c r="P199" t="s">
        <v>977</v>
      </c>
    </row>
    <row r="200" spans="1:16">
      <c r="A200" s="1">
        <v>46204</v>
      </c>
      <c r="B200" t="s">
        <v>977</v>
      </c>
      <c r="C200" t="s">
        <v>7</v>
      </c>
      <c r="D200" t="s">
        <v>1155</v>
      </c>
      <c r="E200" t="s">
        <v>1103</v>
      </c>
      <c r="F200" t="s">
        <v>1156</v>
      </c>
      <c r="G200" t="s">
        <v>1157</v>
      </c>
      <c r="H200" s="1">
        <v>46188</v>
      </c>
      <c r="I200" s="1">
        <v>46188</v>
      </c>
      <c r="J200" s="1">
        <v>46204</v>
      </c>
      <c r="K200" t="s">
        <v>113</v>
      </c>
      <c r="L200" t="s">
        <v>7</v>
      </c>
      <c r="M200">
        <v>0</v>
      </c>
      <c r="N200">
        <v>0</v>
      </c>
      <c r="O200" t="s">
        <v>120</v>
      </c>
      <c r="P200" t="s">
        <v>977</v>
      </c>
    </row>
    <row r="201" spans="1:16">
      <c r="A201" s="1">
        <v>46209</v>
      </c>
      <c r="B201" t="s">
        <v>977</v>
      </c>
      <c r="C201" t="s">
        <v>7</v>
      </c>
      <c r="D201" t="s">
        <v>978</v>
      </c>
      <c r="E201" t="s">
        <v>1103</v>
      </c>
      <c r="F201" t="s">
        <v>1158</v>
      </c>
      <c r="G201" t="s">
        <v>895</v>
      </c>
      <c r="H201" s="1">
        <v>46204</v>
      </c>
      <c r="I201" s="1">
        <v>46209</v>
      </c>
      <c r="J201" s="1">
        <v>46301</v>
      </c>
      <c r="K201" t="s">
        <v>980</v>
      </c>
      <c r="L201" t="s">
        <v>7</v>
      </c>
      <c r="M201">
        <v>-55000000</v>
      </c>
      <c r="N201">
        <v>-55000000</v>
      </c>
      <c r="O201" t="s">
        <v>120</v>
      </c>
      <c r="P201" t="s">
        <v>876</v>
      </c>
    </row>
    <row r="202" spans="1:16">
      <c r="A202" s="1">
        <v>46209</v>
      </c>
      <c r="B202" t="s">
        <v>977</v>
      </c>
      <c r="C202" t="s">
        <v>7</v>
      </c>
      <c r="D202" t="s">
        <v>978</v>
      </c>
      <c r="E202" t="s">
        <v>1103</v>
      </c>
      <c r="F202" t="s">
        <v>1159</v>
      </c>
      <c r="G202" t="s">
        <v>847</v>
      </c>
      <c r="H202" s="1">
        <v>46204</v>
      </c>
      <c r="I202" s="1">
        <v>46209</v>
      </c>
      <c r="J202" s="1">
        <v>46301</v>
      </c>
      <c r="K202" t="s">
        <v>980</v>
      </c>
      <c r="L202" t="s">
        <v>147</v>
      </c>
      <c r="M202">
        <v>-29900000</v>
      </c>
      <c r="N202">
        <v>-37131315</v>
      </c>
      <c r="O202" t="s">
        <v>120</v>
      </c>
      <c r="P202" t="s">
        <v>820</v>
      </c>
    </row>
    <row r="203" spans="1:16">
      <c r="A203" s="1">
        <v>46213</v>
      </c>
      <c r="B203" t="s">
        <v>977</v>
      </c>
      <c r="C203" t="s">
        <v>7</v>
      </c>
      <c r="D203" t="s">
        <v>978</v>
      </c>
      <c r="E203" t="s">
        <v>1103</v>
      </c>
      <c r="F203" t="s">
        <v>1160</v>
      </c>
      <c r="G203" t="s">
        <v>911</v>
      </c>
      <c r="H203" s="1">
        <v>46204</v>
      </c>
      <c r="I203" s="1">
        <v>46204</v>
      </c>
      <c r="J203" s="1">
        <v>48030</v>
      </c>
      <c r="K203" t="s">
        <v>980</v>
      </c>
      <c r="L203" t="s">
        <v>7</v>
      </c>
      <c r="M203">
        <v>-110320</v>
      </c>
      <c r="N203">
        <v>-110320</v>
      </c>
      <c r="O203" t="s">
        <v>120</v>
      </c>
      <c r="P203" t="s">
        <v>605</v>
      </c>
    </row>
    <row r="204" spans="1:16">
      <c r="A204" s="1">
        <v>46244</v>
      </c>
      <c r="B204" t="s">
        <v>977</v>
      </c>
      <c r="C204" t="s">
        <v>7</v>
      </c>
      <c r="D204" t="s">
        <v>978</v>
      </c>
      <c r="E204" t="s">
        <v>1103</v>
      </c>
      <c r="F204" t="s">
        <v>1160</v>
      </c>
      <c r="G204" t="s">
        <v>911</v>
      </c>
      <c r="H204" s="1">
        <v>46204</v>
      </c>
      <c r="I204" s="1">
        <v>46204</v>
      </c>
      <c r="J204" s="1">
        <v>48030</v>
      </c>
      <c r="K204" t="s">
        <v>980</v>
      </c>
      <c r="L204" t="s">
        <v>7</v>
      </c>
      <c r="M204">
        <v>1230657</v>
      </c>
      <c r="N204">
        <v>1230657</v>
      </c>
      <c r="O204" t="s">
        <v>120</v>
      </c>
      <c r="P204" t="s">
        <v>605</v>
      </c>
    </row>
    <row r="205" spans="1:16">
      <c r="A205" s="1">
        <v>46252</v>
      </c>
      <c r="B205" t="s">
        <v>977</v>
      </c>
      <c r="C205" t="s">
        <v>7</v>
      </c>
      <c r="D205" t="s">
        <v>978</v>
      </c>
      <c r="E205" t="s">
        <v>1103</v>
      </c>
      <c r="F205" t="s">
        <v>1160</v>
      </c>
      <c r="G205" t="s">
        <v>911</v>
      </c>
      <c r="H205" s="1">
        <v>46204</v>
      </c>
      <c r="I205" s="1">
        <v>46204</v>
      </c>
      <c r="J205" s="1">
        <v>48030</v>
      </c>
      <c r="K205" t="s">
        <v>980</v>
      </c>
      <c r="L205" t="s">
        <v>7</v>
      </c>
      <c r="M205">
        <v>-277500</v>
      </c>
      <c r="N205">
        <v>-277500</v>
      </c>
      <c r="O205" t="s">
        <v>120</v>
      </c>
      <c r="P205" t="s">
        <v>605</v>
      </c>
    </row>
    <row r="206" spans="1:16">
      <c r="A206" s="1">
        <v>46217</v>
      </c>
      <c r="B206" t="s">
        <v>977</v>
      </c>
      <c r="C206" t="s">
        <v>7</v>
      </c>
      <c r="D206" t="s">
        <v>978</v>
      </c>
      <c r="E206" t="s">
        <v>1103</v>
      </c>
      <c r="F206" t="s">
        <v>1160</v>
      </c>
      <c r="G206" t="s">
        <v>911</v>
      </c>
      <c r="H206" s="1">
        <v>46204</v>
      </c>
      <c r="I206" s="1">
        <v>46204</v>
      </c>
      <c r="J206" s="1">
        <v>48030</v>
      </c>
      <c r="K206" t="s">
        <v>980</v>
      </c>
      <c r="L206" t="s">
        <v>7</v>
      </c>
      <c r="M206">
        <v>117921</v>
      </c>
      <c r="N206">
        <v>117921</v>
      </c>
      <c r="O206" t="s">
        <v>120</v>
      </c>
      <c r="P206" t="s">
        <v>605</v>
      </c>
    </row>
    <row r="207" spans="1:16">
      <c r="A207" s="1">
        <v>46254</v>
      </c>
      <c r="B207" t="s">
        <v>977</v>
      </c>
      <c r="C207" t="s">
        <v>7</v>
      </c>
      <c r="D207" t="s">
        <v>978</v>
      </c>
      <c r="E207" t="s">
        <v>1103</v>
      </c>
      <c r="F207" t="s">
        <v>1160</v>
      </c>
      <c r="G207" t="s">
        <v>911</v>
      </c>
      <c r="H207" s="1">
        <v>46204</v>
      </c>
      <c r="I207" s="1">
        <v>46204</v>
      </c>
      <c r="J207" s="1">
        <v>48030</v>
      </c>
      <c r="K207" t="s">
        <v>980</v>
      </c>
      <c r="L207" t="s">
        <v>7</v>
      </c>
      <c r="M207">
        <v>-300000</v>
      </c>
      <c r="N207">
        <v>-300000</v>
      </c>
      <c r="O207" t="s">
        <v>120</v>
      </c>
      <c r="P207" t="s">
        <v>605</v>
      </c>
    </row>
    <row r="208" spans="1:16">
      <c r="A208" s="1">
        <v>46239</v>
      </c>
      <c r="B208" t="s">
        <v>977</v>
      </c>
      <c r="C208" t="s">
        <v>7</v>
      </c>
      <c r="D208" t="s">
        <v>978</v>
      </c>
      <c r="E208" t="s">
        <v>1103</v>
      </c>
      <c r="F208" t="s">
        <v>1160</v>
      </c>
      <c r="G208" t="s">
        <v>911</v>
      </c>
      <c r="H208" s="1">
        <v>46204</v>
      </c>
      <c r="I208" s="1">
        <v>46204</v>
      </c>
      <c r="J208" s="1">
        <v>48030</v>
      </c>
      <c r="K208" t="s">
        <v>980</v>
      </c>
      <c r="L208" t="s">
        <v>7</v>
      </c>
      <c r="M208">
        <v>-1046840</v>
      </c>
      <c r="N208">
        <v>-1046840</v>
      </c>
      <c r="O208" t="s">
        <v>120</v>
      </c>
      <c r="P208" t="s">
        <v>605</v>
      </c>
    </row>
    <row r="209" spans="1:16">
      <c r="A209" s="1">
        <v>46212</v>
      </c>
      <c r="B209" t="s">
        <v>977</v>
      </c>
      <c r="C209" t="s">
        <v>7</v>
      </c>
      <c r="D209" t="s">
        <v>978</v>
      </c>
      <c r="E209" t="s">
        <v>1103</v>
      </c>
      <c r="F209" t="s">
        <v>1160</v>
      </c>
      <c r="G209" t="s">
        <v>911</v>
      </c>
      <c r="H209" s="1">
        <v>46204</v>
      </c>
      <c r="I209" s="1">
        <v>46204</v>
      </c>
      <c r="J209" s="1">
        <v>48030</v>
      </c>
      <c r="K209" t="s">
        <v>980</v>
      </c>
      <c r="L209" t="s">
        <v>7</v>
      </c>
      <c r="M209">
        <v>-15739</v>
      </c>
      <c r="N209">
        <v>-15739</v>
      </c>
      <c r="O209" t="s">
        <v>120</v>
      </c>
      <c r="P209" t="s">
        <v>605</v>
      </c>
    </row>
    <row r="210" spans="1:16">
      <c r="A210" s="1">
        <v>46234</v>
      </c>
      <c r="B210" t="s">
        <v>977</v>
      </c>
      <c r="C210" t="s">
        <v>7</v>
      </c>
      <c r="D210" t="s">
        <v>978</v>
      </c>
      <c r="E210" t="s">
        <v>1103</v>
      </c>
      <c r="F210" t="s">
        <v>1160</v>
      </c>
      <c r="G210" t="s">
        <v>911</v>
      </c>
      <c r="H210" s="1">
        <v>46204</v>
      </c>
      <c r="I210" s="1">
        <v>46204</v>
      </c>
      <c r="J210" s="1">
        <v>48030</v>
      </c>
      <c r="K210" t="s">
        <v>980</v>
      </c>
      <c r="L210" t="s">
        <v>7</v>
      </c>
      <c r="M210">
        <v>396630</v>
      </c>
      <c r="N210">
        <v>396630</v>
      </c>
      <c r="O210" t="s">
        <v>120</v>
      </c>
      <c r="P210" t="s">
        <v>605</v>
      </c>
    </row>
    <row r="211" spans="1:16">
      <c r="A211" s="1">
        <v>46219</v>
      </c>
      <c r="B211" t="s">
        <v>977</v>
      </c>
      <c r="C211" t="s">
        <v>7</v>
      </c>
      <c r="D211" t="s">
        <v>978</v>
      </c>
      <c r="E211" t="s">
        <v>1103</v>
      </c>
      <c r="F211" t="s">
        <v>1160</v>
      </c>
      <c r="G211" t="s">
        <v>911</v>
      </c>
      <c r="H211" s="1">
        <v>46204</v>
      </c>
      <c r="I211" s="1">
        <v>46204</v>
      </c>
      <c r="J211" s="1">
        <v>48030</v>
      </c>
      <c r="K211" t="s">
        <v>980</v>
      </c>
      <c r="L211" t="s">
        <v>7</v>
      </c>
      <c r="M211">
        <v>-1225591</v>
      </c>
      <c r="N211">
        <v>-1225591</v>
      </c>
      <c r="O211" t="s">
        <v>120</v>
      </c>
      <c r="P211" t="s">
        <v>605</v>
      </c>
    </row>
    <row r="212" spans="1:16">
      <c r="A212" s="1">
        <v>46246</v>
      </c>
      <c r="B212" t="s">
        <v>977</v>
      </c>
      <c r="C212" t="s">
        <v>7</v>
      </c>
      <c r="D212" t="s">
        <v>978</v>
      </c>
      <c r="E212" t="s">
        <v>1103</v>
      </c>
      <c r="F212" t="s">
        <v>1160</v>
      </c>
      <c r="G212" t="s">
        <v>911</v>
      </c>
      <c r="H212" s="1">
        <v>46204</v>
      </c>
      <c r="I212" s="1">
        <v>46204</v>
      </c>
      <c r="J212" s="1">
        <v>48030</v>
      </c>
      <c r="K212" t="s">
        <v>980</v>
      </c>
      <c r="L212" t="s">
        <v>7</v>
      </c>
      <c r="M212">
        <v>300000</v>
      </c>
      <c r="N212">
        <v>300000</v>
      </c>
      <c r="O212" t="s">
        <v>120</v>
      </c>
      <c r="P212" t="s">
        <v>605</v>
      </c>
    </row>
    <row r="213" spans="1:16">
      <c r="A213" s="1">
        <v>46220</v>
      </c>
      <c r="B213" t="s">
        <v>977</v>
      </c>
      <c r="C213" t="s">
        <v>7</v>
      </c>
      <c r="D213" t="s">
        <v>978</v>
      </c>
      <c r="E213" t="s">
        <v>1103</v>
      </c>
      <c r="F213" t="s">
        <v>1160</v>
      </c>
      <c r="G213" t="s">
        <v>911</v>
      </c>
      <c r="H213" s="1">
        <v>46204</v>
      </c>
      <c r="I213" s="1">
        <v>46204</v>
      </c>
      <c r="J213" s="1">
        <v>48030</v>
      </c>
      <c r="K213" t="s">
        <v>980</v>
      </c>
      <c r="L213" t="s">
        <v>7</v>
      </c>
      <c r="M213">
        <v>-603743</v>
      </c>
      <c r="N213">
        <v>-603743</v>
      </c>
      <c r="O213" t="s">
        <v>120</v>
      </c>
      <c r="P213" t="s">
        <v>605</v>
      </c>
    </row>
    <row r="214" spans="1:16">
      <c r="A214" s="1">
        <v>46247</v>
      </c>
      <c r="B214" t="s">
        <v>977</v>
      </c>
      <c r="C214" t="s">
        <v>7</v>
      </c>
      <c r="D214" t="s">
        <v>978</v>
      </c>
      <c r="E214" t="s">
        <v>1103</v>
      </c>
      <c r="F214" t="s">
        <v>1160</v>
      </c>
      <c r="G214" t="s">
        <v>911</v>
      </c>
      <c r="H214" s="1">
        <v>46204</v>
      </c>
      <c r="I214" s="1">
        <v>46204</v>
      </c>
      <c r="J214" s="1">
        <v>48030</v>
      </c>
      <c r="K214" t="s">
        <v>980</v>
      </c>
      <c r="L214" t="s">
        <v>7</v>
      </c>
      <c r="M214">
        <v>-434950</v>
      </c>
      <c r="N214">
        <v>-434950</v>
      </c>
      <c r="O214" t="s">
        <v>120</v>
      </c>
      <c r="P214" t="s">
        <v>605</v>
      </c>
    </row>
    <row r="215" spans="1:16">
      <c r="A215" s="1">
        <v>46204</v>
      </c>
      <c r="B215" t="s">
        <v>977</v>
      </c>
      <c r="C215" t="s">
        <v>7</v>
      </c>
      <c r="D215" t="s">
        <v>978</v>
      </c>
      <c r="E215" t="s">
        <v>1103</v>
      </c>
      <c r="F215" t="s">
        <v>1160</v>
      </c>
      <c r="G215" t="s">
        <v>911</v>
      </c>
      <c r="H215" s="1">
        <v>46204</v>
      </c>
      <c r="I215" s="1">
        <v>46204</v>
      </c>
      <c r="J215" s="1">
        <v>48030</v>
      </c>
      <c r="K215" t="s">
        <v>980</v>
      </c>
      <c r="L215" t="s">
        <v>7</v>
      </c>
      <c r="M215">
        <v>-200000</v>
      </c>
      <c r="N215">
        <v>-200000</v>
      </c>
      <c r="O215" t="s">
        <v>120</v>
      </c>
      <c r="P215" t="s">
        <v>605</v>
      </c>
    </row>
    <row r="216" spans="1:16">
      <c r="A216" s="1">
        <v>46240</v>
      </c>
      <c r="B216" t="s">
        <v>977</v>
      </c>
      <c r="C216" t="s">
        <v>7</v>
      </c>
      <c r="D216" t="s">
        <v>978</v>
      </c>
      <c r="E216" t="s">
        <v>1103</v>
      </c>
      <c r="F216" t="s">
        <v>1160</v>
      </c>
      <c r="G216" t="s">
        <v>911</v>
      </c>
      <c r="H216" s="1">
        <v>46204</v>
      </c>
      <c r="I216" s="1">
        <v>46204</v>
      </c>
      <c r="J216" s="1">
        <v>48030</v>
      </c>
      <c r="K216" t="s">
        <v>980</v>
      </c>
      <c r="L216" t="s">
        <v>7</v>
      </c>
      <c r="M216">
        <v>-277194</v>
      </c>
      <c r="N216">
        <v>-277194</v>
      </c>
      <c r="O216" t="s">
        <v>120</v>
      </c>
      <c r="P216" t="s">
        <v>605</v>
      </c>
    </row>
    <row r="217" spans="1:16">
      <c r="A217" s="1">
        <v>46230</v>
      </c>
      <c r="B217" t="s">
        <v>977</v>
      </c>
      <c r="C217" t="s">
        <v>7</v>
      </c>
      <c r="D217" t="s">
        <v>978</v>
      </c>
      <c r="E217" t="s">
        <v>1103</v>
      </c>
      <c r="F217" t="s">
        <v>1160</v>
      </c>
      <c r="G217" t="s">
        <v>911</v>
      </c>
      <c r="H217" s="1">
        <v>46204</v>
      </c>
      <c r="I217" s="1">
        <v>46204</v>
      </c>
      <c r="J217" s="1">
        <v>48030</v>
      </c>
      <c r="K217" t="s">
        <v>980</v>
      </c>
      <c r="L217" t="s">
        <v>7</v>
      </c>
      <c r="M217">
        <v>-500492</v>
      </c>
      <c r="N217">
        <v>-500492</v>
      </c>
      <c r="O217" t="s">
        <v>120</v>
      </c>
      <c r="P217" t="s">
        <v>605</v>
      </c>
    </row>
    <row r="218" spans="1:16">
      <c r="A218" s="1">
        <v>46241</v>
      </c>
      <c r="B218" t="s">
        <v>977</v>
      </c>
      <c r="C218" t="s">
        <v>7</v>
      </c>
      <c r="D218" t="s">
        <v>978</v>
      </c>
      <c r="E218" t="s">
        <v>1103</v>
      </c>
      <c r="F218" t="s">
        <v>1160</v>
      </c>
      <c r="G218" t="s">
        <v>911</v>
      </c>
      <c r="H218" s="1">
        <v>46204</v>
      </c>
      <c r="I218" s="1">
        <v>46204</v>
      </c>
      <c r="J218" s="1">
        <v>48030</v>
      </c>
      <c r="K218" t="s">
        <v>980</v>
      </c>
      <c r="L218" t="s">
        <v>7</v>
      </c>
      <c r="M218">
        <v>-142000</v>
      </c>
      <c r="N218">
        <v>-142000</v>
      </c>
      <c r="O218" t="s">
        <v>120</v>
      </c>
      <c r="P218" t="s">
        <v>605</v>
      </c>
    </row>
    <row r="219" spans="1:16">
      <c r="A219" s="1">
        <v>46245</v>
      </c>
      <c r="B219" t="s">
        <v>977</v>
      </c>
      <c r="C219" t="s">
        <v>7</v>
      </c>
      <c r="D219" t="s">
        <v>978</v>
      </c>
      <c r="E219" t="s">
        <v>1103</v>
      </c>
      <c r="F219" t="s">
        <v>1160</v>
      </c>
      <c r="G219" t="s">
        <v>911</v>
      </c>
      <c r="H219" s="1">
        <v>46204</v>
      </c>
      <c r="I219" s="1">
        <v>46204</v>
      </c>
      <c r="J219" s="1">
        <v>48030</v>
      </c>
      <c r="K219" t="s">
        <v>980</v>
      </c>
      <c r="L219" t="s">
        <v>7</v>
      </c>
      <c r="M219">
        <v>194689</v>
      </c>
      <c r="N219">
        <v>194689</v>
      </c>
      <c r="O219" t="s">
        <v>120</v>
      </c>
      <c r="P219" t="s">
        <v>605</v>
      </c>
    </row>
    <row r="220" spans="1:16">
      <c r="A220" s="1">
        <v>46253</v>
      </c>
      <c r="B220" t="s">
        <v>977</v>
      </c>
      <c r="C220" t="s">
        <v>7</v>
      </c>
      <c r="D220" t="s">
        <v>978</v>
      </c>
      <c r="E220" t="s">
        <v>1103</v>
      </c>
      <c r="F220" t="s">
        <v>1160</v>
      </c>
      <c r="G220" t="s">
        <v>911</v>
      </c>
      <c r="H220" s="1">
        <v>46204</v>
      </c>
      <c r="I220" s="1">
        <v>46204</v>
      </c>
      <c r="J220" s="1">
        <v>48030</v>
      </c>
      <c r="K220" t="s">
        <v>980</v>
      </c>
      <c r="L220" t="s">
        <v>7</v>
      </c>
      <c r="M220">
        <v>-620000</v>
      </c>
      <c r="N220">
        <v>-620000</v>
      </c>
      <c r="O220" t="s">
        <v>120</v>
      </c>
      <c r="P220" t="s">
        <v>605</v>
      </c>
    </row>
    <row r="221" spans="1:16">
      <c r="A221" s="1">
        <v>46237</v>
      </c>
      <c r="B221" t="s">
        <v>977</v>
      </c>
      <c r="C221" t="s">
        <v>7</v>
      </c>
      <c r="D221" t="s">
        <v>978</v>
      </c>
      <c r="E221" t="s">
        <v>1103</v>
      </c>
      <c r="F221" t="s">
        <v>1160</v>
      </c>
      <c r="G221" t="s">
        <v>911</v>
      </c>
      <c r="H221" s="1">
        <v>46204</v>
      </c>
      <c r="I221" s="1">
        <v>46204</v>
      </c>
      <c r="J221" s="1">
        <v>48030</v>
      </c>
      <c r="K221" t="s">
        <v>980</v>
      </c>
      <c r="L221" t="s">
        <v>7</v>
      </c>
      <c r="M221">
        <v>2300000</v>
      </c>
      <c r="N221">
        <v>2300000</v>
      </c>
      <c r="O221" t="s">
        <v>120</v>
      </c>
      <c r="P221" t="s">
        <v>605</v>
      </c>
    </row>
    <row r="222" spans="1:16">
      <c r="A222" s="1">
        <v>46227</v>
      </c>
      <c r="B222" t="s">
        <v>977</v>
      </c>
      <c r="C222" t="s">
        <v>7</v>
      </c>
      <c r="D222" t="s">
        <v>978</v>
      </c>
      <c r="E222" t="s">
        <v>1103</v>
      </c>
      <c r="F222" t="s">
        <v>1160</v>
      </c>
      <c r="G222" t="s">
        <v>911</v>
      </c>
      <c r="H222" s="1">
        <v>46204</v>
      </c>
      <c r="I222" s="1">
        <v>46204</v>
      </c>
      <c r="J222" s="1">
        <v>48030</v>
      </c>
      <c r="K222" t="s">
        <v>980</v>
      </c>
      <c r="L222" t="s">
        <v>7</v>
      </c>
      <c r="M222">
        <v>12499</v>
      </c>
      <c r="N222">
        <v>12499</v>
      </c>
      <c r="O222" t="s">
        <v>120</v>
      </c>
      <c r="P222" t="s">
        <v>605</v>
      </c>
    </row>
    <row r="223" spans="1:16">
      <c r="A223" s="1">
        <v>46233</v>
      </c>
      <c r="B223" t="s">
        <v>977</v>
      </c>
      <c r="C223" t="s">
        <v>7</v>
      </c>
      <c r="D223" t="s">
        <v>978</v>
      </c>
      <c r="E223" t="s">
        <v>1103</v>
      </c>
      <c r="F223" t="s">
        <v>1160</v>
      </c>
      <c r="G223" t="s">
        <v>911</v>
      </c>
      <c r="H223" s="1">
        <v>46204</v>
      </c>
      <c r="I223" s="1">
        <v>46204</v>
      </c>
      <c r="J223" s="1">
        <v>48030</v>
      </c>
      <c r="K223" t="s">
        <v>980</v>
      </c>
      <c r="L223" t="s">
        <v>7</v>
      </c>
      <c r="M223">
        <v>-589350</v>
      </c>
      <c r="N223">
        <v>-589350</v>
      </c>
      <c r="O223" t="s">
        <v>120</v>
      </c>
      <c r="P223" t="s">
        <v>605</v>
      </c>
    </row>
    <row r="224" spans="1:16">
      <c r="A224" s="1">
        <v>46231</v>
      </c>
      <c r="B224" t="s">
        <v>977</v>
      </c>
      <c r="C224" t="s">
        <v>7</v>
      </c>
      <c r="D224" t="s">
        <v>978</v>
      </c>
      <c r="E224" t="s">
        <v>1103</v>
      </c>
      <c r="F224" t="s">
        <v>1160</v>
      </c>
      <c r="G224" t="s">
        <v>911</v>
      </c>
      <c r="H224" s="1">
        <v>46204</v>
      </c>
      <c r="I224" s="1">
        <v>46204</v>
      </c>
      <c r="J224" s="1">
        <v>48030</v>
      </c>
      <c r="K224" t="s">
        <v>980</v>
      </c>
      <c r="L224" t="s">
        <v>7</v>
      </c>
      <c r="M224">
        <v>237965</v>
      </c>
      <c r="N224">
        <v>237965</v>
      </c>
      <c r="O224" t="s">
        <v>120</v>
      </c>
      <c r="P224" t="s">
        <v>605</v>
      </c>
    </row>
    <row r="225" spans="1:16">
      <c r="A225" s="1">
        <v>46226</v>
      </c>
      <c r="B225" t="s">
        <v>977</v>
      </c>
      <c r="C225" t="s">
        <v>7</v>
      </c>
      <c r="D225" t="s">
        <v>978</v>
      </c>
      <c r="E225" t="s">
        <v>1103</v>
      </c>
      <c r="F225" t="s">
        <v>1160</v>
      </c>
      <c r="G225" t="s">
        <v>911</v>
      </c>
      <c r="H225" s="1">
        <v>46204</v>
      </c>
      <c r="I225" s="1">
        <v>46204</v>
      </c>
      <c r="J225" s="1">
        <v>48030</v>
      </c>
      <c r="K225" t="s">
        <v>980</v>
      </c>
      <c r="L225" t="s">
        <v>7</v>
      </c>
      <c r="M225">
        <v>-327310</v>
      </c>
      <c r="N225">
        <v>-327310</v>
      </c>
      <c r="O225" t="s">
        <v>120</v>
      </c>
      <c r="P225" t="s">
        <v>605</v>
      </c>
    </row>
    <row r="226" spans="1:16">
      <c r="A226" s="1">
        <v>46205</v>
      </c>
      <c r="B226" t="s">
        <v>977</v>
      </c>
      <c r="C226" t="s">
        <v>7</v>
      </c>
      <c r="D226" t="s">
        <v>978</v>
      </c>
      <c r="E226" t="s">
        <v>1103</v>
      </c>
      <c r="F226" t="s">
        <v>1160</v>
      </c>
      <c r="G226" t="s">
        <v>911</v>
      </c>
      <c r="H226" s="1">
        <v>46204</v>
      </c>
      <c r="I226" s="1">
        <v>46204</v>
      </c>
      <c r="J226" s="1">
        <v>48030</v>
      </c>
      <c r="K226" t="s">
        <v>980</v>
      </c>
      <c r="L226" t="s">
        <v>7</v>
      </c>
      <c r="M226">
        <v>106217</v>
      </c>
      <c r="N226">
        <v>106217</v>
      </c>
      <c r="O226" t="s">
        <v>120</v>
      </c>
      <c r="P226" t="s">
        <v>605</v>
      </c>
    </row>
    <row r="227" spans="1:16">
      <c r="A227" s="1">
        <v>46252</v>
      </c>
      <c r="B227" t="s">
        <v>977</v>
      </c>
      <c r="C227" t="s">
        <v>7</v>
      </c>
      <c r="D227" t="s">
        <v>978</v>
      </c>
      <c r="E227" t="s">
        <v>1103</v>
      </c>
      <c r="F227" t="s">
        <v>1161</v>
      </c>
      <c r="G227" t="s">
        <v>877</v>
      </c>
      <c r="H227" s="1">
        <v>46204</v>
      </c>
      <c r="I227" s="1">
        <v>46204</v>
      </c>
      <c r="J227" s="1">
        <v>48030</v>
      </c>
      <c r="K227" t="s">
        <v>980</v>
      </c>
      <c r="L227" t="s">
        <v>7</v>
      </c>
      <c r="M227">
        <v>-300000</v>
      </c>
      <c r="N227">
        <v>-300000</v>
      </c>
      <c r="O227" t="s">
        <v>120</v>
      </c>
      <c r="P227" t="s">
        <v>466</v>
      </c>
    </row>
    <row r="228" spans="1:16">
      <c r="A228" s="1">
        <v>46237</v>
      </c>
      <c r="B228" t="s">
        <v>977</v>
      </c>
      <c r="C228" t="s">
        <v>7</v>
      </c>
      <c r="D228" t="s">
        <v>978</v>
      </c>
      <c r="E228" t="s">
        <v>1103</v>
      </c>
      <c r="F228" t="s">
        <v>1161</v>
      </c>
      <c r="G228" t="s">
        <v>877</v>
      </c>
      <c r="H228" s="1">
        <v>46204</v>
      </c>
      <c r="I228" s="1">
        <v>46204</v>
      </c>
      <c r="J228" s="1">
        <v>48030</v>
      </c>
      <c r="K228" t="s">
        <v>980</v>
      </c>
      <c r="L228" t="s">
        <v>7</v>
      </c>
      <c r="M228">
        <v>40700000</v>
      </c>
      <c r="N228">
        <v>40700000</v>
      </c>
      <c r="O228" t="s">
        <v>120</v>
      </c>
      <c r="P228" t="s">
        <v>466</v>
      </c>
    </row>
    <row r="229" spans="1:16">
      <c r="A229" s="1">
        <v>46218</v>
      </c>
      <c r="B229" t="s">
        <v>977</v>
      </c>
      <c r="C229" t="s">
        <v>7</v>
      </c>
      <c r="D229" t="s">
        <v>978</v>
      </c>
      <c r="E229" t="s">
        <v>1103</v>
      </c>
      <c r="F229" t="s">
        <v>1161</v>
      </c>
      <c r="G229" t="s">
        <v>877</v>
      </c>
      <c r="H229" s="1">
        <v>46204</v>
      </c>
      <c r="I229" s="1">
        <v>46204</v>
      </c>
      <c r="J229" s="1">
        <v>48030</v>
      </c>
      <c r="K229" t="s">
        <v>980</v>
      </c>
      <c r="L229" t="s">
        <v>7</v>
      </c>
      <c r="M229">
        <v>-41120585</v>
      </c>
      <c r="N229">
        <v>-41120585</v>
      </c>
      <c r="O229" t="s">
        <v>120</v>
      </c>
      <c r="P229" t="s">
        <v>466</v>
      </c>
    </row>
    <row r="230" spans="1:16">
      <c r="A230" s="1">
        <v>46204</v>
      </c>
      <c r="B230" t="s">
        <v>977</v>
      </c>
      <c r="C230" t="s">
        <v>7</v>
      </c>
      <c r="D230" t="s">
        <v>978</v>
      </c>
      <c r="E230" t="s">
        <v>1103</v>
      </c>
      <c r="F230" t="s">
        <v>1161</v>
      </c>
      <c r="G230" t="s">
        <v>877</v>
      </c>
      <c r="H230" s="1">
        <v>46204</v>
      </c>
      <c r="I230" s="1">
        <v>46204</v>
      </c>
      <c r="J230" s="1">
        <v>48030</v>
      </c>
      <c r="K230" t="s">
        <v>980</v>
      </c>
      <c r="L230" t="s">
        <v>7</v>
      </c>
      <c r="M230">
        <v>-100000</v>
      </c>
      <c r="N230">
        <v>-100000</v>
      </c>
      <c r="O230" t="s">
        <v>120</v>
      </c>
      <c r="P230" t="s">
        <v>466</v>
      </c>
    </row>
    <row r="231" spans="1:16">
      <c r="A231" s="1">
        <v>46205</v>
      </c>
      <c r="B231" t="s">
        <v>977</v>
      </c>
      <c r="C231" t="s">
        <v>7</v>
      </c>
      <c r="D231" t="s">
        <v>978</v>
      </c>
      <c r="E231" t="s">
        <v>1103</v>
      </c>
      <c r="F231" t="s">
        <v>1161</v>
      </c>
      <c r="G231" t="s">
        <v>877</v>
      </c>
      <c r="H231" s="1">
        <v>46204</v>
      </c>
      <c r="I231" s="1">
        <v>46204</v>
      </c>
      <c r="J231" s="1">
        <v>48030</v>
      </c>
      <c r="K231" t="s">
        <v>980</v>
      </c>
      <c r="L231" t="s">
        <v>7</v>
      </c>
      <c r="M231">
        <v>100000</v>
      </c>
      <c r="N231">
        <v>100000</v>
      </c>
      <c r="O231" t="s">
        <v>120</v>
      </c>
      <c r="P231" t="s">
        <v>466</v>
      </c>
    </row>
    <row r="232" spans="1:16">
      <c r="A232" s="1">
        <v>46253</v>
      </c>
      <c r="B232" t="s">
        <v>977</v>
      </c>
      <c r="C232" t="s">
        <v>7</v>
      </c>
      <c r="D232" t="s">
        <v>978</v>
      </c>
      <c r="E232" t="s">
        <v>1103</v>
      </c>
      <c r="F232" t="s">
        <v>1161</v>
      </c>
      <c r="G232" t="s">
        <v>877</v>
      </c>
      <c r="H232" s="1">
        <v>46204</v>
      </c>
      <c r="I232" s="1">
        <v>46204</v>
      </c>
      <c r="J232" s="1">
        <v>48030</v>
      </c>
      <c r="K232" t="s">
        <v>980</v>
      </c>
      <c r="L232" t="s">
        <v>7</v>
      </c>
      <c r="M232">
        <v>-29000</v>
      </c>
      <c r="N232">
        <v>-29000</v>
      </c>
      <c r="O232" t="s">
        <v>120</v>
      </c>
      <c r="P232" t="s">
        <v>466</v>
      </c>
    </row>
    <row r="233" spans="1:16">
      <c r="A233" s="1">
        <v>46251</v>
      </c>
      <c r="B233" t="s">
        <v>977</v>
      </c>
      <c r="C233" t="s">
        <v>7</v>
      </c>
      <c r="D233" t="s">
        <v>978</v>
      </c>
      <c r="E233" t="s">
        <v>1103</v>
      </c>
      <c r="F233" t="s">
        <v>1161</v>
      </c>
      <c r="G233" t="s">
        <v>877</v>
      </c>
      <c r="H233" s="1">
        <v>46204</v>
      </c>
      <c r="I233" s="1">
        <v>46204</v>
      </c>
      <c r="J233" s="1">
        <v>48030</v>
      </c>
      <c r="K233" t="s">
        <v>980</v>
      </c>
      <c r="L233" t="s">
        <v>7</v>
      </c>
      <c r="M233">
        <v>-6875834</v>
      </c>
      <c r="N233">
        <v>-6875834</v>
      </c>
      <c r="O233" t="s">
        <v>120</v>
      </c>
      <c r="P233" t="s">
        <v>466</v>
      </c>
    </row>
    <row r="234" spans="1:16">
      <c r="A234" s="1">
        <v>46241</v>
      </c>
      <c r="B234" t="s">
        <v>977</v>
      </c>
      <c r="C234" t="s">
        <v>7</v>
      </c>
      <c r="D234" t="s">
        <v>978</v>
      </c>
      <c r="E234" t="s">
        <v>1103</v>
      </c>
      <c r="F234" t="s">
        <v>1161</v>
      </c>
      <c r="G234" t="s">
        <v>877</v>
      </c>
      <c r="H234" s="1">
        <v>46204</v>
      </c>
      <c r="I234" s="1">
        <v>46204</v>
      </c>
      <c r="J234" s="1">
        <v>48030</v>
      </c>
      <c r="K234" t="s">
        <v>980</v>
      </c>
      <c r="L234" t="s">
        <v>7</v>
      </c>
      <c r="M234">
        <v>-21000</v>
      </c>
      <c r="N234">
        <v>-21000</v>
      </c>
      <c r="O234" t="s">
        <v>120</v>
      </c>
      <c r="P234" t="s">
        <v>466</v>
      </c>
    </row>
    <row r="235" spans="1:16">
      <c r="A235" s="1">
        <v>46205</v>
      </c>
      <c r="B235" t="s">
        <v>977</v>
      </c>
      <c r="C235" t="s">
        <v>7</v>
      </c>
      <c r="D235" t="s">
        <v>978</v>
      </c>
      <c r="E235" t="s">
        <v>1103</v>
      </c>
      <c r="F235" t="s">
        <v>1162</v>
      </c>
      <c r="G235" t="s">
        <v>1163</v>
      </c>
      <c r="H235" s="1">
        <v>46204</v>
      </c>
      <c r="I235" s="1">
        <v>46204</v>
      </c>
      <c r="J235" s="1">
        <v>46205</v>
      </c>
      <c r="K235" t="s">
        <v>113</v>
      </c>
      <c r="L235" t="s">
        <v>7</v>
      </c>
      <c r="M235">
        <v>-25.49</v>
      </c>
      <c r="N235">
        <v>-25.49</v>
      </c>
      <c r="O235" t="s">
        <v>120</v>
      </c>
      <c r="P235" t="s">
        <v>1164</v>
      </c>
    </row>
    <row r="236" spans="1:16">
      <c r="A236" s="1">
        <v>46205</v>
      </c>
      <c r="B236" t="s">
        <v>977</v>
      </c>
      <c r="C236" t="s">
        <v>7</v>
      </c>
      <c r="D236" t="s">
        <v>978</v>
      </c>
      <c r="E236" t="s">
        <v>1103</v>
      </c>
      <c r="F236" t="s">
        <v>1162</v>
      </c>
      <c r="G236" t="s">
        <v>1163</v>
      </c>
      <c r="H236" s="1">
        <v>46204</v>
      </c>
      <c r="I236" s="1">
        <v>46204</v>
      </c>
      <c r="J236" s="1">
        <v>46205</v>
      </c>
      <c r="K236" t="s">
        <v>980</v>
      </c>
      <c r="L236" t="s">
        <v>7</v>
      </c>
      <c r="M236">
        <v>-250000</v>
      </c>
      <c r="N236">
        <v>-250000</v>
      </c>
      <c r="O236" t="s">
        <v>120</v>
      </c>
      <c r="P236" t="s">
        <v>1164</v>
      </c>
    </row>
    <row r="237" spans="1:16">
      <c r="A237" s="1">
        <v>46204</v>
      </c>
      <c r="B237" t="s">
        <v>977</v>
      </c>
      <c r="C237" t="s">
        <v>7</v>
      </c>
      <c r="D237" t="s">
        <v>978</v>
      </c>
      <c r="E237" t="s">
        <v>1103</v>
      </c>
      <c r="F237" t="s">
        <v>1162</v>
      </c>
      <c r="G237" t="s">
        <v>1163</v>
      </c>
      <c r="H237" s="1">
        <v>46204</v>
      </c>
      <c r="I237" s="1">
        <v>46204</v>
      </c>
      <c r="J237" s="1">
        <v>46205</v>
      </c>
      <c r="K237" t="s">
        <v>980</v>
      </c>
      <c r="L237" t="s">
        <v>7</v>
      </c>
      <c r="M237">
        <v>250000</v>
      </c>
      <c r="N237">
        <v>250000</v>
      </c>
      <c r="O237" t="s">
        <v>120</v>
      </c>
      <c r="P237" t="s">
        <v>1164</v>
      </c>
    </row>
    <row r="238" spans="1:16">
      <c r="A238" s="1">
        <v>46212</v>
      </c>
      <c r="B238" t="s">
        <v>977</v>
      </c>
      <c r="C238" t="s">
        <v>7</v>
      </c>
      <c r="D238" t="s">
        <v>978</v>
      </c>
      <c r="E238" t="s">
        <v>1103</v>
      </c>
      <c r="F238" t="s">
        <v>1165</v>
      </c>
      <c r="G238" t="s">
        <v>1166</v>
      </c>
      <c r="H238" s="1">
        <v>46209</v>
      </c>
      <c r="I238" s="1">
        <v>46209</v>
      </c>
      <c r="J238" s="1">
        <v>46212</v>
      </c>
      <c r="K238" t="s">
        <v>980</v>
      </c>
      <c r="L238" t="s">
        <v>7</v>
      </c>
      <c r="M238">
        <v>-326761</v>
      </c>
      <c r="N238">
        <v>-326761</v>
      </c>
      <c r="O238" t="s">
        <v>120</v>
      </c>
      <c r="P238" t="s">
        <v>1164</v>
      </c>
    </row>
    <row r="239" spans="1:16">
      <c r="A239" s="1">
        <v>46209</v>
      </c>
      <c r="B239" t="s">
        <v>977</v>
      </c>
      <c r="C239" t="s">
        <v>7</v>
      </c>
      <c r="D239" t="s">
        <v>978</v>
      </c>
      <c r="E239" t="s">
        <v>1103</v>
      </c>
      <c r="F239" t="s">
        <v>1165</v>
      </c>
      <c r="G239" t="s">
        <v>1166</v>
      </c>
      <c r="H239" s="1">
        <v>46209</v>
      </c>
      <c r="I239" s="1">
        <v>46209</v>
      </c>
      <c r="J239" s="1">
        <v>46212</v>
      </c>
      <c r="K239" t="s">
        <v>980</v>
      </c>
      <c r="L239" t="s">
        <v>7</v>
      </c>
      <c r="M239">
        <v>326761</v>
      </c>
      <c r="N239">
        <v>326761</v>
      </c>
      <c r="O239" t="s">
        <v>120</v>
      </c>
      <c r="P239" t="s">
        <v>1164</v>
      </c>
    </row>
    <row r="240" spans="1:16">
      <c r="A240" s="1">
        <v>46212</v>
      </c>
      <c r="B240" t="s">
        <v>977</v>
      </c>
      <c r="C240" t="s">
        <v>7</v>
      </c>
      <c r="D240" t="s">
        <v>978</v>
      </c>
      <c r="E240" t="s">
        <v>1103</v>
      </c>
      <c r="F240" t="s">
        <v>1165</v>
      </c>
      <c r="G240" t="s">
        <v>1166</v>
      </c>
      <c r="H240" s="1">
        <v>46209</v>
      </c>
      <c r="I240" s="1">
        <v>46209</v>
      </c>
      <c r="J240" s="1">
        <v>46212</v>
      </c>
      <c r="K240" t="s">
        <v>113</v>
      </c>
      <c r="L240" t="s">
        <v>7</v>
      </c>
      <c r="M240">
        <v>-99.93</v>
      </c>
      <c r="N240">
        <v>-99.93</v>
      </c>
      <c r="O240" t="s">
        <v>120</v>
      </c>
      <c r="P240" t="s">
        <v>1164</v>
      </c>
    </row>
    <row r="241" spans="1:16">
      <c r="A241" s="1">
        <v>46213</v>
      </c>
      <c r="B241" t="s">
        <v>977</v>
      </c>
      <c r="C241" t="s">
        <v>7</v>
      </c>
      <c r="D241" t="s">
        <v>978</v>
      </c>
      <c r="E241" t="s">
        <v>1103</v>
      </c>
      <c r="F241" t="s">
        <v>1167</v>
      </c>
      <c r="G241" t="s">
        <v>898</v>
      </c>
      <c r="H241" s="1">
        <v>46211</v>
      </c>
      <c r="I241" s="1">
        <v>46213</v>
      </c>
      <c r="J241" s="1">
        <v>46308</v>
      </c>
      <c r="K241" t="s">
        <v>980</v>
      </c>
      <c r="L241" t="s">
        <v>408</v>
      </c>
      <c r="M241">
        <v>-14700000000</v>
      </c>
      <c r="N241">
        <v>-90889365</v>
      </c>
      <c r="O241" t="s">
        <v>120</v>
      </c>
      <c r="P241" t="s">
        <v>875</v>
      </c>
    </row>
    <row r="242" spans="1:16">
      <c r="A242" s="1">
        <v>46213</v>
      </c>
      <c r="B242" t="s">
        <v>977</v>
      </c>
      <c r="C242" t="s">
        <v>7</v>
      </c>
      <c r="D242" t="s">
        <v>978</v>
      </c>
      <c r="E242" t="s">
        <v>1103</v>
      </c>
      <c r="F242" t="s">
        <v>1168</v>
      </c>
      <c r="G242" t="s">
        <v>886</v>
      </c>
      <c r="H242" s="1">
        <v>46211</v>
      </c>
      <c r="I242" s="1">
        <v>46213</v>
      </c>
      <c r="J242" s="1">
        <v>46371</v>
      </c>
      <c r="K242" t="s">
        <v>980</v>
      </c>
      <c r="L242" t="s">
        <v>334</v>
      </c>
      <c r="M242">
        <v>-50000000</v>
      </c>
      <c r="N242">
        <v>-34760000</v>
      </c>
      <c r="O242" t="s">
        <v>120</v>
      </c>
      <c r="P242" t="s">
        <v>826</v>
      </c>
    </row>
    <row r="243" spans="1:16">
      <c r="A243" s="1">
        <v>46216</v>
      </c>
      <c r="B243" t="s">
        <v>977</v>
      </c>
      <c r="C243" t="s">
        <v>7</v>
      </c>
      <c r="D243" t="s">
        <v>978</v>
      </c>
      <c r="E243" t="s">
        <v>1103</v>
      </c>
      <c r="F243" t="s">
        <v>1169</v>
      </c>
      <c r="G243" t="s">
        <v>858</v>
      </c>
      <c r="H243" s="1">
        <v>46212</v>
      </c>
      <c r="I243" s="1">
        <v>46216</v>
      </c>
      <c r="J243" s="1">
        <v>46308</v>
      </c>
      <c r="K243" t="s">
        <v>980</v>
      </c>
      <c r="L243" t="s">
        <v>7</v>
      </c>
      <c r="M243">
        <v>-86000000</v>
      </c>
      <c r="N243">
        <v>-86000000</v>
      </c>
      <c r="O243" t="s">
        <v>120</v>
      </c>
      <c r="P243" t="s">
        <v>364</v>
      </c>
    </row>
    <row r="244" spans="1:16">
      <c r="A244" s="1">
        <v>46216</v>
      </c>
      <c r="B244" t="s">
        <v>977</v>
      </c>
      <c r="C244" t="s">
        <v>7</v>
      </c>
      <c r="D244" t="s">
        <v>978</v>
      </c>
      <c r="E244" t="s">
        <v>1103</v>
      </c>
      <c r="F244" t="s">
        <v>1170</v>
      </c>
      <c r="G244" t="s">
        <v>901</v>
      </c>
      <c r="H244" s="1">
        <v>46212</v>
      </c>
      <c r="I244" s="1">
        <v>46216</v>
      </c>
      <c r="J244" s="1">
        <v>46308</v>
      </c>
      <c r="K244" t="s">
        <v>980</v>
      </c>
      <c r="L244" t="s">
        <v>408</v>
      </c>
      <c r="M244">
        <v>-7400000000</v>
      </c>
      <c r="N244">
        <v>-45552476</v>
      </c>
      <c r="O244" t="s">
        <v>120</v>
      </c>
      <c r="P244" t="s">
        <v>411</v>
      </c>
    </row>
    <row r="245" spans="1:16">
      <c r="A245" s="1">
        <v>46216</v>
      </c>
      <c r="B245" t="s">
        <v>977</v>
      </c>
      <c r="C245" t="s">
        <v>7</v>
      </c>
      <c r="D245" t="s">
        <v>978</v>
      </c>
      <c r="E245" t="s">
        <v>1103</v>
      </c>
      <c r="F245" t="s">
        <v>1171</v>
      </c>
      <c r="G245" t="s">
        <v>874</v>
      </c>
      <c r="H245" s="1">
        <v>46212</v>
      </c>
      <c r="I245" s="1">
        <v>46216</v>
      </c>
      <c r="J245" s="1">
        <v>46308</v>
      </c>
      <c r="K245" t="s">
        <v>980</v>
      </c>
      <c r="L245" t="s">
        <v>7</v>
      </c>
      <c r="M245">
        <v>-40000000</v>
      </c>
      <c r="N245">
        <v>-40000000</v>
      </c>
      <c r="O245" t="s">
        <v>120</v>
      </c>
      <c r="P245" t="s">
        <v>362</v>
      </c>
    </row>
    <row r="246" spans="1:16">
      <c r="A246" s="1">
        <v>46218</v>
      </c>
      <c r="B246" t="s">
        <v>977</v>
      </c>
      <c r="C246" t="s">
        <v>7</v>
      </c>
      <c r="D246" t="s">
        <v>978</v>
      </c>
      <c r="E246" t="s">
        <v>1103</v>
      </c>
      <c r="F246" t="s">
        <v>1172</v>
      </c>
      <c r="G246" t="s">
        <v>934</v>
      </c>
      <c r="H246" s="1">
        <v>46216</v>
      </c>
      <c r="I246" s="1">
        <v>46218</v>
      </c>
      <c r="J246" s="1">
        <v>46365</v>
      </c>
      <c r="K246" t="s">
        <v>980</v>
      </c>
      <c r="L246" t="s">
        <v>334</v>
      </c>
      <c r="M246">
        <v>-100000000</v>
      </c>
      <c r="N246">
        <v>-70070000</v>
      </c>
      <c r="O246" t="s">
        <v>120</v>
      </c>
      <c r="P246" t="s">
        <v>914</v>
      </c>
    </row>
    <row r="247" spans="1:16">
      <c r="A247" s="1">
        <v>46218</v>
      </c>
      <c r="B247" t="s">
        <v>977</v>
      </c>
      <c r="C247" t="s">
        <v>7</v>
      </c>
      <c r="D247" t="s">
        <v>978</v>
      </c>
      <c r="E247" t="s">
        <v>1103</v>
      </c>
      <c r="F247" t="s">
        <v>1173</v>
      </c>
      <c r="G247" t="s">
        <v>915</v>
      </c>
      <c r="H247" s="1">
        <v>46216</v>
      </c>
      <c r="I247" s="1">
        <v>46218</v>
      </c>
      <c r="J247" s="1">
        <v>46371</v>
      </c>
      <c r="K247" t="s">
        <v>980</v>
      </c>
      <c r="L247" t="s">
        <v>334</v>
      </c>
      <c r="M247">
        <v>-150000000</v>
      </c>
      <c r="N247">
        <v>-105105000</v>
      </c>
      <c r="O247" t="s">
        <v>120</v>
      </c>
      <c r="P247" t="s">
        <v>914</v>
      </c>
    </row>
    <row r="248" spans="1:16">
      <c r="A248" s="1">
        <v>46218</v>
      </c>
      <c r="B248" t="s">
        <v>977</v>
      </c>
      <c r="C248" t="s">
        <v>7</v>
      </c>
      <c r="D248" t="s">
        <v>978</v>
      </c>
      <c r="E248" t="s">
        <v>1103</v>
      </c>
      <c r="F248" t="s">
        <v>1174</v>
      </c>
      <c r="G248" t="s">
        <v>1175</v>
      </c>
      <c r="H248" s="1">
        <v>46216</v>
      </c>
      <c r="I248" s="1">
        <v>46216</v>
      </c>
      <c r="J248" s="1">
        <v>46218</v>
      </c>
      <c r="K248" t="s">
        <v>980</v>
      </c>
      <c r="L248" t="s">
        <v>7</v>
      </c>
      <c r="M248">
        <v>-685332</v>
      </c>
      <c r="N248">
        <v>-685332</v>
      </c>
      <c r="O248" t="s">
        <v>120</v>
      </c>
      <c r="P248" t="s">
        <v>1164</v>
      </c>
    </row>
    <row r="249" spans="1:16">
      <c r="A249" s="1">
        <v>46216</v>
      </c>
      <c r="B249" t="s">
        <v>977</v>
      </c>
      <c r="C249" t="s">
        <v>7</v>
      </c>
      <c r="D249" t="s">
        <v>978</v>
      </c>
      <c r="E249" t="s">
        <v>1103</v>
      </c>
      <c r="F249" t="s">
        <v>1174</v>
      </c>
      <c r="G249" t="s">
        <v>1175</v>
      </c>
      <c r="H249" s="1">
        <v>46216</v>
      </c>
      <c r="I249" s="1">
        <v>46216</v>
      </c>
      <c r="J249" s="1">
        <v>46218</v>
      </c>
      <c r="K249" t="s">
        <v>980</v>
      </c>
      <c r="L249" t="s">
        <v>7</v>
      </c>
      <c r="M249">
        <v>685332</v>
      </c>
      <c r="N249">
        <v>685332</v>
      </c>
      <c r="O249" t="s">
        <v>120</v>
      </c>
      <c r="P249" t="s">
        <v>1164</v>
      </c>
    </row>
    <row r="250" spans="1:16">
      <c r="A250" s="1">
        <v>46218</v>
      </c>
      <c r="B250" t="s">
        <v>977</v>
      </c>
      <c r="C250" t="s">
        <v>7</v>
      </c>
      <c r="D250" t="s">
        <v>978</v>
      </c>
      <c r="E250" t="s">
        <v>1103</v>
      </c>
      <c r="F250" t="s">
        <v>1174</v>
      </c>
      <c r="G250" t="s">
        <v>1175</v>
      </c>
      <c r="H250" s="1">
        <v>46216</v>
      </c>
      <c r="I250" s="1">
        <v>46216</v>
      </c>
      <c r="J250" s="1">
        <v>46218</v>
      </c>
      <c r="K250" t="s">
        <v>113</v>
      </c>
      <c r="L250" t="s">
        <v>7</v>
      </c>
      <c r="M250">
        <v>-139.72999999999999</v>
      </c>
      <c r="N250">
        <v>-139.72999999999999</v>
      </c>
      <c r="O250" t="s">
        <v>120</v>
      </c>
      <c r="P250" t="s">
        <v>1164</v>
      </c>
    </row>
    <row r="251" spans="1:16">
      <c r="A251" s="1">
        <v>46219</v>
      </c>
      <c r="B251" t="s">
        <v>977</v>
      </c>
      <c r="C251" t="s">
        <v>7</v>
      </c>
      <c r="D251" t="s">
        <v>978</v>
      </c>
      <c r="E251" t="s">
        <v>1103</v>
      </c>
      <c r="F251" t="s">
        <v>1176</v>
      </c>
      <c r="G251" t="s">
        <v>930</v>
      </c>
      <c r="H251" s="1">
        <v>46217</v>
      </c>
      <c r="I251" s="1">
        <v>46219</v>
      </c>
      <c r="J251" s="1">
        <v>46311</v>
      </c>
      <c r="K251" t="s">
        <v>980</v>
      </c>
      <c r="L251" t="s">
        <v>7</v>
      </c>
      <c r="M251">
        <v>-90000000</v>
      </c>
      <c r="N251">
        <v>-90000000</v>
      </c>
      <c r="O251" t="s">
        <v>120</v>
      </c>
      <c r="P251" t="s">
        <v>887</v>
      </c>
    </row>
    <row r="252" spans="1:16">
      <c r="A252" s="1">
        <v>46219</v>
      </c>
      <c r="B252" t="s">
        <v>977</v>
      </c>
      <c r="C252" t="s">
        <v>7</v>
      </c>
      <c r="D252" t="s">
        <v>978</v>
      </c>
      <c r="E252" t="s">
        <v>1103</v>
      </c>
      <c r="F252" t="s">
        <v>1177</v>
      </c>
      <c r="G252" t="s">
        <v>920</v>
      </c>
      <c r="H252" s="1">
        <v>46217</v>
      </c>
      <c r="I252" s="1">
        <v>46219</v>
      </c>
      <c r="J252" s="1">
        <v>46311</v>
      </c>
      <c r="K252" t="s">
        <v>980</v>
      </c>
      <c r="L252" t="s">
        <v>408</v>
      </c>
      <c r="M252">
        <v>-21000000000</v>
      </c>
      <c r="N252">
        <v>-129306450</v>
      </c>
      <c r="O252" t="s">
        <v>120</v>
      </c>
      <c r="P252" t="s">
        <v>411</v>
      </c>
    </row>
    <row r="253" spans="1:16">
      <c r="A253" s="1">
        <v>46219</v>
      </c>
      <c r="B253" t="s">
        <v>977</v>
      </c>
      <c r="C253" t="s">
        <v>7</v>
      </c>
      <c r="D253" t="s">
        <v>978</v>
      </c>
      <c r="E253" t="s">
        <v>1103</v>
      </c>
      <c r="F253" t="s">
        <v>1178</v>
      </c>
      <c r="G253" t="s">
        <v>843</v>
      </c>
      <c r="H253" s="1">
        <v>46217</v>
      </c>
      <c r="I253" s="1">
        <v>46219</v>
      </c>
      <c r="J253" s="1">
        <v>46402</v>
      </c>
      <c r="K253" t="s">
        <v>980</v>
      </c>
      <c r="L253" t="s">
        <v>187</v>
      </c>
      <c r="M253">
        <v>-29000000</v>
      </c>
      <c r="N253">
        <v>-33177450</v>
      </c>
      <c r="O253" t="s">
        <v>120</v>
      </c>
      <c r="P253" t="s">
        <v>840</v>
      </c>
    </row>
    <row r="254" spans="1:16">
      <c r="A254" s="1">
        <v>46226</v>
      </c>
      <c r="B254" t="s">
        <v>977</v>
      </c>
      <c r="C254" t="s">
        <v>7</v>
      </c>
      <c r="D254" t="s">
        <v>978</v>
      </c>
      <c r="E254" t="s">
        <v>1103</v>
      </c>
      <c r="F254" t="s">
        <v>1179</v>
      </c>
      <c r="G254" t="s">
        <v>852</v>
      </c>
      <c r="H254" s="1">
        <v>46224</v>
      </c>
      <c r="I254" s="1">
        <v>46226</v>
      </c>
      <c r="J254" s="1">
        <v>46318</v>
      </c>
      <c r="K254" t="s">
        <v>980</v>
      </c>
      <c r="L254" t="s">
        <v>187</v>
      </c>
      <c r="M254">
        <v>-73000000</v>
      </c>
      <c r="N254">
        <v>-83059400</v>
      </c>
      <c r="O254" t="s">
        <v>120</v>
      </c>
      <c r="P254" t="s">
        <v>364</v>
      </c>
    </row>
    <row r="255" spans="1:16">
      <c r="A255" s="1">
        <v>46227</v>
      </c>
      <c r="B255" t="s">
        <v>977</v>
      </c>
      <c r="C255" t="s">
        <v>7</v>
      </c>
      <c r="D255" t="s">
        <v>978</v>
      </c>
      <c r="E255" t="s">
        <v>1103</v>
      </c>
      <c r="F255" t="s">
        <v>1180</v>
      </c>
      <c r="G255" t="s">
        <v>842</v>
      </c>
      <c r="H255" s="1">
        <v>46225</v>
      </c>
      <c r="I255" s="1">
        <v>46227</v>
      </c>
      <c r="J255" s="1">
        <v>46412</v>
      </c>
      <c r="K255" t="s">
        <v>980</v>
      </c>
      <c r="L255" t="s">
        <v>187</v>
      </c>
      <c r="M255">
        <v>-43000000</v>
      </c>
      <c r="N255">
        <v>-48891000</v>
      </c>
      <c r="O255" t="s">
        <v>120</v>
      </c>
      <c r="P255" t="s">
        <v>840</v>
      </c>
    </row>
    <row r="256" spans="1:16">
      <c r="A256" s="1">
        <v>46230</v>
      </c>
      <c r="B256" t="s">
        <v>977</v>
      </c>
      <c r="C256" t="s">
        <v>7</v>
      </c>
      <c r="D256" t="s">
        <v>978</v>
      </c>
      <c r="E256" t="s">
        <v>1103</v>
      </c>
      <c r="F256" t="s">
        <v>956</v>
      </c>
      <c r="G256" t="s">
        <v>890</v>
      </c>
      <c r="H256" s="1">
        <v>46226</v>
      </c>
      <c r="I256" s="1">
        <v>46230</v>
      </c>
      <c r="J256" s="1">
        <v>46322</v>
      </c>
      <c r="K256" t="s">
        <v>980</v>
      </c>
      <c r="L256" t="s">
        <v>334</v>
      </c>
      <c r="M256">
        <v>-148000000</v>
      </c>
      <c r="N256">
        <v>-103489000</v>
      </c>
      <c r="O256" t="s">
        <v>120</v>
      </c>
      <c r="P256" t="s">
        <v>868</v>
      </c>
    </row>
    <row r="257" spans="1:16">
      <c r="A257" s="1">
        <v>46231</v>
      </c>
      <c r="B257" t="s">
        <v>977</v>
      </c>
      <c r="C257" t="s">
        <v>7</v>
      </c>
      <c r="D257" t="s">
        <v>978</v>
      </c>
      <c r="E257" t="s">
        <v>1103</v>
      </c>
      <c r="F257" t="s">
        <v>1181</v>
      </c>
      <c r="G257" t="s">
        <v>880</v>
      </c>
      <c r="H257" s="1">
        <v>46227</v>
      </c>
      <c r="I257" s="1">
        <v>46231</v>
      </c>
      <c r="J257" s="1">
        <v>46323</v>
      </c>
      <c r="K257" t="s">
        <v>980</v>
      </c>
      <c r="L257" t="s">
        <v>408</v>
      </c>
      <c r="M257">
        <v>-2900000000</v>
      </c>
      <c r="N257">
        <v>-17698584</v>
      </c>
      <c r="O257" t="s">
        <v>120</v>
      </c>
      <c r="P257" t="s">
        <v>875</v>
      </c>
    </row>
    <row r="258" spans="1:16">
      <c r="A258" s="1">
        <v>46231</v>
      </c>
      <c r="B258" t="s">
        <v>977</v>
      </c>
      <c r="C258" t="s">
        <v>7</v>
      </c>
      <c r="D258" t="s">
        <v>978</v>
      </c>
      <c r="E258" t="s">
        <v>1103</v>
      </c>
      <c r="F258" t="s">
        <v>955</v>
      </c>
      <c r="G258" t="s">
        <v>1182</v>
      </c>
      <c r="H258" s="1">
        <v>46230</v>
      </c>
      <c r="I258" s="1">
        <v>46230</v>
      </c>
      <c r="J258" s="1">
        <v>46231</v>
      </c>
      <c r="K258" t="s">
        <v>980</v>
      </c>
      <c r="L258" t="s">
        <v>7</v>
      </c>
      <c r="M258">
        <v>-103200000</v>
      </c>
      <c r="N258">
        <v>-103200000</v>
      </c>
      <c r="O258" t="s">
        <v>120</v>
      </c>
      <c r="P258" t="s">
        <v>1164</v>
      </c>
    </row>
    <row r="259" spans="1:16">
      <c r="A259" s="1">
        <v>46231</v>
      </c>
      <c r="B259" t="s">
        <v>977</v>
      </c>
      <c r="C259" t="s">
        <v>7</v>
      </c>
      <c r="D259" t="s">
        <v>978</v>
      </c>
      <c r="E259" t="s">
        <v>1103</v>
      </c>
      <c r="F259" t="s">
        <v>955</v>
      </c>
      <c r="G259" t="s">
        <v>1182</v>
      </c>
      <c r="H259" s="1">
        <v>46230</v>
      </c>
      <c r="I259" s="1">
        <v>46230</v>
      </c>
      <c r="J259" s="1">
        <v>46231</v>
      </c>
      <c r="K259" t="s">
        <v>113</v>
      </c>
      <c r="L259" t="s">
        <v>7</v>
      </c>
      <c r="M259">
        <v>-10520.67</v>
      </c>
      <c r="N259">
        <v>-10520.67</v>
      </c>
      <c r="O259" t="s">
        <v>120</v>
      </c>
      <c r="P259" t="s">
        <v>1164</v>
      </c>
    </row>
    <row r="260" spans="1:16">
      <c r="A260" s="1">
        <v>46230</v>
      </c>
      <c r="B260" t="s">
        <v>977</v>
      </c>
      <c r="C260" t="s">
        <v>7</v>
      </c>
      <c r="D260" t="s">
        <v>978</v>
      </c>
      <c r="E260" t="s">
        <v>1103</v>
      </c>
      <c r="F260" t="s">
        <v>955</v>
      </c>
      <c r="G260" t="s">
        <v>1182</v>
      </c>
      <c r="H260" s="1">
        <v>46230</v>
      </c>
      <c r="I260" s="1">
        <v>46230</v>
      </c>
      <c r="J260" s="1">
        <v>46231</v>
      </c>
      <c r="K260" t="s">
        <v>980</v>
      </c>
      <c r="L260" t="s">
        <v>7</v>
      </c>
      <c r="M260">
        <v>103200000</v>
      </c>
      <c r="N260">
        <v>103200000</v>
      </c>
      <c r="O260" t="s">
        <v>120</v>
      </c>
      <c r="P260" t="s">
        <v>1164</v>
      </c>
    </row>
    <row r="261" spans="1:16">
      <c r="A261" s="1">
        <v>46233</v>
      </c>
      <c r="B261" t="s">
        <v>977</v>
      </c>
      <c r="C261" t="s">
        <v>7</v>
      </c>
      <c r="D261" t="s">
        <v>978</v>
      </c>
      <c r="E261" t="s">
        <v>1103</v>
      </c>
      <c r="F261" t="s">
        <v>1183</v>
      </c>
      <c r="G261" t="s">
        <v>878</v>
      </c>
      <c r="H261" s="1">
        <v>46231</v>
      </c>
      <c r="I261" s="1">
        <v>46233</v>
      </c>
      <c r="J261" s="1">
        <v>46325</v>
      </c>
      <c r="K261" t="s">
        <v>980</v>
      </c>
      <c r="L261" t="s">
        <v>408</v>
      </c>
      <c r="M261">
        <v>-8400000000</v>
      </c>
      <c r="N261">
        <v>-52714116</v>
      </c>
      <c r="O261" t="s">
        <v>120</v>
      </c>
      <c r="P261" t="s">
        <v>411</v>
      </c>
    </row>
    <row r="262" spans="1:16">
      <c r="A262" s="1">
        <v>46233</v>
      </c>
      <c r="B262" t="s">
        <v>977</v>
      </c>
      <c r="C262" t="s">
        <v>7</v>
      </c>
      <c r="D262" t="s">
        <v>978</v>
      </c>
      <c r="E262" t="s">
        <v>1103</v>
      </c>
      <c r="F262" t="s">
        <v>1184</v>
      </c>
      <c r="G262" t="s">
        <v>929</v>
      </c>
      <c r="H262" s="1">
        <v>46231</v>
      </c>
      <c r="I262" s="1">
        <v>46233</v>
      </c>
      <c r="J262" s="1">
        <v>46325</v>
      </c>
      <c r="K262" t="s">
        <v>980</v>
      </c>
      <c r="L262" t="s">
        <v>7</v>
      </c>
      <c r="M262">
        <v>-41000000</v>
      </c>
      <c r="N262">
        <v>-41000000</v>
      </c>
      <c r="O262" t="s">
        <v>120</v>
      </c>
      <c r="P262" t="s">
        <v>362</v>
      </c>
    </row>
    <row r="263" spans="1:16">
      <c r="A263" s="1">
        <v>46237</v>
      </c>
      <c r="B263" t="s">
        <v>977</v>
      </c>
      <c r="C263" t="s">
        <v>7</v>
      </c>
      <c r="D263" t="s">
        <v>978</v>
      </c>
      <c r="E263" t="s">
        <v>1103</v>
      </c>
      <c r="F263" t="s">
        <v>1185</v>
      </c>
      <c r="G263" t="s">
        <v>908</v>
      </c>
      <c r="H263" s="1">
        <v>46233</v>
      </c>
      <c r="I263" s="1">
        <v>46237</v>
      </c>
      <c r="J263" s="1">
        <v>46329</v>
      </c>
      <c r="K263" t="s">
        <v>980</v>
      </c>
      <c r="L263" t="s">
        <v>7</v>
      </c>
      <c r="M263">
        <v>-100000000</v>
      </c>
      <c r="N263">
        <v>-100000000</v>
      </c>
      <c r="O263" t="s">
        <v>120</v>
      </c>
      <c r="P263" t="s">
        <v>805</v>
      </c>
    </row>
    <row r="264" spans="1:16">
      <c r="A264" s="1">
        <v>46238</v>
      </c>
      <c r="B264" t="s">
        <v>977</v>
      </c>
      <c r="C264" t="s">
        <v>7</v>
      </c>
      <c r="D264" t="s">
        <v>978</v>
      </c>
      <c r="E264" t="s">
        <v>1103</v>
      </c>
      <c r="F264" t="s">
        <v>962</v>
      </c>
      <c r="G264" t="s">
        <v>913</v>
      </c>
      <c r="H264" s="1">
        <v>46233</v>
      </c>
      <c r="I264" s="1">
        <v>46238</v>
      </c>
      <c r="J264" s="1">
        <v>46330</v>
      </c>
      <c r="K264" t="s">
        <v>980</v>
      </c>
      <c r="L264" t="s">
        <v>187</v>
      </c>
      <c r="M264">
        <v>-20000000</v>
      </c>
      <c r="N264">
        <v>-23061000</v>
      </c>
      <c r="O264" t="s">
        <v>120</v>
      </c>
      <c r="P264" t="s">
        <v>809</v>
      </c>
    </row>
    <row r="265" spans="1:16">
      <c r="A265" s="1">
        <v>46238</v>
      </c>
      <c r="B265" t="s">
        <v>977</v>
      </c>
      <c r="C265" t="s">
        <v>7</v>
      </c>
      <c r="D265" t="s">
        <v>978</v>
      </c>
      <c r="E265" t="s">
        <v>1103</v>
      </c>
      <c r="F265" t="s">
        <v>961</v>
      </c>
      <c r="G265" t="s">
        <v>912</v>
      </c>
      <c r="H265" s="1">
        <v>46234</v>
      </c>
      <c r="I265" s="1">
        <v>46238</v>
      </c>
      <c r="J265" s="1">
        <v>46330</v>
      </c>
      <c r="K265" t="s">
        <v>980</v>
      </c>
      <c r="L265" t="s">
        <v>7</v>
      </c>
      <c r="M265">
        <v>-112000000</v>
      </c>
      <c r="N265">
        <v>-112000000</v>
      </c>
      <c r="O265" t="s">
        <v>120</v>
      </c>
      <c r="P265" t="s">
        <v>887</v>
      </c>
    </row>
    <row r="266" spans="1:16">
      <c r="A266" s="1">
        <v>46237</v>
      </c>
      <c r="B266" t="s">
        <v>977</v>
      </c>
      <c r="C266" t="s">
        <v>7</v>
      </c>
      <c r="D266" t="s">
        <v>1155</v>
      </c>
      <c r="E266" t="s">
        <v>1103</v>
      </c>
      <c r="F266" t="s">
        <v>1186</v>
      </c>
      <c r="G266" t="s">
        <v>1187</v>
      </c>
      <c r="H266" s="1">
        <v>46204</v>
      </c>
      <c r="I266" s="1">
        <v>46204</v>
      </c>
      <c r="J266" s="1">
        <v>46235</v>
      </c>
      <c r="K266" t="s">
        <v>980</v>
      </c>
      <c r="L266" t="s">
        <v>7</v>
      </c>
      <c r="M266">
        <v>-197449</v>
      </c>
      <c r="N266">
        <v>-197449</v>
      </c>
      <c r="O266" t="s">
        <v>120</v>
      </c>
      <c r="P266" t="s">
        <v>977</v>
      </c>
    </row>
    <row r="267" spans="1:16">
      <c r="A267" s="1">
        <v>46204</v>
      </c>
      <c r="B267" t="s">
        <v>977</v>
      </c>
      <c r="C267" t="s">
        <v>7</v>
      </c>
      <c r="D267" t="s">
        <v>1155</v>
      </c>
      <c r="E267" t="s">
        <v>1103</v>
      </c>
      <c r="F267" t="s">
        <v>1186</v>
      </c>
      <c r="G267" t="s">
        <v>1187</v>
      </c>
      <c r="H267" s="1">
        <v>46204</v>
      </c>
      <c r="I267" s="1">
        <v>46204</v>
      </c>
      <c r="J267" s="1">
        <v>46235</v>
      </c>
      <c r="K267" t="s">
        <v>980</v>
      </c>
      <c r="L267" t="s">
        <v>7</v>
      </c>
      <c r="M267">
        <v>197449</v>
      </c>
      <c r="N267">
        <v>197449</v>
      </c>
      <c r="O267" t="s">
        <v>120</v>
      </c>
      <c r="P267" t="s">
        <v>977</v>
      </c>
    </row>
    <row r="268" spans="1:16">
      <c r="A268" s="1">
        <v>46237</v>
      </c>
      <c r="B268" t="s">
        <v>977</v>
      </c>
      <c r="C268" t="s">
        <v>7</v>
      </c>
      <c r="D268" t="s">
        <v>1155</v>
      </c>
      <c r="E268" t="s">
        <v>1103</v>
      </c>
      <c r="F268" t="s">
        <v>1186</v>
      </c>
      <c r="G268" t="s">
        <v>1187</v>
      </c>
      <c r="H268" s="1">
        <v>46204</v>
      </c>
      <c r="I268" s="1">
        <v>46204</v>
      </c>
      <c r="J268" s="1">
        <v>46235</v>
      </c>
      <c r="K268" t="s">
        <v>113</v>
      </c>
      <c r="L268" t="s">
        <v>7</v>
      </c>
      <c r="M268">
        <v>0</v>
      </c>
      <c r="N268">
        <v>0</v>
      </c>
      <c r="O268" t="s">
        <v>120</v>
      </c>
      <c r="P268" t="s">
        <v>977</v>
      </c>
    </row>
    <row r="269" spans="1:16">
      <c r="A269" s="1">
        <v>46218</v>
      </c>
      <c r="B269" t="s">
        <v>977</v>
      </c>
      <c r="C269" t="s">
        <v>7</v>
      </c>
      <c r="D269" t="s">
        <v>1155</v>
      </c>
      <c r="E269" t="s">
        <v>1103</v>
      </c>
      <c r="F269" t="s">
        <v>1188</v>
      </c>
      <c r="G269" t="s">
        <v>1189</v>
      </c>
      <c r="H269" s="1">
        <v>46218</v>
      </c>
      <c r="I269" s="1">
        <v>46218</v>
      </c>
      <c r="J269" s="1">
        <v>46235</v>
      </c>
      <c r="K269" t="s">
        <v>980</v>
      </c>
      <c r="L269" t="s">
        <v>7</v>
      </c>
      <c r="M269">
        <v>52328125</v>
      </c>
      <c r="N269">
        <v>52328125</v>
      </c>
      <c r="O269" t="s">
        <v>120</v>
      </c>
      <c r="P269" t="s">
        <v>977</v>
      </c>
    </row>
    <row r="270" spans="1:16">
      <c r="A270" s="1">
        <v>46237</v>
      </c>
      <c r="B270" t="s">
        <v>977</v>
      </c>
      <c r="C270" t="s">
        <v>7</v>
      </c>
      <c r="D270" t="s">
        <v>1155</v>
      </c>
      <c r="E270" t="s">
        <v>1103</v>
      </c>
      <c r="F270" t="s">
        <v>1188</v>
      </c>
      <c r="G270" t="s">
        <v>1189</v>
      </c>
      <c r="H270" s="1">
        <v>46218</v>
      </c>
      <c r="I270" s="1">
        <v>46218</v>
      </c>
      <c r="J270" s="1">
        <v>46235</v>
      </c>
      <c r="K270" t="s">
        <v>980</v>
      </c>
      <c r="L270" t="s">
        <v>7</v>
      </c>
      <c r="M270">
        <v>-52328125</v>
      </c>
      <c r="N270">
        <v>-52328125</v>
      </c>
      <c r="O270" t="s">
        <v>120</v>
      </c>
      <c r="P270" t="s">
        <v>977</v>
      </c>
    </row>
    <row r="271" spans="1:16">
      <c r="A271" s="1">
        <v>46237</v>
      </c>
      <c r="B271" t="s">
        <v>977</v>
      </c>
      <c r="C271" t="s">
        <v>7</v>
      </c>
      <c r="D271" t="s">
        <v>1155</v>
      </c>
      <c r="E271" t="s">
        <v>1103</v>
      </c>
      <c r="F271" t="s">
        <v>1188</v>
      </c>
      <c r="G271" t="s">
        <v>1189</v>
      </c>
      <c r="H271" s="1">
        <v>46218</v>
      </c>
      <c r="I271" s="1">
        <v>46218</v>
      </c>
      <c r="J271" s="1">
        <v>46235</v>
      </c>
      <c r="K271" t="s">
        <v>113</v>
      </c>
      <c r="L271" t="s">
        <v>7</v>
      </c>
      <c r="M271">
        <v>0</v>
      </c>
      <c r="N271">
        <v>0</v>
      </c>
      <c r="O271" t="s">
        <v>120</v>
      </c>
      <c r="P271" t="s">
        <v>977</v>
      </c>
    </row>
    <row r="272" spans="1:16">
      <c r="A272" s="1">
        <v>46239</v>
      </c>
      <c r="B272" t="s">
        <v>977</v>
      </c>
      <c r="C272" t="s">
        <v>7</v>
      </c>
      <c r="D272" t="s">
        <v>978</v>
      </c>
      <c r="E272" t="s">
        <v>1103</v>
      </c>
      <c r="F272" t="s">
        <v>1190</v>
      </c>
      <c r="G272" t="s">
        <v>925</v>
      </c>
      <c r="H272" s="1">
        <v>46237</v>
      </c>
      <c r="I272" s="1">
        <v>46239</v>
      </c>
      <c r="J272" s="1">
        <v>46331</v>
      </c>
      <c r="K272" t="s">
        <v>980</v>
      </c>
      <c r="L272" t="s">
        <v>147</v>
      </c>
      <c r="M272">
        <v>-50000000</v>
      </c>
      <c r="N272">
        <v>-61935000</v>
      </c>
      <c r="O272" t="s">
        <v>120</v>
      </c>
      <c r="P272" t="s">
        <v>820</v>
      </c>
    </row>
    <row r="273" spans="1:16">
      <c r="A273" s="1">
        <v>46238</v>
      </c>
      <c r="B273" t="s">
        <v>977</v>
      </c>
      <c r="C273" t="s">
        <v>7</v>
      </c>
      <c r="D273" t="s">
        <v>978</v>
      </c>
      <c r="E273" t="s">
        <v>1103</v>
      </c>
      <c r="F273" t="s">
        <v>960</v>
      </c>
      <c r="G273" t="s">
        <v>1191</v>
      </c>
      <c r="H273" s="1">
        <v>46237</v>
      </c>
      <c r="I273" s="1">
        <v>46237</v>
      </c>
      <c r="J273" s="1">
        <v>46238</v>
      </c>
      <c r="K273" t="s">
        <v>980</v>
      </c>
      <c r="L273" t="s">
        <v>7</v>
      </c>
      <c r="M273">
        <v>-50000000</v>
      </c>
      <c r="N273">
        <v>-50000000</v>
      </c>
      <c r="O273" t="s">
        <v>120</v>
      </c>
      <c r="P273" t="s">
        <v>1164</v>
      </c>
    </row>
    <row r="274" spans="1:16">
      <c r="A274" s="1">
        <v>46237</v>
      </c>
      <c r="B274" t="s">
        <v>977</v>
      </c>
      <c r="C274" t="s">
        <v>7</v>
      </c>
      <c r="D274" t="s">
        <v>978</v>
      </c>
      <c r="E274" t="s">
        <v>1103</v>
      </c>
      <c r="F274" t="s">
        <v>960</v>
      </c>
      <c r="G274" t="s">
        <v>1191</v>
      </c>
      <c r="H274" s="1">
        <v>46237</v>
      </c>
      <c r="I274" s="1">
        <v>46237</v>
      </c>
      <c r="J274" s="1">
        <v>46238</v>
      </c>
      <c r="K274" t="s">
        <v>980</v>
      </c>
      <c r="L274" t="s">
        <v>7</v>
      </c>
      <c r="M274">
        <v>50000000</v>
      </c>
      <c r="N274">
        <v>50000000</v>
      </c>
      <c r="O274" t="s">
        <v>120</v>
      </c>
      <c r="P274" t="s">
        <v>1164</v>
      </c>
    </row>
    <row r="275" spans="1:16">
      <c r="A275" s="1">
        <v>46238</v>
      </c>
      <c r="B275" t="s">
        <v>977</v>
      </c>
      <c r="C275" t="s">
        <v>7</v>
      </c>
      <c r="D275" t="s">
        <v>978</v>
      </c>
      <c r="E275" t="s">
        <v>1103</v>
      </c>
      <c r="F275" t="s">
        <v>960</v>
      </c>
      <c r="G275" t="s">
        <v>1191</v>
      </c>
      <c r="H275" s="1">
        <v>46237</v>
      </c>
      <c r="I275" s="1">
        <v>46237</v>
      </c>
      <c r="J275" s="1">
        <v>46238</v>
      </c>
      <c r="K275" t="s">
        <v>113</v>
      </c>
      <c r="L275" t="s">
        <v>7</v>
      </c>
      <c r="M275">
        <v>-5097.22</v>
      </c>
      <c r="N275">
        <v>-5097.22</v>
      </c>
      <c r="O275" t="s">
        <v>120</v>
      </c>
      <c r="P275" t="s">
        <v>1164</v>
      </c>
    </row>
    <row r="276" spans="1:16">
      <c r="A276" s="1">
        <v>46241</v>
      </c>
      <c r="B276" t="s">
        <v>977</v>
      </c>
      <c r="C276" t="s">
        <v>7</v>
      </c>
      <c r="D276" t="s">
        <v>978</v>
      </c>
      <c r="E276" t="s">
        <v>1103</v>
      </c>
      <c r="F276" t="s">
        <v>1192</v>
      </c>
      <c r="G276" t="s">
        <v>884</v>
      </c>
      <c r="H276" s="1">
        <v>46239</v>
      </c>
      <c r="I276" s="1">
        <v>46241</v>
      </c>
      <c r="J276" s="1">
        <v>46394</v>
      </c>
      <c r="K276" t="s">
        <v>980</v>
      </c>
      <c r="L276" t="s">
        <v>334</v>
      </c>
      <c r="M276">
        <v>-100000000</v>
      </c>
      <c r="N276">
        <v>-70700000</v>
      </c>
      <c r="O276" t="s">
        <v>120</v>
      </c>
      <c r="P276" t="s">
        <v>826</v>
      </c>
    </row>
    <row r="277" spans="1:16">
      <c r="A277" s="1">
        <v>46241</v>
      </c>
      <c r="B277" t="s">
        <v>977</v>
      </c>
      <c r="C277" t="s">
        <v>7</v>
      </c>
      <c r="D277" t="s">
        <v>978</v>
      </c>
      <c r="E277" t="s">
        <v>1103</v>
      </c>
      <c r="F277" t="s">
        <v>1193</v>
      </c>
      <c r="G277" t="s">
        <v>909</v>
      </c>
      <c r="H277" s="1">
        <v>46239</v>
      </c>
      <c r="I277" s="1">
        <v>46241</v>
      </c>
      <c r="J277" s="1">
        <v>46335</v>
      </c>
      <c r="K277" t="s">
        <v>980</v>
      </c>
      <c r="L277" t="s">
        <v>7</v>
      </c>
      <c r="M277">
        <v>-200000000</v>
      </c>
      <c r="N277">
        <v>-200000000</v>
      </c>
      <c r="O277" t="s">
        <v>120</v>
      </c>
      <c r="P277" t="s">
        <v>828</v>
      </c>
    </row>
    <row r="278" spans="1:16">
      <c r="A278" s="1">
        <v>46244</v>
      </c>
      <c r="B278" t="s">
        <v>977</v>
      </c>
      <c r="C278" t="s">
        <v>7</v>
      </c>
      <c r="D278" t="s">
        <v>978</v>
      </c>
      <c r="E278" t="s">
        <v>1103</v>
      </c>
      <c r="F278" t="s">
        <v>1194</v>
      </c>
      <c r="G278" t="s">
        <v>933</v>
      </c>
      <c r="H278" s="1">
        <v>46240</v>
      </c>
      <c r="I278" s="1">
        <v>46244</v>
      </c>
      <c r="J278" s="1">
        <v>46339</v>
      </c>
      <c r="K278" t="s">
        <v>980</v>
      </c>
      <c r="L278" t="s">
        <v>334</v>
      </c>
      <c r="M278">
        <v>-140000000</v>
      </c>
      <c r="N278">
        <v>-98763000</v>
      </c>
      <c r="O278" t="s">
        <v>120</v>
      </c>
      <c r="P278" t="s">
        <v>868</v>
      </c>
    </row>
    <row r="279" spans="1:16">
      <c r="A279" s="1">
        <v>46244</v>
      </c>
      <c r="B279" t="s">
        <v>977</v>
      </c>
      <c r="C279" t="s">
        <v>7</v>
      </c>
      <c r="D279" t="s">
        <v>978</v>
      </c>
      <c r="E279" t="s">
        <v>1103</v>
      </c>
      <c r="F279" t="s">
        <v>1195</v>
      </c>
      <c r="G279" t="s">
        <v>1196</v>
      </c>
      <c r="H279" s="1">
        <v>46240</v>
      </c>
      <c r="I279" s="1">
        <v>46244</v>
      </c>
      <c r="J279" s="1">
        <v>46246</v>
      </c>
      <c r="K279" t="s">
        <v>980</v>
      </c>
      <c r="L279" t="s">
        <v>7</v>
      </c>
      <c r="M279">
        <v>132000000</v>
      </c>
      <c r="N279">
        <v>132000000</v>
      </c>
      <c r="O279" t="s">
        <v>120</v>
      </c>
      <c r="P279" t="s">
        <v>1164</v>
      </c>
    </row>
    <row r="280" spans="1:16">
      <c r="A280" s="1">
        <v>46246</v>
      </c>
      <c r="B280" t="s">
        <v>977</v>
      </c>
      <c r="C280" t="s">
        <v>7</v>
      </c>
      <c r="D280" t="s">
        <v>978</v>
      </c>
      <c r="E280" t="s">
        <v>1103</v>
      </c>
      <c r="F280" t="s">
        <v>1195</v>
      </c>
      <c r="G280" t="s">
        <v>1196</v>
      </c>
      <c r="H280" s="1">
        <v>46240</v>
      </c>
      <c r="I280" s="1">
        <v>46244</v>
      </c>
      <c r="J280" s="1">
        <v>46246</v>
      </c>
      <c r="K280" t="s">
        <v>980</v>
      </c>
      <c r="L280" t="s">
        <v>7</v>
      </c>
      <c r="M280">
        <v>-132000000</v>
      </c>
      <c r="N280">
        <v>-132000000</v>
      </c>
      <c r="O280" t="s">
        <v>120</v>
      </c>
      <c r="P280" t="s">
        <v>1164</v>
      </c>
    </row>
    <row r="281" spans="1:16">
      <c r="A281" s="1">
        <v>46246</v>
      </c>
      <c r="B281" t="s">
        <v>977</v>
      </c>
      <c r="C281" t="s">
        <v>7</v>
      </c>
      <c r="D281" t="s">
        <v>978</v>
      </c>
      <c r="E281" t="s">
        <v>1103</v>
      </c>
      <c r="F281" t="s">
        <v>1195</v>
      </c>
      <c r="G281" t="s">
        <v>1196</v>
      </c>
      <c r="H281" s="1">
        <v>46240</v>
      </c>
      <c r="I281" s="1">
        <v>46244</v>
      </c>
      <c r="J281" s="1">
        <v>46246</v>
      </c>
      <c r="K281" t="s">
        <v>113</v>
      </c>
      <c r="L281" t="s">
        <v>7</v>
      </c>
      <c r="M281">
        <v>-26913.33</v>
      </c>
      <c r="N281">
        <v>-26913.33</v>
      </c>
      <c r="O281" t="s">
        <v>120</v>
      </c>
      <c r="P281" t="s">
        <v>1164</v>
      </c>
    </row>
    <row r="282" spans="1:16">
      <c r="A282" s="1">
        <v>46246</v>
      </c>
      <c r="B282" t="s">
        <v>977</v>
      </c>
      <c r="C282" t="s">
        <v>7</v>
      </c>
      <c r="D282" t="s">
        <v>978</v>
      </c>
      <c r="E282" t="s">
        <v>1103</v>
      </c>
      <c r="F282" t="s">
        <v>1197</v>
      </c>
      <c r="G282" t="s">
        <v>850</v>
      </c>
      <c r="H282" s="1">
        <v>46245</v>
      </c>
      <c r="I282" s="1">
        <v>46246</v>
      </c>
      <c r="J282" s="1">
        <v>46338</v>
      </c>
      <c r="K282" t="s">
        <v>980</v>
      </c>
      <c r="L282" t="s">
        <v>7</v>
      </c>
      <c r="M282">
        <v>-100000000</v>
      </c>
      <c r="N282">
        <v>-100000000</v>
      </c>
      <c r="O282" t="s">
        <v>120</v>
      </c>
      <c r="P282" t="s">
        <v>849</v>
      </c>
    </row>
    <row r="283" spans="1:16">
      <c r="A283" s="1">
        <v>46246</v>
      </c>
      <c r="B283" t="s">
        <v>977</v>
      </c>
      <c r="C283" t="s">
        <v>7</v>
      </c>
      <c r="D283" t="s">
        <v>978</v>
      </c>
      <c r="E283" t="s">
        <v>1103</v>
      </c>
      <c r="F283" t="s">
        <v>1198</v>
      </c>
      <c r="G283" t="s">
        <v>1199</v>
      </c>
      <c r="H283" s="1">
        <v>46246</v>
      </c>
      <c r="I283" s="1">
        <v>46246</v>
      </c>
      <c r="J283" s="1">
        <v>46247</v>
      </c>
      <c r="K283" t="s">
        <v>980</v>
      </c>
      <c r="L283" t="s">
        <v>7</v>
      </c>
      <c r="M283">
        <v>187132</v>
      </c>
      <c r="N283">
        <v>187132</v>
      </c>
      <c r="O283" t="s">
        <v>120</v>
      </c>
      <c r="P283" t="s">
        <v>1164</v>
      </c>
    </row>
    <row r="284" spans="1:16">
      <c r="A284" s="1">
        <v>46247</v>
      </c>
      <c r="B284" t="s">
        <v>977</v>
      </c>
      <c r="C284" t="s">
        <v>7</v>
      </c>
      <c r="D284" t="s">
        <v>978</v>
      </c>
      <c r="E284" t="s">
        <v>1103</v>
      </c>
      <c r="F284" t="s">
        <v>1198</v>
      </c>
      <c r="G284" t="s">
        <v>1199</v>
      </c>
      <c r="H284" s="1">
        <v>46246</v>
      </c>
      <c r="I284" s="1">
        <v>46246</v>
      </c>
      <c r="J284" s="1">
        <v>46247</v>
      </c>
      <c r="K284" t="s">
        <v>980</v>
      </c>
      <c r="L284" t="s">
        <v>7</v>
      </c>
      <c r="M284">
        <v>-187132</v>
      </c>
      <c r="N284">
        <v>-187132</v>
      </c>
      <c r="O284" t="s">
        <v>120</v>
      </c>
      <c r="P284" t="s">
        <v>1164</v>
      </c>
    </row>
    <row r="285" spans="1:16">
      <c r="A285" s="1">
        <v>46247</v>
      </c>
      <c r="B285" t="s">
        <v>977</v>
      </c>
      <c r="C285" t="s">
        <v>7</v>
      </c>
      <c r="D285" t="s">
        <v>978</v>
      </c>
      <c r="E285" t="s">
        <v>1103</v>
      </c>
      <c r="F285" t="s">
        <v>1198</v>
      </c>
      <c r="G285" t="s">
        <v>1199</v>
      </c>
      <c r="H285" s="1">
        <v>46246</v>
      </c>
      <c r="I285" s="1">
        <v>46246</v>
      </c>
      <c r="J285" s="1">
        <v>46247</v>
      </c>
      <c r="K285" t="s">
        <v>113</v>
      </c>
      <c r="L285" t="s">
        <v>7</v>
      </c>
      <c r="M285">
        <v>-19.079999999999998</v>
      </c>
      <c r="N285">
        <v>-19.079999999999998</v>
      </c>
      <c r="O285" t="s">
        <v>120</v>
      </c>
      <c r="P285" t="s">
        <v>1164</v>
      </c>
    </row>
    <row r="286" spans="1:16">
      <c r="A286" s="1">
        <v>46251</v>
      </c>
      <c r="B286" t="s">
        <v>977</v>
      </c>
      <c r="C286" t="s">
        <v>7</v>
      </c>
      <c r="D286" t="s">
        <v>978</v>
      </c>
      <c r="E286" t="s">
        <v>1103</v>
      </c>
      <c r="F286" t="s">
        <v>1200</v>
      </c>
      <c r="G286" t="s">
        <v>872</v>
      </c>
      <c r="H286" s="1">
        <v>46246</v>
      </c>
      <c r="I286" s="1">
        <v>46251</v>
      </c>
      <c r="J286" s="1">
        <v>46266</v>
      </c>
      <c r="K286" t="s">
        <v>980</v>
      </c>
      <c r="L286" t="s">
        <v>408</v>
      </c>
      <c r="M286">
        <v>-6300000000</v>
      </c>
      <c r="N286">
        <v>-39507111</v>
      </c>
      <c r="O286" t="s">
        <v>120</v>
      </c>
      <c r="P286" t="s">
        <v>510</v>
      </c>
    </row>
    <row r="287" spans="1:16">
      <c r="A287" s="1">
        <v>46251</v>
      </c>
      <c r="B287" t="s">
        <v>977</v>
      </c>
      <c r="C287" t="s">
        <v>7</v>
      </c>
      <c r="D287" t="s">
        <v>978</v>
      </c>
      <c r="E287" t="s">
        <v>1103</v>
      </c>
      <c r="F287" t="s">
        <v>1201</v>
      </c>
      <c r="G287" t="s">
        <v>894</v>
      </c>
      <c r="H287" s="1">
        <v>46247</v>
      </c>
      <c r="I287" s="1">
        <v>46251</v>
      </c>
      <c r="J287" s="1">
        <v>46434</v>
      </c>
      <c r="K287" t="s">
        <v>980</v>
      </c>
      <c r="L287" t="s">
        <v>7</v>
      </c>
      <c r="M287">
        <v>-60000000</v>
      </c>
      <c r="N287">
        <v>-60000000</v>
      </c>
      <c r="O287" t="s">
        <v>120</v>
      </c>
      <c r="P287" t="s">
        <v>876</v>
      </c>
    </row>
    <row r="288" spans="1:16">
      <c r="A288" s="1">
        <v>46251</v>
      </c>
      <c r="B288" t="s">
        <v>977</v>
      </c>
      <c r="C288" t="s">
        <v>7</v>
      </c>
      <c r="D288" t="s">
        <v>978</v>
      </c>
      <c r="E288" t="s">
        <v>1103</v>
      </c>
      <c r="F288" t="s">
        <v>1202</v>
      </c>
      <c r="G288" t="s">
        <v>869</v>
      </c>
      <c r="H288" s="1">
        <v>46247</v>
      </c>
      <c r="I288" s="1">
        <v>46251</v>
      </c>
      <c r="J288" s="1">
        <v>46353</v>
      </c>
      <c r="K288" t="s">
        <v>980</v>
      </c>
      <c r="L288" t="s">
        <v>334</v>
      </c>
      <c r="M288">
        <v>-142000000</v>
      </c>
      <c r="N288">
        <v>-100883900</v>
      </c>
      <c r="O288" t="s">
        <v>120</v>
      </c>
      <c r="P288" t="s">
        <v>868</v>
      </c>
    </row>
    <row r="289" spans="1:16">
      <c r="A289" s="1">
        <v>46251</v>
      </c>
      <c r="B289" t="s">
        <v>977</v>
      </c>
      <c r="C289" t="s">
        <v>7</v>
      </c>
      <c r="D289" t="s">
        <v>978</v>
      </c>
      <c r="E289" t="s">
        <v>1103</v>
      </c>
      <c r="F289" t="s">
        <v>1203</v>
      </c>
      <c r="G289" t="s">
        <v>879</v>
      </c>
      <c r="H289" s="1">
        <v>46247</v>
      </c>
      <c r="I289" s="1">
        <v>46251</v>
      </c>
      <c r="J289" s="1">
        <v>46321</v>
      </c>
      <c r="K289" t="s">
        <v>980</v>
      </c>
      <c r="L289" t="s">
        <v>7</v>
      </c>
      <c r="M289">
        <v>-150000000</v>
      </c>
      <c r="N289">
        <v>-150000000</v>
      </c>
      <c r="O289" t="s">
        <v>120</v>
      </c>
      <c r="P289" t="s">
        <v>849</v>
      </c>
    </row>
    <row r="290" spans="1:16">
      <c r="A290" s="1">
        <v>46254</v>
      </c>
      <c r="B290" t="s">
        <v>977</v>
      </c>
      <c r="C290" t="s">
        <v>7</v>
      </c>
      <c r="D290" t="s">
        <v>978</v>
      </c>
      <c r="E290" t="s">
        <v>1103</v>
      </c>
      <c r="F290" t="s">
        <v>1204</v>
      </c>
      <c r="G290" t="s">
        <v>931</v>
      </c>
      <c r="H290" s="1">
        <v>46252</v>
      </c>
      <c r="I290" s="1">
        <v>46254</v>
      </c>
      <c r="J290" s="1">
        <v>46398</v>
      </c>
      <c r="K290" t="s">
        <v>980</v>
      </c>
      <c r="L290" t="s">
        <v>334</v>
      </c>
      <c r="M290">
        <v>-60000000</v>
      </c>
      <c r="N290">
        <v>-42675000</v>
      </c>
      <c r="O290" t="s">
        <v>120</v>
      </c>
      <c r="P290" t="s">
        <v>826</v>
      </c>
    </row>
    <row r="291" spans="1:16">
      <c r="A291" s="1">
        <v>46254</v>
      </c>
      <c r="B291" t="s">
        <v>977</v>
      </c>
      <c r="C291" t="s">
        <v>7</v>
      </c>
      <c r="D291" t="s">
        <v>978</v>
      </c>
      <c r="E291" t="s">
        <v>1103</v>
      </c>
      <c r="F291" t="s">
        <v>1205</v>
      </c>
      <c r="G291" t="s">
        <v>923</v>
      </c>
      <c r="H291" s="1">
        <v>46252</v>
      </c>
      <c r="I291" s="1">
        <v>46254</v>
      </c>
      <c r="J291" s="1">
        <v>46321</v>
      </c>
      <c r="K291" t="s">
        <v>980</v>
      </c>
      <c r="L291" t="s">
        <v>7</v>
      </c>
      <c r="M291">
        <v>-110000000</v>
      </c>
      <c r="N291">
        <v>-110000000</v>
      </c>
      <c r="O291" t="s">
        <v>120</v>
      </c>
      <c r="P291" t="s">
        <v>849</v>
      </c>
    </row>
    <row r="292" spans="1:16">
      <c r="A292" s="1">
        <v>46254</v>
      </c>
      <c r="B292" t="s">
        <v>977</v>
      </c>
      <c r="C292" t="s">
        <v>7</v>
      </c>
      <c r="D292" t="s">
        <v>978</v>
      </c>
      <c r="E292" t="s">
        <v>1103</v>
      </c>
      <c r="F292" t="s">
        <v>1206</v>
      </c>
      <c r="G292" t="s">
        <v>924</v>
      </c>
      <c r="H292" s="1">
        <v>46252</v>
      </c>
      <c r="I292" s="1">
        <v>46254</v>
      </c>
      <c r="J292" s="1">
        <v>46437</v>
      </c>
      <c r="K292" t="s">
        <v>980</v>
      </c>
      <c r="L292" t="s">
        <v>7</v>
      </c>
      <c r="M292">
        <v>-50000000</v>
      </c>
      <c r="N292">
        <v>-50000000</v>
      </c>
      <c r="O292" t="s">
        <v>120</v>
      </c>
      <c r="P292" t="s">
        <v>840</v>
      </c>
    </row>
    <row r="293" spans="1:16">
      <c r="A293" s="1">
        <v>46254</v>
      </c>
      <c r="B293" t="s">
        <v>977</v>
      </c>
      <c r="C293" t="s">
        <v>7</v>
      </c>
      <c r="D293" t="s">
        <v>978</v>
      </c>
      <c r="E293" t="s">
        <v>1103</v>
      </c>
      <c r="F293" t="s">
        <v>1207</v>
      </c>
      <c r="G293" t="s">
        <v>904</v>
      </c>
      <c r="H293" s="1">
        <v>46253</v>
      </c>
      <c r="I293" s="1">
        <v>46254</v>
      </c>
      <c r="J293" s="1">
        <v>46346</v>
      </c>
      <c r="K293" t="s">
        <v>980</v>
      </c>
      <c r="L293" t="s">
        <v>7</v>
      </c>
      <c r="M293">
        <v>-20000000</v>
      </c>
      <c r="N293">
        <v>-20000000</v>
      </c>
      <c r="O293" t="s">
        <v>120</v>
      </c>
      <c r="P293" t="s">
        <v>903</v>
      </c>
    </row>
    <row r="294" spans="1:16">
      <c r="A294" s="1">
        <v>46212</v>
      </c>
      <c r="B294" t="s">
        <v>977</v>
      </c>
      <c r="C294" t="s">
        <v>7</v>
      </c>
      <c r="D294" t="s">
        <v>1155</v>
      </c>
      <c r="E294" t="s">
        <v>837</v>
      </c>
      <c r="F294" t="s">
        <v>1208</v>
      </c>
      <c r="G294" t="s">
        <v>1209</v>
      </c>
      <c r="H294" s="1">
        <v>46029</v>
      </c>
      <c r="I294" s="1">
        <v>46031</v>
      </c>
      <c r="J294" s="1">
        <v>46212</v>
      </c>
      <c r="K294" t="s">
        <v>980</v>
      </c>
      <c r="L294" t="s">
        <v>7</v>
      </c>
      <c r="M294">
        <v>-92230000</v>
      </c>
      <c r="N294">
        <v>-92230000</v>
      </c>
      <c r="O294" t="s">
        <v>120</v>
      </c>
      <c r="P294" t="s">
        <v>597</v>
      </c>
    </row>
    <row r="295" spans="1:16">
      <c r="A295" s="1">
        <v>46212</v>
      </c>
      <c r="B295" t="s">
        <v>977</v>
      </c>
      <c r="C295" t="s">
        <v>7</v>
      </c>
      <c r="D295" t="s">
        <v>1155</v>
      </c>
      <c r="E295" t="s">
        <v>837</v>
      </c>
      <c r="F295" t="s">
        <v>1208</v>
      </c>
      <c r="G295" t="s">
        <v>1209</v>
      </c>
      <c r="H295" s="1">
        <v>46029</v>
      </c>
      <c r="I295" s="1">
        <v>46031</v>
      </c>
      <c r="J295" s="1">
        <v>46212</v>
      </c>
      <c r="K295" t="s">
        <v>113</v>
      </c>
      <c r="L295" t="s">
        <v>7</v>
      </c>
      <c r="M295">
        <v>-1727326.99</v>
      </c>
      <c r="N295">
        <v>-1727326.99</v>
      </c>
      <c r="O295" t="s">
        <v>120</v>
      </c>
      <c r="P295" t="s">
        <v>597</v>
      </c>
    </row>
    <row r="296" spans="1:16">
      <c r="A296" s="1">
        <v>46219</v>
      </c>
      <c r="B296" t="s">
        <v>977</v>
      </c>
      <c r="C296" t="s">
        <v>7</v>
      </c>
      <c r="D296" t="s">
        <v>1155</v>
      </c>
      <c r="E296" t="s">
        <v>837</v>
      </c>
      <c r="F296" t="s">
        <v>1210</v>
      </c>
      <c r="G296" t="s">
        <v>1211</v>
      </c>
      <c r="H296" s="1">
        <v>46036</v>
      </c>
      <c r="I296" s="1">
        <v>46038</v>
      </c>
      <c r="J296" s="1">
        <v>46219</v>
      </c>
      <c r="K296" t="s">
        <v>113</v>
      </c>
      <c r="L296" t="s">
        <v>7</v>
      </c>
      <c r="M296">
        <v>-622965.23</v>
      </c>
      <c r="N296">
        <v>-622965.23</v>
      </c>
      <c r="O296" t="s">
        <v>120</v>
      </c>
      <c r="P296" t="s">
        <v>851</v>
      </c>
    </row>
    <row r="297" spans="1:16">
      <c r="A297" s="1">
        <v>46219</v>
      </c>
      <c r="B297" t="s">
        <v>977</v>
      </c>
      <c r="C297" t="s">
        <v>7</v>
      </c>
      <c r="D297" t="s">
        <v>1155</v>
      </c>
      <c r="E297" t="s">
        <v>837</v>
      </c>
      <c r="F297" t="s">
        <v>1210</v>
      </c>
      <c r="G297" t="s">
        <v>1211</v>
      </c>
      <c r="H297" s="1">
        <v>46036</v>
      </c>
      <c r="I297" s="1">
        <v>46038</v>
      </c>
      <c r="J297" s="1">
        <v>46219</v>
      </c>
      <c r="K297" t="s">
        <v>980</v>
      </c>
      <c r="L297" t="s">
        <v>7</v>
      </c>
      <c r="M297">
        <v>-33041250</v>
      </c>
      <c r="N297">
        <v>-33041250</v>
      </c>
      <c r="O297" t="s">
        <v>120</v>
      </c>
      <c r="P297" t="s">
        <v>851</v>
      </c>
    </row>
    <row r="298" spans="1:16">
      <c r="A298" s="1">
        <v>46230</v>
      </c>
      <c r="B298" t="s">
        <v>977</v>
      </c>
      <c r="C298" t="s">
        <v>7</v>
      </c>
      <c r="D298" t="s">
        <v>1155</v>
      </c>
      <c r="E298" t="s">
        <v>837</v>
      </c>
      <c r="F298" t="s">
        <v>1212</v>
      </c>
      <c r="G298" t="s">
        <v>1213</v>
      </c>
      <c r="H298" s="1">
        <v>46044</v>
      </c>
      <c r="I298" s="1">
        <v>46048</v>
      </c>
      <c r="J298" s="1">
        <v>46230</v>
      </c>
      <c r="K298" t="s">
        <v>113</v>
      </c>
      <c r="L298" t="s">
        <v>7</v>
      </c>
      <c r="M298">
        <v>-189836.11</v>
      </c>
      <c r="N298">
        <v>-189836.11</v>
      </c>
      <c r="O298" t="s">
        <v>120</v>
      </c>
      <c r="P298" t="s">
        <v>597</v>
      </c>
    </row>
    <row r="299" spans="1:16">
      <c r="A299" s="1">
        <v>46230</v>
      </c>
      <c r="B299" t="s">
        <v>977</v>
      </c>
      <c r="C299" t="s">
        <v>7</v>
      </c>
      <c r="D299" t="s">
        <v>1155</v>
      </c>
      <c r="E299" t="s">
        <v>837</v>
      </c>
      <c r="F299" t="s">
        <v>1212</v>
      </c>
      <c r="G299" t="s">
        <v>1213</v>
      </c>
      <c r="H299" s="1">
        <v>46044</v>
      </c>
      <c r="I299" s="1">
        <v>46048</v>
      </c>
      <c r="J299" s="1">
        <v>46230</v>
      </c>
      <c r="K299" t="s">
        <v>980</v>
      </c>
      <c r="L299" t="s">
        <v>7</v>
      </c>
      <c r="M299">
        <v>-10000000</v>
      </c>
      <c r="N299">
        <v>-10000000</v>
      </c>
      <c r="O299" t="s">
        <v>120</v>
      </c>
      <c r="P299" t="s">
        <v>597</v>
      </c>
    </row>
    <row r="300" spans="1:16">
      <c r="A300" s="1">
        <v>46239</v>
      </c>
      <c r="B300" t="s">
        <v>977</v>
      </c>
      <c r="C300" t="s">
        <v>7</v>
      </c>
      <c r="D300" t="s">
        <v>1155</v>
      </c>
      <c r="E300" t="s">
        <v>837</v>
      </c>
      <c r="F300" t="s">
        <v>1214</v>
      </c>
      <c r="G300" t="s">
        <v>1215</v>
      </c>
      <c r="H300" s="1">
        <v>46084</v>
      </c>
      <c r="I300" s="1">
        <v>46086</v>
      </c>
      <c r="J300" s="1">
        <v>46239</v>
      </c>
      <c r="K300" t="s">
        <v>980</v>
      </c>
      <c r="L300" t="s">
        <v>7</v>
      </c>
      <c r="M300">
        <v>-106000000</v>
      </c>
      <c r="N300">
        <v>-106000000</v>
      </c>
      <c r="O300" t="s">
        <v>120</v>
      </c>
      <c r="P300" t="s">
        <v>597</v>
      </c>
    </row>
    <row r="301" spans="1:16">
      <c r="A301" s="1">
        <v>46239</v>
      </c>
      <c r="B301" t="s">
        <v>977</v>
      </c>
      <c r="C301" t="s">
        <v>7</v>
      </c>
      <c r="D301" t="s">
        <v>1155</v>
      </c>
      <c r="E301" t="s">
        <v>837</v>
      </c>
      <c r="F301" t="s">
        <v>1214</v>
      </c>
      <c r="G301" t="s">
        <v>1215</v>
      </c>
      <c r="H301" s="1">
        <v>46084</v>
      </c>
      <c r="I301" s="1">
        <v>46086</v>
      </c>
      <c r="J301" s="1">
        <v>46239</v>
      </c>
      <c r="K301" t="s">
        <v>113</v>
      </c>
      <c r="L301" t="s">
        <v>7</v>
      </c>
      <c r="M301">
        <v>-1684870</v>
      </c>
      <c r="N301">
        <v>-1684870</v>
      </c>
      <c r="O301" t="s">
        <v>120</v>
      </c>
      <c r="P301" t="s">
        <v>597</v>
      </c>
    </row>
    <row r="302" spans="1:16">
      <c r="A302" s="1">
        <v>46212</v>
      </c>
      <c r="B302" t="s">
        <v>977</v>
      </c>
      <c r="C302" t="s">
        <v>7</v>
      </c>
      <c r="D302" t="s">
        <v>1155</v>
      </c>
      <c r="E302" t="s">
        <v>837</v>
      </c>
      <c r="F302" t="s">
        <v>1216</v>
      </c>
      <c r="G302" t="s">
        <v>1217</v>
      </c>
      <c r="H302" s="1">
        <v>46119</v>
      </c>
      <c r="I302" s="1">
        <v>46121</v>
      </c>
      <c r="J302" s="1">
        <v>46212</v>
      </c>
      <c r="K302" t="s">
        <v>113</v>
      </c>
      <c r="L302" t="s">
        <v>7</v>
      </c>
      <c r="M302">
        <v>-292059.7</v>
      </c>
      <c r="N302">
        <v>-292059.7</v>
      </c>
      <c r="O302" t="s">
        <v>120</v>
      </c>
      <c r="P302" t="s">
        <v>851</v>
      </c>
    </row>
    <row r="303" spans="1:16">
      <c r="A303" s="1">
        <v>46212</v>
      </c>
      <c r="B303" t="s">
        <v>977</v>
      </c>
      <c r="C303" t="s">
        <v>7</v>
      </c>
      <c r="D303" t="s">
        <v>1155</v>
      </c>
      <c r="E303" t="s">
        <v>837</v>
      </c>
      <c r="F303" t="s">
        <v>1216</v>
      </c>
      <c r="G303" t="s">
        <v>1217</v>
      </c>
      <c r="H303" s="1">
        <v>46119</v>
      </c>
      <c r="I303" s="1">
        <v>46121</v>
      </c>
      <c r="J303" s="1">
        <v>46212</v>
      </c>
      <c r="K303" t="s">
        <v>980</v>
      </c>
      <c r="L303" t="s">
        <v>7</v>
      </c>
      <c r="M303">
        <v>-30728750</v>
      </c>
      <c r="N303">
        <v>-30728750</v>
      </c>
      <c r="O303" t="s">
        <v>120</v>
      </c>
      <c r="P303" t="s">
        <v>851</v>
      </c>
    </row>
    <row r="304" spans="1:16">
      <c r="A304" s="1">
        <v>46213</v>
      </c>
      <c r="B304" t="s">
        <v>977</v>
      </c>
      <c r="C304" t="s">
        <v>7</v>
      </c>
      <c r="D304" t="s">
        <v>1155</v>
      </c>
      <c r="E304" t="s">
        <v>837</v>
      </c>
      <c r="F304" t="s">
        <v>1218</v>
      </c>
      <c r="G304" t="s">
        <v>1219</v>
      </c>
      <c r="H304" s="1">
        <v>46120</v>
      </c>
      <c r="I304" s="1">
        <v>46122</v>
      </c>
      <c r="J304" s="1">
        <v>46213</v>
      </c>
      <c r="K304" t="s">
        <v>113</v>
      </c>
      <c r="L304" t="s">
        <v>7</v>
      </c>
      <c r="M304">
        <v>-471588.54</v>
      </c>
      <c r="N304">
        <v>-471588.54</v>
      </c>
      <c r="O304" t="s">
        <v>120</v>
      </c>
      <c r="P304" t="s">
        <v>830</v>
      </c>
    </row>
    <row r="305" spans="1:16">
      <c r="A305" s="1">
        <v>46213</v>
      </c>
      <c r="B305" t="s">
        <v>977</v>
      </c>
      <c r="C305" t="s">
        <v>7</v>
      </c>
      <c r="D305" t="s">
        <v>1155</v>
      </c>
      <c r="E305" t="s">
        <v>837</v>
      </c>
      <c r="F305" t="s">
        <v>1218</v>
      </c>
      <c r="G305" t="s">
        <v>1219</v>
      </c>
      <c r="H305" s="1">
        <v>46120</v>
      </c>
      <c r="I305" s="1">
        <v>46122</v>
      </c>
      <c r="J305" s="1">
        <v>46213</v>
      </c>
      <c r="K305" t="s">
        <v>980</v>
      </c>
      <c r="L305" t="s">
        <v>7</v>
      </c>
      <c r="M305">
        <v>-49750000</v>
      </c>
      <c r="N305">
        <v>-49750000</v>
      </c>
      <c r="O305" t="s">
        <v>120</v>
      </c>
      <c r="P305" t="s">
        <v>830</v>
      </c>
    </row>
    <row r="306" spans="1:16">
      <c r="A306" s="1">
        <v>46244</v>
      </c>
      <c r="B306" t="s">
        <v>977</v>
      </c>
      <c r="C306" t="s">
        <v>7</v>
      </c>
      <c r="D306" t="s">
        <v>1155</v>
      </c>
      <c r="E306" t="s">
        <v>837</v>
      </c>
      <c r="F306" t="s">
        <v>1220</v>
      </c>
      <c r="G306" t="s">
        <v>1221</v>
      </c>
      <c r="H306" s="1">
        <v>46120</v>
      </c>
      <c r="I306" s="1">
        <v>46122</v>
      </c>
      <c r="J306" s="1">
        <v>46244</v>
      </c>
      <c r="K306" t="s">
        <v>980</v>
      </c>
      <c r="L306" t="s">
        <v>7</v>
      </c>
      <c r="M306">
        <v>-100495000</v>
      </c>
      <c r="N306">
        <v>-100495000</v>
      </c>
      <c r="O306" t="s">
        <v>120</v>
      </c>
      <c r="P306" t="s">
        <v>851</v>
      </c>
    </row>
    <row r="307" spans="1:16">
      <c r="A307" s="1">
        <v>46244</v>
      </c>
      <c r="B307" t="s">
        <v>977</v>
      </c>
      <c r="C307" t="s">
        <v>7</v>
      </c>
      <c r="D307" t="s">
        <v>1155</v>
      </c>
      <c r="E307" t="s">
        <v>837</v>
      </c>
      <c r="F307" t="s">
        <v>1220</v>
      </c>
      <c r="G307" t="s">
        <v>1221</v>
      </c>
      <c r="H307" s="1">
        <v>46120</v>
      </c>
      <c r="I307" s="1">
        <v>46122</v>
      </c>
      <c r="J307" s="1">
        <v>46244</v>
      </c>
      <c r="K307" t="s">
        <v>113</v>
      </c>
      <c r="L307" t="s">
        <v>7</v>
      </c>
      <c r="M307">
        <v>-1277123.96</v>
      </c>
      <c r="N307">
        <v>-1277123.96</v>
      </c>
      <c r="O307" t="s">
        <v>120</v>
      </c>
      <c r="P307" t="s">
        <v>851</v>
      </c>
    </row>
    <row r="308" spans="1:16">
      <c r="A308" s="1">
        <v>46216</v>
      </c>
      <c r="B308" t="s">
        <v>977</v>
      </c>
      <c r="C308" t="s">
        <v>7</v>
      </c>
      <c r="D308" t="s">
        <v>1155</v>
      </c>
      <c r="E308" t="s">
        <v>837</v>
      </c>
      <c r="F308" t="s">
        <v>1222</v>
      </c>
      <c r="G308" t="s">
        <v>1223</v>
      </c>
      <c r="H308" s="1">
        <v>46121</v>
      </c>
      <c r="I308" s="1">
        <v>46125</v>
      </c>
      <c r="J308" s="1">
        <v>46216</v>
      </c>
      <c r="K308" t="s">
        <v>113</v>
      </c>
      <c r="L308" t="s">
        <v>7</v>
      </c>
      <c r="M308">
        <v>-421034.25</v>
      </c>
      <c r="N308">
        <v>-421034.25</v>
      </c>
      <c r="O308" t="s">
        <v>120</v>
      </c>
      <c r="P308" t="s">
        <v>1224</v>
      </c>
    </row>
    <row r="309" spans="1:16">
      <c r="A309" s="1">
        <v>46216</v>
      </c>
      <c r="B309" t="s">
        <v>977</v>
      </c>
      <c r="C309" t="s">
        <v>7</v>
      </c>
      <c r="D309" t="s">
        <v>1155</v>
      </c>
      <c r="E309" t="s">
        <v>837</v>
      </c>
      <c r="F309" t="s">
        <v>1222</v>
      </c>
      <c r="G309" t="s">
        <v>1223</v>
      </c>
      <c r="H309" s="1">
        <v>46121</v>
      </c>
      <c r="I309" s="1">
        <v>46125</v>
      </c>
      <c r="J309" s="1">
        <v>46216</v>
      </c>
      <c r="K309" t="s">
        <v>980</v>
      </c>
      <c r="L309" t="s">
        <v>7</v>
      </c>
      <c r="M309">
        <v>-44775000</v>
      </c>
      <c r="N309">
        <v>-44775000</v>
      </c>
      <c r="O309" t="s">
        <v>120</v>
      </c>
      <c r="P309" t="s">
        <v>1224</v>
      </c>
    </row>
    <row r="310" spans="1:16">
      <c r="A310" s="1">
        <v>46217</v>
      </c>
      <c r="B310" t="s">
        <v>977</v>
      </c>
      <c r="C310" t="s">
        <v>7</v>
      </c>
      <c r="D310" t="s">
        <v>1155</v>
      </c>
      <c r="E310" t="s">
        <v>837</v>
      </c>
      <c r="F310" t="s">
        <v>1225</v>
      </c>
      <c r="G310" t="s">
        <v>1226</v>
      </c>
      <c r="H310" s="1">
        <v>46122</v>
      </c>
      <c r="I310" s="1">
        <v>46125</v>
      </c>
      <c r="J310" s="1">
        <v>46217</v>
      </c>
      <c r="K310" t="s">
        <v>113</v>
      </c>
      <c r="L310" t="s">
        <v>7</v>
      </c>
      <c r="M310">
        <v>-247920.83</v>
      </c>
      <c r="N310">
        <v>-247920.83</v>
      </c>
      <c r="O310" t="s">
        <v>120</v>
      </c>
      <c r="P310" t="s">
        <v>597</v>
      </c>
    </row>
    <row r="311" spans="1:16">
      <c r="A311" s="1">
        <v>46217</v>
      </c>
      <c r="B311" t="s">
        <v>977</v>
      </c>
      <c r="C311" t="s">
        <v>7</v>
      </c>
      <c r="D311" t="s">
        <v>1155</v>
      </c>
      <c r="E311" t="s">
        <v>837</v>
      </c>
      <c r="F311" t="s">
        <v>1225</v>
      </c>
      <c r="G311" t="s">
        <v>1226</v>
      </c>
      <c r="H311" s="1">
        <v>46122</v>
      </c>
      <c r="I311" s="1">
        <v>46125</v>
      </c>
      <c r="J311" s="1">
        <v>46217</v>
      </c>
      <c r="K311" t="s">
        <v>980</v>
      </c>
      <c r="L311" t="s">
        <v>7</v>
      </c>
      <c r="M311">
        <v>-25870000</v>
      </c>
      <c r="N311">
        <v>-25870000</v>
      </c>
      <c r="O311" t="s">
        <v>120</v>
      </c>
      <c r="P311" t="s">
        <v>597</v>
      </c>
    </row>
    <row r="312" spans="1:16">
      <c r="A312" s="1">
        <v>46247</v>
      </c>
      <c r="B312" t="s">
        <v>977</v>
      </c>
      <c r="C312" t="s">
        <v>7</v>
      </c>
      <c r="D312" t="s">
        <v>1155</v>
      </c>
      <c r="E312" t="s">
        <v>837</v>
      </c>
      <c r="F312" t="s">
        <v>1227</v>
      </c>
      <c r="G312" t="s">
        <v>1228</v>
      </c>
      <c r="H312" s="1">
        <v>46122</v>
      </c>
      <c r="I312" s="1">
        <v>46125</v>
      </c>
      <c r="J312" s="1">
        <v>46247</v>
      </c>
      <c r="K312" t="s">
        <v>980</v>
      </c>
      <c r="L312" t="s">
        <v>7</v>
      </c>
      <c r="M312">
        <v>-48755000</v>
      </c>
      <c r="N312">
        <v>-48755000</v>
      </c>
      <c r="O312" t="s">
        <v>120</v>
      </c>
      <c r="P312" t="s">
        <v>597</v>
      </c>
    </row>
    <row r="313" spans="1:16">
      <c r="A313" s="1">
        <v>46247</v>
      </c>
      <c r="B313" t="s">
        <v>977</v>
      </c>
      <c r="C313" t="s">
        <v>7</v>
      </c>
      <c r="D313" t="s">
        <v>1155</v>
      </c>
      <c r="E313" t="s">
        <v>837</v>
      </c>
      <c r="F313" t="s">
        <v>1227</v>
      </c>
      <c r="G313" t="s">
        <v>1228</v>
      </c>
      <c r="H313" s="1">
        <v>46122</v>
      </c>
      <c r="I313" s="1">
        <v>46125</v>
      </c>
      <c r="J313" s="1">
        <v>46247</v>
      </c>
      <c r="K313" t="s">
        <v>113</v>
      </c>
      <c r="L313" t="s">
        <v>7</v>
      </c>
      <c r="M313">
        <v>-622899.30000000005</v>
      </c>
      <c r="N313">
        <v>-622899.30000000005</v>
      </c>
      <c r="O313" t="s">
        <v>120</v>
      </c>
      <c r="P313" t="s">
        <v>597</v>
      </c>
    </row>
    <row r="314" spans="1:16">
      <c r="A314" s="1">
        <v>46219</v>
      </c>
      <c r="B314" t="s">
        <v>977</v>
      </c>
      <c r="C314" t="s">
        <v>7</v>
      </c>
      <c r="D314" t="s">
        <v>1155</v>
      </c>
      <c r="E314" t="s">
        <v>837</v>
      </c>
      <c r="F314" t="s">
        <v>1229</v>
      </c>
      <c r="G314" t="s">
        <v>1230</v>
      </c>
      <c r="H314" s="1">
        <v>46126</v>
      </c>
      <c r="I314" s="1">
        <v>46128</v>
      </c>
      <c r="J314" s="1">
        <v>46219</v>
      </c>
      <c r="K314" t="s">
        <v>113</v>
      </c>
      <c r="L314" t="s">
        <v>7</v>
      </c>
      <c r="M314">
        <v>-917321.46</v>
      </c>
      <c r="N314">
        <v>-917321.46</v>
      </c>
      <c r="O314" t="s">
        <v>120</v>
      </c>
      <c r="P314" t="s">
        <v>851</v>
      </c>
    </row>
    <row r="315" spans="1:16">
      <c r="A315" s="1">
        <v>46219</v>
      </c>
      <c r="B315" t="s">
        <v>977</v>
      </c>
      <c r="C315" t="s">
        <v>7</v>
      </c>
      <c r="D315" t="s">
        <v>1155</v>
      </c>
      <c r="E315" t="s">
        <v>837</v>
      </c>
      <c r="F315" t="s">
        <v>1229</v>
      </c>
      <c r="G315" t="s">
        <v>1230</v>
      </c>
      <c r="H315" s="1">
        <v>46126</v>
      </c>
      <c r="I315" s="1">
        <v>46128</v>
      </c>
      <c r="J315" s="1">
        <v>46219</v>
      </c>
      <c r="K315" t="s">
        <v>980</v>
      </c>
      <c r="L315" t="s">
        <v>7</v>
      </c>
      <c r="M315">
        <v>-96515000</v>
      </c>
      <c r="N315">
        <v>-96515000</v>
      </c>
      <c r="O315" t="s">
        <v>120</v>
      </c>
      <c r="P315" t="s">
        <v>851</v>
      </c>
    </row>
    <row r="316" spans="1:16">
      <c r="A316" s="1">
        <v>46251</v>
      </c>
      <c r="B316" t="s">
        <v>977</v>
      </c>
      <c r="C316" t="s">
        <v>7</v>
      </c>
      <c r="D316" t="s">
        <v>1155</v>
      </c>
      <c r="E316" t="s">
        <v>837</v>
      </c>
      <c r="F316" t="s">
        <v>1231</v>
      </c>
      <c r="G316" t="s">
        <v>1232</v>
      </c>
      <c r="H316" s="1">
        <v>46126</v>
      </c>
      <c r="I316" s="1">
        <v>46128</v>
      </c>
      <c r="J316" s="1">
        <v>46251</v>
      </c>
      <c r="K316" t="s">
        <v>980</v>
      </c>
      <c r="L316" t="s">
        <v>7</v>
      </c>
      <c r="M316">
        <v>-100625000</v>
      </c>
      <c r="N316">
        <v>-100625000</v>
      </c>
      <c r="O316" t="s">
        <v>120</v>
      </c>
      <c r="P316" t="s">
        <v>851</v>
      </c>
    </row>
    <row r="317" spans="1:16">
      <c r="A317" s="1">
        <v>46251</v>
      </c>
      <c r="B317" t="s">
        <v>977</v>
      </c>
      <c r="C317" t="s">
        <v>7</v>
      </c>
      <c r="D317" t="s">
        <v>1155</v>
      </c>
      <c r="E317" t="s">
        <v>837</v>
      </c>
      <c r="F317" t="s">
        <v>1231</v>
      </c>
      <c r="G317" t="s">
        <v>1232</v>
      </c>
      <c r="H317" s="1">
        <v>46126</v>
      </c>
      <c r="I317" s="1">
        <v>46128</v>
      </c>
      <c r="J317" s="1">
        <v>46251</v>
      </c>
      <c r="K317" t="s">
        <v>113</v>
      </c>
      <c r="L317" t="s">
        <v>7</v>
      </c>
      <c r="M317">
        <v>-1299571.8799999999</v>
      </c>
      <c r="N317">
        <v>-1299571.8799999999</v>
      </c>
      <c r="O317" t="s">
        <v>120</v>
      </c>
      <c r="P317" t="s">
        <v>851</v>
      </c>
    </row>
    <row r="318" spans="1:16">
      <c r="A318" s="1">
        <v>46219</v>
      </c>
      <c r="B318" t="s">
        <v>977</v>
      </c>
      <c r="C318" t="s">
        <v>7</v>
      </c>
      <c r="D318" t="s">
        <v>1155</v>
      </c>
      <c r="E318" t="s">
        <v>837</v>
      </c>
      <c r="F318" t="s">
        <v>1233</v>
      </c>
      <c r="G318" t="s">
        <v>1234</v>
      </c>
      <c r="H318" s="1">
        <v>46126</v>
      </c>
      <c r="I318" s="1">
        <v>46128</v>
      </c>
      <c r="J318" s="1">
        <v>46219</v>
      </c>
      <c r="K318" t="s">
        <v>980</v>
      </c>
      <c r="L318" t="s">
        <v>7</v>
      </c>
      <c r="M318">
        <v>-129222500</v>
      </c>
      <c r="N318">
        <v>-129222500</v>
      </c>
      <c r="O318" t="s">
        <v>120</v>
      </c>
      <c r="P318" t="s">
        <v>597</v>
      </c>
    </row>
    <row r="319" spans="1:16">
      <c r="A319" s="1">
        <v>46219</v>
      </c>
      <c r="B319" t="s">
        <v>977</v>
      </c>
      <c r="C319" t="s">
        <v>7</v>
      </c>
      <c r="D319" t="s">
        <v>1155</v>
      </c>
      <c r="E319" t="s">
        <v>837</v>
      </c>
      <c r="F319" t="s">
        <v>1233</v>
      </c>
      <c r="G319" t="s">
        <v>1234</v>
      </c>
      <c r="H319" s="1">
        <v>46126</v>
      </c>
      <c r="I319" s="1">
        <v>46128</v>
      </c>
      <c r="J319" s="1">
        <v>46219</v>
      </c>
      <c r="K319" t="s">
        <v>113</v>
      </c>
      <c r="L319" t="s">
        <v>7</v>
      </c>
      <c r="M319">
        <v>-1233087.76</v>
      </c>
      <c r="N319">
        <v>-1233087.76</v>
      </c>
      <c r="O319" t="s">
        <v>120</v>
      </c>
      <c r="P319" t="s">
        <v>597</v>
      </c>
    </row>
    <row r="320" spans="1:16">
      <c r="A320" s="1">
        <v>46220</v>
      </c>
      <c r="B320" t="s">
        <v>977</v>
      </c>
      <c r="C320" t="s">
        <v>7</v>
      </c>
      <c r="D320" t="s">
        <v>1155</v>
      </c>
      <c r="E320" t="s">
        <v>837</v>
      </c>
      <c r="F320" t="s">
        <v>1235</v>
      </c>
      <c r="G320" t="s">
        <v>1236</v>
      </c>
      <c r="H320" s="1">
        <v>46127</v>
      </c>
      <c r="I320" s="1">
        <v>46129</v>
      </c>
      <c r="J320" s="1">
        <v>46220</v>
      </c>
      <c r="K320" t="s">
        <v>113</v>
      </c>
      <c r="L320" t="s">
        <v>7</v>
      </c>
      <c r="M320">
        <v>-1031820.56</v>
      </c>
      <c r="N320">
        <v>-1031820.56</v>
      </c>
      <c r="O320" t="s">
        <v>120</v>
      </c>
      <c r="P320" t="s">
        <v>1237</v>
      </c>
    </row>
    <row r="321" spans="1:16">
      <c r="A321" s="1">
        <v>46220</v>
      </c>
      <c r="B321" t="s">
        <v>977</v>
      </c>
      <c r="C321" t="s">
        <v>7</v>
      </c>
      <c r="D321" t="s">
        <v>1155</v>
      </c>
      <c r="E321" t="s">
        <v>837</v>
      </c>
      <c r="F321" t="s">
        <v>1235</v>
      </c>
      <c r="G321" t="s">
        <v>1236</v>
      </c>
      <c r="H321" s="1">
        <v>46127</v>
      </c>
      <c r="I321" s="1">
        <v>46129</v>
      </c>
      <c r="J321" s="1">
        <v>46220</v>
      </c>
      <c r="K321" t="s">
        <v>980</v>
      </c>
      <c r="L321" t="s">
        <v>7</v>
      </c>
      <c r="M321">
        <v>-107987500</v>
      </c>
      <c r="N321">
        <v>-107987500</v>
      </c>
      <c r="O321" t="s">
        <v>120</v>
      </c>
      <c r="P321" t="s">
        <v>1237</v>
      </c>
    </row>
    <row r="322" spans="1:16">
      <c r="A322" s="1">
        <v>46230</v>
      </c>
      <c r="B322" t="s">
        <v>977</v>
      </c>
      <c r="C322" t="s">
        <v>7</v>
      </c>
      <c r="D322" t="s">
        <v>1155</v>
      </c>
      <c r="E322" t="s">
        <v>837</v>
      </c>
      <c r="F322" t="s">
        <v>1238</v>
      </c>
      <c r="G322" t="s">
        <v>1239</v>
      </c>
      <c r="H322" s="1">
        <v>46128</v>
      </c>
      <c r="I322" s="1">
        <v>46132</v>
      </c>
      <c r="J322" s="1">
        <v>46230</v>
      </c>
      <c r="K322" t="s">
        <v>113</v>
      </c>
      <c r="L322" t="s">
        <v>7</v>
      </c>
      <c r="M322">
        <v>-1102049.47</v>
      </c>
      <c r="N322">
        <v>-1102049.47</v>
      </c>
      <c r="O322" t="s">
        <v>120</v>
      </c>
      <c r="P322" t="s">
        <v>851</v>
      </c>
    </row>
    <row r="323" spans="1:16">
      <c r="A323" s="1">
        <v>46230</v>
      </c>
      <c r="B323" t="s">
        <v>977</v>
      </c>
      <c r="C323" t="s">
        <v>7</v>
      </c>
      <c r="D323" t="s">
        <v>1155</v>
      </c>
      <c r="E323" t="s">
        <v>837</v>
      </c>
      <c r="F323" t="s">
        <v>1238</v>
      </c>
      <c r="G323" t="s">
        <v>1239</v>
      </c>
      <c r="H323" s="1">
        <v>46128</v>
      </c>
      <c r="I323" s="1">
        <v>46132</v>
      </c>
      <c r="J323" s="1">
        <v>46230</v>
      </c>
      <c r="K323" t="s">
        <v>980</v>
      </c>
      <c r="L323" t="s">
        <v>7</v>
      </c>
      <c r="M323">
        <v>-107668750</v>
      </c>
      <c r="N323">
        <v>-107668750</v>
      </c>
      <c r="O323" t="s">
        <v>120</v>
      </c>
      <c r="P323" t="s">
        <v>851</v>
      </c>
    </row>
    <row r="324" spans="1:16">
      <c r="A324" s="1">
        <v>46254</v>
      </c>
      <c r="B324" t="s">
        <v>977</v>
      </c>
      <c r="C324" t="s">
        <v>7</v>
      </c>
      <c r="D324" t="s">
        <v>1155</v>
      </c>
      <c r="E324" t="s">
        <v>837</v>
      </c>
      <c r="F324" t="s">
        <v>1240</v>
      </c>
      <c r="G324" t="s">
        <v>1241</v>
      </c>
      <c r="H324" s="1">
        <v>46128</v>
      </c>
      <c r="I324" s="1">
        <v>46132</v>
      </c>
      <c r="J324" s="1">
        <v>46254</v>
      </c>
      <c r="K324" t="s">
        <v>980</v>
      </c>
      <c r="L324" t="s">
        <v>7</v>
      </c>
      <c r="M324">
        <v>-50312500</v>
      </c>
      <c r="N324">
        <v>-50312500</v>
      </c>
      <c r="O324" t="s">
        <v>120</v>
      </c>
      <c r="P324" t="s">
        <v>851</v>
      </c>
    </row>
    <row r="325" spans="1:16">
      <c r="A325" s="1">
        <v>46254</v>
      </c>
      <c r="B325" t="s">
        <v>977</v>
      </c>
      <c r="C325" t="s">
        <v>7</v>
      </c>
      <c r="D325" t="s">
        <v>1155</v>
      </c>
      <c r="E325" t="s">
        <v>837</v>
      </c>
      <c r="F325" t="s">
        <v>1240</v>
      </c>
      <c r="G325" t="s">
        <v>1241</v>
      </c>
      <c r="H325" s="1">
        <v>46128</v>
      </c>
      <c r="I325" s="1">
        <v>46132</v>
      </c>
      <c r="J325" s="1">
        <v>46254</v>
      </c>
      <c r="K325" t="s">
        <v>113</v>
      </c>
      <c r="L325" t="s">
        <v>7</v>
      </c>
      <c r="M325">
        <v>-641093.06000000006</v>
      </c>
      <c r="N325">
        <v>-641093.06000000006</v>
      </c>
      <c r="O325" t="s">
        <v>120</v>
      </c>
      <c r="P325" t="s">
        <v>851</v>
      </c>
    </row>
    <row r="326" spans="1:16">
      <c r="A326" s="1">
        <v>46233</v>
      </c>
      <c r="B326" t="s">
        <v>977</v>
      </c>
      <c r="C326" t="s">
        <v>7</v>
      </c>
      <c r="D326" t="s">
        <v>1155</v>
      </c>
      <c r="E326" t="s">
        <v>837</v>
      </c>
      <c r="F326" t="s">
        <v>1242</v>
      </c>
      <c r="G326" t="s">
        <v>1243</v>
      </c>
      <c r="H326" s="1">
        <v>46140</v>
      </c>
      <c r="I326" s="1">
        <v>46142</v>
      </c>
      <c r="J326" s="1">
        <v>46233</v>
      </c>
      <c r="K326" t="s">
        <v>113</v>
      </c>
      <c r="L326" t="s">
        <v>7</v>
      </c>
      <c r="M326">
        <v>-446077.73</v>
      </c>
      <c r="N326">
        <v>-446077.73</v>
      </c>
      <c r="O326" t="s">
        <v>120</v>
      </c>
      <c r="P326" t="s">
        <v>597</v>
      </c>
    </row>
    <row r="327" spans="1:16">
      <c r="A327" s="1">
        <v>46233</v>
      </c>
      <c r="B327" t="s">
        <v>977</v>
      </c>
      <c r="C327" t="s">
        <v>7</v>
      </c>
      <c r="D327" t="s">
        <v>1155</v>
      </c>
      <c r="E327" t="s">
        <v>837</v>
      </c>
      <c r="F327" t="s">
        <v>1242</v>
      </c>
      <c r="G327" t="s">
        <v>1243</v>
      </c>
      <c r="H327" s="1">
        <v>46140</v>
      </c>
      <c r="I327" s="1">
        <v>46142</v>
      </c>
      <c r="J327" s="1">
        <v>46233</v>
      </c>
      <c r="K327" t="s">
        <v>980</v>
      </c>
      <c r="L327" t="s">
        <v>7</v>
      </c>
      <c r="M327">
        <v>-47058750</v>
      </c>
      <c r="N327">
        <v>-47058750</v>
      </c>
      <c r="O327" t="s">
        <v>120</v>
      </c>
      <c r="P327" t="s">
        <v>597</v>
      </c>
    </row>
    <row r="328" spans="1:16">
      <c r="A328" s="1">
        <v>46234</v>
      </c>
      <c r="B328" t="s">
        <v>977</v>
      </c>
      <c r="C328" t="s">
        <v>7</v>
      </c>
      <c r="D328" t="s">
        <v>1155</v>
      </c>
      <c r="E328" t="s">
        <v>837</v>
      </c>
      <c r="F328" t="s">
        <v>1244</v>
      </c>
      <c r="G328" t="s">
        <v>1245</v>
      </c>
      <c r="H328" s="1">
        <v>46140</v>
      </c>
      <c r="I328" s="1">
        <v>46142</v>
      </c>
      <c r="J328" s="1">
        <v>46234</v>
      </c>
      <c r="K328" t="s">
        <v>980</v>
      </c>
      <c r="L328" t="s">
        <v>7</v>
      </c>
      <c r="M328">
        <v>-18180000</v>
      </c>
      <c r="N328">
        <v>-18180000</v>
      </c>
      <c r="O328" t="s">
        <v>120</v>
      </c>
      <c r="P328" t="s">
        <v>597</v>
      </c>
    </row>
    <row r="329" spans="1:16">
      <c r="A329" s="1">
        <v>46234</v>
      </c>
      <c r="B329" t="s">
        <v>977</v>
      </c>
      <c r="C329" t="s">
        <v>7</v>
      </c>
      <c r="D329" t="s">
        <v>1155</v>
      </c>
      <c r="E329" t="s">
        <v>837</v>
      </c>
      <c r="F329" t="s">
        <v>1244</v>
      </c>
      <c r="G329" t="s">
        <v>1245</v>
      </c>
      <c r="H329" s="1">
        <v>46140</v>
      </c>
      <c r="I329" s="1">
        <v>46142</v>
      </c>
      <c r="J329" s="1">
        <v>46234</v>
      </c>
      <c r="K329" t="s">
        <v>113</v>
      </c>
      <c r="L329" t="s">
        <v>7</v>
      </c>
      <c r="M329">
        <v>-174225</v>
      </c>
      <c r="N329">
        <v>-174225</v>
      </c>
      <c r="O329" t="s">
        <v>120</v>
      </c>
      <c r="P329" t="s">
        <v>597</v>
      </c>
    </row>
    <row r="330" spans="1:16">
      <c r="A330" s="1">
        <v>46237</v>
      </c>
      <c r="B330" t="s">
        <v>977</v>
      </c>
      <c r="C330" t="s">
        <v>7</v>
      </c>
      <c r="D330" t="s">
        <v>1155</v>
      </c>
      <c r="E330" t="s">
        <v>837</v>
      </c>
      <c r="F330" t="s">
        <v>1246</v>
      </c>
      <c r="G330" t="s">
        <v>1247</v>
      </c>
      <c r="H330" s="1">
        <v>46141</v>
      </c>
      <c r="I330" s="1">
        <v>46143</v>
      </c>
      <c r="J330" s="1">
        <v>46237</v>
      </c>
      <c r="K330" t="s">
        <v>980</v>
      </c>
      <c r="L330" t="s">
        <v>7</v>
      </c>
      <c r="M330">
        <v>-90000000</v>
      </c>
      <c r="N330">
        <v>-90000000</v>
      </c>
      <c r="O330" t="s">
        <v>120</v>
      </c>
      <c r="P330" t="s">
        <v>1224</v>
      </c>
    </row>
    <row r="331" spans="1:16">
      <c r="A331" s="1">
        <v>46237</v>
      </c>
      <c r="B331" t="s">
        <v>977</v>
      </c>
      <c r="C331" t="s">
        <v>7</v>
      </c>
      <c r="D331" t="s">
        <v>1155</v>
      </c>
      <c r="E331" t="s">
        <v>837</v>
      </c>
      <c r="F331" t="s">
        <v>1246</v>
      </c>
      <c r="G331" t="s">
        <v>1247</v>
      </c>
      <c r="H331" s="1">
        <v>46141</v>
      </c>
      <c r="I331" s="1">
        <v>46143</v>
      </c>
      <c r="J331" s="1">
        <v>46237</v>
      </c>
      <c r="K331" t="s">
        <v>113</v>
      </c>
      <c r="L331" t="s">
        <v>7</v>
      </c>
      <c r="M331">
        <v>-883600</v>
      </c>
      <c r="N331">
        <v>-883600</v>
      </c>
      <c r="O331" t="s">
        <v>120</v>
      </c>
      <c r="P331" t="s">
        <v>1224</v>
      </c>
    </row>
    <row r="332" spans="1:16">
      <c r="A332" s="1">
        <v>46238</v>
      </c>
      <c r="B332" t="s">
        <v>977</v>
      </c>
      <c r="C332" t="s">
        <v>7</v>
      </c>
      <c r="D332" t="s">
        <v>1155</v>
      </c>
      <c r="E332" t="s">
        <v>837</v>
      </c>
      <c r="F332" t="s">
        <v>1248</v>
      </c>
      <c r="G332" t="s">
        <v>1249</v>
      </c>
      <c r="H332" s="1">
        <v>46141</v>
      </c>
      <c r="I332" s="1">
        <v>46146</v>
      </c>
      <c r="J332" s="1">
        <v>46238</v>
      </c>
      <c r="K332" t="s">
        <v>113</v>
      </c>
      <c r="L332" t="s">
        <v>7</v>
      </c>
      <c r="M332">
        <v>-1195970.3600000001</v>
      </c>
      <c r="N332">
        <v>-1195970.3600000001</v>
      </c>
      <c r="O332" t="s">
        <v>120</v>
      </c>
      <c r="P332" t="s">
        <v>830</v>
      </c>
    </row>
    <row r="333" spans="1:16">
      <c r="A333" s="1">
        <v>46238</v>
      </c>
      <c r="B333" t="s">
        <v>977</v>
      </c>
      <c r="C333" t="s">
        <v>7</v>
      </c>
      <c r="D333" t="s">
        <v>1155</v>
      </c>
      <c r="E333" t="s">
        <v>837</v>
      </c>
      <c r="F333" t="s">
        <v>1248</v>
      </c>
      <c r="G333" t="s">
        <v>1249</v>
      </c>
      <c r="H333" s="1">
        <v>46141</v>
      </c>
      <c r="I333" s="1">
        <v>46146</v>
      </c>
      <c r="J333" s="1">
        <v>46238</v>
      </c>
      <c r="K333" t="s">
        <v>980</v>
      </c>
      <c r="L333" t="s">
        <v>7</v>
      </c>
      <c r="M333">
        <v>-124465000</v>
      </c>
      <c r="N333">
        <v>-124465000</v>
      </c>
      <c r="O333" t="s">
        <v>120</v>
      </c>
      <c r="P333" t="s">
        <v>830</v>
      </c>
    </row>
    <row r="334" spans="1:16">
      <c r="A334" s="1">
        <v>46239</v>
      </c>
      <c r="B334" t="s">
        <v>977</v>
      </c>
      <c r="C334" t="s">
        <v>7</v>
      </c>
      <c r="D334" t="s">
        <v>1155</v>
      </c>
      <c r="E334" t="s">
        <v>837</v>
      </c>
      <c r="F334" t="s">
        <v>1250</v>
      </c>
      <c r="G334" t="s">
        <v>1251</v>
      </c>
      <c r="H334" s="1">
        <v>46141</v>
      </c>
      <c r="I334" s="1">
        <v>46147</v>
      </c>
      <c r="J334" s="1">
        <v>46239</v>
      </c>
      <c r="K334" t="s">
        <v>980</v>
      </c>
      <c r="L334" t="s">
        <v>7</v>
      </c>
      <c r="M334">
        <v>-26032500</v>
      </c>
      <c r="N334">
        <v>-26032500</v>
      </c>
      <c r="O334" t="s">
        <v>120</v>
      </c>
      <c r="P334" t="s">
        <v>830</v>
      </c>
    </row>
    <row r="335" spans="1:16">
      <c r="A335" s="1">
        <v>46239</v>
      </c>
      <c r="B335" t="s">
        <v>977</v>
      </c>
      <c r="C335" t="s">
        <v>7</v>
      </c>
      <c r="D335" t="s">
        <v>1155</v>
      </c>
      <c r="E335" t="s">
        <v>837</v>
      </c>
      <c r="F335" t="s">
        <v>1250</v>
      </c>
      <c r="G335" t="s">
        <v>1251</v>
      </c>
      <c r="H335" s="1">
        <v>46141</v>
      </c>
      <c r="I335" s="1">
        <v>46147</v>
      </c>
      <c r="J335" s="1">
        <v>46239</v>
      </c>
      <c r="K335" t="s">
        <v>113</v>
      </c>
      <c r="L335" t="s">
        <v>7</v>
      </c>
      <c r="M335">
        <v>-250143.4</v>
      </c>
      <c r="N335">
        <v>-250143.4</v>
      </c>
      <c r="O335" t="s">
        <v>120</v>
      </c>
      <c r="P335" t="s">
        <v>830</v>
      </c>
    </row>
    <row r="336" spans="1:16">
      <c r="A336" s="1">
        <v>46238</v>
      </c>
      <c r="B336" t="s">
        <v>977</v>
      </c>
      <c r="C336" t="s">
        <v>7</v>
      </c>
      <c r="D336" t="s">
        <v>1155</v>
      </c>
      <c r="E336" t="s">
        <v>837</v>
      </c>
      <c r="F336" t="s">
        <v>1252</v>
      </c>
      <c r="G336" t="s">
        <v>1253</v>
      </c>
      <c r="H336" s="1">
        <v>46142</v>
      </c>
      <c r="I336" s="1">
        <v>46146</v>
      </c>
      <c r="J336" s="1">
        <v>46238</v>
      </c>
      <c r="K336" t="s">
        <v>980</v>
      </c>
      <c r="L336" t="s">
        <v>7</v>
      </c>
      <c r="M336">
        <v>-117292500</v>
      </c>
      <c r="N336">
        <v>-117292500</v>
      </c>
      <c r="O336" t="s">
        <v>120</v>
      </c>
      <c r="P336" t="s">
        <v>851</v>
      </c>
    </row>
    <row r="337" spans="1:16">
      <c r="A337" s="1">
        <v>46238</v>
      </c>
      <c r="B337" t="s">
        <v>977</v>
      </c>
      <c r="C337" t="s">
        <v>7</v>
      </c>
      <c r="D337" t="s">
        <v>1155</v>
      </c>
      <c r="E337" t="s">
        <v>837</v>
      </c>
      <c r="F337" t="s">
        <v>1252</v>
      </c>
      <c r="G337" t="s">
        <v>1253</v>
      </c>
      <c r="H337" s="1">
        <v>46142</v>
      </c>
      <c r="I337" s="1">
        <v>46146</v>
      </c>
      <c r="J337" s="1">
        <v>46238</v>
      </c>
      <c r="K337" t="s">
        <v>113</v>
      </c>
      <c r="L337" t="s">
        <v>7</v>
      </c>
      <c r="M337">
        <v>-1124053.1299999999</v>
      </c>
      <c r="N337">
        <v>-1124053.1299999999</v>
      </c>
      <c r="O337" t="s">
        <v>120</v>
      </c>
      <c r="P337" t="s">
        <v>851</v>
      </c>
    </row>
    <row r="338" spans="1:16">
      <c r="A338" s="1">
        <v>46241</v>
      </c>
      <c r="B338" t="s">
        <v>977</v>
      </c>
      <c r="C338" t="s">
        <v>7</v>
      </c>
      <c r="D338" t="s">
        <v>1155</v>
      </c>
      <c r="E338" t="s">
        <v>837</v>
      </c>
      <c r="F338" t="s">
        <v>1254</v>
      </c>
      <c r="G338" t="s">
        <v>1255</v>
      </c>
      <c r="H338" s="1">
        <v>46147</v>
      </c>
      <c r="I338" s="1">
        <v>46149</v>
      </c>
      <c r="J338" s="1">
        <v>46241</v>
      </c>
      <c r="K338" t="s">
        <v>980</v>
      </c>
      <c r="L338" t="s">
        <v>7</v>
      </c>
      <c r="M338">
        <v>-200000000</v>
      </c>
      <c r="N338">
        <v>-200000000</v>
      </c>
      <c r="O338" t="s">
        <v>120</v>
      </c>
      <c r="P338" t="s">
        <v>830</v>
      </c>
    </row>
    <row r="339" spans="1:16">
      <c r="A339" s="1">
        <v>46241</v>
      </c>
      <c r="B339" t="s">
        <v>977</v>
      </c>
      <c r="C339" t="s">
        <v>7</v>
      </c>
      <c r="D339" t="s">
        <v>1155</v>
      </c>
      <c r="E339" t="s">
        <v>837</v>
      </c>
      <c r="F339" t="s">
        <v>1254</v>
      </c>
      <c r="G339" t="s">
        <v>1255</v>
      </c>
      <c r="H339" s="1">
        <v>46147</v>
      </c>
      <c r="I339" s="1">
        <v>46149</v>
      </c>
      <c r="J339" s="1">
        <v>46241</v>
      </c>
      <c r="K339" t="s">
        <v>113</v>
      </c>
      <c r="L339" t="s">
        <v>7</v>
      </c>
      <c r="M339">
        <v>-1911555.56</v>
      </c>
      <c r="N339">
        <v>-1911555.56</v>
      </c>
      <c r="O339" t="s">
        <v>120</v>
      </c>
      <c r="P339" t="s">
        <v>830</v>
      </c>
    </row>
    <row r="340" spans="1:16">
      <c r="A340" s="1">
        <v>46240</v>
      </c>
      <c r="B340" t="s">
        <v>977</v>
      </c>
      <c r="C340" t="s">
        <v>7</v>
      </c>
      <c r="D340" t="s">
        <v>1155</v>
      </c>
      <c r="E340" t="s">
        <v>837</v>
      </c>
      <c r="F340" t="s">
        <v>1256</v>
      </c>
      <c r="G340" t="s">
        <v>1257</v>
      </c>
      <c r="H340" s="1">
        <v>46148</v>
      </c>
      <c r="I340" s="1">
        <v>46150</v>
      </c>
      <c r="J340" s="1">
        <v>46240</v>
      </c>
      <c r="K340" t="s">
        <v>113</v>
      </c>
      <c r="L340" t="s">
        <v>7</v>
      </c>
      <c r="M340">
        <v>-216164.06</v>
      </c>
      <c r="N340">
        <v>-216164.06</v>
      </c>
      <c r="O340" t="s">
        <v>120</v>
      </c>
      <c r="P340" t="s">
        <v>597</v>
      </c>
    </row>
    <row r="341" spans="1:16">
      <c r="A341" s="1">
        <v>46240</v>
      </c>
      <c r="B341" t="s">
        <v>977</v>
      </c>
      <c r="C341" t="s">
        <v>7</v>
      </c>
      <c r="D341" t="s">
        <v>1155</v>
      </c>
      <c r="E341" t="s">
        <v>837</v>
      </c>
      <c r="F341" t="s">
        <v>1256</v>
      </c>
      <c r="G341" t="s">
        <v>1257</v>
      </c>
      <c r="H341" s="1">
        <v>46148</v>
      </c>
      <c r="I341" s="1">
        <v>46150</v>
      </c>
      <c r="J341" s="1">
        <v>46240</v>
      </c>
      <c r="K341" t="s">
        <v>980</v>
      </c>
      <c r="L341" t="s">
        <v>7</v>
      </c>
      <c r="M341">
        <v>-23057500</v>
      </c>
      <c r="N341">
        <v>-23057500</v>
      </c>
      <c r="O341" t="s">
        <v>120</v>
      </c>
      <c r="P341" t="s">
        <v>597</v>
      </c>
    </row>
    <row r="342" spans="1:16">
      <c r="A342" s="1">
        <v>46245</v>
      </c>
      <c r="B342" t="s">
        <v>977</v>
      </c>
      <c r="C342" t="s">
        <v>7</v>
      </c>
      <c r="D342" t="s">
        <v>1155</v>
      </c>
      <c r="E342" t="s">
        <v>837</v>
      </c>
      <c r="F342" t="s">
        <v>1258</v>
      </c>
      <c r="G342" t="s">
        <v>1259</v>
      </c>
      <c r="H342" s="1">
        <v>46149</v>
      </c>
      <c r="I342" s="1">
        <v>46153</v>
      </c>
      <c r="J342" s="1">
        <v>46245</v>
      </c>
      <c r="K342" t="s">
        <v>113</v>
      </c>
      <c r="L342" t="s">
        <v>7</v>
      </c>
      <c r="M342">
        <v>-1720089.5</v>
      </c>
      <c r="N342">
        <v>-1720089.5</v>
      </c>
      <c r="O342" t="s">
        <v>120</v>
      </c>
      <c r="P342" t="s">
        <v>830</v>
      </c>
    </row>
    <row r="343" spans="1:16">
      <c r="A343" s="1">
        <v>46245</v>
      </c>
      <c r="B343" t="s">
        <v>977</v>
      </c>
      <c r="C343" t="s">
        <v>7</v>
      </c>
      <c r="D343" t="s">
        <v>1155</v>
      </c>
      <c r="E343" t="s">
        <v>837</v>
      </c>
      <c r="F343" t="s">
        <v>1258</v>
      </c>
      <c r="G343" t="s">
        <v>1259</v>
      </c>
      <c r="H343" s="1">
        <v>46149</v>
      </c>
      <c r="I343" s="1">
        <v>46153</v>
      </c>
      <c r="J343" s="1">
        <v>46245</v>
      </c>
      <c r="K343" t="s">
        <v>980</v>
      </c>
      <c r="L343" t="s">
        <v>7</v>
      </c>
      <c r="M343">
        <v>-180450000</v>
      </c>
      <c r="N343">
        <v>-180450000</v>
      </c>
      <c r="O343" t="s">
        <v>120</v>
      </c>
      <c r="P343" t="s">
        <v>830</v>
      </c>
    </row>
    <row r="344" spans="1:16">
      <c r="A344" s="1">
        <v>46239</v>
      </c>
      <c r="B344" t="s">
        <v>977</v>
      </c>
      <c r="C344" t="s">
        <v>7</v>
      </c>
      <c r="D344" t="s">
        <v>1155</v>
      </c>
      <c r="E344" t="s">
        <v>837</v>
      </c>
      <c r="F344" t="s">
        <v>1260</v>
      </c>
      <c r="G344" t="s">
        <v>1261</v>
      </c>
      <c r="H344" s="1">
        <v>46154</v>
      </c>
      <c r="I344" s="1">
        <v>46156</v>
      </c>
      <c r="J344" s="1">
        <v>46239</v>
      </c>
      <c r="K344" t="s">
        <v>113</v>
      </c>
      <c r="L344" t="s">
        <v>7</v>
      </c>
      <c r="M344">
        <v>-293174.44</v>
      </c>
      <c r="N344">
        <v>-293174.44</v>
      </c>
      <c r="O344" t="s">
        <v>120</v>
      </c>
      <c r="P344" t="s">
        <v>597</v>
      </c>
    </row>
    <row r="345" spans="1:16">
      <c r="A345" s="1">
        <v>46239</v>
      </c>
      <c r="B345" t="s">
        <v>977</v>
      </c>
      <c r="C345" t="s">
        <v>7</v>
      </c>
      <c r="D345" t="s">
        <v>1155</v>
      </c>
      <c r="E345" t="s">
        <v>837</v>
      </c>
      <c r="F345" t="s">
        <v>1260</v>
      </c>
      <c r="G345" t="s">
        <v>1261</v>
      </c>
      <c r="H345" s="1">
        <v>46154</v>
      </c>
      <c r="I345" s="1">
        <v>46156</v>
      </c>
      <c r="J345" s="1">
        <v>46239</v>
      </c>
      <c r="K345" t="s">
        <v>980</v>
      </c>
      <c r="L345" t="s">
        <v>7</v>
      </c>
      <c r="M345">
        <v>-34000000</v>
      </c>
      <c r="N345">
        <v>-34000000</v>
      </c>
      <c r="O345" t="s">
        <v>120</v>
      </c>
      <c r="P345" t="s">
        <v>597</v>
      </c>
    </row>
    <row r="346" spans="1:16">
      <c r="A346" s="1">
        <v>46251</v>
      </c>
      <c r="B346" t="s">
        <v>977</v>
      </c>
      <c r="C346" t="s">
        <v>7</v>
      </c>
      <c r="D346" t="s">
        <v>1155</v>
      </c>
      <c r="E346" t="s">
        <v>837</v>
      </c>
      <c r="F346" t="s">
        <v>1262</v>
      </c>
      <c r="G346" t="s">
        <v>1263</v>
      </c>
      <c r="H346" s="1">
        <v>46156</v>
      </c>
      <c r="I346" s="1">
        <v>46157</v>
      </c>
      <c r="J346" s="1">
        <v>46251</v>
      </c>
      <c r="K346" t="s">
        <v>113</v>
      </c>
      <c r="L346" t="s">
        <v>7</v>
      </c>
      <c r="M346">
        <v>-582800</v>
      </c>
      <c r="N346">
        <v>-582800</v>
      </c>
      <c r="O346" t="s">
        <v>120</v>
      </c>
      <c r="P346" t="s">
        <v>862</v>
      </c>
    </row>
    <row r="347" spans="1:16">
      <c r="A347" s="1">
        <v>46251</v>
      </c>
      <c r="B347" t="s">
        <v>977</v>
      </c>
      <c r="C347" t="s">
        <v>7</v>
      </c>
      <c r="D347" t="s">
        <v>1155</v>
      </c>
      <c r="E347" t="s">
        <v>837</v>
      </c>
      <c r="F347" t="s">
        <v>1262</v>
      </c>
      <c r="G347" t="s">
        <v>1263</v>
      </c>
      <c r="H347" s="1">
        <v>46156</v>
      </c>
      <c r="I347" s="1">
        <v>46157</v>
      </c>
      <c r="J347" s="1">
        <v>46251</v>
      </c>
      <c r="K347" t="s">
        <v>980</v>
      </c>
      <c r="L347" t="s">
        <v>7</v>
      </c>
      <c r="M347">
        <v>-60000000</v>
      </c>
      <c r="N347">
        <v>-60000000</v>
      </c>
      <c r="O347" t="s">
        <v>120</v>
      </c>
      <c r="P347" t="s">
        <v>862</v>
      </c>
    </row>
    <row r="348" spans="1:16">
      <c r="A348" s="1">
        <v>46253</v>
      </c>
      <c r="B348" t="s">
        <v>977</v>
      </c>
      <c r="C348" t="s">
        <v>7</v>
      </c>
      <c r="D348" t="s">
        <v>1155</v>
      </c>
      <c r="E348" t="s">
        <v>837</v>
      </c>
      <c r="F348" t="s">
        <v>1264</v>
      </c>
      <c r="G348" t="s">
        <v>1265</v>
      </c>
      <c r="H348" s="1">
        <v>46157</v>
      </c>
      <c r="I348" s="1">
        <v>46161</v>
      </c>
      <c r="J348" s="1">
        <v>46253</v>
      </c>
      <c r="K348" t="s">
        <v>980</v>
      </c>
      <c r="L348" t="s">
        <v>7</v>
      </c>
      <c r="M348">
        <v>-49875000</v>
      </c>
      <c r="N348">
        <v>-49875000</v>
      </c>
      <c r="O348" t="s">
        <v>120</v>
      </c>
      <c r="P348" t="s">
        <v>862</v>
      </c>
    </row>
    <row r="349" spans="1:16">
      <c r="A349" s="1">
        <v>46253</v>
      </c>
      <c r="B349" t="s">
        <v>977</v>
      </c>
      <c r="C349" t="s">
        <v>7</v>
      </c>
      <c r="D349" t="s">
        <v>1155</v>
      </c>
      <c r="E349" t="s">
        <v>837</v>
      </c>
      <c r="F349" t="s">
        <v>1264</v>
      </c>
      <c r="G349" t="s">
        <v>1265</v>
      </c>
      <c r="H349" s="1">
        <v>46157</v>
      </c>
      <c r="I349" s="1">
        <v>46161</v>
      </c>
      <c r="J349" s="1">
        <v>46253</v>
      </c>
      <c r="K349" t="s">
        <v>113</v>
      </c>
      <c r="L349" t="s">
        <v>7</v>
      </c>
      <c r="M349">
        <v>-474145</v>
      </c>
      <c r="N349">
        <v>-474145</v>
      </c>
      <c r="O349" t="s">
        <v>120</v>
      </c>
      <c r="P349" t="s">
        <v>862</v>
      </c>
    </row>
    <row r="350" spans="1:16">
      <c r="A350" s="1">
        <v>46254</v>
      </c>
      <c r="B350" t="s">
        <v>977</v>
      </c>
      <c r="C350" t="s">
        <v>7</v>
      </c>
      <c r="D350" t="s">
        <v>1155</v>
      </c>
      <c r="E350" t="s">
        <v>837</v>
      </c>
      <c r="F350" t="s">
        <v>1266</v>
      </c>
      <c r="G350" t="s">
        <v>1267</v>
      </c>
      <c r="H350" s="1">
        <v>46160</v>
      </c>
      <c r="I350" s="1">
        <v>46162</v>
      </c>
      <c r="J350" s="1">
        <v>46254</v>
      </c>
      <c r="K350" t="s">
        <v>113</v>
      </c>
      <c r="L350" t="s">
        <v>7</v>
      </c>
      <c r="M350">
        <v>-115410.17</v>
      </c>
      <c r="N350">
        <v>-115410.17</v>
      </c>
      <c r="O350" t="s">
        <v>120</v>
      </c>
      <c r="P350" t="s">
        <v>830</v>
      </c>
    </row>
    <row r="351" spans="1:16">
      <c r="A351" s="1">
        <v>46254</v>
      </c>
      <c r="B351" t="s">
        <v>977</v>
      </c>
      <c r="C351" t="s">
        <v>7</v>
      </c>
      <c r="D351" t="s">
        <v>1155</v>
      </c>
      <c r="E351" t="s">
        <v>837</v>
      </c>
      <c r="F351" t="s">
        <v>1266</v>
      </c>
      <c r="G351" t="s">
        <v>1267</v>
      </c>
      <c r="H351" s="1">
        <v>46160</v>
      </c>
      <c r="I351" s="1">
        <v>46162</v>
      </c>
      <c r="J351" s="1">
        <v>46254</v>
      </c>
      <c r="K351" t="s">
        <v>980</v>
      </c>
      <c r="L351" t="s">
        <v>7</v>
      </c>
      <c r="M351">
        <v>-12075000</v>
      </c>
      <c r="N351">
        <v>-12075000</v>
      </c>
      <c r="O351" t="s">
        <v>120</v>
      </c>
      <c r="P351" t="s">
        <v>830</v>
      </c>
    </row>
    <row r="352" spans="1:16">
      <c r="A352" s="1">
        <v>46231</v>
      </c>
      <c r="B352" t="s">
        <v>977</v>
      </c>
      <c r="C352" t="s">
        <v>7</v>
      </c>
      <c r="D352" t="s">
        <v>1155</v>
      </c>
      <c r="E352" t="s">
        <v>837</v>
      </c>
      <c r="F352" t="s">
        <v>1268</v>
      </c>
      <c r="G352" t="s">
        <v>1269</v>
      </c>
      <c r="H352" s="1">
        <v>46168</v>
      </c>
      <c r="I352" s="1">
        <v>46170</v>
      </c>
      <c r="J352" s="1">
        <v>46231</v>
      </c>
      <c r="K352" t="s">
        <v>980</v>
      </c>
      <c r="L352" t="s">
        <v>7</v>
      </c>
      <c r="M352">
        <v>-62921250</v>
      </c>
      <c r="N352">
        <v>-62921250</v>
      </c>
      <c r="O352" t="s">
        <v>120</v>
      </c>
      <c r="P352" t="s">
        <v>597</v>
      </c>
    </row>
    <row r="353" spans="1:16">
      <c r="A353" s="1">
        <v>46231</v>
      </c>
      <c r="B353" t="s">
        <v>977</v>
      </c>
      <c r="C353" t="s">
        <v>7</v>
      </c>
      <c r="D353" t="s">
        <v>1155</v>
      </c>
      <c r="E353" t="s">
        <v>837</v>
      </c>
      <c r="F353" t="s">
        <v>1268</v>
      </c>
      <c r="G353" t="s">
        <v>1269</v>
      </c>
      <c r="H353" s="1">
        <v>46168</v>
      </c>
      <c r="I353" s="1">
        <v>46170</v>
      </c>
      <c r="J353" s="1">
        <v>46231</v>
      </c>
      <c r="K353" t="s">
        <v>113</v>
      </c>
      <c r="L353" t="s">
        <v>7</v>
      </c>
      <c r="M353">
        <v>-398212.86</v>
      </c>
      <c r="N353">
        <v>-398212.86</v>
      </c>
      <c r="O353" t="s">
        <v>120</v>
      </c>
      <c r="P353" t="s">
        <v>597</v>
      </c>
    </row>
    <row r="354" spans="1:16">
      <c r="A354" s="1">
        <v>46218</v>
      </c>
      <c r="B354" t="s">
        <v>977</v>
      </c>
      <c r="C354" t="s">
        <v>7</v>
      </c>
      <c r="D354" t="s">
        <v>1155</v>
      </c>
      <c r="E354" t="s">
        <v>837</v>
      </c>
      <c r="F354" t="s">
        <v>1270</v>
      </c>
      <c r="G354" t="s">
        <v>1271</v>
      </c>
      <c r="H354" s="1">
        <v>46204</v>
      </c>
      <c r="I354" s="1">
        <v>46204</v>
      </c>
      <c r="J354" s="1">
        <v>46218</v>
      </c>
      <c r="K354" t="s">
        <v>113</v>
      </c>
      <c r="L354" t="s">
        <v>7</v>
      </c>
      <c r="M354">
        <v>-15067.5</v>
      </c>
      <c r="N354">
        <v>-15067.5</v>
      </c>
      <c r="O354" t="s">
        <v>120</v>
      </c>
      <c r="P354" t="s">
        <v>430</v>
      </c>
    </row>
    <row r="355" spans="1:16">
      <c r="A355" s="1">
        <v>46204</v>
      </c>
      <c r="B355" t="s">
        <v>977</v>
      </c>
      <c r="C355" t="s">
        <v>7</v>
      </c>
      <c r="D355" t="s">
        <v>1155</v>
      </c>
      <c r="E355" t="s">
        <v>837</v>
      </c>
      <c r="F355" t="s">
        <v>1270</v>
      </c>
      <c r="G355" t="s">
        <v>1271</v>
      </c>
      <c r="H355" s="1">
        <v>46204</v>
      </c>
      <c r="I355" s="1">
        <v>46204</v>
      </c>
      <c r="J355" s="1">
        <v>46218</v>
      </c>
      <c r="K355" t="s">
        <v>980</v>
      </c>
      <c r="L355" t="s">
        <v>7</v>
      </c>
      <c r="M355">
        <v>10500000</v>
      </c>
      <c r="N355">
        <v>10500000</v>
      </c>
      <c r="O355" t="s">
        <v>120</v>
      </c>
      <c r="P355" t="s">
        <v>430</v>
      </c>
    </row>
    <row r="356" spans="1:16">
      <c r="A356" s="1">
        <v>46218</v>
      </c>
      <c r="B356" t="s">
        <v>977</v>
      </c>
      <c r="C356" t="s">
        <v>7</v>
      </c>
      <c r="D356" t="s">
        <v>1155</v>
      </c>
      <c r="E356" t="s">
        <v>837</v>
      </c>
      <c r="F356" t="s">
        <v>1270</v>
      </c>
      <c r="G356" t="s">
        <v>1271</v>
      </c>
      <c r="H356" s="1">
        <v>46204</v>
      </c>
      <c r="I356" s="1">
        <v>46204</v>
      </c>
      <c r="J356" s="1">
        <v>46218</v>
      </c>
      <c r="K356" t="s">
        <v>980</v>
      </c>
      <c r="L356" t="s">
        <v>7</v>
      </c>
      <c r="M356">
        <v>-10500000</v>
      </c>
      <c r="N356">
        <v>-10500000</v>
      </c>
      <c r="O356" t="s">
        <v>120</v>
      </c>
      <c r="P356" t="s">
        <v>430</v>
      </c>
    </row>
    <row r="357" spans="1:16">
      <c r="A357" s="1">
        <v>46209</v>
      </c>
      <c r="B357" t="s">
        <v>977</v>
      </c>
      <c r="C357" t="s">
        <v>7</v>
      </c>
      <c r="D357" t="s">
        <v>1155</v>
      </c>
      <c r="E357" t="s">
        <v>837</v>
      </c>
      <c r="F357" t="s">
        <v>1272</v>
      </c>
      <c r="G357" t="s">
        <v>844</v>
      </c>
      <c r="H357" s="1">
        <v>46204</v>
      </c>
      <c r="I357" s="1">
        <v>46209</v>
      </c>
      <c r="J357" s="1">
        <v>46301</v>
      </c>
      <c r="K357" t="s">
        <v>980</v>
      </c>
      <c r="L357" t="s">
        <v>7</v>
      </c>
      <c r="M357">
        <v>91614375</v>
      </c>
      <c r="N357">
        <v>91614375</v>
      </c>
      <c r="O357" t="s">
        <v>120</v>
      </c>
      <c r="P357" t="s">
        <v>597</v>
      </c>
    </row>
    <row r="358" spans="1:16">
      <c r="A358" s="1">
        <v>46213</v>
      </c>
      <c r="B358" t="s">
        <v>977</v>
      </c>
      <c r="C358" t="s">
        <v>7</v>
      </c>
      <c r="D358" t="s">
        <v>1155</v>
      </c>
      <c r="E358" t="s">
        <v>837</v>
      </c>
      <c r="F358" t="s">
        <v>1273</v>
      </c>
      <c r="G358" t="s">
        <v>882</v>
      </c>
      <c r="H358" s="1">
        <v>46211</v>
      </c>
      <c r="I358" s="1">
        <v>46213</v>
      </c>
      <c r="J358" s="1">
        <v>46308</v>
      </c>
      <c r="K358" t="s">
        <v>980</v>
      </c>
      <c r="L358" t="s">
        <v>7</v>
      </c>
      <c r="M358">
        <v>90500000</v>
      </c>
      <c r="N358">
        <v>90500000</v>
      </c>
      <c r="O358" t="s">
        <v>120</v>
      </c>
      <c r="P358" t="s">
        <v>597</v>
      </c>
    </row>
    <row r="359" spans="1:16">
      <c r="A359" s="1">
        <v>46213</v>
      </c>
      <c r="B359" t="s">
        <v>977</v>
      </c>
      <c r="C359" t="s">
        <v>7</v>
      </c>
      <c r="D359" t="s">
        <v>1155</v>
      </c>
      <c r="E359" t="s">
        <v>837</v>
      </c>
      <c r="F359" t="s">
        <v>1274</v>
      </c>
      <c r="G359" t="s">
        <v>917</v>
      </c>
      <c r="H359" s="1">
        <v>46211</v>
      </c>
      <c r="I359" s="1">
        <v>46213</v>
      </c>
      <c r="J359" s="1">
        <v>46371</v>
      </c>
      <c r="K359" t="s">
        <v>980</v>
      </c>
      <c r="L359" t="s">
        <v>7</v>
      </c>
      <c r="M359">
        <v>34500000</v>
      </c>
      <c r="N359">
        <v>34500000</v>
      </c>
      <c r="O359" t="s">
        <v>120</v>
      </c>
      <c r="P359" t="s">
        <v>586</v>
      </c>
    </row>
    <row r="360" spans="1:16">
      <c r="A360" s="1">
        <v>46216</v>
      </c>
      <c r="B360" t="s">
        <v>977</v>
      </c>
      <c r="C360" t="s">
        <v>7</v>
      </c>
      <c r="D360" t="s">
        <v>1155</v>
      </c>
      <c r="E360" t="s">
        <v>837</v>
      </c>
      <c r="F360" t="s">
        <v>1275</v>
      </c>
      <c r="G360" t="s">
        <v>883</v>
      </c>
      <c r="H360" s="1">
        <v>46212</v>
      </c>
      <c r="I360" s="1">
        <v>46216</v>
      </c>
      <c r="J360" s="1">
        <v>46308</v>
      </c>
      <c r="K360" t="s">
        <v>980</v>
      </c>
      <c r="L360" t="s">
        <v>7</v>
      </c>
      <c r="M360">
        <v>171500000</v>
      </c>
      <c r="N360">
        <v>171500000</v>
      </c>
      <c r="O360" t="s">
        <v>120</v>
      </c>
      <c r="P360" t="s">
        <v>597</v>
      </c>
    </row>
    <row r="361" spans="1:16">
      <c r="A361" s="1">
        <v>46218</v>
      </c>
      <c r="B361" t="s">
        <v>977</v>
      </c>
      <c r="C361" t="s">
        <v>7</v>
      </c>
      <c r="D361" t="s">
        <v>1155</v>
      </c>
      <c r="E361" t="s">
        <v>837</v>
      </c>
      <c r="F361" t="s">
        <v>1276</v>
      </c>
      <c r="G361" t="s">
        <v>859</v>
      </c>
      <c r="H361" s="1">
        <v>46216</v>
      </c>
      <c r="I361" s="1">
        <v>46218</v>
      </c>
      <c r="J361" s="1">
        <v>46365</v>
      </c>
      <c r="K361" t="s">
        <v>980</v>
      </c>
      <c r="L361" t="s">
        <v>7</v>
      </c>
      <c r="M361">
        <v>69200000</v>
      </c>
      <c r="N361">
        <v>69200000</v>
      </c>
      <c r="O361" t="s">
        <v>120</v>
      </c>
      <c r="P361" t="s">
        <v>830</v>
      </c>
    </row>
    <row r="362" spans="1:16">
      <c r="A362" s="1">
        <v>46218</v>
      </c>
      <c r="B362" t="s">
        <v>977</v>
      </c>
      <c r="C362" t="s">
        <v>7</v>
      </c>
      <c r="D362" t="s">
        <v>1155</v>
      </c>
      <c r="E362" t="s">
        <v>837</v>
      </c>
      <c r="F362" t="s">
        <v>1277</v>
      </c>
      <c r="G362" t="s">
        <v>870</v>
      </c>
      <c r="H362" s="1">
        <v>46216</v>
      </c>
      <c r="I362" s="1">
        <v>46218</v>
      </c>
      <c r="J362" s="1">
        <v>46371</v>
      </c>
      <c r="K362" t="s">
        <v>980</v>
      </c>
      <c r="L362" t="s">
        <v>7</v>
      </c>
      <c r="M362">
        <v>104000000</v>
      </c>
      <c r="N362">
        <v>104000000</v>
      </c>
      <c r="O362" t="s">
        <v>120</v>
      </c>
      <c r="P362" t="s">
        <v>830</v>
      </c>
    </row>
    <row r="363" spans="1:16">
      <c r="A363" s="1">
        <v>46219</v>
      </c>
      <c r="B363" t="s">
        <v>977</v>
      </c>
      <c r="C363" t="s">
        <v>7</v>
      </c>
      <c r="D363" t="s">
        <v>1155</v>
      </c>
      <c r="E363" t="s">
        <v>837</v>
      </c>
      <c r="F363" t="s">
        <v>1278</v>
      </c>
      <c r="G363" t="s">
        <v>836</v>
      </c>
      <c r="H363" s="1">
        <v>46217</v>
      </c>
      <c r="I363" s="1">
        <v>46219</v>
      </c>
      <c r="J363" s="1">
        <v>46402</v>
      </c>
      <c r="K363" t="s">
        <v>980</v>
      </c>
      <c r="L363" t="s">
        <v>7</v>
      </c>
      <c r="M363">
        <v>33041250</v>
      </c>
      <c r="N363">
        <v>33041250</v>
      </c>
      <c r="O363" t="s">
        <v>120</v>
      </c>
      <c r="P363" t="s">
        <v>586</v>
      </c>
    </row>
    <row r="364" spans="1:16">
      <c r="A364" s="1">
        <v>46219</v>
      </c>
      <c r="B364" t="s">
        <v>977</v>
      </c>
      <c r="C364" t="s">
        <v>7</v>
      </c>
      <c r="D364" t="s">
        <v>1155</v>
      </c>
      <c r="E364" t="s">
        <v>837</v>
      </c>
      <c r="F364" t="s">
        <v>1279</v>
      </c>
      <c r="G364" t="s">
        <v>907</v>
      </c>
      <c r="H364" s="1">
        <v>46217</v>
      </c>
      <c r="I364" s="1">
        <v>46219</v>
      </c>
      <c r="J364" s="1">
        <v>46311</v>
      </c>
      <c r="K364" t="s">
        <v>980</v>
      </c>
      <c r="L364" t="s">
        <v>7</v>
      </c>
      <c r="M364">
        <v>219362500</v>
      </c>
      <c r="N364">
        <v>219362500</v>
      </c>
      <c r="O364" t="s">
        <v>120</v>
      </c>
      <c r="P364" t="s">
        <v>586</v>
      </c>
    </row>
    <row r="365" spans="1:16">
      <c r="A365" s="1">
        <v>46226</v>
      </c>
      <c r="B365" t="s">
        <v>977</v>
      </c>
      <c r="C365" t="s">
        <v>7</v>
      </c>
      <c r="D365" t="s">
        <v>1155</v>
      </c>
      <c r="E365" t="s">
        <v>837</v>
      </c>
      <c r="F365" t="s">
        <v>1280</v>
      </c>
      <c r="G365" t="s">
        <v>885</v>
      </c>
      <c r="H365" s="1">
        <v>46224</v>
      </c>
      <c r="I365" s="1">
        <v>46226</v>
      </c>
      <c r="J365" s="1">
        <v>46318</v>
      </c>
      <c r="K365" t="s">
        <v>980</v>
      </c>
      <c r="L365" t="s">
        <v>7</v>
      </c>
      <c r="M365">
        <v>83622500</v>
      </c>
      <c r="N365">
        <v>83622500</v>
      </c>
      <c r="O365" t="s">
        <v>120</v>
      </c>
      <c r="P365" t="s">
        <v>597</v>
      </c>
    </row>
    <row r="366" spans="1:16">
      <c r="A366" s="1">
        <v>46227</v>
      </c>
      <c r="B366" t="s">
        <v>977</v>
      </c>
      <c r="C366" t="s">
        <v>7</v>
      </c>
      <c r="D366" t="s">
        <v>1155</v>
      </c>
      <c r="E366" t="s">
        <v>837</v>
      </c>
      <c r="F366" t="s">
        <v>1281</v>
      </c>
      <c r="G366" t="s">
        <v>926</v>
      </c>
      <c r="H366" s="1">
        <v>46225</v>
      </c>
      <c r="I366" s="1">
        <v>46227</v>
      </c>
      <c r="J366" s="1">
        <v>46412</v>
      </c>
      <c r="K366" t="s">
        <v>980</v>
      </c>
      <c r="L366" t="s">
        <v>7</v>
      </c>
      <c r="M366">
        <v>49061250</v>
      </c>
      <c r="N366">
        <v>49061250</v>
      </c>
      <c r="O366" t="s">
        <v>120</v>
      </c>
      <c r="P366" t="s">
        <v>586</v>
      </c>
    </row>
    <row r="367" spans="1:16">
      <c r="A367" s="1">
        <v>46230</v>
      </c>
      <c r="B367" t="s">
        <v>977</v>
      </c>
      <c r="C367" t="s">
        <v>7</v>
      </c>
      <c r="D367" t="s">
        <v>1155</v>
      </c>
      <c r="E367" t="s">
        <v>837</v>
      </c>
      <c r="F367" t="s">
        <v>1282</v>
      </c>
      <c r="G367" t="s">
        <v>932</v>
      </c>
      <c r="H367" s="1">
        <v>46226</v>
      </c>
      <c r="I367" s="1">
        <v>46230</v>
      </c>
      <c r="J367" s="1">
        <v>46322</v>
      </c>
      <c r="K367" t="s">
        <v>980</v>
      </c>
      <c r="L367" t="s">
        <v>7</v>
      </c>
      <c r="M367">
        <v>103140625</v>
      </c>
      <c r="N367">
        <v>103140625</v>
      </c>
      <c r="O367" t="s">
        <v>120</v>
      </c>
      <c r="P367" t="s">
        <v>430</v>
      </c>
    </row>
    <row r="368" spans="1:16">
      <c r="A368" s="1">
        <v>46231</v>
      </c>
      <c r="B368" t="s">
        <v>977</v>
      </c>
      <c r="C368" t="s">
        <v>7</v>
      </c>
      <c r="D368" t="s">
        <v>1155</v>
      </c>
      <c r="E368" t="s">
        <v>837</v>
      </c>
      <c r="F368" t="s">
        <v>1283</v>
      </c>
      <c r="G368" t="s">
        <v>866</v>
      </c>
      <c r="H368" s="1">
        <v>46227</v>
      </c>
      <c r="I368" s="1">
        <v>46231</v>
      </c>
      <c r="J368" s="1">
        <v>46323</v>
      </c>
      <c r="K368" t="s">
        <v>980</v>
      </c>
      <c r="L368" t="s">
        <v>7</v>
      </c>
      <c r="M368">
        <v>17609375</v>
      </c>
      <c r="N368">
        <v>17609375</v>
      </c>
      <c r="O368" t="s">
        <v>120</v>
      </c>
      <c r="P368" t="s">
        <v>830</v>
      </c>
    </row>
    <row r="369" spans="1:16">
      <c r="A369" s="1">
        <v>46233</v>
      </c>
      <c r="B369" t="s">
        <v>977</v>
      </c>
      <c r="C369" t="s">
        <v>7</v>
      </c>
      <c r="D369" t="s">
        <v>1155</v>
      </c>
      <c r="E369" t="s">
        <v>837</v>
      </c>
      <c r="F369" t="s">
        <v>1284</v>
      </c>
      <c r="G369" t="s">
        <v>916</v>
      </c>
      <c r="H369" s="1">
        <v>46231</v>
      </c>
      <c r="I369" s="1">
        <v>46233</v>
      </c>
      <c r="J369" s="1">
        <v>46325</v>
      </c>
      <c r="K369" t="s">
        <v>980</v>
      </c>
      <c r="L369" t="s">
        <v>7</v>
      </c>
      <c r="M369">
        <v>92575000</v>
      </c>
      <c r="N369">
        <v>92575000</v>
      </c>
      <c r="O369" t="s">
        <v>120</v>
      </c>
      <c r="P369" t="s">
        <v>597</v>
      </c>
    </row>
    <row r="370" spans="1:16">
      <c r="A370" s="1">
        <v>46233</v>
      </c>
      <c r="B370" t="s">
        <v>977</v>
      </c>
      <c r="C370" t="s">
        <v>7</v>
      </c>
      <c r="D370" t="s">
        <v>1155</v>
      </c>
      <c r="E370" t="s">
        <v>837</v>
      </c>
      <c r="F370" t="s">
        <v>1285</v>
      </c>
      <c r="G370" t="s">
        <v>902</v>
      </c>
      <c r="H370" s="1">
        <v>46231</v>
      </c>
      <c r="I370" s="1">
        <v>46233</v>
      </c>
      <c r="J370" s="1">
        <v>46317</v>
      </c>
      <c r="K370" t="s">
        <v>980</v>
      </c>
      <c r="L370" t="s">
        <v>7</v>
      </c>
      <c r="M370">
        <v>13081250</v>
      </c>
      <c r="N370">
        <v>13081250</v>
      </c>
      <c r="O370" t="s">
        <v>120</v>
      </c>
      <c r="P370" t="s">
        <v>830</v>
      </c>
    </row>
    <row r="371" spans="1:16">
      <c r="A371" s="1">
        <v>46237</v>
      </c>
      <c r="B371" t="s">
        <v>977</v>
      </c>
      <c r="C371" t="s">
        <v>7</v>
      </c>
      <c r="D371" t="s">
        <v>1155</v>
      </c>
      <c r="E371" t="s">
        <v>837</v>
      </c>
      <c r="F371" t="s">
        <v>1286</v>
      </c>
      <c r="G371" t="s">
        <v>928</v>
      </c>
      <c r="H371" s="1">
        <v>46233</v>
      </c>
      <c r="I371" s="1">
        <v>46237</v>
      </c>
      <c r="J371" s="1">
        <v>46329</v>
      </c>
      <c r="K371" t="s">
        <v>980</v>
      </c>
      <c r="L371" t="s">
        <v>7</v>
      </c>
      <c r="M371">
        <v>100246250</v>
      </c>
      <c r="N371">
        <v>100246250</v>
      </c>
      <c r="O371" t="s">
        <v>120</v>
      </c>
      <c r="P371" t="s">
        <v>830</v>
      </c>
    </row>
    <row r="372" spans="1:16">
      <c r="A372" s="1">
        <v>46238</v>
      </c>
      <c r="B372" t="s">
        <v>977</v>
      </c>
      <c r="C372" t="s">
        <v>7</v>
      </c>
      <c r="D372" t="s">
        <v>1155</v>
      </c>
      <c r="E372" t="s">
        <v>837</v>
      </c>
      <c r="F372" t="s">
        <v>1287</v>
      </c>
      <c r="G372" t="s">
        <v>897</v>
      </c>
      <c r="H372" s="1">
        <v>46233</v>
      </c>
      <c r="I372" s="1">
        <v>46238</v>
      </c>
      <c r="J372" s="1">
        <v>46330</v>
      </c>
      <c r="K372" t="s">
        <v>980</v>
      </c>
      <c r="L372" t="s">
        <v>7</v>
      </c>
      <c r="M372">
        <v>22668750</v>
      </c>
      <c r="N372">
        <v>22668750</v>
      </c>
      <c r="O372" t="s">
        <v>120</v>
      </c>
      <c r="P372" t="s">
        <v>830</v>
      </c>
    </row>
    <row r="373" spans="1:16">
      <c r="A373" s="1">
        <v>46238</v>
      </c>
      <c r="B373" t="s">
        <v>977</v>
      </c>
      <c r="C373" t="s">
        <v>7</v>
      </c>
      <c r="D373" t="s">
        <v>1155</v>
      </c>
      <c r="E373" t="s">
        <v>837</v>
      </c>
      <c r="F373" t="s">
        <v>1288</v>
      </c>
      <c r="G373" t="s">
        <v>906</v>
      </c>
      <c r="H373" s="1">
        <v>46234</v>
      </c>
      <c r="I373" s="1">
        <v>46238</v>
      </c>
      <c r="J373" s="1">
        <v>46330</v>
      </c>
      <c r="K373" t="s">
        <v>980</v>
      </c>
      <c r="L373" t="s">
        <v>7</v>
      </c>
      <c r="M373">
        <v>112336250</v>
      </c>
      <c r="N373">
        <v>112336250</v>
      </c>
      <c r="O373" t="s">
        <v>120</v>
      </c>
      <c r="P373" t="s">
        <v>804</v>
      </c>
    </row>
    <row r="374" spans="1:16">
      <c r="A374" s="1">
        <v>46251</v>
      </c>
      <c r="B374" t="s">
        <v>977</v>
      </c>
      <c r="C374" t="s">
        <v>7</v>
      </c>
      <c r="D374" t="s">
        <v>1155</v>
      </c>
      <c r="E374" t="s">
        <v>837</v>
      </c>
      <c r="F374" t="s">
        <v>1289</v>
      </c>
      <c r="G374" t="s">
        <v>1290</v>
      </c>
      <c r="H374" s="1">
        <v>46237</v>
      </c>
      <c r="I374" s="1">
        <v>46237</v>
      </c>
      <c r="J374" s="1">
        <v>46251</v>
      </c>
      <c r="K374" t="s">
        <v>980</v>
      </c>
      <c r="L374" t="s">
        <v>7</v>
      </c>
      <c r="M374">
        <v>-11471250</v>
      </c>
      <c r="N374">
        <v>-11471250</v>
      </c>
      <c r="O374" t="s">
        <v>120</v>
      </c>
      <c r="P374" t="s">
        <v>830</v>
      </c>
    </row>
    <row r="375" spans="1:16">
      <c r="A375" s="1">
        <v>46237</v>
      </c>
      <c r="B375" t="s">
        <v>977</v>
      </c>
      <c r="C375" t="s">
        <v>7</v>
      </c>
      <c r="D375" t="s">
        <v>1155</v>
      </c>
      <c r="E375" t="s">
        <v>837</v>
      </c>
      <c r="F375" t="s">
        <v>1289</v>
      </c>
      <c r="G375" t="s">
        <v>1290</v>
      </c>
      <c r="H375" s="1">
        <v>46237</v>
      </c>
      <c r="I375" s="1">
        <v>46237</v>
      </c>
      <c r="J375" s="1">
        <v>46251</v>
      </c>
      <c r="K375" t="s">
        <v>980</v>
      </c>
      <c r="L375" t="s">
        <v>7</v>
      </c>
      <c r="M375">
        <v>11471250</v>
      </c>
      <c r="N375">
        <v>11471250</v>
      </c>
      <c r="O375" t="s">
        <v>120</v>
      </c>
      <c r="P375" t="s">
        <v>830</v>
      </c>
    </row>
    <row r="376" spans="1:16">
      <c r="A376" s="1">
        <v>46251</v>
      </c>
      <c r="B376" t="s">
        <v>977</v>
      </c>
      <c r="C376" t="s">
        <v>7</v>
      </c>
      <c r="D376" t="s">
        <v>1155</v>
      </c>
      <c r="E376" t="s">
        <v>837</v>
      </c>
      <c r="F376" t="s">
        <v>1289</v>
      </c>
      <c r="G376" t="s">
        <v>1290</v>
      </c>
      <c r="H376" s="1">
        <v>46237</v>
      </c>
      <c r="I376" s="1">
        <v>46237</v>
      </c>
      <c r="J376" s="1">
        <v>46251</v>
      </c>
      <c r="K376" t="s">
        <v>113</v>
      </c>
      <c r="L376" t="s">
        <v>7</v>
      </c>
      <c r="M376">
        <v>-16461.240000000002</v>
      </c>
      <c r="N376">
        <v>-16461.240000000002</v>
      </c>
      <c r="O376" t="s">
        <v>120</v>
      </c>
      <c r="P376" t="s">
        <v>830</v>
      </c>
    </row>
    <row r="377" spans="1:16">
      <c r="A377" s="1">
        <v>46239</v>
      </c>
      <c r="B377" t="s">
        <v>977</v>
      </c>
      <c r="C377" t="s">
        <v>7</v>
      </c>
      <c r="D377" t="s">
        <v>1155</v>
      </c>
      <c r="E377" t="s">
        <v>837</v>
      </c>
      <c r="F377" t="s">
        <v>1291</v>
      </c>
      <c r="G377" t="s">
        <v>927</v>
      </c>
      <c r="H377" s="1">
        <v>46237</v>
      </c>
      <c r="I377" s="1">
        <v>46239</v>
      </c>
      <c r="J377" s="1">
        <v>46331</v>
      </c>
      <c r="K377" t="s">
        <v>980</v>
      </c>
      <c r="L377" t="s">
        <v>7</v>
      </c>
      <c r="M377">
        <v>61845000</v>
      </c>
      <c r="N377">
        <v>61845000</v>
      </c>
      <c r="O377" t="s">
        <v>120</v>
      </c>
      <c r="P377" t="s">
        <v>834</v>
      </c>
    </row>
    <row r="378" spans="1:16">
      <c r="A378" s="1">
        <v>46241</v>
      </c>
      <c r="B378" t="s">
        <v>977</v>
      </c>
      <c r="C378" t="s">
        <v>7</v>
      </c>
      <c r="D378" t="s">
        <v>1155</v>
      </c>
      <c r="E378" t="s">
        <v>837</v>
      </c>
      <c r="F378" t="s">
        <v>1292</v>
      </c>
      <c r="G378" t="s">
        <v>861</v>
      </c>
      <c r="H378" s="1">
        <v>46239</v>
      </c>
      <c r="I378" s="1">
        <v>46241</v>
      </c>
      <c r="J378" s="1">
        <v>46394</v>
      </c>
      <c r="K378" t="s">
        <v>980</v>
      </c>
      <c r="L378" t="s">
        <v>7</v>
      </c>
      <c r="M378">
        <v>69912500</v>
      </c>
      <c r="N378">
        <v>69912500</v>
      </c>
      <c r="O378" t="s">
        <v>120</v>
      </c>
      <c r="P378" t="s">
        <v>597</v>
      </c>
    </row>
    <row r="379" spans="1:16">
      <c r="A379" s="1">
        <v>46241</v>
      </c>
      <c r="B379" t="s">
        <v>977</v>
      </c>
      <c r="C379" t="s">
        <v>7</v>
      </c>
      <c r="D379" t="s">
        <v>1155</v>
      </c>
      <c r="E379" t="s">
        <v>837</v>
      </c>
      <c r="F379" t="s">
        <v>1293</v>
      </c>
      <c r="G379" t="s">
        <v>846</v>
      </c>
      <c r="H379" s="1">
        <v>46239</v>
      </c>
      <c r="I379" s="1">
        <v>46241</v>
      </c>
      <c r="J379" s="1">
        <v>46335</v>
      </c>
      <c r="K379" t="s">
        <v>980</v>
      </c>
      <c r="L379" t="s">
        <v>7</v>
      </c>
      <c r="M379">
        <v>200748750</v>
      </c>
      <c r="N379">
        <v>200748750</v>
      </c>
      <c r="O379" t="s">
        <v>120</v>
      </c>
      <c r="P379" t="s">
        <v>830</v>
      </c>
    </row>
    <row r="380" spans="1:16">
      <c r="A380" s="1">
        <v>46246</v>
      </c>
      <c r="B380" t="s">
        <v>977</v>
      </c>
      <c r="C380" t="s">
        <v>7</v>
      </c>
      <c r="D380" t="s">
        <v>1155</v>
      </c>
      <c r="E380" t="s">
        <v>837</v>
      </c>
      <c r="F380" t="s">
        <v>1294</v>
      </c>
      <c r="G380" t="s">
        <v>888</v>
      </c>
      <c r="H380" s="1">
        <v>46240</v>
      </c>
      <c r="I380" s="1">
        <v>46246</v>
      </c>
      <c r="J380" s="1">
        <v>46428</v>
      </c>
      <c r="K380" t="s">
        <v>980</v>
      </c>
      <c r="L380" t="s">
        <v>7</v>
      </c>
      <c r="M380">
        <v>34000000</v>
      </c>
      <c r="N380">
        <v>34000000</v>
      </c>
      <c r="O380" t="s">
        <v>120</v>
      </c>
      <c r="P380" t="s">
        <v>597</v>
      </c>
    </row>
    <row r="381" spans="1:16">
      <c r="A381" s="1">
        <v>46246</v>
      </c>
      <c r="B381" t="s">
        <v>977</v>
      </c>
      <c r="C381" t="s">
        <v>7</v>
      </c>
      <c r="D381" t="s">
        <v>1155</v>
      </c>
      <c r="E381" t="s">
        <v>837</v>
      </c>
      <c r="F381" t="s">
        <v>1295</v>
      </c>
      <c r="G381" t="s">
        <v>889</v>
      </c>
      <c r="H381" s="1">
        <v>46240</v>
      </c>
      <c r="I381" s="1">
        <v>46246</v>
      </c>
      <c r="J381" s="1">
        <v>46339</v>
      </c>
      <c r="K381" t="s">
        <v>980</v>
      </c>
      <c r="L381" t="s">
        <v>7</v>
      </c>
      <c r="M381">
        <v>98000000</v>
      </c>
      <c r="N381">
        <v>98000000</v>
      </c>
      <c r="O381" t="s">
        <v>120</v>
      </c>
      <c r="P381" t="s">
        <v>597</v>
      </c>
    </row>
    <row r="382" spans="1:16">
      <c r="A382" s="1">
        <v>46246</v>
      </c>
      <c r="B382" t="s">
        <v>977</v>
      </c>
      <c r="C382" t="s">
        <v>7</v>
      </c>
      <c r="D382" t="s">
        <v>1155</v>
      </c>
      <c r="E382" t="s">
        <v>837</v>
      </c>
      <c r="F382" t="s">
        <v>1296</v>
      </c>
      <c r="G382" t="s">
        <v>905</v>
      </c>
      <c r="H382" s="1">
        <v>46245</v>
      </c>
      <c r="I382" s="1">
        <v>46246</v>
      </c>
      <c r="J382" s="1">
        <v>46338</v>
      </c>
      <c r="K382" t="s">
        <v>980</v>
      </c>
      <c r="L382" t="s">
        <v>7</v>
      </c>
      <c r="M382">
        <v>99866250</v>
      </c>
      <c r="N382">
        <v>99866250</v>
      </c>
      <c r="O382" t="s">
        <v>120</v>
      </c>
      <c r="P382" t="s">
        <v>830</v>
      </c>
    </row>
    <row r="383" spans="1:16">
      <c r="A383" s="1">
        <v>46246</v>
      </c>
      <c r="B383" t="s">
        <v>977</v>
      </c>
      <c r="C383" t="s">
        <v>7</v>
      </c>
      <c r="D383" t="s">
        <v>1155</v>
      </c>
      <c r="E383" t="s">
        <v>837</v>
      </c>
      <c r="F383" t="s">
        <v>1297</v>
      </c>
      <c r="G383" t="s">
        <v>867</v>
      </c>
      <c r="H383" s="1">
        <v>46245</v>
      </c>
      <c r="I383" s="1">
        <v>46246</v>
      </c>
      <c r="J383" s="1">
        <v>46399</v>
      </c>
      <c r="K383" t="s">
        <v>980</v>
      </c>
      <c r="L383" t="s">
        <v>7</v>
      </c>
      <c r="M383">
        <v>121453750</v>
      </c>
      <c r="N383">
        <v>121453750</v>
      </c>
      <c r="O383" t="s">
        <v>120</v>
      </c>
      <c r="P383" t="s">
        <v>804</v>
      </c>
    </row>
    <row r="384" spans="1:16">
      <c r="A384" s="1">
        <v>46251</v>
      </c>
      <c r="B384" t="s">
        <v>977</v>
      </c>
      <c r="C384" t="s">
        <v>7</v>
      </c>
      <c r="D384" t="s">
        <v>1155</v>
      </c>
      <c r="E384" t="s">
        <v>837</v>
      </c>
      <c r="F384" t="s">
        <v>1298</v>
      </c>
      <c r="G384" t="s">
        <v>910</v>
      </c>
      <c r="H384" s="1">
        <v>46246</v>
      </c>
      <c r="I384" s="1">
        <v>46251</v>
      </c>
      <c r="J384" s="1">
        <v>46434</v>
      </c>
      <c r="K384" t="s">
        <v>980</v>
      </c>
      <c r="L384" t="s">
        <v>7</v>
      </c>
      <c r="M384">
        <v>40050000</v>
      </c>
      <c r="N384">
        <v>40050000</v>
      </c>
      <c r="O384" t="s">
        <v>120</v>
      </c>
      <c r="P384" t="s">
        <v>597</v>
      </c>
    </row>
    <row r="385" spans="1:16">
      <c r="A385" s="1">
        <v>46251</v>
      </c>
      <c r="B385" t="s">
        <v>977</v>
      </c>
      <c r="C385" t="s">
        <v>7</v>
      </c>
      <c r="D385" t="s">
        <v>1155</v>
      </c>
      <c r="E385" t="s">
        <v>837</v>
      </c>
      <c r="F385" t="s">
        <v>1299</v>
      </c>
      <c r="G385" t="s">
        <v>839</v>
      </c>
      <c r="H385" s="1">
        <v>46247</v>
      </c>
      <c r="I385" s="1">
        <v>46251</v>
      </c>
      <c r="J385" s="1">
        <v>46434</v>
      </c>
      <c r="K385" t="s">
        <v>980</v>
      </c>
      <c r="L385" t="s">
        <v>7</v>
      </c>
      <c r="M385">
        <v>60075000</v>
      </c>
      <c r="N385">
        <v>60075000</v>
      </c>
      <c r="O385" t="s">
        <v>120</v>
      </c>
      <c r="P385" t="s">
        <v>804</v>
      </c>
    </row>
    <row r="386" spans="1:16">
      <c r="A386" s="1">
        <v>46251</v>
      </c>
      <c r="B386" t="s">
        <v>977</v>
      </c>
      <c r="C386" t="s">
        <v>7</v>
      </c>
      <c r="D386" t="s">
        <v>1155</v>
      </c>
      <c r="E386" t="s">
        <v>837</v>
      </c>
      <c r="F386" t="s">
        <v>1300</v>
      </c>
      <c r="G386" t="s">
        <v>919</v>
      </c>
      <c r="H386" s="1">
        <v>46247</v>
      </c>
      <c r="I386" s="1">
        <v>46251</v>
      </c>
      <c r="J386" s="1">
        <v>46353</v>
      </c>
      <c r="K386" t="s">
        <v>980</v>
      </c>
      <c r="L386" t="s">
        <v>7</v>
      </c>
      <c r="M386">
        <v>99990000</v>
      </c>
      <c r="N386">
        <v>99990000</v>
      </c>
      <c r="O386" t="s">
        <v>120</v>
      </c>
      <c r="P386" t="s">
        <v>862</v>
      </c>
    </row>
    <row r="387" spans="1:16">
      <c r="A387" s="1">
        <v>46253</v>
      </c>
      <c r="B387" t="s">
        <v>977</v>
      </c>
      <c r="C387" t="s">
        <v>7</v>
      </c>
      <c r="D387" t="s">
        <v>1155</v>
      </c>
      <c r="E387" t="s">
        <v>837</v>
      </c>
      <c r="F387" t="s">
        <v>1301</v>
      </c>
      <c r="G387" t="s">
        <v>921</v>
      </c>
      <c r="H387" s="1">
        <v>46251</v>
      </c>
      <c r="I387" s="1">
        <v>46253</v>
      </c>
      <c r="J387" s="1">
        <v>46437</v>
      </c>
      <c r="K387" t="s">
        <v>980</v>
      </c>
      <c r="L387" t="s">
        <v>7</v>
      </c>
      <c r="M387">
        <v>70087500</v>
      </c>
      <c r="N387">
        <v>70087500</v>
      </c>
      <c r="O387" t="s">
        <v>120</v>
      </c>
      <c r="P387" t="s">
        <v>597</v>
      </c>
    </row>
    <row r="388" spans="1:16">
      <c r="A388" s="1">
        <v>46251</v>
      </c>
      <c r="B388" t="s">
        <v>977</v>
      </c>
      <c r="C388" t="s">
        <v>7</v>
      </c>
      <c r="D388" t="s">
        <v>1155</v>
      </c>
      <c r="E388" t="s">
        <v>837</v>
      </c>
      <c r="F388" t="s">
        <v>1302</v>
      </c>
      <c r="G388" t="s">
        <v>873</v>
      </c>
      <c r="H388" s="1">
        <v>46251</v>
      </c>
      <c r="I388" s="1">
        <v>46251</v>
      </c>
      <c r="J388" s="1">
        <v>46321</v>
      </c>
      <c r="K388" t="s">
        <v>980</v>
      </c>
      <c r="L388" t="s">
        <v>7</v>
      </c>
      <c r="M388">
        <v>150562500</v>
      </c>
      <c r="N388">
        <v>150562500</v>
      </c>
      <c r="O388" t="s">
        <v>120</v>
      </c>
      <c r="P388" t="s">
        <v>862</v>
      </c>
    </row>
    <row r="389" spans="1:16">
      <c r="A389" s="1">
        <v>46254</v>
      </c>
      <c r="B389" t="s">
        <v>977</v>
      </c>
      <c r="C389" t="s">
        <v>7</v>
      </c>
      <c r="D389" t="s">
        <v>1155</v>
      </c>
      <c r="E389" t="s">
        <v>837</v>
      </c>
      <c r="F389" t="s">
        <v>1303</v>
      </c>
      <c r="G389" t="s">
        <v>863</v>
      </c>
      <c r="H389" s="1">
        <v>46252</v>
      </c>
      <c r="I389" s="1">
        <v>46254</v>
      </c>
      <c r="J389" s="1">
        <v>46321</v>
      </c>
      <c r="K389" t="s">
        <v>980</v>
      </c>
      <c r="L389" t="s">
        <v>7</v>
      </c>
      <c r="M389">
        <v>110412500</v>
      </c>
      <c r="N389">
        <v>110412500</v>
      </c>
      <c r="O389" t="s">
        <v>120</v>
      </c>
      <c r="P389" t="s">
        <v>830</v>
      </c>
    </row>
    <row r="390" spans="1:16">
      <c r="A390" s="1">
        <v>46254</v>
      </c>
      <c r="B390" t="s">
        <v>977</v>
      </c>
      <c r="C390" t="s">
        <v>7</v>
      </c>
      <c r="D390" t="s">
        <v>1155</v>
      </c>
      <c r="E390" t="s">
        <v>837</v>
      </c>
      <c r="F390" t="s">
        <v>1304</v>
      </c>
      <c r="G390" t="s">
        <v>881</v>
      </c>
      <c r="H390" s="1">
        <v>46252</v>
      </c>
      <c r="I390" s="1">
        <v>46254</v>
      </c>
      <c r="J390" s="1">
        <v>46398</v>
      </c>
      <c r="K390" t="s">
        <v>980</v>
      </c>
      <c r="L390" t="s">
        <v>7</v>
      </c>
      <c r="M390">
        <v>42210000</v>
      </c>
      <c r="N390">
        <v>42210000</v>
      </c>
      <c r="O390" t="s">
        <v>120</v>
      </c>
      <c r="P390" t="s">
        <v>804</v>
      </c>
    </row>
    <row r="391" spans="1:16">
      <c r="A391" s="1">
        <v>46254</v>
      </c>
      <c r="B391" t="s">
        <v>977</v>
      </c>
      <c r="C391" t="s">
        <v>7</v>
      </c>
      <c r="D391" t="s">
        <v>1155</v>
      </c>
      <c r="E391" t="s">
        <v>837</v>
      </c>
      <c r="F391" t="s">
        <v>1305</v>
      </c>
      <c r="G391" t="s">
        <v>838</v>
      </c>
      <c r="H391" s="1">
        <v>46252</v>
      </c>
      <c r="I391" s="1">
        <v>46254</v>
      </c>
      <c r="J391" s="1">
        <v>46437</v>
      </c>
      <c r="K391" t="s">
        <v>980</v>
      </c>
      <c r="L391" t="s">
        <v>7</v>
      </c>
      <c r="M391">
        <v>50062500</v>
      </c>
      <c r="N391">
        <v>50062500</v>
      </c>
      <c r="O391" t="s">
        <v>120</v>
      </c>
      <c r="P391" t="s">
        <v>586</v>
      </c>
    </row>
    <row r="392" spans="1:16">
      <c r="A392" s="1">
        <v>46254</v>
      </c>
      <c r="B392" t="s">
        <v>977</v>
      </c>
      <c r="C392" t="s">
        <v>7</v>
      </c>
      <c r="D392" t="s">
        <v>1155</v>
      </c>
      <c r="E392" t="s">
        <v>837</v>
      </c>
      <c r="F392" t="s">
        <v>1306</v>
      </c>
      <c r="G392" t="s">
        <v>896</v>
      </c>
      <c r="H392" s="1">
        <v>46253</v>
      </c>
      <c r="I392" s="1">
        <v>46254</v>
      </c>
      <c r="J392" s="1">
        <v>46346</v>
      </c>
      <c r="K392" t="s">
        <v>980</v>
      </c>
      <c r="L392" t="s">
        <v>7</v>
      </c>
      <c r="M392">
        <v>20225000</v>
      </c>
      <c r="N392">
        <v>20225000</v>
      </c>
      <c r="O392" t="s">
        <v>120</v>
      </c>
      <c r="P392" t="s">
        <v>830</v>
      </c>
    </row>
  </sheetData>
  <autoFilter ref="A1:P392" xr:uid="{7B7D0949-EA0F-45EC-8EFE-8EA6EAAB63A8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78EC-B5F0-48E7-974E-06FA5C195D45}">
  <sheetPr>
    <tabColor theme="4" tint="0.79998168889431442"/>
  </sheetPr>
  <dimension ref="A1:AD91"/>
  <sheetViews>
    <sheetView workbookViewId="0">
      <pane ySplit="1" topLeftCell="A67" activePane="bottomLeft" state="frozen"/>
      <selection pane="bottomLeft" activeCell="G88" sqref="G88"/>
    </sheetView>
  </sheetViews>
  <sheetFormatPr defaultRowHeight="15"/>
  <cols>
    <col min="2" max="2" width="17.5703125" bestFit="1" customWidth="1"/>
    <col min="3" max="3" width="9.42578125" bestFit="1" customWidth="1"/>
    <col min="4" max="4" width="15" style="8" bestFit="1" customWidth="1"/>
    <col min="5" max="5" width="32.140625" style="18" bestFit="1" customWidth="1"/>
    <col min="6" max="6" width="21.85546875" style="18" bestFit="1" customWidth="1"/>
    <col min="7" max="7" width="19.85546875" style="18" bestFit="1" customWidth="1"/>
    <col min="8" max="8" width="22.5703125" style="3" bestFit="1" customWidth="1"/>
    <col min="9" max="9" width="12.7109375" style="3" bestFit="1" customWidth="1"/>
    <col min="10" max="10" width="12" style="3" bestFit="1" customWidth="1"/>
    <col min="11" max="12" width="16" bestFit="1" customWidth="1"/>
    <col min="13" max="13" width="17.42578125" bestFit="1" customWidth="1"/>
    <col min="14" max="14" width="22.28515625" bestFit="1" customWidth="1"/>
    <col min="15" max="15" width="28.140625" style="8" bestFit="1" customWidth="1"/>
    <col min="16" max="16" width="17.7109375" style="8" bestFit="1" customWidth="1"/>
    <col min="17" max="17" width="9.42578125" bestFit="1" customWidth="1"/>
    <col min="18" max="18" width="11.7109375" bestFit="1" customWidth="1"/>
  </cols>
  <sheetData>
    <row r="1" spans="1:16">
      <c r="A1" t="s">
        <v>1</v>
      </c>
      <c r="B1" t="s">
        <v>9</v>
      </c>
      <c r="C1" t="s">
        <v>2</v>
      </c>
      <c r="D1" s="8" t="s">
        <v>1574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  <c r="M1" t="s">
        <v>1573</v>
      </c>
      <c r="N1" t="s">
        <v>1572</v>
      </c>
      <c r="O1" s="8" t="s">
        <v>1570</v>
      </c>
      <c r="P1" s="8" t="s">
        <v>1561</v>
      </c>
    </row>
    <row r="2" spans="1:16">
      <c r="C2" s="1">
        <v>46203</v>
      </c>
      <c r="E2" s="6">
        <v>18350683561.970001</v>
      </c>
      <c r="F2" s="6"/>
      <c r="G2" s="6"/>
      <c r="H2" s="2">
        <v>18350683561.970001</v>
      </c>
      <c r="I2" s="2"/>
      <c r="J2" s="2">
        <v>100</v>
      </c>
      <c r="N2">
        <v>100</v>
      </c>
    </row>
    <row r="3" spans="1:16">
      <c r="A3" t="s">
        <v>7</v>
      </c>
      <c r="B3" t="s">
        <v>16</v>
      </c>
      <c r="C3" s="1">
        <v>46204</v>
      </c>
      <c r="D3" s="8">
        <v>-4682000.33</v>
      </c>
      <c r="E3" s="7">
        <v>18275530165.84</v>
      </c>
      <c r="F3" s="7"/>
      <c r="G3" s="7">
        <f>-(E2+D3-E3)</f>
        <v>-70471395.799999237</v>
      </c>
      <c r="H3" s="5">
        <f t="shared" ref="H3:H40" si="0">E3+F3</f>
        <v>18275530165.84</v>
      </c>
      <c r="I3" s="3">
        <f t="shared" ref="I3" si="1">(H3-H2-G3)/(H2+G3)</f>
        <v>-2.5612396001981335E-4</v>
      </c>
      <c r="J3" s="5">
        <f>J2*(1+I3)</f>
        <v>99.974387603998011</v>
      </c>
      <c r="K3" s="14">
        <f>H3-H2-G3</f>
        <v>-4682000.3300018311</v>
      </c>
      <c r="L3" s="14">
        <f>K3-D3</f>
        <v>-1.8309801816940308E-6</v>
      </c>
      <c r="M3">
        <v>-2.5560999999999997E-4</v>
      </c>
      <c r="N3">
        <f>N2*(M3+1)</f>
        <v>99.974439000000004</v>
      </c>
      <c r="O3" s="8">
        <f>M3*(H2+G3)</f>
        <v>-4672605.0317947138</v>
      </c>
      <c r="P3" s="8">
        <f>D3-O3</f>
        <v>-9395.2982052862644</v>
      </c>
    </row>
    <row r="4" spans="1:16">
      <c r="A4" t="s">
        <v>7</v>
      </c>
      <c r="B4" t="s">
        <v>16</v>
      </c>
      <c r="C4" s="1">
        <v>46205</v>
      </c>
      <c r="D4" s="8">
        <v>14399349.720000001</v>
      </c>
      <c r="E4" s="7">
        <v>18289929515.549999</v>
      </c>
      <c r="F4" s="7"/>
      <c r="G4" s="7">
        <f t="shared" ref="G4:G53" si="2">-(E3+D4-E4)</f>
        <v>-1.000213623046875E-2</v>
      </c>
      <c r="H4" s="5">
        <f t="shared" si="0"/>
        <v>18289929515.549999</v>
      </c>
      <c r="I4" s="3">
        <f t="shared" ref="I4:I67" si="3">(H4-H3-G4)/(H3+G4)</f>
        <v>7.8790325584774973E-4</v>
      </c>
      <c r="J4" s="5">
        <f>J3*(1+I4)</f>
        <v>100.05315774949258</v>
      </c>
      <c r="K4" s="14">
        <f t="shared" ref="K4:K65" si="4">H4-H3-G4</f>
        <v>14399349.720001221</v>
      </c>
      <c r="L4" s="14">
        <f t="shared" ref="L4:L65" si="5">K4-D4</f>
        <v>1.2200325727462769E-6</v>
      </c>
      <c r="M4">
        <v>8.3898999999999996E-4</v>
      </c>
      <c r="N4">
        <f>N3*(M4+1)</f>
        <v>100.05831655457662</v>
      </c>
      <c r="O4" s="8">
        <f t="shared" ref="O4:O67" si="6">M4*(H3+G4)</f>
        <v>15332987.053829709</v>
      </c>
      <c r="P4" s="8">
        <f t="shared" ref="P4:P67" si="7">D4-O4</f>
        <v>-933637.3338297084</v>
      </c>
    </row>
    <row r="5" spans="1:16">
      <c r="A5" t="s">
        <v>7</v>
      </c>
      <c r="B5" t="s">
        <v>16</v>
      </c>
      <c r="C5" s="1">
        <v>46206</v>
      </c>
      <c r="D5" s="8">
        <v>1891348.48</v>
      </c>
      <c r="E5" s="7">
        <v>18291820864.029999</v>
      </c>
      <c r="F5" s="7"/>
      <c r="G5" s="7">
        <f t="shared" si="2"/>
        <v>0</v>
      </c>
      <c r="H5" s="5">
        <f t="shared" si="0"/>
        <v>18291820864.029999</v>
      </c>
      <c r="I5" s="3">
        <f t="shared" si="3"/>
        <v>1.0340928205281097E-4</v>
      </c>
      <c r="J5" s="3">
        <f t="shared" ref="J5:J67" si="8">J4*(1+I5)</f>
        <v>100.06350417470259</v>
      </c>
      <c r="K5" s="14">
        <f t="shared" si="4"/>
        <v>1891348.4799995422</v>
      </c>
      <c r="L5" s="14">
        <f t="shared" si="5"/>
        <v>-4.5774504542350769E-7</v>
      </c>
      <c r="M5">
        <v>0</v>
      </c>
      <c r="N5">
        <f t="shared" ref="N5:N67" si="9">N4*(M5+1)</f>
        <v>100.05831655457662</v>
      </c>
      <c r="O5" s="8">
        <f t="shared" si="6"/>
        <v>0</v>
      </c>
      <c r="P5" s="8">
        <f t="shared" si="7"/>
        <v>1891348.48</v>
      </c>
    </row>
    <row r="6" spans="1:16">
      <c r="A6" t="s">
        <v>7</v>
      </c>
      <c r="B6" t="s">
        <v>16</v>
      </c>
      <c r="C6" s="1">
        <v>46207</v>
      </c>
      <c r="D6" s="8">
        <v>1891348.48</v>
      </c>
      <c r="E6" s="7">
        <v>18293712212.52</v>
      </c>
      <c r="F6" s="7"/>
      <c r="G6" s="7">
        <f t="shared" si="2"/>
        <v>1.000213623046875E-2</v>
      </c>
      <c r="H6" s="5">
        <f t="shared" si="0"/>
        <v>18293712212.52</v>
      </c>
      <c r="I6" s="3">
        <f t="shared" si="3"/>
        <v>1.0339858967883047E-4</v>
      </c>
      <c r="J6" s="3">
        <f t="shared" si="8"/>
        <v>100.07385059991257</v>
      </c>
      <c r="K6" s="14">
        <f t="shared" si="4"/>
        <v>1891348.4799995422</v>
      </c>
      <c r="L6" s="14">
        <f t="shared" si="5"/>
        <v>-4.5774504542350769E-7</v>
      </c>
      <c r="M6">
        <v>0</v>
      </c>
      <c r="N6">
        <f t="shared" si="9"/>
        <v>100.05831655457662</v>
      </c>
      <c r="O6" s="8">
        <f t="shared" si="6"/>
        <v>0</v>
      </c>
      <c r="P6" s="8">
        <f t="shared" si="7"/>
        <v>1891348.48</v>
      </c>
    </row>
    <row r="7" spans="1:16">
      <c r="A7" t="s">
        <v>7</v>
      </c>
      <c r="B7" t="s">
        <v>16</v>
      </c>
      <c r="C7" s="1">
        <v>46208</v>
      </c>
      <c r="D7" s="8">
        <v>1891348.48</v>
      </c>
      <c r="E7" s="7">
        <v>18295603561</v>
      </c>
      <c r="F7" s="7"/>
      <c r="G7" s="7">
        <f t="shared" si="2"/>
        <v>0</v>
      </c>
      <c r="H7" s="5">
        <f t="shared" si="0"/>
        <v>18295603561</v>
      </c>
      <c r="I7" s="3">
        <f t="shared" si="3"/>
        <v>1.0338789951583067E-4</v>
      </c>
      <c r="J7" s="3">
        <f t="shared" si="8"/>
        <v>100.08419702512256</v>
      </c>
      <c r="K7" s="14">
        <f t="shared" si="4"/>
        <v>1891348.4799995422</v>
      </c>
      <c r="L7" s="14">
        <f t="shared" si="5"/>
        <v>-4.5774504542350769E-7</v>
      </c>
      <c r="M7">
        <v>0</v>
      </c>
      <c r="N7">
        <f t="shared" si="9"/>
        <v>100.05831655457662</v>
      </c>
      <c r="O7" s="8">
        <f t="shared" si="6"/>
        <v>0</v>
      </c>
      <c r="P7" s="8">
        <f t="shared" si="7"/>
        <v>1891348.48</v>
      </c>
    </row>
    <row r="8" spans="1:16">
      <c r="A8" t="s">
        <v>7</v>
      </c>
      <c r="B8" t="s">
        <v>16</v>
      </c>
      <c r="C8" s="1">
        <v>46209</v>
      </c>
      <c r="D8" s="8">
        <v>8920139.4000000004</v>
      </c>
      <c r="E8" s="7">
        <v>18304523700.400002</v>
      </c>
      <c r="F8" s="7"/>
      <c r="G8" s="7">
        <f t="shared" si="2"/>
        <v>0</v>
      </c>
      <c r="H8" s="5">
        <f t="shared" si="0"/>
        <v>18304523700.400002</v>
      </c>
      <c r="I8" s="3">
        <f t="shared" si="3"/>
        <v>4.875564432876228E-4</v>
      </c>
      <c r="J8" s="3">
        <f t="shared" si="8"/>
        <v>100.13299372025342</v>
      </c>
      <c r="K8" s="14">
        <f t="shared" si="4"/>
        <v>8920139.4000015259</v>
      </c>
      <c r="L8" s="14">
        <f t="shared" si="5"/>
        <v>1.5255063772201538E-6</v>
      </c>
      <c r="M8">
        <v>7.4312E-4</v>
      </c>
      <c r="N8">
        <f t="shared" si="9"/>
        <v>100.13267189077467</v>
      </c>
      <c r="O8" s="8">
        <f t="shared" si="6"/>
        <v>13595828.91825032</v>
      </c>
      <c r="P8" s="8">
        <f>D8-O8</f>
        <v>-4675689.5182503201</v>
      </c>
    </row>
    <row r="9" spans="1:16">
      <c r="A9" t="s">
        <v>7</v>
      </c>
      <c r="B9" t="s">
        <v>16</v>
      </c>
      <c r="C9" s="1">
        <v>46210</v>
      </c>
      <c r="D9" s="8">
        <v>-20774429.719999999</v>
      </c>
      <c r="E9" s="7">
        <v>18283749270.669998</v>
      </c>
      <c r="F9" s="7"/>
      <c r="G9" s="7">
        <f t="shared" si="2"/>
        <v>-1.000213623046875E-2</v>
      </c>
      <c r="H9" s="5">
        <f t="shared" si="0"/>
        <v>18283749270.669998</v>
      </c>
      <c r="I9" s="3">
        <f t="shared" si="3"/>
        <v>-1.1349341867638214E-3</v>
      </c>
      <c r="J9" s="3">
        <f t="shared" si="8"/>
        <v>100.01934936245731</v>
      </c>
      <c r="K9" s="14">
        <f t="shared" si="4"/>
        <v>-20774429.720001221</v>
      </c>
      <c r="L9" s="14">
        <f t="shared" si="5"/>
        <v>-1.2218952178955078E-6</v>
      </c>
      <c r="M9">
        <v>-1.12849E-3</v>
      </c>
      <c r="N9">
        <f t="shared" si="9"/>
        <v>100.01967317187265</v>
      </c>
      <c r="O9" s="8">
        <f t="shared" si="6"/>
        <v>-20656471.95065311</v>
      </c>
      <c r="P9" s="8">
        <f t="shared" si="7"/>
        <v>-117957.76934688911</v>
      </c>
    </row>
    <row r="10" spans="1:16">
      <c r="A10" t="s">
        <v>7</v>
      </c>
      <c r="B10" t="s">
        <v>16</v>
      </c>
      <c r="C10" s="1">
        <v>46211</v>
      </c>
      <c r="D10" s="8">
        <v>-6116913.2300000004</v>
      </c>
      <c r="E10" s="7">
        <v>18277632357.439999</v>
      </c>
      <c r="F10" s="7"/>
      <c r="G10" s="7">
        <f t="shared" si="2"/>
        <v>0</v>
      </c>
      <c r="H10" s="5">
        <f t="shared" si="0"/>
        <v>18277632357.439999</v>
      </c>
      <c r="I10" s="3">
        <f t="shared" si="3"/>
        <v>-3.3455464409654919E-4</v>
      </c>
      <c r="J10" s="3">
        <f t="shared" si="8"/>
        <v>99.985887424628572</v>
      </c>
      <c r="K10" s="14">
        <f t="shared" si="4"/>
        <v>-6116913.2299995422</v>
      </c>
      <c r="L10" s="14">
        <f t="shared" si="5"/>
        <v>4.5821070671081543E-7</v>
      </c>
      <c r="M10">
        <v>-3.3979000000000002E-4</v>
      </c>
      <c r="N10">
        <f t="shared" si="9"/>
        <v>99.985687487125588</v>
      </c>
      <c r="O10" s="8">
        <f t="shared" si="6"/>
        <v>-6212635.1646809587</v>
      </c>
      <c r="P10" s="8">
        <f t="shared" si="7"/>
        <v>95721.934680958278</v>
      </c>
    </row>
    <row r="11" spans="1:16">
      <c r="A11" t="s">
        <v>7</v>
      </c>
      <c r="B11" t="s">
        <v>16</v>
      </c>
      <c r="C11" s="1">
        <v>46212</v>
      </c>
      <c r="D11" s="8">
        <v>12799382.33</v>
      </c>
      <c r="E11" s="7">
        <v>18290431739.77</v>
      </c>
      <c r="F11" s="7"/>
      <c r="G11" s="7">
        <f t="shared" si="2"/>
        <v>0</v>
      </c>
      <c r="H11" s="5">
        <f t="shared" si="0"/>
        <v>18290431739.77</v>
      </c>
      <c r="I11" s="3">
        <f t="shared" si="3"/>
        <v>7.0027572935571058E-4</v>
      </c>
      <c r="J11" s="3">
        <f t="shared" si="8"/>
        <v>100.05590511487013</v>
      </c>
      <c r="K11" s="14">
        <f t="shared" si="4"/>
        <v>12799382.330001831</v>
      </c>
      <c r="L11" s="14">
        <f t="shared" si="5"/>
        <v>1.8309801816940308E-6</v>
      </c>
      <c r="M11">
        <v>6.9888999999999997E-4</v>
      </c>
      <c r="N11">
        <f t="shared" si="9"/>
        <v>100.05556648425346</v>
      </c>
      <c r="O11" s="8">
        <f t="shared" si="6"/>
        <v>12774054.47829124</v>
      </c>
      <c r="P11" s="8">
        <f t="shared" si="7"/>
        <v>25327.851708760485</v>
      </c>
    </row>
    <row r="12" spans="1:16">
      <c r="A12" t="s">
        <v>7</v>
      </c>
      <c r="B12" t="s">
        <v>16</v>
      </c>
      <c r="C12" s="1">
        <v>46213</v>
      </c>
      <c r="D12" s="8">
        <v>-7671245.5800000001</v>
      </c>
      <c r="E12" s="7">
        <v>18282760494.189999</v>
      </c>
      <c r="F12" s="7"/>
      <c r="G12" s="7">
        <f t="shared" si="2"/>
        <v>0</v>
      </c>
      <c r="H12" s="5">
        <f t="shared" si="0"/>
        <v>18282760494.189999</v>
      </c>
      <c r="I12" s="3">
        <f t="shared" si="3"/>
        <v>-4.1941304006081902E-4</v>
      </c>
      <c r="J12" s="3">
        <f t="shared" si="8"/>
        <v>100.01394036352987</v>
      </c>
      <c r="K12" s="14">
        <f t="shared" si="4"/>
        <v>-7671245.5800018311</v>
      </c>
      <c r="L12" s="14">
        <f t="shared" si="5"/>
        <v>-1.8309801816940308E-6</v>
      </c>
      <c r="M12">
        <v>-3.7992000000000001E-4</v>
      </c>
      <c r="N12">
        <f t="shared" si="9"/>
        <v>100.01755337343477</v>
      </c>
      <c r="O12" s="8">
        <f t="shared" si="6"/>
        <v>-6948900.8265734185</v>
      </c>
      <c r="P12" s="8">
        <f t="shared" si="7"/>
        <v>-722344.75342658162</v>
      </c>
    </row>
    <row r="13" spans="1:16">
      <c r="A13" t="s">
        <v>7</v>
      </c>
      <c r="B13" t="s">
        <v>16</v>
      </c>
      <c r="C13" s="1">
        <v>46214</v>
      </c>
      <c r="D13" s="8">
        <v>1891348.48</v>
      </c>
      <c r="E13" s="7">
        <v>18284651842.669998</v>
      </c>
      <c r="F13" s="7"/>
      <c r="G13" s="7">
        <f t="shared" si="2"/>
        <v>0</v>
      </c>
      <c r="H13" s="5">
        <f t="shared" si="0"/>
        <v>18284651842.669998</v>
      </c>
      <c r="I13" s="3">
        <f t="shared" si="3"/>
        <v>1.0344983081742967E-4</v>
      </c>
      <c r="J13" s="3">
        <f t="shared" si="8"/>
        <v>100.02428678873986</v>
      </c>
      <c r="K13" s="14">
        <f t="shared" si="4"/>
        <v>1891348.4799995422</v>
      </c>
      <c r="L13" s="14">
        <f t="shared" si="5"/>
        <v>-4.5774504542350769E-7</v>
      </c>
      <c r="M13">
        <v>0</v>
      </c>
      <c r="N13">
        <f t="shared" si="9"/>
        <v>100.01755337343477</v>
      </c>
      <c r="O13" s="8">
        <f t="shared" si="6"/>
        <v>0</v>
      </c>
      <c r="P13" s="8">
        <f t="shared" si="7"/>
        <v>1891348.48</v>
      </c>
    </row>
    <row r="14" spans="1:16">
      <c r="A14" t="s">
        <v>7</v>
      </c>
      <c r="B14" t="s">
        <v>16</v>
      </c>
      <c r="C14" s="1">
        <v>46215</v>
      </c>
      <c r="D14" s="8">
        <v>1891348.48</v>
      </c>
      <c r="E14" s="7">
        <v>18286543191.16</v>
      </c>
      <c r="F14" s="7"/>
      <c r="G14" s="7">
        <f t="shared" si="2"/>
        <v>1.000213623046875E-2</v>
      </c>
      <c r="H14" s="5">
        <f t="shared" si="0"/>
        <v>18286543191.16</v>
      </c>
      <c r="I14" s="3">
        <f t="shared" si="3"/>
        <v>1.034391300568688E-4</v>
      </c>
      <c r="J14" s="3">
        <f t="shared" si="8"/>
        <v>100.03463321394985</v>
      </c>
      <c r="K14" s="14">
        <f t="shared" si="4"/>
        <v>1891348.4799995422</v>
      </c>
      <c r="L14" s="14">
        <f t="shared" si="5"/>
        <v>-4.5774504542350769E-7</v>
      </c>
      <c r="M14">
        <v>0</v>
      </c>
      <c r="N14">
        <f t="shared" si="9"/>
        <v>100.01755337343477</v>
      </c>
      <c r="O14" s="8">
        <f t="shared" si="6"/>
        <v>0</v>
      </c>
      <c r="P14" s="8">
        <f t="shared" si="7"/>
        <v>1891348.48</v>
      </c>
    </row>
    <row r="15" spans="1:16">
      <c r="A15" t="s">
        <v>7</v>
      </c>
      <c r="B15" t="s">
        <v>16</v>
      </c>
      <c r="C15" s="1">
        <v>46216</v>
      </c>
      <c r="D15" s="8">
        <v>-19145294.359999999</v>
      </c>
      <c r="E15" s="7">
        <v>18267397896.799999</v>
      </c>
      <c r="F15" s="7"/>
      <c r="G15" s="7">
        <f t="shared" si="2"/>
        <v>0</v>
      </c>
      <c r="H15" s="5">
        <f t="shared" si="0"/>
        <v>18267397896.799999</v>
      </c>
      <c r="I15" s="3">
        <f t="shared" si="3"/>
        <v>-1.0469608257757401E-3</v>
      </c>
      <c r="J15" s="3">
        <f t="shared" si="8"/>
        <v>99.929900871754</v>
      </c>
      <c r="K15" s="14">
        <f t="shared" si="4"/>
        <v>-19145294.36000061</v>
      </c>
      <c r="L15" s="14">
        <f t="shared" si="5"/>
        <v>-6.1094760894775391E-7</v>
      </c>
      <c r="M15">
        <v>-8.7569000000000004E-4</v>
      </c>
      <c r="N15">
        <f t="shared" si="9"/>
        <v>99.929969002121183</v>
      </c>
      <c r="O15" s="8">
        <f t="shared" si="6"/>
        <v>-16013343.007066902</v>
      </c>
      <c r="P15" s="8">
        <f t="shared" si="7"/>
        <v>-3131951.3529330976</v>
      </c>
    </row>
    <row r="16" spans="1:16">
      <c r="A16" t="s">
        <v>7</v>
      </c>
      <c r="B16" t="s">
        <v>16</v>
      </c>
      <c r="C16" s="1">
        <v>46217</v>
      </c>
      <c r="D16" s="8">
        <v>28829873.579999998</v>
      </c>
      <c r="E16" s="7">
        <v>18296227770.380001</v>
      </c>
      <c r="F16" s="7"/>
      <c r="G16" s="7">
        <f t="shared" si="2"/>
        <v>0</v>
      </c>
      <c r="H16" s="5">
        <f t="shared" si="0"/>
        <v>18296227770.380001</v>
      </c>
      <c r="I16" s="3">
        <f t="shared" si="3"/>
        <v>1.5782145734643531E-3</v>
      </c>
      <c r="J16" s="3">
        <f t="shared" si="8"/>
        <v>100.08761169763466</v>
      </c>
      <c r="K16" s="14">
        <f t="shared" si="4"/>
        <v>28829873.580001831</v>
      </c>
      <c r="L16" s="14">
        <f t="shared" si="5"/>
        <v>1.8328428268432617E-6</v>
      </c>
      <c r="M16">
        <v>1.5804700000000001E-3</v>
      </c>
      <c r="N16">
        <f t="shared" si="9"/>
        <v>100.08790532022996</v>
      </c>
      <c r="O16" s="8">
        <f t="shared" si="6"/>
        <v>28871074.353955496</v>
      </c>
      <c r="P16" s="8">
        <f t="shared" si="7"/>
        <v>-41200.773955497891</v>
      </c>
    </row>
    <row r="17" spans="1:16">
      <c r="A17" t="s">
        <v>7</v>
      </c>
      <c r="B17" t="s">
        <v>16</v>
      </c>
      <c r="C17" s="1">
        <v>46218</v>
      </c>
      <c r="D17" s="8">
        <v>16121075.48</v>
      </c>
      <c r="E17" s="7">
        <v>18312348845.849998</v>
      </c>
      <c r="F17" s="7"/>
      <c r="G17" s="7">
        <f t="shared" si="2"/>
        <v>-1.000213623046875E-2</v>
      </c>
      <c r="H17" s="5">
        <f t="shared" si="0"/>
        <v>18312348845.849998</v>
      </c>
      <c r="I17" s="3">
        <f t="shared" si="3"/>
        <v>8.8111471295230441E-4</v>
      </c>
      <c r="J17" s="3">
        <f t="shared" si="8"/>
        <v>100.1758003648857</v>
      </c>
      <c r="K17" s="14">
        <f t="shared" si="4"/>
        <v>16121075.479999542</v>
      </c>
      <c r="L17" s="14">
        <f t="shared" si="5"/>
        <v>-4.5821070671081543E-7</v>
      </c>
      <c r="M17">
        <v>8.8650999999999997E-4</v>
      </c>
      <c r="N17">
        <f t="shared" si="9"/>
        <v>100.17663424917539</v>
      </c>
      <c r="O17" s="8">
        <f t="shared" si="6"/>
        <v>16219788.880710708</v>
      </c>
      <c r="P17" s="8">
        <f t="shared" si="7"/>
        <v>-98713.40071070753</v>
      </c>
    </row>
    <row r="18" spans="1:16">
      <c r="A18" t="s">
        <v>7</v>
      </c>
      <c r="B18" t="s">
        <v>16</v>
      </c>
      <c r="C18" s="1">
        <v>46219</v>
      </c>
      <c r="D18" s="8">
        <v>-1110216.8500000001</v>
      </c>
      <c r="E18" s="7">
        <v>18311238629</v>
      </c>
      <c r="F18" s="7"/>
      <c r="G18" s="7">
        <f t="shared" si="2"/>
        <v>0</v>
      </c>
      <c r="H18" s="5">
        <f t="shared" si="0"/>
        <v>18311238629</v>
      </c>
      <c r="I18" s="3">
        <f t="shared" si="3"/>
        <v>-6.0626676530906896E-5</v>
      </c>
      <c r="J18" s="3">
        <f t="shared" si="8"/>
        <v>100.16972703904075</v>
      </c>
      <c r="K18" s="14">
        <f t="shared" si="4"/>
        <v>-1110216.8499984741</v>
      </c>
      <c r="L18" s="14">
        <f t="shared" si="5"/>
        <v>1.5259720385074615E-6</v>
      </c>
      <c r="M18">
        <v>-6.4950000000000007E-5</v>
      </c>
      <c r="N18">
        <f t="shared" si="9"/>
        <v>100.17012777678092</v>
      </c>
      <c r="O18" s="8">
        <f t="shared" si="6"/>
        <v>-1189387.0575379576</v>
      </c>
      <c r="P18" s="8">
        <f t="shared" si="7"/>
        <v>79170.207537957467</v>
      </c>
    </row>
    <row r="19" spans="1:16">
      <c r="A19" t="s">
        <v>7</v>
      </c>
      <c r="B19" t="s">
        <v>16</v>
      </c>
      <c r="C19" s="1">
        <v>46220</v>
      </c>
      <c r="D19" s="8">
        <v>-4142594.98</v>
      </c>
      <c r="E19" s="7">
        <v>18307096034.02</v>
      </c>
      <c r="F19" s="7"/>
      <c r="G19" s="7">
        <f t="shared" si="2"/>
        <v>0</v>
      </c>
      <c r="H19" s="5">
        <f t="shared" si="0"/>
        <v>18307096034.02</v>
      </c>
      <c r="I19" s="3">
        <f t="shared" si="3"/>
        <v>-2.2623237367672133E-4</v>
      </c>
      <c r="J19" s="3">
        <f t="shared" si="8"/>
        <v>100.14706540392216</v>
      </c>
      <c r="K19" s="14">
        <f t="shared" si="4"/>
        <v>-4142594.9799995422</v>
      </c>
      <c r="L19" s="14">
        <f t="shared" si="5"/>
        <v>4.5774504542350769E-7</v>
      </c>
      <c r="M19">
        <v>-1.9987999999999999E-4</v>
      </c>
      <c r="N19">
        <f t="shared" si="9"/>
        <v>100.1501057716409</v>
      </c>
      <c r="O19" s="8">
        <f t="shared" si="6"/>
        <v>-3660050.3771645199</v>
      </c>
      <c r="P19" s="8">
        <f t="shared" si="7"/>
        <v>-482544.60283548012</v>
      </c>
    </row>
    <row r="20" spans="1:16">
      <c r="A20" t="s">
        <v>7</v>
      </c>
      <c r="B20" t="s">
        <v>16</v>
      </c>
      <c r="C20" s="1">
        <v>46221</v>
      </c>
      <c r="D20" s="8">
        <v>1886634.8</v>
      </c>
      <c r="E20" s="7">
        <v>18308982668.82</v>
      </c>
      <c r="F20" s="7"/>
      <c r="G20" s="7">
        <f t="shared" si="2"/>
        <v>0</v>
      </c>
      <c r="H20" s="5">
        <f t="shared" si="0"/>
        <v>18308982668.82</v>
      </c>
      <c r="I20" s="3">
        <f t="shared" si="3"/>
        <v>1.0305483712399342E-4</v>
      </c>
      <c r="J20" s="3">
        <f t="shared" si="8"/>
        <v>100.15738604343579</v>
      </c>
      <c r="K20" s="14">
        <f t="shared" si="4"/>
        <v>1886634.7999992371</v>
      </c>
      <c r="L20" s="14">
        <f t="shared" si="5"/>
        <v>-7.6298601925373077E-7</v>
      </c>
      <c r="M20">
        <v>0</v>
      </c>
      <c r="N20">
        <f t="shared" si="9"/>
        <v>100.1501057716409</v>
      </c>
      <c r="O20" s="8">
        <f t="shared" si="6"/>
        <v>0</v>
      </c>
      <c r="P20" s="8">
        <f t="shared" si="7"/>
        <v>1886634.8</v>
      </c>
    </row>
    <row r="21" spans="1:16">
      <c r="A21" t="s">
        <v>7</v>
      </c>
      <c r="B21" t="s">
        <v>16</v>
      </c>
      <c r="C21" s="1">
        <v>46222</v>
      </c>
      <c r="D21" s="8">
        <v>1886634.8</v>
      </c>
      <c r="E21" s="7">
        <v>18310869303.619999</v>
      </c>
      <c r="F21" s="7"/>
      <c r="G21" s="7">
        <f t="shared" si="2"/>
        <v>0</v>
      </c>
      <c r="H21" s="5">
        <f t="shared" si="0"/>
        <v>18310869303.619999</v>
      </c>
      <c r="I21" s="3">
        <f t="shared" si="3"/>
        <v>1.0304421791889922E-4</v>
      </c>
      <c r="J21" s="3">
        <f t="shared" si="8"/>
        <v>100.16770668294943</v>
      </c>
      <c r="K21" s="14">
        <f t="shared" si="4"/>
        <v>1886634.7999992371</v>
      </c>
      <c r="L21" s="14">
        <f t="shared" si="5"/>
        <v>-7.6298601925373077E-7</v>
      </c>
      <c r="M21">
        <v>0</v>
      </c>
      <c r="N21">
        <f t="shared" si="9"/>
        <v>100.1501057716409</v>
      </c>
      <c r="O21" s="8">
        <f t="shared" si="6"/>
        <v>0</v>
      </c>
      <c r="P21" s="8">
        <f t="shared" si="7"/>
        <v>1886634.8</v>
      </c>
    </row>
    <row r="22" spans="1:16">
      <c r="A22" t="s">
        <v>7</v>
      </c>
      <c r="B22" t="s">
        <v>16</v>
      </c>
      <c r="C22" s="1">
        <v>46223</v>
      </c>
      <c r="D22" s="8">
        <v>-8537023.7300000004</v>
      </c>
      <c r="E22" s="7">
        <v>18302332279.900002</v>
      </c>
      <c r="F22" s="7"/>
      <c r="G22" s="7">
        <f t="shared" si="2"/>
        <v>1.000213623046875E-2</v>
      </c>
      <c r="H22" s="5">
        <f t="shared" si="0"/>
        <v>18302332279.900002</v>
      </c>
      <c r="I22" s="3">
        <f t="shared" si="3"/>
        <v>-4.6622711289338609E-4</v>
      </c>
      <c r="J22" s="3">
        <f t="shared" si="8"/>
        <v>100.12100578225748</v>
      </c>
      <c r="K22" s="14">
        <f t="shared" si="4"/>
        <v>-8537023.7299995422</v>
      </c>
      <c r="L22" s="14">
        <f t="shared" si="5"/>
        <v>4.5821070671081543E-7</v>
      </c>
      <c r="M22">
        <v>-2.8826999999999998E-4</v>
      </c>
      <c r="N22">
        <f t="shared" si="9"/>
        <v>100.1212355006501</v>
      </c>
      <c r="O22" s="8">
        <f t="shared" si="6"/>
        <v>-5278474.2941574203</v>
      </c>
      <c r="P22" s="8">
        <f t="shared" si="7"/>
        <v>-3258549.4358425802</v>
      </c>
    </row>
    <row r="23" spans="1:16">
      <c r="A23" t="s">
        <v>7</v>
      </c>
      <c r="B23" t="s">
        <v>16</v>
      </c>
      <c r="C23" s="1">
        <v>46224</v>
      </c>
      <c r="D23" s="8">
        <v>-14977253.43</v>
      </c>
      <c r="E23" s="7">
        <v>18287355026.459999</v>
      </c>
      <c r="F23" s="7"/>
      <c r="G23" s="7">
        <f t="shared" si="2"/>
        <v>-1.000213623046875E-2</v>
      </c>
      <c r="H23" s="5">
        <f t="shared" si="0"/>
        <v>18287355026.459999</v>
      </c>
      <c r="I23" s="3">
        <f t="shared" si="3"/>
        <v>-8.1832485614179444E-4</v>
      </c>
      <c r="J23" s="3">
        <f t="shared" si="8"/>
        <v>100.03907427460395</v>
      </c>
      <c r="K23" s="14">
        <f t="shared" si="4"/>
        <v>-14977253.430000305</v>
      </c>
      <c r="L23" s="14">
        <f t="shared" si="5"/>
        <v>-3.0547380447387695E-7</v>
      </c>
      <c r="M23">
        <v>-8.1923E-4</v>
      </c>
      <c r="N23">
        <f t="shared" si="9"/>
        <v>100.03921318089091</v>
      </c>
      <c r="O23" s="8">
        <f t="shared" si="6"/>
        <v>-14993819.673654284</v>
      </c>
      <c r="P23" s="8">
        <f t="shared" si="7"/>
        <v>16566.243654284626</v>
      </c>
    </row>
    <row r="24" spans="1:16">
      <c r="A24" t="s">
        <v>7</v>
      </c>
      <c r="B24" t="s">
        <v>16</v>
      </c>
      <c r="C24" s="1">
        <v>46225</v>
      </c>
      <c r="D24" s="8">
        <v>-11774155.35</v>
      </c>
      <c r="E24" s="7">
        <v>18275580871.110001</v>
      </c>
      <c r="F24" s="7"/>
      <c r="G24" s="7">
        <f t="shared" si="2"/>
        <v>0</v>
      </c>
      <c r="H24" s="5">
        <f t="shared" si="0"/>
        <v>18275580871.110001</v>
      </c>
      <c r="I24" s="3">
        <f t="shared" si="3"/>
        <v>-6.4384135010024321E-4</v>
      </c>
      <c r="J24" s="3">
        <f t="shared" si="8"/>
        <v>99.974664981960217</v>
      </c>
      <c r="K24" s="14">
        <f t="shared" si="4"/>
        <v>-11774155.349998474</v>
      </c>
      <c r="L24" s="14">
        <f t="shared" si="5"/>
        <v>1.5255063772201538E-6</v>
      </c>
      <c r="M24">
        <v>-6.4302999999999995E-4</v>
      </c>
      <c r="N24">
        <f t="shared" si="9"/>
        <v>99.974884965639205</v>
      </c>
      <c r="O24" s="8">
        <f t="shared" si="6"/>
        <v>-11759317.902664572</v>
      </c>
      <c r="P24" s="8">
        <f t="shared" si="7"/>
        <v>-14837.447335427627</v>
      </c>
    </row>
    <row r="25" spans="1:16">
      <c r="A25" t="s">
        <v>7</v>
      </c>
      <c r="B25" t="s">
        <v>16</v>
      </c>
      <c r="C25" s="1">
        <v>46226</v>
      </c>
      <c r="D25" s="8">
        <v>-12102256.640000001</v>
      </c>
      <c r="E25" s="7">
        <v>18263478614.470001</v>
      </c>
      <c r="F25" s="7"/>
      <c r="G25" s="7">
        <f t="shared" si="2"/>
        <v>0</v>
      </c>
      <c r="H25" s="5">
        <f t="shared" si="0"/>
        <v>18263478614.470001</v>
      </c>
      <c r="I25" s="3">
        <f t="shared" si="3"/>
        <v>-6.622091371733421E-4</v>
      </c>
      <c r="J25" s="3">
        <f t="shared" si="8"/>
        <v>99.908460845323319</v>
      </c>
      <c r="K25" s="14">
        <f t="shared" si="4"/>
        <v>-12102256.63999939</v>
      </c>
      <c r="L25" s="14">
        <f t="shared" si="5"/>
        <v>6.1094760894775391E-7</v>
      </c>
      <c r="M25">
        <v>-6.6695999999999997E-4</v>
      </c>
      <c r="N25">
        <f t="shared" si="9"/>
        <v>99.908205716362517</v>
      </c>
      <c r="O25" s="8">
        <f t="shared" si="6"/>
        <v>-12189081.417795526</v>
      </c>
      <c r="P25" s="8">
        <f t="shared" si="7"/>
        <v>86824.777795525268</v>
      </c>
    </row>
    <row r="26" spans="1:16">
      <c r="A26" t="s">
        <v>7</v>
      </c>
      <c r="B26" t="s">
        <v>16</v>
      </c>
      <c r="C26" s="1">
        <v>46227</v>
      </c>
      <c r="D26" s="8">
        <v>8643667.5800000001</v>
      </c>
      <c r="E26" s="7">
        <v>18272122282.049999</v>
      </c>
      <c r="F26" s="7"/>
      <c r="G26" s="7">
        <f t="shared" si="2"/>
        <v>-3.814697265625E-6</v>
      </c>
      <c r="H26" s="5">
        <f t="shared" si="0"/>
        <v>18272122282.049999</v>
      </c>
      <c r="I26" s="3">
        <f t="shared" si="3"/>
        <v>4.7327608077650263E-4</v>
      </c>
      <c r="J26" s="3">
        <f t="shared" si="8"/>
        <v>99.955745130108596</v>
      </c>
      <c r="K26" s="14">
        <f t="shared" si="4"/>
        <v>8643667.5800018311</v>
      </c>
      <c r="L26" s="14">
        <f t="shared" si="5"/>
        <v>1.8309801816940308E-6</v>
      </c>
      <c r="M26">
        <v>5.0383999999999997E-4</v>
      </c>
      <c r="N26">
        <f t="shared" si="9"/>
        <v>99.958543466730646</v>
      </c>
      <c r="O26" s="8">
        <f t="shared" si="6"/>
        <v>9201871.0651145633</v>
      </c>
      <c r="P26" s="8">
        <f t="shared" si="7"/>
        <v>-558203.48511456326</v>
      </c>
    </row>
    <row r="27" spans="1:16">
      <c r="A27" t="s">
        <v>7</v>
      </c>
      <c r="B27" t="s">
        <v>16</v>
      </c>
      <c r="C27" s="1">
        <v>46228</v>
      </c>
      <c r="D27" s="8">
        <v>1886634.8</v>
      </c>
      <c r="E27" s="7">
        <v>18274008916.849998</v>
      </c>
      <c r="F27" s="7"/>
      <c r="G27" s="7">
        <f t="shared" si="2"/>
        <v>0</v>
      </c>
      <c r="H27" s="5">
        <f t="shared" si="0"/>
        <v>18274008916.849998</v>
      </c>
      <c r="I27" s="3">
        <f t="shared" si="3"/>
        <v>1.0325208921421308E-4</v>
      </c>
      <c r="J27" s="3">
        <f t="shared" si="8"/>
        <v>99.966065769622233</v>
      </c>
      <c r="K27" s="14">
        <f t="shared" si="4"/>
        <v>1886634.7999992371</v>
      </c>
      <c r="L27" s="14">
        <f t="shared" si="5"/>
        <v>-7.6298601925373077E-7</v>
      </c>
      <c r="M27">
        <v>0</v>
      </c>
      <c r="N27">
        <f t="shared" si="9"/>
        <v>99.958543466730646</v>
      </c>
      <c r="O27" s="8">
        <f t="shared" si="6"/>
        <v>0</v>
      </c>
      <c r="P27" s="8">
        <f t="shared" si="7"/>
        <v>1886634.8</v>
      </c>
    </row>
    <row r="28" spans="1:16">
      <c r="A28" t="s">
        <v>7</v>
      </c>
      <c r="B28" t="s">
        <v>16</v>
      </c>
      <c r="C28" s="1">
        <v>46229</v>
      </c>
      <c r="D28" s="8">
        <v>1886634.8</v>
      </c>
      <c r="E28" s="7">
        <v>18275895551.66</v>
      </c>
      <c r="F28" s="7"/>
      <c r="G28" s="7">
        <f t="shared" si="2"/>
        <v>1.000213623046875E-2</v>
      </c>
      <c r="H28" s="5">
        <f t="shared" si="0"/>
        <v>18275895551.66</v>
      </c>
      <c r="I28" s="3">
        <f t="shared" si="3"/>
        <v>1.0324142932088571E-4</v>
      </c>
      <c r="J28" s="3">
        <f t="shared" si="8"/>
        <v>99.976386409135884</v>
      </c>
      <c r="K28" s="14">
        <f t="shared" si="4"/>
        <v>1886634.7999992371</v>
      </c>
      <c r="L28" s="14">
        <f t="shared" si="5"/>
        <v>-7.6298601925373077E-7</v>
      </c>
      <c r="M28">
        <v>0</v>
      </c>
      <c r="N28">
        <f t="shared" si="9"/>
        <v>99.958543466730646</v>
      </c>
      <c r="O28" s="8">
        <f t="shared" si="6"/>
        <v>0</v>
      </c>
      <c r="P28" s="8">
        <f t="shared" si="7"/>
        <v>1886634.8</v>
      </c>
    </row>
    <row r="29" spans="1:16">
      <c r="A29" t="s">
        <v>7</v>
      </c>
      <c r="B29" t="s">
        <v>16</v>
      </c>
      <c r="C29" s="1">
        <v>46230</v>
      </c>
      <c r="D29" s="8">
        <v>5396063.7599999998</v>
      </c>
      <c r="E29" s="7">
        <v>18281291615.419998</v>
      </c>
      <c r="F29" s="7"/>
      <c r="G29" s="7">
        <f t="shared" si="2"/>
        <v>0</v>
      </c>
      <c r="H29" s="5">
        <f t="shared" si="0"/>
        <v>18281291615.419998</v>
      </c>
      <c r="I29" s="3">
        <f t="shared" si="3"/>
        <v>2.9525577801347181E-4</v>
      </c>
      <c r="J29" s="3">
        <f t="shared" si="8"/>
        <v>100.00590501488809</v>
      </c>
      <c r="K29" s="14">
        <f t="shared" si="4"/>
        <v>5396063.7599983215</v>
      </c>
      <c r="L29" s="14">
        <f t="shared" si="5"/>
        <v>-1.6782432794570923E-6</v>
      </c>
      <c r="M29">
        <v>4.7422000000000002E-4</v>
      </c>
      <c r="N29">
        <f t="shared" si="9"/>
        <v>100.00594580721345</v>
      </c>
      <c r="O29" s="8">
        <f t="shared" si="6"/>
        <v>8666795.1885082051</v>
      </c>
      <c r="P29" s="8">
        <f t="shared" si="7"/>
        <v>-3270731.4285082053</v>
      </c>
    </row>
    <row r="30" spans="1:16">
      <c r="A30" t="s">
        <v>7</v>
      </c>
      <c r="B30" t="s">
        <v>16</v>
      </c>
      <c r="C30" s="1">
        <v>46231</v>
      </c>
      <c r="D30" s="8">
        <v>17679345.420000002</v>
      </c>
      <c r="E30" s="7">
        <v>18298970960.84</v>
      </c>
      <c r="F30" s="7"/>
      <c r="G30" s="7">
        <f t="shared" si="2"/>
        <v>3.814697265625E-6</v>
      </c>
      <c r="H30" s="5">
        <f t="shared" si="0"/>
        <v>18298970960.84</v>
      </c>
      <c r="I30" s="3">
        <f t="shared" si="3"/>
        <v>9.6707310358125353E-4</v>
      </c>
      <c r="J30" s="3">
        <f t="shared" si="8"/>
        <v>100.10261803582729</v>
      </c>
      <c r="K30" s="14">
        <f t="shared" si="4"/>
        <v>17679345.419998169</v>
      </c>
      <c r="L30" s="14">
        <f t="shared" si="5"/>
        <v>-1.8328428268432617E-6</v>
      </c>
      <c r="M30">
        <v>9.7179999999999999E-4</v>
      </c>
      <c r="N30">
        <f t="shared" si="9"/>
        <v>100.1031315853489</v>
      </c>
      <c r="O30" s="8">
        <f t="shared" si="6"/>
        <v>17765759.191865157</v>
      </c>
      <c r="P30" s="8">
        <f t="shared" si="7"/>
        <v>-86413.771865155548</v>
      </c>
    </row>
    <row r="31" spans="1:16">
      <c r="A31" t="s">
        <v>7</v>
      </c>
      <c r="B31" t="s">
        <v>16</v>
      </c>
      <c r="C31" s="1">
        <v>46232</v>
      </c>
      <c r="D31" s="8">
        <v>12334835.93</v>
      </c>
      <c r="E31" s="7">
        <v>18311305796.759998</v>
      </c>
      <c r="F31" s="7"/>
      <c r="G31" s="7">
        <f t="shared" si="2"/>
        <v>-1.000213623046875E-2</v>
      </c>
      <c r="H31" s="5">
        <f t="shared" si="0"/>
        <v>18311305796.759998</v>
      </c>
      <c r="I31" s="3">
        <f t="shared" si="3"/>
        <v>6.7407265448990179E-4</v>
      </c>
      <c r="J31" s="3">
        <f t="shared" si="8"/>
        <v>100.17009447328809</v>
      </c>
      <c r="K31" s="14">
        <f t="shared" si="4"/>
        <v>12334835.930000305</v>
      </c>
      <c r="L31" s="14">
        <f t="shared" si="5"/>
        <v>3.0547380447387695E-7</v>
      </c>
      <c r="M31">
        <v>6.6759999999999996E-4</v>
      </c>
      <c r="N31">
        <f t="shared" si="9"/>
        <v>100.16996043599529</v>
      </c>
      <c r="O31" s="8">
        <f t="shared" si="6"/>
        <v>12216393.013450107</v>
      </c>
      <c r="P31" s="8">
        <f t="shared" si="7"/>
        <v>118442.9165498931</v>
      </c>
    </row>
    <row r="32" spans="1:16">
      <c r="A32" t="s">
        <v>7</v>
      </c>
      <c r="B32" t="s">
        <v>16</v>
      </c>
      <c r="C32" s="1">
        <v>46233</v>
      </c>
      <c r="D32" s="8">
        <v>3395207.6</v>
      </c>
      <c r="E32" s="7">
        <v>18314701004.360001</v>
      </c>
      <c r="F32" s="7"/>
      <c r="G32" s="7">
        <f t="shared" si="2"/>
        <v>3.814697265625E-6</v>
      </c>
      <c r="H32" s="5">
        <f t="shared" si="0"/>
        <v>18314701004.360001</v>
      </c>
      <c r="I32" s="3">
        <f t="shared" si="3"/>
        <v>1.8541591941516379E-4</v>
      </c>
      <c r="J32" s="3">
        <f t="shared" si="8"/>
        <v>100.18866760345276</v>
      </c>
      <c r="K32" s="14">
        <f t="shared" si="4"/>
        <v>3395207.5999984741</v>
      </c>
      <c r="L32" s="14">
        <f t="shared" si="5"/>
        <v>-1.5259720385074615E-6</v>
      </c>
      <c r="M32">
        <v>2.0547999999999999E-4</v>
      </c>
      <c r="N32">
        <f t="shared" si="9"/>
        <v>100.19054335946568</v>
      </c>
      <c r="O32" s="8">
        <f t="shared" si="6"/>
        <v>3762607.1151182451</v>
      </c>
      <c r="P32" s="8">
        <f t="shared" si="7"/>
        <v>-367399.51511824504</v>
      </c>
    </row>
    <row r="33" spans="1:16">
      <c r="A33" t="s">
        <v>7</v>
      </c>
      <c r="B33" t="s">
        <v>16</v>
      </c>
      <c r="C33" s="1">
        <v>46234</v>
      </c>
      <c r="D33" s="8">
        <v>-8415793.2899999991</v>
      </c>
      <c r="E33" s="7">
        <v>18305936461.07</v>
      </c>
      <c r="F33" s="7"/>
      <c r="G33" s="7">
        <f t="shared" si="2"/>
        <v>-348750</v>
      </c>
      <c r="H33" s="5">
        <f t="shared" si="0"/>
        <v>18305936461.07</v>
      </c>
      <c r="I33" s="3">
        <f t="shared" si="3"/>
        <v>-4.5951902492196589E-4</v>
      </c>
      <c r="J33" s="3">
        <f t="shared" si="8"/>
        <v>100.14262900460739</v>
      </c>
      <c r="K33" s="14">
        <f t="shared" si="4"/>
        <v>-8415793.2900009155</v>
      </c>
      <c r="L33" s="14">
        <f t="shared" si="5"/>
        <v>-9.1642141342163086E-7</v>
      </c>
      <c r="M33">
        <v>-4.2942000000000002E-4</v>
      </c>
      <c r="N33">
        <f t="shared" si="9"/>
        <v>100.14751953633626</v>
      </c>
      <c r="O33" s="8">
        <f t="shared" si="6"/>
        <v>-7864549.1450672718</v>
      </c>
      <c r="P33" s="8">
        <f t="shared" si="7"/>
        <v>-551244.14493272733</v>
      </c>
    </row>
    <row r="34" spans="1:16">
      <c r="A34" t="s">
        <v>7</v>
      </c>
      <c r="B34" t="s">
        <v>16</v>
      </c>
      <c r="C34" s="1">
        <v>46235</v>
      </c>
      <c r="D34" s="8">
        <v>1886603.39</v>
      </c>
      <c r="E34" s="7">
        <v>18307823064.459999</v>
      </c>
      <c r="F34" s="7"/>
      <c r="G34" s="7">
        <f t="shared" si="2"/>
        <v>0</v>
      </c>
      <c r="H34" s="5">
        <f t="shared" si="0"/>
        <v>18307823064.459999</v>
      </c>
      <c r="I34" s="3">
        <f t="shared" si="3"/>
        <v>1.0305964920240501E-4</v>
      </c>
      <c r="J34" s="3">
        <f t="shared" si="8"/>
        <v>100.15294966882281</v>
      </c>
      <c r="K34" s="14">
        <f t="shared" si="4"/>
        <v>1886603.3899993896</v>
      </c>
      <c r="L34" s="14">
        <f t="shared" si="5"/>
        <v>-6.102491170167923E-7</v>
      </c>
      <c r="M34">
        <v>0</v>
      </c>
      <c r="N34">
        <f t="shared" si="9"/>
        <v>100.14751953633626</v>
      </c>
      <c r="O34" s="8">
        <f t="shared" si="6"/>
        <v>0</v>
      </c>
      <c r="P34" s="8">
        <f t="shared" si="7"/>
        <v>1886603.39</v>
      </c>
    </row>
    <row r="35" spans="1:16">
      <c r="A35" t="s">
        <v>7</v>
      </c>
      <c r="B35" t="s">
        <v>16</v>
      </c>
      <c r="C35" s="1">
        <v>46236</v>
      </c>
      <c r="D35" s="8">
        <v>1886603.39</v>
      </c>
      <c r="E35" s="7">
        <v>18257184093.84</v>
      </c>
      <c r="F35" s="7"/>
      <c r="G35" s="7">
        <f t="shared" si="2"/>
        <v>-52525574.009998322</v>
      </c>
      <c r="H35" s="5">
        <f>E35+F35</f>
        <v>18257184093.84</v>
      </c>
      <c r="I35" s="3">
        <f>(H35-H34-G35)/(H34+G35)</f>
        <v>1.0334552975575114E-4</v>
      </c>
      <c r="J35" s="3">
        <f t="shared" si="8"/>
        <v>100.16330002846293</v>
      </c>
      <c r="K35" s="14">
        <f t="shared" si="4"/>
        <v>1886603.3899993896</v>
      </c>
      <c r="L35" s="14">
        <f t="shared" si="5"/>
        <v>-6.102491170167923E-7</v>
      </c>
      <c r="M35">
        <v>0</v>
      </c>
      <c r="N35">
        <f t="shared" si="9"/>
        <v>100.14751953633626</v>
      </c>
      <c r="O35" s="8">
        <f t="shared" si="6"/>
        <v>0</v>
      </c>
      <c r="P35" s="8">
        <f t="shared" si="7"/>
        <v>1886603.39</v>
      </c>
    </row>
    <row r="36" spans="1:16">
      <c r="A36" t="s">
        <v>7</v>
      </c>
      <c r="B36" t="s">
        <v>16</v>
      </c>
      <c r="C36" s="1">
        <v>46237</v>
      </c>
      <c r="D36" s="8">
        <v>6934359.0300000003</v>
      </c>
      <c r="E36" s="7">
        <v>17975383163.720001</v>
      </c>
      <c r="F36" s="7"/>
      <c r="G36" s="7">
        <f>-(E35+D36-E36)</f>
        <v>-288735289.14999771</v>
      </c>
      <c r="H36" s="5">
        <f t="shared" si="0"/>
        <v>17975383163.720001</v>
      </c>
      <c r="I36" s="3">
        <f t="shared" si="3"/>
        <v>3.8591862354800599E-4</v>
      </c>
      <c r="J36" s="3">
        <f t="shared" si="8"/>
        <v>100.20195491133994</v>
      </c>
      <c r="K36" s="14">
        <f t="shared" si="4"/>
        <v>6934359.0299987793</v>
      </c>
      <c r="L36" s="14">
        <f t="shared" si="5"/>
        <v>-1.2209638953208923E-6</v>
      </c>
      <c r="M36">
        <v>5.6198000000000001E-4</v>
      </c>
      <c r="N36">
        <f t="shared" si="9"/>
        <v>100.2038004393653</v>
      </c>
      <c r="O36" s="8">
        <f t="shared" si="6"/>
        <v>10097908.859259687</v>
      </c>
      <c r="P36" s="8">
        <f t="shared" si="7"/>
        <v>-3163549.8292596871</v>
      </c>
    </row>
    <row r="37" spans="1:16">
      <c r="A37" t="s">
        <v>7</v>
      </c>
      <c r="B37" t="s">
        <v>16</v>
      </c>
      <c r="C37" s="1">
        <v>46238</v>
      </c>
      <c r="D37" s="8">
        <v>20421929.34</v>
      </c>
      <c r="E37" s="7">
        <v>17943279519.07</v>
      </c>
      <c r="F37" s="7"/>
      <c r="G37" s="7">
        <f t="shared" si="2"/>
        <v>-52525573.990001678</v>
      </c>
      <c r="H37" s="5">
        <f t="shared" si="0"/>
        <v>17943279519.07</v>
      </c>
      <c r="I37" s="3">
        <f t="shared" si="3"/>
        <v>1.1394348941154422E-3</v>
      </c>
      <c r="J37" s="3">
        <f t="shared" si="8"/>
        <v>100.31612851522449</v>
      </c>
      <c r="K37" s="14">
        <f t="shared" si="4"/>
        <v>20421929.340000153</v>
      </c>
      <c r="L37" s="14">
        <f t="shared" si="5"/>
        <v>1.5273690223693848E-7</v>
      </c>
      <c r="M37">
        <v>1.13057E-3</v>
      </c>
      <c r="N37">
        <f t="shared" si="9"/>
        <v>100.31708785002802</v>
      </c>
      <c r="O37" s="8">
        <f t="shared" si="6"/>
        <v>20263045.105221044</v>
      </c>
      <c r="P37" s="8">
        <f t="shared" si="7"/>
        <v>158884.23477895558</v>
      </c>
    </row>
    <row r="38" spans="1:16">
      <c r="A38" t="s">
        <v>7</v>
      </c>
      <c r="B38" t="s">
        <v>16</v>
      </c>
      <c r="C38" s="1">
        <v>46239</v>
      </c>
      <c r="D38" s="8">
        <v>7565467.5499999998</v>
      </c>
      <c r="E38" s="7">
        <v>17950844986.619999</v>
      </c>
      <c r="F38" s="7"/>
      <c r="G38" s="7">
        <f t="shared" si="2"/>
        <v>0</v>
      </c>
      <c r="H38" s="5">
        <f t="shared" si="0"/>
        <v>17950844986.619999</v>
      </c>
      <c r="I38" s="3">
        <f t="shared" si="3"/>
        <v>4.2163237450315079E-4</v>
      </c>
      <c r="J38" s="3">
        <f t="shared" si="8"/>
        <v>100.35842504269134</v>
      </c>
      <c r="K38" s="14">
        <f t="shared" si="4"/>
        <v>7565467.5499992371</v>
      </c>
      <c r="L38" s="14">
        <f t="shared" si="5"/>
        <v>-7.627531886100769E-7</v>
      </c>
      <c r="M38">
        <v>4.1731E-4</v>
      </c>
      <c r="N38">
        <f t="shared" si="9"/>
        <v>100.35895117395872</v>
      </c>
      <c r="O38" s="8">
        <f t="shared" si="6"/>
        <v>7487909.9761031019</v>
      </c>
      <c r="P38" s="8">
        <f t="shared" si="7"/>
        <v>77557.573896897957</v>
      </c>
    </row>
    <row r="39" spans="1:16">
      <c r="A39" t="s">
        <v>7</v>
      </c>
      <c r="B39" t="s">
        <v>16</v>
      </c>
      <c r="C39" s="1">
        <v>46240</v>
      </c>
      <c r="D39" s="8">
        <v>-18396738.710000001</v>
      </c>
      <c r="E39" s="7">
        <v>17932448247.91</v>
      </c>
      <c r="F39" s="7"/>
      <c r="G39" s="7">
        <f t="shared" si="2"/>
        <v>0</v>
      </c>
      <c r="H39" s="5">
        <f t="shared" si="0"/>
        <v>17932448247.91</v>
      </c>
      <c r="I39" s="3">
        <f t="shared" si="3"/>
        <v>-1.0248397066384028E-3</v>
      </c>
      <c r="J39" s="3">
        <f t="shared" si="8"/>
        <v>100.25557374381189</v>
      </c>
      <c r="K39" s="14">
        <f t="shared" si="4"/>
        <v>-18396738.709999084</v>
      </c>
      <c r="L39" s="14">
        <f t="shared" si="5"/>
        <v>9.1642141342163086E-7</v>
      </c>
      <c r="M39">
        <v>-1.0158000000000001E-3</v>
      </c>
      <c r="N39">
        <f t="shared" si="9"/>
        <v>100.25700655135621</v>
      </c>
      <c r="O39" s="8">
        <f t="shared" si="6"/>
        <v>-18234468.337408595</v>
      </c>
      <c r="P39" s="8">
        <f t="shared" si="7"/>
        <v>-162270.37259140611</v>
      </c>
    </row>
    <row r="40" spans="1:16">
      <c r="A40" t="s">
        <v>7</v>
      </c>
      <c r="B40" t="s">
        <v>16</v>
      </c>
      <c r="C40" s="1">
        <v>46241</v>
      </c>
      <c r="D40" s="8">
        <v>18507188.98</v>
      </c>
      <c r="E40" s="7">
        <v>17950955436.889999</v>
      </c>
      <c r="F40" s="7"/>
      <c r="G40" s="7">
        <f t="shared" si="2"/>
        <v>0</v>
      </c>
      <c r="H40" s="5">
        <f t="shared" si="0"/>
        <v>17950955436.889999</v>
      </c>
      <c r="I40" s="3">
        <f t="shared" si="3"/>
        <v>1.0320503215257586E-3</v>
      </c>
      <c r="J40" s="3">
        <f t="shared" si="8"/>
        <v>100.35904254092894</v>
      </c>
      <c r="K40" s="14">
        <f t="shared" si="4"/>
        <v>18507188.979999542</v>
      </c>
      <c r="L40" s="14">
        <f t="shared" si="5"/>
        <v>-4.5821070671081543E-7</v>
      </c>
      <c r="M40">
        <v>1.07807E-3</v>
      </c>
      <c r="N40">
        <f t="shared" si="9"/>
        <v>100.36509062240903</v>
      </c>
      <c r="O40" s="8">
        <f t="shared" si="6"/>
        <v>19332434.482624333</v>
      </c>
      <c r="P40" s="8">
        <f t="shared" si="7"/>
        <v>-825245.5026243329</v>
      </c>
    </row>
    <row r="41" spans="1:16">
      <c r="A41" t="s">
        <v>7</v>
      </c>
      <c r="B41" t="s">
        <v>16</v>
      </c>
      <c r="C41" s="1">
        <v>46242</v>
      </c>
      <c r="D41" s="8">
        <v>1847816.02</v>
      </c>
      <c r="E41" s="7">
        <v>17952803252.91</v>
      </c>
      <c r="F41" s="7"/>
      <c r="G41" s="7">
        <f t="shared" si="2"/>
        <v>0</v>
      </c>
      <c r="H41" s="5">
        <f t="shared" ref="H41:H71" si="10">E41+F41</f>
        <v>17952803252.91</v>
      </c>
      <c r="I41" s="3">
        <f t="shared" si="3"/>
        <v>1.0293691756390386E-4</v>
      </c>
      <c r="J41" s="3">
        <f t="shared" si="8"/>
        <v>100.36937319141775</v>
      </c>
      <c r="K41" s="14">
        <f t="shared" si="4"/>
        <v>1847816.0200004578</v>
      </c>
      <c r="L41" s="14">
        <f t="shared" si="5"/>
        <v>4.5774504542350769E-7</v>
      </c>
      <c r="M41">
        <v>0</v>
      </c>
      <c r="N41">
        <f t="shared" si="9"/>
        <v>100.36509062240903</v>
      </c>
      <c r="O41" s="8">
        <f t="shared" si="6"/>
        <v>0</v>
      </c>
      <c r="P41" s="8">
        <f t="shared" si="7"/>
        <v>1847816.02</v>
      </c>
    </row>
    <row r="42" spans="1:16">
      <c r="A42" t="s">
        <v>7</v>
      </c>
      <c r="B42" t="s">
        <v>16</v>
      </c>
      <c r="C42" s="1">
        <v>46243</v>
      </c>
      <c r="D42" s="8">
        <v>1847816.02</v>
      </c>
      <c r="E42" s="7">
        <v>17954651068.939999</v>
      </c>
      <c r="F42" s="7"/>
      <c r="G42" s="7">
        <f t="shared" si="2"/>
        <v>9.998321533203125E-3</v>
      </c>
      <c r="H42" s="5">
        <f t="shared" si="10"/>
        <v>17954651068.939999</v>
      </c>
      <c r="I42" s="3">
        <f t="shared" si="3"/>
        <v>1.0292632264545722E-4</v>
      </c>
      <c r="J42" s="3">
        <f t="shared" si="8"/>
        <v>100.37970384190658</v>
      </c>
      <c r="K42" s="14">
        <f t="shared" si="4"/>
        <v>1847816.0200004578</v>
      </c>
      <c r="L42" s="14">
        <f t="shared" si="5"/>
        <v>4.5774504542350769E-7</v>
      </c>
      <c r="M42">
        <v>0</v>
      </c>
      <c r="N42">
        <f t="shared" si="9"/>
        <v>100.36509062240903</v>
      </c>
      <c r="O42" s="8">
        <f t="shared" si="6"/>
        <v>0</v>
      </c>
      <c r="P42" s="8">
        <f t="shared" si="7"/>
        <v>1847816.02</v>
      </c>
    </row>
    <row r="43" spans="1:16">
      <c r="A43" t="s">
        <v>7</v>
      </c>
      <c r="B43" t="s">
        <v>16</v>
      </c>
      <c r="C43" s="1">
        <v>46244</v>
      </c>
      <c r="D43" s="8">
        <v>-14092427.26</v>
      </c>
      <c r="E43" s="7">
        <v>17940558641.68</v>
      </c>
      <c r="F43" s="7"/>
      <c r="G43" s="7">
        <f t="shared" si="2"/>
        <v>0</v>
      </c>
      <c r="H43" s="5">
        <f t="shared" si="10"/>
        <v>17940558641.68</v>
      </c>
      <c r="I43" s="3">
        <f t="shared" si="3"/>
        <v>-7.8489006586026104E-4</v>
      </c>
      <c r="J43" s="3">
        <f t="shared" si="8"/>
        <v>100.30091680954708</v>
      </c>
      <c r="K43" s="14">
        <f t="shared" si="4"/>
        <v>-14092427.259998322</v>
      </c>
      <c r="L43" s="14">
        <f t="shared" si="5"/>
        <v>1.6782432794570923E-6</v>
      </c>
      <c r="M43">
        <v>-6.0908000000000002E-4</v>
      </c>
      <c r="N43">
        <f t="shared" si="9"/>
        <v>100.30396025301273</v>
      </c>
      <c r="O43" s="8">
        <f t="shared" si="6"/>
        <v>-10935818.873069976</v>
      </c>
      <c r="P43" s="8">
        <f t="shared" si="7"/>
        <v>-3156608.3869300243</v>
      </c>
    </row>
    <row r="44" spans="1:16">
      <c r="A44" t="s">
        <v>7</v>
      </c>
      <c r="B44" t="s">
        <v>16</v>
      </c>
      <c r="C44" s="1">
        <v>46245</v>
      </c>
      <c r="D44" s="8">
        <v>7915875.9900000002</v>
      </c>
      <c r="E44" s="7">
        <v>17948474517.669998</v>
      </c>
      <c r="F44" s="7"/>
      <c r="G44" s="7">
        <f t="shared" si="2"/>
        <v>-3.814697265625E-6</v>
      </c>
      <c r="H44" s="5">
        <f t="shared" si="10"/>
        <v>17948474517.669998</v>
      </c>
      <c r="I44" s="3">
        <f t="shared" si="3"/>
        <v>4.412279543855061E-4</v>
      </c>
      <c r="J44" s="3">
        <f t="shared" si="8"/>
        <v>100.34517237789395</v>
      </c>
      <c r="K44" s="14">
        <f t="shared" si="4"/>
        <v>7915875.9900016785</v>
      </c>
      <c r="L44" s="14">
        <f t="shared" si="5"/>
        <v>1.6782432794570923E-6</v>
      </c>
      <c r="M44">
        <v>4.4765000000000001E-4</v>
      </c>
      <c r="N44">
        <f t="shared" si="9"/>
        <v>100.34886132081998</v>
      </c>
      <c r="O44" s="8">
        <f t="shared" si="6"/>
        <v>8031091.0759480502</v>
      </c>
      <c r="P44" s="8">
        <f t="shared" si="7"/>
        <v>-115215.08594805002</v>
      </c>
    </row>
    <row r="45" spans="1:16">
      <c r="A45" t="s">
        <v>7</v>
      </c>
      <c r="B45" t="s">
        <v>16</v>
      </c>
      <c r="C45" s="1">
        <v>46246</v>
      </c>
      <c r="D45" s="8">
        <v>10435581.460000001</v>
      </c>
      <c r="E45" s="7">
        <v>17958910099.130001</v>
      </c>
      <c r="F45" s="7"/>
      <c r="G45" s="7">
        <f t="shared" si="2"/>
        <v>3.814697265625E-6</v>
      </c>
      <c r="H45" s="5">
        <f t="shared" si="10"/>
        <v>17958910099.130001</v>
      </c>
      <c r="I45" s="3">
        <f t="shared" si="3"/>
        <v>5.8141885260083867E-4</v>
      </c>
      <c r="J45" s="3">
        <f t="shared" si="8"/>
        <v>100.40351495288192</v>
      </c>
      <c r="K45" s="14">
        <f t="shared" si="4"/>
        <v>10435581.459999084</v>
      </c>
      <c r="L45" s="14">
        <f t="shared" si="5"/>
        <v>-9.1642141342163086E-7</v>
      </c>
      <c r="M45">
        <v>5.6530000000000003E-4</v>
      </c>
      <c r="N45">
        <f t="shared" si="9"/>
        <v>100.40558853212465</v>
      </c>
      <c r="O45" s="8">
        <f t="shared" si="6"/>
        <v>10146272.644838853</v>
      </c>
      <c r="P45" s="8">
        <f t="shared" si="7"/>
        <v>289308.81516114809</v>
      </c>
    </row>
    <row r="46" spans="1:16">
      <c r="A46" t="s">
        <v>7</v>
      </c>
      <c r="B46" t="s">
        <v>16</v>
      </c>
      <c r="C46" s="1">
        <v>46247</v>
      </c>
      <c r="D46" s="8">
        <v>20177505.370000001</v>
      </c>
      <c r="E46" s="7">
        <v>17979087604.509998</v>
      </c>
      <c r="F46" s="7"/>
      <c r="G46" s="7">
        <f t="shared" si="2"/>
        <v>9.998321533203125E-3</v>
      </c>
      <c r="H46" s="5">
        <f t="shared" si="10"/>
        <v>17979087604.509998</v>
      </c>
      <c r="I46" s="3">
        <f t="shared" si="3"/>
        <v>1.1235373003490438E-3</v>
      </c>
      <c r="J46" s="3">
        <f t="shared" si="8"/>
        <v>100.51632204701764</v>
      </c>
      <c r="K46" s="14">
        <f t="shared" si="4"/>
        <v>20177505.369998932</v>
      </c>
      <c r="L46" s="14">
        <f t="shared" si="5"/>
        <v>-1.0691583156585693E-6</v>
      </c>
      <c r="M46">
        <v>1.1240499999999999E-3</v>
      </c>
      <c r="N46">
        <f t="shared" si="9"/>
        <v>100.5184494339142</v>
      </c>
      <c r="O46" s="8">
        <f t="shared" si="6"/>
        <v>20186712.896938317</v>
      </c>
      <c r="P46" s="8">
        <f t="shared" si="7"/>
        <v>-9207.5269383154809</v>
      </c>
    </row>
    <row r="47" spans="1:16">
      <c r="A47" t="s">
        <v>7</v>
      </c>
      <c r="B47" t="s">
        <v>16</v>
      </c>
      <c r="C47" s="1">
        <v>46248</v>
      </c>
      <c r="D47" s="8">
        <v>-5657072.71</v>
      </c>
      <c r="E47" s="7">
        <v>17973430531.790001</v>
      </c>
      <c r="F47" s="7"/>
      <c r="G47" s="7">
        <f t="shared" si="2"/>
        <v>-9.998321533203125E-3</v>
      </c>
      <c r="H47" s="5">
        <f t="shared" si="10"/>
        <v>17973430531.790001</v>
      </c>
      <c r="I47" s="3">
        <f t="shared" si="3"/>
        <v>-3.1464737446316082E-4</v>
      </c>
      <c r="J47" s="3">
        <f t="shared" si="8"/>
        <v>100.48469485019484</v>
      </c>
      <c r="K47" s="14">
        <f t="shared" si="4"/>
        <v>-5657072.7099990845</v>
      </c>
      <c r="L47" s="14">
        <f t="shared" si="5"/>
        <v>9.1549009084701538E-7</v>
      </c>
      <c r="M47">
        <v>-2.8791E-4</v>
      </c>
      <c r="N47">
        <f t="shared" si="9"/>
        <v>100.48950916713768</v>
      </c>
      <c r="O47" s="8">
        <f t="shared" si="6"/>
        <v>-5176359.1122115953</v>
      </c>
      <c r="P47" s="8">
        <f t="shared" si="7"/>
        <v>-480713.59778840467</v>
      </c>
    </row>
    <row r="48" spans="1:16">
      <c r="A48" t="s">
        <v>7</v>
      </c>
      <c r="B48" t="s">
        <v>16</v>
      </c>
      <c r="C48" s="1">
        <v>46249</v>
      </c>
      <c r="D48" s="8">
        <v>1842513.17</v>
      </c>
      <c r="E48" s="7">
        <v>17975273044.959999</v>
      </c>
      <c r="F48" s="7"/>
      <c r="G48" s="7">
        <f t="shared" si="2"/>
        <v>0</v>
      </c>
      <c r="H48" s="5">
        <f t="shared" si="10"/>
        <v>17975273044.959999</v>
      </c>
      <c r="I48" s="3">
        <f t="shared" si="3"/>
        <v>1.0251316056438282E-4</v>
      </c>
      <c r="J48" s="3">
        <f t="shared" si="8"/>
        <v>100.49499585385227</v>
      </c>
      <c r="K48" s="14">
        <f t="shared" si="4"/>
        <v>1842513.1699981689</v>
      </c>
      <c r="L48" s="14">
        <f t="shared" si="5"/>
        <v>-1.8309801816940308E-6</v>
      </c>
      <c r="M48">
        <v>0</v>
      </c>
      <c r="N48">
        <f t="shared" si="9"/>
        <v>100.48950916713768</v>
      </c>
      <c r="O48" s="8">
        <f t="shared" si="6"/>
        <v>0</v>
      </c>
      <c r="P48" s="8">
        <f t="shared" si="7"/>
        <v>1842513.17</v>
      </c>
    </row>
    <row r="49" spans="1:18">
      <c r="A49" t="s">
        <v>7</v>
      </c>
      <c r="B49" t="s">
        <v>16</v>
      </c>
      <c r="C49" s="1">
        <v>46250</v>
      </c>
      <c r="D49" s="8">
        <v>1842513.17</v>
      </c>
      <c r="E49" s="7">
        <v>17977115558.130001</v>
      </c>
      <c r="F49" s="7"/>
      <c r="G49" s="7">
        <f t="shared" si="2"/>
        <v>3.814697265625E-6</v>
      </c>
      <c r="H49" s="5">
        <f t="shared" si="10"/>
        <v>17977115558.130001</v>
      </c>
      <c r="I49" s="3">
        <f t="shared" si="3"/>
        <v>1.0250265269348897E-4</v>
      </c>
      <c r="J49" s="3">
        <f t="shared" si="8"/>
        <v>100.50529685750972</v>
      </c>
      <c r="K49" s="14">
        <f t="shared" si="4"/>
        <v>1842513.1699981689</v>
      </c>
      <c r="L49" s="14">
        <f t="shared" si="5"/>
        <v>-1.8309801816940308E-6</v>
      </c>
      <c r="M49">
        <v>0</v>
      </c>
      <c r="N49">
        <f t="shared" si="9"/>
        <v>100.48950916713768</v>
      </c>
      <c r="O49" s="8">
        <f t="shared" si="6"/>
        <v>0</v>
      </c>
      <c r="P49" s="8">
        <f t="shared" si="7"/>
        <v>1842513.17</v>
      </c>
    </row>
    <row r="50" spans="1:18">
      <c r="A50" t="s">
        <v>7</v>
      </c>
      <c r="B50" t="s">
        <v>16</v>
      </c>
      <c r="C50" s="1">
        <v>46251</v>
      </c>
      <c r="D50" s="8">
        <v>-1167836.3700000001</v>
      </c>
      <c r="E50" s="7">
        <v>17917078971.759998</v>
      </c>
      <c r="F50" s="7">
        <v>58868749.996482849</v>
      </c>
      <c r="G50" s="7"/>
      <c r="H50" s="5">
        <f t="shared" si="10"/>
        <v>17975947721.756481</v>
      </c>
      <c r="I50" s="3">
        <f t="shared" si="3"/>
        <v>-6.4962388974117326E-5</v>
      </c>
      <c r="J50" s="3">
        <f t="shared" si="8"/>
        <v>100.49876779332131</v>
      </c>
      <c r="K50" s="14">
        <f t="shared" si="4"/>
        <v>-1167836.3735198975</v>
      </c>
      <c r="L50" s="14">
        <f t="shared" si="5"/>
        <v>-3.519897349178791E-3</v>
      </c>
      <c r="M50">
        <v>1.1044000000000001E-4</v>
      </c>
      <c r="N50">
        <f t="shared" si="9"/>
        <v>100.5006072285301</v>
      </c>
      <c r="O50" s="8">
        <f t="shared" si="6"/>
        <v>1985392.6422398775</v>
      </c>
      <c r="P50" s="8">
        <f t="shared" si="7"/>
        <v>-3153229.0122398776</v>
      </c>
    </row>
    <row r="51" spans="1:18">
      <c r="A51" t="s">
        <v>7</v>
      </c>
      <c r="B51" t="s">
        <v>16</v>
      </c>
      <c r="C51" s="1">
        <v>46252</v>
      </c>
      <c r="D51" s="8">
        <v>4117514.62</v>
      </c>
      <c r="E51" s="7">
        <v>17921196486.389999</v>
      </c>
      <c r="F51" s="7">
        <v>58868749.996482849</v>
      </c>
      <c r="G51" s="7">
        <f t="shared" si="2"/>
        <v>1.000213623046875E-2</v>
      </c>
      <c r="H51" s="5">
        <f t="shared" si="10"/>
        <v>17980065236.386482</v>
      </c>
      <c r="I51" s="3">
        <f t="shared" si="3"/>
        <v>2.2905688666490553E-4</v>
      </c>
      <c r="J51" s="3">
        <f t="shared" si="8"/>
        <v>100.52178772818571</v>
      </c>
      <c r="K51" s="14">
        <f t="shared" si="4"/>
        <v>4117514.6199989319</v>
      </c>
      <c r="L51" s="14">
        <f t="shared" si="5"/>
        <v>-1.0682269930839539E-6</v>
      </c>
      <c r="M51">
        <v>2.2444000000000001E-4</v>
      </c>
      <c r="N51">
        <f t="shared" si="9"/>
        <v>100.52316358481647</v>
      </c>
      <c r="O51" s="8">
        <f t="shared" si="6"/>
        <v>4034521.7066732696</v>
      </c>
      <c r="P51" s="8">
        <f t="shared" si="7"/>
        <v>82992.913326730486</v>
      </c>
    </row>
    <row r="52" spans="1:18">
      <c r="A52" t="s">
        <v>7</v>
      </c>
      <c r="B52" t="s">
        <v>16</v>
      </c>
      <c r="C52" s="1">
        <v>46253</v>
      </c>
      <c r="D52" s="8">
        <v>6012790.1600000001</v>
      </c>
      <c r="E52" s="7">
        <v>17927209276.549999</v>
      </c>
      <c r="F52" s="7">
        <v>58868749.996482849</v>
      </c>
      <c r="G52" s="7">
        <f t="shared" si="2"/>
        <v>0</v>
      </c>
      <c r="H52" s="5">
        <f t="shared" si="10"/>
        <v>17986078026.546482</v>
      </c>
      <c r="I52" s="3">
        <f t="shared" si="3"/>
        <v>3.3441425717586882E-4</v>
      </c>
      <c r="J52" s="3">
        <f t="shared" si="8"/>
        <v>100.55540364715884</v>
      </c>
      <c r="K52" s="14">
        <f t="shared" si="4"/>
        <v>6012790.1599998474</v>
      </c>
      <c r="L52" s="14">
        <f t="shared" si="5"/>
        <v>-1.5273690223693848E-7</v>
      </c>
      <c r="M52">
        <v>3.2590000000000001E-4</v>
      </c>
      <c r="N52">
        <f t="shared" si="9"/>
        <v>100.55592408382876</v>
      </c>
      <c r="O52" s="8">
        <f t="shared" si="6"/>
        <v>5859703.2605383545</v>
      </c>
      <c r="P52" s="8">
        <f t="shared" si="7"/>
        <v>153086.89946164563</v>
      </c>
    </row>
    <row r="53" spans="1:18">
      <c r="A53" t="s">
        <v>7</v>
      </c>
      <c r="B53" t="s">
        <v>16</v>
      </c>
      <c r="C53" s="1">
        <v>46254</v>
      </c>
      <c r="D53" s="8">
        <v>-4892296.51</v>
      </c>
      <c r="E53" s="7">
        <v>17922316980.040001</v>
      </c>
      <c r="F53" s="7">
        <v>58868749.996482849</v>
      </c>
      <c r="G53" s="7">
        <f t="shared" si="2"/>
        <v>0</v>
      </c>
      <c r="H53" s="5">
        <f t="shared" si="10"/>
        <v>17981185730.036484</v>
      </c>
      <c r="I53" s="3">
        <f t="shared" si="3"/>
        <v>-2.720046306247285E-4</v>
      </c>
      <c r="J53" s="3">
        <f t="shared" si="8"/>
        <v>100.52805211173248</v>
      </c>
      <c r="K53" s="14">
        <f t="shared" si="4"/>
        <v>-4892296.5099983215</v>
      </c>
      <c r="L53" s="14">
        <f t="shared" si="5"/>
        <v>1.6782432794570923E-6</v>
      </c>
      <c r="M53">
        <v>-2.5138E-4</v>
      </c>
      <c r="N53">
        <f t="shared" si="9"/>
        <v>100.53064633563257</v>
      </c>
      <c r="O53" s="8">
        <f t="shared" si="6"/>
        <v>-4521340.2943132548</v>
      </c>
      <c r="P53" s="8">
        <f t="shared" si="7"/>
        <v>-370956.21568674501</v>
      </c>
      <c r="Q53" t="s">
        <v>1565</v>
      </c>
      <c r="R53" t="s">
        <v>1564</v>
      </c>
    </row>
    <row r="54" spans="1:18">
      <c r="A54" t="s">
        <v>7</v>
      </c>
      <c r="B54" t="s">
        <v>16</v>
      </c>
      <c r="C54" s="1">
        <v>46255</v>
      </c>
      <c r="D54" s="16">
        <v>-13504550.496602675</v>
      </c>
      <c r="E54" s="7">
        <v>17908812429.538963</v>
      </c>
      <c r="F54" s="7">
        <v>58868749.996482849</v>
      </c>
      <c r="G54" s="7"/>
      <c r="H54" s="5">
        <f t="shared" si="10"/>
        <v>17967681179.535446</v>
      </c>
      <c r="I54" s="3">
        <f t="shared" si="3"/>
        <v>-7.5103781829465575E-4</v>
      </c>
      <c r="J54" s="3">
        <f t="shared" si="8"/>
        <v>100.45255174279707</v>
      </c>
      <c r="K54" s="14">
        <f t="shared" si="4"/>
        <v>-13504550.501037598</v>
      </c>
      <c r="L54" s="14">
        <f t="shared" si="5"/>
        <v>-4.4349227100610733E-3</v>
      </c>
      <c r="M54">
        <f>Q54/100</f>
        <v>-5.2999999999999998E-4</v>
      </c>
      <c r="N54">
        <f>N53*(M54+1)</f>
        <v>100.47736509307468</v>
      </c>
      <c r="O54" s="16">
        <f>M54*(H53+G54)</f>
        <v>-9530028.4369193353</v>
      </c>
      <c r="P54" s="16">
        <f>D54-O54</f>
        <v>-3974522.0596833397</v>
      </c>
      <c r="Q54">
        <v>-5.2999999999999999E-2</v>
      </c>
      <c r="R54">
        <v>-5.9451999999999997E-4</v>
      </c>
    </row>
    <row r="55" spans="1:18">
      <c r="A55" t="s">
        <v>7</v>
      </c>
      <c r="B55" t="s">
        <v>16</v>
      </c>
      <c r="C55" s="1">
        <v>46258</v>
      </c>
      <c r="D55" s="8">
        <v>4550583.3716315804</v>
      </c>
      <c r="E55" s="7">
        <v>17913363012.910622</v>
      </c>
      <c r="F55" s="7">
        <v>58868749.996482849</v>
      </c>
      <c r="G55" s="7"/>
      <c r="H55" s="5">
        <f t="shared" si="10"/>
        <v>17972231762.907104</v>
      </c>
      <c r="I55" s="3">
        <f t="shared" si="3"/>
        <v>2.532649219556099E-4</v>
      </c>
      <c r="J55" s="3">
        <f t="shared" si="8"/>
        <v>100.47799285047445</v>
      </c>
      <c r="K55" s="14">
        <f t="shared" si="4"/>
        <v>4550583.3716583252</v>
      </c>
      <c r="L55" s="14">
        <f t="shared" si="5"/>
        <v>2.6744790375232697E-5</v>
      </c>
      <c r="M55">
        <f t="shared" ref="M55:M81" si="11">Q55/100</f>
        <v>2.0000000000000001E-4</v>
      </c>
      <c r="N55">
        <f t="shared" si="9"/>
        <v>100.4974605660933</v>
      </c>
      <c r="O55" s="8">
        <f t="shared" si="6"/>
        <v>3593536.2359070894</v>
      </c>
      <c r="P55" s="8">
        <f t="shared" si="7"/>
        <v>957047.13572449097</v>
      </c>
      <c r="Q55">
        <v>0.02</v>
      </c>
      <c r="R55">
        <v>3.3000000000000003E-5</v>
      </c>
    </row>
    <row r="56" spans="1:18">
      <c r="A56" t="s">
        <v>7</v>
      </c>
      <c r="B56" t="s">
        <v>16</v>
      </c>
      <c r="C56" s="1">
        <v>46259</v>
      </c>
      <c r="D56" s="8">
        <v>19960055.840048973</v>
      </c>
      <c r="E56" s="7">
        <v>17933323068.750664</v>
      </c>
      <c r="F56" s="7">
        <v>58868749.996482849</v>
      </c>
      <c r="G56" s="7"/>
      <c r="H56" s="5">
        <f t="shared" si="10"/>
        <v>17992191818.747147</v>
      </c>
      <c r="I56" s="3">
        <f t="shared" si="3"/>
        <v>1.1106052995175414E-3</v>
      </c>
      <c r="J56" s="3">
        <f t="shared" si="8"/>
        <v>100.58958424181907</v>
      </c>
      <c r="K56" s="14">
        <f t="shared" si="4"/>
        <v>19960055.840042114</v>
      </c>
      <c r="L56" s="14">
        <f t="shared" si="5"/>
        <v>-6.8582594394683838E-6</v>
      </c>
      <c r="M56">
        <f t="shared" si="11"/>
        <v>1.07E-3</v>
      </c>
      <c r="N56">
        <f t="shared" si="9"/>
        <v>100.604992848899</v>
      </c>
      <c r="O56" s="8">
        <f t="shared" si="6"/>
        <v>19230287.986310601</v>
      </c>
      <c r="P56" s="8">
        <f t="shared" si="7"/>
        <v>729767.85373837128</v>
      </c>
      <c r="Q56">
        <v>0.107</v>
      </c>
      <c r="R56">
        <v>1.0709999999999999E-3</v>
      </c>
    </row>
    <row r="57" spans="1:18">
      <c r="A57" t="s">
        <v>7</v>
      </c>
      <c r="B57" t="s">
        <v>16</v>
      </c>
      <c r="C57" s="1">
        <v>46260</v>
      </c>
      <c r="D57" s="8">
        <v>-8351538.3931013821</v>
      </c>
      <c r="E57" s="7">
        <v>17924971530.357563</v>
      </c>
      <c r="F57" s="7">
        <v>58868749.996482849</v>
      </c>
      <c r="G57" s="7"/>
      <c r="H57" s="5">
        <f t="shared" si="10"/>
        <v>17983840280.354046</v>
      </c>
      <c r="I57" s="3">
        <f t="shared" si="3"/>
        <v>-4.6417570895385677E-4</v>
      </c>
      <c r="J57" s="3">
        <f t="shared" si="8"/>
        <v>100.54289300024026</v>
      </c>
      <c r="K57" s="14">
        <f t="shared" si="4"/>
        <v>-8351538.3931007385</v>
      </c>
      <c r="L57" s="14">
        <f t="shared" si="5"/>
        <v>6.4354389905929565E-7</v>
      </c>
      <c r="M57">
        <f t="shared" si="11"/>
        <v>-4.2999999999999999E-4</v>
      </c>
      <c r="N57">
        <f t="shared" si="9"/>
        <v>100.56173270197397</v>
      </c>
      <c r="O57" s="8">
        <f t="shared" si="6"/>
        <v>-7736642.4820612725</v>
      </c>
      <c r="P57" s="8">
        <f t="shared" si="7"/>
        <v>-614895.91104010958</v>
      </c>
      <c r="Q57">
        <v>-4.2999999999999997E-2</v>
      </c>
      <c r="R57">
        <v>-4.2999999999999999E-4</v>
      </c>
    </row>
    <row r="58" spans="1:18">
      <c r="A58" t="s">
        <v>7</v>
      </c>
      <c r="B58" t="s">
        <v>16</v>
      </c>
      <c r="C58" s="1">
        <v>46261</v>
      </c>
      <c r="D58" s="8">
        <v>-2887317.6511456883</v>
      </c>
      <c r="E58" s="7">
        <v>17922084212.706425</v>
      </c>
      <c r="F58" s="7">
        <v>58868749.996482849</v>
      </c>
      <c r="G58" s="7"/>
      <c r="H58" s="5">
        <f t="shared" si="10"/>
        <v>17980952962.702908</v>
      </c>
      <c r="I58" s="3">
        <f t="shared" si="3"/>
        <v>-1.6055067249971501E-4</v>
      </c>
      <c r="J58" s="3">
        <f t="shared" si="8"/>
        <v>100.526750771154</v>
      </c>
      <c r="K58" s="14">
        <f t="shared" si="4"/>
        <v>-2887317.6511383057</v>
      </c>
      <c r="L58" s="14">
        <f t="shared" si="5"/>
        <v>7.3825940489768982E-6</v>
      </c>
      <c r="M58">
        <f t="shared" si="11"/>
        <v>-1.4999999999999999E-4</v>
      </c>
      <c r="N58">
        <f t="shared" si="9"/>
        <v>100.54664844206867</v>
      </c>
      <c r="O58" s="8">
        <f t="shared" si="6"/>
        <v>-2697576.0420531067</v>
      </c>
      <c r="P58" s="8">
        <f t="shared" si="7"/>
        <v>-189741.60909258155</v>
      </c>
      <c r="Q58">
        <v>-1.4999999999999999E-2</v>
      </c>
      <c r="R58">
        <v>-1.55E-4</v>
      </c>
    </row>
    <row r="59" spans="1:18">
      <c r="A59" t="s">
        <v>7</v>
      </c>
      <c r="B59" t="s">
        <v>16</v>
      </c>
      <c r="C59" s="1">
        <v>46262</v>
      </c>
      <c r="D59" s="8">
        <v>-35613800.709633417</v>
      </c>
      <c r="E59" s="7">
        <v>17886198622.172222</v>
      </c>
      <c r="F59" s="7">
        <v>59140539.821041107</v>
      </c>
      <c r="G59" s="7"/>
      <c r="H59" s="5">
        <f t="shared" si="10"/>
        <v>17945339161.993263</v>
      </c>
      <c r="I59" s="3">
        <f t="shared" si="3"/>
        <v>-1.9806403355548752E-3</v>
      </c>
      <c r="J59" s="3">
        <f t="shared" si="8"/>
        <v>100.32764343377438</v>
      </c>
      <c r="K59" s="14">
        <f t="shared" si="4"/>
        <v>-35613800.709644318</v>
      </c>
      <c r="L59" s="14">
        <f t="shared" si="5"/>
        <v>-1.0900199413299561E-5</v>
      </c>
      <c r="M59">
        <f t="shared" si="11"/>
        <v>-1.8699999999999999E-3</v>
      </c>
      <c r="N59">
        <f t="shared" si="9"/>
        <v>100.358626209482</v>
      </c>
      <c r="O59" s="8">
        <f t="shared" si="6"/>
        <v>-33624382.040254436</v>
      </c>
      <c r="P59" s="8">
        <f t="shared" si="7"/>
        <v>-1989418.669378981</v>
      </c>
      <c r="Q59">
        <v>-0.187</v>
      </c>
      <c r="R59">
        <v>-3.1319999999999998E-3</v>
      </c>
    </row>
    <row r="60" spans="1:18">
      <c r="A60" t="s">
        <v>7</v>
      </c>
      <c r="B60" t="s">
        <v>16</v>
      </c>
      <c r="C60" s="1">
        <v>46265</v>
      </c>
      <c r="D60" s="8">
        <v>7724905.7071257289</v>
      </c>
      <c r="E60" s="7">
        <v>17699125648.377792</v>
      </c>
      <c r="F60" s="7">
        <v>4963662.596546948</v>
      </c>
      <c r="G60" s="7">
        <v>-248974756.72605401</v>
      </c>
      <c r="H60" s="5">
        <f>E60+F60</f>
        <v>17704089310.974339</v>
      </c>
      <c r="I60" s="3">
        <f t="shared" si="3"/>
        <v>4.3652501328634663E-4</v>
      </c>
      <c r="J60" s="3">
        <f t="shared" si="8"/>
        <v>100.3714389596573</v>
      </c>
      <c r="K60" s="14">
        <f t="shared" si="4"/>
        <v>7724905.7071292996</v>
      </c>
      <c r="L60" s="14">
        <f>K60-D60</f>
        <v>3.5706907510757446E-6</v>
      </c>
      <c r="M60">
        <f t="shared" si="11"/>
        <v>4.0000000000000002E-4</v>
      </c>
      <c r="N60">
        <f t="shared" si="9"/>
        <v>100.39876965996578</v>
      </c>
      <c r="O60" s="8">
        <f>M60*(H59+G60)</f>
        <v>7078545.7621068833</v>
      </c>
      <c r="P60" s="8">
        <f t="shared" si="7"/>
        <v>646359.94501884561</v>
      </c>
      <c r="Q60">
        <v>0.04</v>
      </c>
      <c r="R60">
        <v>7.9590000000000008E-3</v>
      </c>
    </row>
    <row r="61" spans="1:18">
      <c r="A61" t="s">
        <v>7</v>
      </c>
      <c r="B61" t="s">
        <v>16</v>
      </c>
      <c r="C61" s="1">
        <v>46266</v>
      </c>
      <c r="D61" s="8">
        <v>-14603376.224804183</v>
      </c>
      <c r="E61" s="7">
        <v>17684501714.033642</v>
      </c>
      <c r="F61" s="7">
        <v>4958977.4419490099</v>
      </c>
      <c r="G61" s="7">
        <v>-25243.273944593966</v>
      </c>
      <c r="H61" s="5">
        <f t="shared" si="10"/>
        <v>17689460691.47559</v>
      </c>
      <c r="I61" s="3">
        <f t="shared" si="3"/>
        <v>-8.2486010946191963E-4</v>
      </c>
      <c r="J61" s="3">
        <f t="shared" si="8"/>
        <v>100.28864656353018</v>
      </c>
      <c r="K61" s="14">
        <f t="shared" si="4"/>
        <v>-14603376.224804185</v>
      </c>
      <c r="L61" s="14">
        <f>K61-D61</f>
        <v>0</v>
      </c>
      <c r="M61">
        <f t="shared" si="11"/>
        <v>-8.1000000000000006E-4</v>
      </c>
      <c r="N61">
        <f t="shared" si="9"/>
        <v>100.31744665654121</v>
      </c>
      <c r="O61" s="8">
        <f t="shared" si="6"/>
        <v>-14340291.89483732</v>
      </c>
      <c r="P61" s="8">
        <f t="shared" si="7"/>
        <v>-263084.32996686362</v>
      </c>
      <c r="Q61">
        <v>-8.1000000000000003E-2</v>
      </c>
      <c r="R61">
        <v>-8.0400000000000003E-4</v>
      </c>
    </row>
    <row r="62" spans="1:18">
      <c r="A62" t="s">
        <v>7</v>
      </c>
      <c r="B62" t="s">
        <v>16</v>
      </c>
      <c r="C62" s="1">
        <v>46267</v>
      </c>
      <c r="D62" s="8">
        <v>9299738.9818069711</v>
      </c>
      <c r="E62" s="7">
        <v>17693801453.01545</v>
      </c>
      <c r="F62" s="7">
        <v>4958977.4419490099</v>
      </c>
      <c r="G62" s="7"/>
      <c r="H62" s="5">
        <f t="shared" si="10"/>
        <v>17698760430.457397</v>
      </c>
      <c r="I62" s="3">
        <f t="shared" si="3"/>
        <v>5.2572201855137274E-4</v>
      </c>
      <c r="J62" s="3">
        <f t="shared" si="8"/>
        <v>100.34137051323934</v>
      </c>
      <c r="K62" s="14">
        <f t="shared" si="4"/>
        <v>9299738.9818077087</v>
      </c>
      <c r="L62" s="14">
        <f t="shared" si="5"/>
        <v>7.3760747909545898E-7</v>
      </c>
      <c r="M62">
        <f t="shared" si="11"/>
        <v>5.2999999999999998E-4</v>
      </c>
      <c r="N62">
        <f t="shared" si="9"/>
        <v>100.37061490326917</v>
      </c>
      <c r="O62" s="8">
        <f t="shared" si="6"/>
        <v>9375414.166482063</v>
      </c>
      <c r="P62" s="8">
        <f t="shared" si="7"/>
        <v>-75675.184675091878</v>
      </c>
      <c r="Q62">
        <v>5.2999999999999999E-2</v>
      </c>
      <c r="R62">
        <v>5.2999999999999998E-4</v>
      </c>
    </row>
    <row r="63" spans="1:18">
      <c r="A63" t="s">
        <v>7</v>
      </c>
      <c r="B63" t="s">
        <v>16</v>
      </c>
      <c r="C63" s="1">
        <v>46268</v>
      </c>
      <c r="D63" s="8">
        <v>11662300.580516525</v>
      </c>
      <c r="E63" s="7">
        <v>17705463753.595966</v>
      </c>
      <c r="F63" s="7">
        <v>4958977.4419490099</v>
      </c>
      <c r="G63" s="7"/>
      <c r="H63" s="5">
        <f t="shared" si="10"/>
        <v>17710422731.037914</v>
      </c>
      <c r="I63" s="3">
        <f t="shared" si="3"/>
        <v>6.5893318497308015E-4</v>
      </c>
      <c r="J63" s="3">
        <f t="shared" si="8"/>
        <v>100.4074887720962</v>
      </c>
      <c r="K63" s="14">
        <f t="shared" si="4"/>
        <v>11662300.580516815</v>
      </c>
      <c r="L63" s="14">
        <f t="shared" si="5"/>
        <v>2.905726432800293E-7</v>
      </c>
      <c r="M63">
        <f t="shared" si="11"/>
        <v>6.6E-4</v>
      </c>
      <c r="N63">
        <f t="shared" si="9"/>
        <v>100.43685950910535</v>
      </c>
      <c r="O63" s="8">
        <f t="shared" si="6"/>
        <v>11681181.884101883</v>
      </c>
      <c r="P63" s="8">
        <f t="shared" si="7"/>
        <v>-18881.303585357964</v>
      </c>
      <c r="Q63">
        <v>6.6000000000000003E-2</v>
      </c>
      <c r="R63">
        <v>6.6100000000000002E-4</v>
      </c>
    </row>
    <row r="64" spans="1:18">
      <c r="A64" t="s">
        <v>7</v>
      </c>
      <c r="B64" t="s">
        <v>16</v>
      </c>
      <c r="C64" s="1">
        <v>46269</v>
      </c>
      <c r="D64" s="8">
        <v>-7310588.9614676619</v>
      </c>
      <c r="E64" s="7">
        <v>17698153164.634502</v>
      </c>
      <c r="F64" s="7">
        <v>4958977.4419490099</v>
      </c>
      <c r="G64" s="7"/>
      <c r="H64" s="5">
        <f t="shared" si="10"/>
        <v>17703112142.07645</v>
      </c>
      <c r="I64" s="3">
        <f t="shared" si="3"/>
        <v>-4.1278455474989633E-4</v>
      </c>
      <c r="J64" s="3">
        <f t="shared" si="8"/>
        <v>100.36604211154986</v>
      </c>
      <c r="K64" s="14">
        <f t="shared" si="4"/>
        <v>-7310588.9614639282</v>
      </c>
      <c r="L64" s="14">
        <f t="shared" si="5"/>
        <v>3.7336722016334534E-6</v>
      </c>
      <c r="M64">
        <f t="shared" si="11"/>
        <v>-3.4000000000000002E-4</v>
      </c>
      <c r="N64">
        <f t="shared" si="9"/>
        <v>100.40271097687226</v>
      </c>
      <c r="O64" s="8">
        <f t="shared" si="6"/>
        <v>-6021543.7285528909</v>
      </c>
      <c r="P64" s="8">
        <f t="shared" si="7"/>
        <v>-1289045.232914771</v>
      </c>
      <c r="Q64">
        <v>-3.4000000000000002E-2</v>
      </c>
      <c r="R64">
        <v>-7.6000000000000004E-5</v>
      </c>
    </row>
    <row r="65" spans="1:18">
      <c r="A65" t="s">
        <v>7</v>
      </c>
      <c r="B65" t="s">
        <v>16</v>
      </c>
      <c r="C65" s="1">
        <v>46273</v>
      </c>
      <c r="D65" s="8">
        <v>1940806.3322573921</v>
      </c>
      <c r="E65" s="7">
        <v>17700093970.966759</v>
      </c>
      <c r="F65" s="7">
        <v>4958977.4419490099</v>
      </c>
      <c r="G65" s="7"/>
      <c r="H65" s="5">
        <f t="shared" si="10"/>
        <v>17705052948.408707</v>
      </c>
      <c r="I65" s="3">
        <f t="shared" si="3"/>
        <v>1.0963079918832138E-4</v>
      </c>
      <c r="J65" s="3">
        <f t="shared" si="8"/>
        <v>100.37704532095792</v>
      </c>
      <c r="K65" s="14">
        <f t="shared" si="4"/>
        <v>1940806.3322563171</v>
      </c>
      <c r="L65" s="14">
        <f t="shared" si="5"/>
        <v>-1.0749790817499161E-6</v>
      </c>
      <c r="M65">
        <f t="shared" si="11"/>
        <v>-2.1000000000000001E-4</v>
      </c>
      <c r="N65">
        <f t="shared" si="9"/>
        <v>100.38162640756711</v>
      </c>
      <c r="O65" s="8">
        <f t="shared" si="6"/>
        <v>-3717653.5498360549</v>
      </c>
      <c r="P65" s="8">
        <f t="shared" si="7"/>
        <v>5658459.8820934473</v>
      </c>
      <c r="Q65">
        <v>-2.1000000000000001E-2</v>
      </c>
      <c r="R65">
        <v>-2.1499999999999999E-4</v>
      </c>
    </row>
    <row r="66" spans="1:18">
      <c r="A66" t="s">
        <v>7</v>
      </c>
      <c r="B66" t="s">
        <v>16</v>
      </c>
      <c r="C66" s="1">
        <v>46274</v>
      </c>
      <c r="D66" s="8">
        <v>-8589607.832677193</v>
      </c>
      <c r="E66" s="7">
        <v>17691504363.134071</v>
      </c>
      <c r="F66" s="7">
        <v>4958977.4419490099</v>
      </c>
      <c r="G66" s="7"/>
      <c r="H66" s="5">
        <f t="shared" si="10"/>
        <v>17696463340.576019</v>
      </c>
      <c r="I66" s="3">
        <f t="shared" si="3"/>
        <v>-4.8515007877790017E-4</v>
      </c>
      <c r="J66" s="3">
        <f t="shared" si="8"/>
        <v>100.32834738951296</v>
      </c>
      <c r="K66" s="14">
        <f t="shared" ref="K66:K78" si="12">H66-H65-G66</f>
        <v>-8589607.8326873779</v>
      </c>
      <c r="L66" s="14">
        <f t="shared" ref="L66:L78" si="13">K66-D66</f>
        <v>-1.0184943675994873E-5</v>
      </c>
      <c r="M66">
        <f t="shared" si="11"/>
        <v>-4.4999999999999999E-4</v>
      </c>
      <c r="N66">
        <f t="shared" si="9"/>
        <v>100.33645467568371</v>
      </c>
      <c r="O66" s="8">
        <f t="shared" si="6"/>
        <v>-7967273.8267839178</v>
      </c>
      <c r="P66" s="8">
        <f t="shared" si="7"/>
        <v>-622334.00589327514</v>
      </c>
      <c r="Q66">
        <v>-4.4999999999999998E-2</v>
      </c>
      <c r="R66">
        <v>-4.5199999999999998E-4</v>
      </c>
    </row>
    <row r="67" spans="1:18">
      <c r="A67" t="s">
        <v>7</v>
      </c>
      <c r="B67" t="s">
        <v>16</v>
      </c>
      <c r="C67" s="1">
        <v>46275</v>
      </c>
      <c r="D67" s="8">
        <v>-43345768.843894839</v>
      </c>
      <c r="E67" s="7">
        <v>17648158594.290173</v>
      </c>
      <c r="F67" s="7">
        <v>4958977.4419490099</v>
      </c>
      <c r="G67" s="7"/>
      <c r="H67" s="5">
        <f t="shared" si="10"/>
        <v>17653117571.732121</v>
      </c>
      <c r="I67" s="3">
        <f t="shared" si="3"/>
        <v>-2.4494029123046158E-3</v>
      </c>
      <c r="J67" s="3">
        <f t="shared" si="8"/>
        <v>100.08260284323038</v>
      </c>
      <c r="K67" s="14">
        <f t="shared" si="12"/>
        <v>-43345768.843898773</v>
      </c>
      <c r="L67" s="14">
        <f t="shared" si="13"/>
        <v>-3.9339065551757813E-6</v>
      </c>
      <c r="M67">
        <f t="shared" si="11"/>
        <v>-2.3699999999999997E-3</v>
      </c>
      <c r="N67">
        <f t="shared" si="9"/>
        <v>100.09865727810234</v>
      </c>
      <c r="O67" s="8">
        <f t="shared" si="6"/>
        <v>-41940618.117165163</v>
      </c>
      <c r="P67" s="8">
        <f t="shared" si="7"/>
        <v>-1405150.7267296761</v>
      </c>
      <c r="Q67">
        <v>-0.23699999999999999</v>
      </c>
      <c r="R67">
        <v>-2.3730000000000001E-3</v>
      </c>
    </row>
    <row r="68" spans="1:18">
      <c r="A68" t="s">
        <v>7</v>
      </c>
      <c r="B68" t="s">
        <v>16</v>
      </c>
      <c r="C68" s="1">
        <v>46276</v>
      </c>
      <c r="D68" s="8">
        <v>-18684791.290594261</v>
      </c>
      <c r="E68" s="7">
        <v>17629473802.999599</v>
      </c>
      <c r="F68" s="7">
        <v>4958977.4419490099</v>
      </c>
      <c r="G68" s="7"/>
      <c r="H68" s="5">
        <f t="shared" si="10"/>
        <v>17634432780.441547</v>
      </c>
      <c r="I68" s="3">
        <f t="shared" ref="I68:I71" si="14">(H68-H67-G68)/(H67+G68)</f>
        <v>-1.0584414460872915E-3</v>
      </c>
      <c r="J68" s="3">
        <f t="shared" ref="J68:J72" si="15">J67*(1+I68)</f>
        <v>99.976671268348809</v>
      </c>
      <c r="K68" s="14">
        <f t="shared" si="12"/>
        <v>-18684791.29057312</v>
      </c>
      <c r="L68" s="14">
        <f t="shared" si="13"/>
        <v>2.1141022443771362E-5</v>
      </c>
      <c r="M68">
        <f t="shared" si="11"/>
        <v>-9.7999999999999997E-4</v>
      </c>
      <c r="N68">
        <f t="shared" ref="N68:N81" si="16">N67*(M68+1)</f>
        <v>100.00056059396979</v>
      </c>
      <c r="O68" s="8">
        <f t="shared" ref="O68:O71" si="17">M68*(H67+G68)</f>
        <v>-17300055.220297478</v>
      </c>
      <c r="P68" s="8">
        <f t="shared" ref="P68:P72" si="18">D68-O68</f>
        <v>-1384736.070296783</v>
      </c>
      <c r="Q68">
        <v>-9.8000000000000004E-2</v>
      </c>
      <c r="R68">
        <v>-8.03E-4</v>
      </c>
    </row>
    <row r="69" spans="1:18">
      <c r="A69" t="s">
        <v>7</v>
      </c>
      <c r="B69" t="s">
        <v>16</v>
      </c>
      <c r="C69" s="1">
        <v>46279</v>
      </c>
      <c r="D69" s="8">
        <v>-481918.16159750335</v>
      </c>
      <c r="E69" s="7">
        <v>17587160851.301201</v>
      </c>
      <c r="F69" s="7">
        <v>46790010.978747606</v>
      </c>
      <c r="G69" s="7"/>
      <c r="H69" s="5">
        <f t="shared" si="10"/>
        <v>17633950862.279949</v>
      </c>
      <c r="I69" s="3">
        <f t="shared" si="14"/>
        <v>-2.7328248523689621E-5</v>
      </c>
      <c r="J69" s="3">
        <f t="shared" si="15"/>
        <v>99.973939081029812</v>
      </c>
      <c r="K69" s="14">
        <f t="shared" si="12"/>
        <v>-481918.16159820557</v>
      </c>
      <c r="L69" s="14">
        <f t="shared" si="13"/>
        <v>-7.022172212600708E-7</v>
      </c>
      <c r="M69">
        <f t="shared" si="11"/>
        <v>-8.9999999999999992E-5</v>
      </c>
      <c r="N69">
        <f t="shared" si="16"/>
        <v>99.991560543516329</v>
      </c>
      <c r="O69" s="8">
        <f t="shared" si="17"/>
        <v>-1587098.9502397391</v>
      </c>
      <c r="P69" s="8">
        <f t="shared" si="18"/>
        <v>1105180.7886422358</v>
      </c>
      <c r="Q69">
        <v>-8.9999999999999993E-3</v>
      </c>
      <c r="R69">
        <v>-9.5600000000000004E-4</v>
      </c>
    </row>
    <row r="70" spans="1:18">
      <c r="A70" t="s">
        <v>7</v>
      </c>
      <c r="B70" t="s">
        <v>16</v>
      </c>
      <c r="C70" s="1">
        <v>46280</v>
      </c>
      <c r="D70" s="8">
        <v>-2623565.5177995218</v>
      </c>
      <c r="E70" s="7">
        <v>17584532694.320183</v>
      </c>
      <c r="F70" s="7">
        <v>46794602.44194901</v>
      </c>
      <c r="G70" s="7"/>
      <c r="H70" s="5">
        <f t="shared" si="10"/>
        <v>17631327296.762131</v>
      </c>
      <c r="I70" s="3">
        <f t="shared" si="14"/>
        <v>-1.4877922357322719E-4</v>
      </c>
      <c r="J70" s="3">
        <f t="shared" si="15"/>
        <v>99.959065035995778</v>
      </c>
      <c r="K70" s="14">
        <f t="shared" si="12"/>
        <v>-2623565.5178184509</v>
      </c>
      <c r="L70" s="14">
        <f t="shared" si="13"/>
        <v>-1.8929131329059601E-5</v>
      </c>
      <c r="M70">
        <f t="shared" si="11"/>
        <v>-1.4999999999999999E-4</v>
      </c>
      <c r="N70">
        <f t="shared" si="16"/>
        <v>99.976561809434799</v>
      </c>
      <c r="O70" s="8">
        <f t="shared" si="17"/>
        <v>-2645092.6293419921</v>
      </c>
      <c r="P70" s="8">
        <f t="shared" si="18"/>
        <v>21527.111542470288</v>
      </c>
      <c r="Q70">
        <v>-1.4999999999999999E-2</v>
      </c>
      <c r="R70">
        <v>-1.47E-4</v>
      </c>
    </row>
    <row r="71" spans="1:18">
      <c r="A71" t="s">
        <v>7</v>
      </c>
      <c r="B71" t="s">
        <v>16</v>
      </c>
      <c r="C71" s="1">
        <v>46281</v>
      </c>
      <c r="D71" s="8">
        <v>-16513341.422461212</v>
      </c>
      <c r="E71" s="7">
        <v>17568019352.897724</v>
      </c>
      <c r="F71" s="7">
        <v>46794602.44194901</v>
      </c>
      <c r="G71" s="7"/>
      <c r="H71" s="5">
        <f t="shared" si="10"/>
        <v>17614813955.339672</v>
      </c>
      <c r="I71" s="3">
        <f t="shared" si="14"/>
        <v>-9.3659094091522014E-4</v>
      </c>
      <c r="J71" s="3">
        <f t="shared" si="15"/>
        <v>99.865444281220704</v>
      </c>
      <c r="K71" s="14">
        <f t="shared" si="12"/>
        <v>-16513341.422458649</v>
      </c>
      <c r="L71" s="14">
        <f t="shared" si="13"/>
        <v>2.5629997253417969E-6</v>
      </c>
      <c r="M71">
        <f t="shared" si="11"/>
        <v>-8.9999999999999998E-4</v>
      </c>
      <c r="N71">
        <f t="shared" si="16"/>
        <v>99.8865829038063</v>
      </c>
      <c r="O71" s="8">
        <f t="shared" si="17"/>
        <v>-15868194.567085918</v>
      </c>
      <c r="P71" s="8">
        <f t="shared" si="18"/>
        <v>-645146.85537529364</v>
      </c>
      <c r="Q71">
        <v>-0.09</v>
      </c>
      <c r="R71">
        <v>-9.0600000000000001E-4</v>
      </c>
    </row>
    <row r="72" spans="1:18">
      <c r="A72" t="s">
        <v>7</v>
      </c>
      <c r="B72" t="s">
        <v>16</v>
      </c>
      <c r="C72" s="1">
        <v>46282</v>
      </c>
      <c r="D72" s="8">
        <v>20532799.511368182</v>
      </c>
      <c r="E72" s="7">
        <v>17588552152.409103</v>
      </c>
      <c r="F72" s="7">
        <v>46794602.44194901</v>
      </c>
      <c r="G72" s="7"/>
      <c r="H72" s="5">
        <f>E72+F72</f>
        <v>17635346754.851051</v>
      </c>
      <c r="I72" s="3">
        <f>(H72-H71-G72)/(H71+G72)</f>
        <v>1.165655201550115E-3</v>
      </c>
      <c r="J72" s="3">
        <f t="shared" si="15"/>
        <v>99.981852955802225</v>
      </c>
      <c r="K72" s="14">
        <f t="shared" si="12"/>
        <v>20532799.511379242</v>
      </c>
      <c r="L72" s="14">
        <f t="shared" si="13"/>
        <v>1.1060386896133423E-5</v>
      </c>
      <c r="M72">
        <f t="shared" si="11"/>
        <v>1.1200000000000001E-3</v>
      </c>
      <c r="N72">
        <f t="shared" si="16"/>
        <v>99.998455876658568</v>
      </c>
      <c r="O72" s="8">
        <f>M72*(H71+G72)</f>
        <v>19728591.629980434</v>
      </c>
      <c r="P72" s="8">
        <f t="shared" si="18"/>
        <v>804207.88138774782</v>
      </c>
      <c r="Q72">
        <v>0.112</v>
      </c>
      <c r="R72">
        <v>1.1180000000000001E-3</v>
      </c>
    </row>
    <row r="73" spans="1:18">
      <c r="A73" t="s">
        <v>7</v>
      </c>
      <c r="B73" t="s">
        <v>16</v>
      </c>
      <c r="C73" s="1">
        <v>46283</v>
      </c>
      <c r="D73" s="8">
        <v>-24625023.447224922</v>
      </c>
      <c r="E73" s="17">
        <v>17563927128.96188</v>
      </c>
      <c r="F73" s="17">
        <v>46794602.44194901</v>
      </c>
      <c r="H73" s="5">
        <f t="shared" ref="H73:H78" si="19">E73+F73</f>
        <v>17610721731.403828</v>
      </c>
      <c r="I73" s="3">
        <f t="shared" ref="I73:I78" si="20">(H73-H72-G73)/(H72+G73)</f>
        <v>-1.3963447268452447E-3</v>
      </c>
      <c r="J73" s="3">
        <f t="shared" ref="J73:J78" si="21">J72*(1+I73)</f>
        <v>99.842243822647177</v>
      </c>
      <c r="K73" s="14">
        <f t="shared" si="12"/>
        <v>-24625023.447223663</v>
      </c>
      <c r="L73" s="14">
        <f t="shared" si="13"/>
        <v>1.259148120880127E-6</v>
      </c>
      <c r="M73">
        <f t="shared" si="11"/>
        <v>-1.2999999999999999E-3</v>
      </c>
      <c r="N73">
        <f t="shared" si="16"/>
        <v>99.868457884018909</v>
      </c>
      <c r="O73" s="8">
        <f>M73*(H72+G73)</f>
        <v>-22925950.781306367</v>
      </c>
      <c r="P73" s="8">
        <f t="shared" ref="P73:P78" si="22">D73-O73</f>
        <v>-1699072.6659185551</v>
      </c>
      <c r="Q73">
        <v>-0.13</v>
      </c>
      <c r="R73">
        <v>-1.124E-3</v>
      </c>
    </row>
    <row r="74" spans="1:18">
      <c r="A74" t="s">
        <v>7</v>
      </c>
      <c r="B74" t="s">
        <v>16</v>
      </c>
      <c r="C74" s="1">
        <v>46286</v>
      </c>
      <c r="D74" s="8">
        <v>12024425.378382647</v>
      </c>
      <c r="E74" s="17">
        <v>17575951554.340252</v>
      </c>
      <c r="F74" s="17">
        <v>46794602.44194901</v>
      </c>
      <c r="H74" s="5">
        <f t="shared" si="19"/>
        <v>17622746156.7822</v>
      </c>
      <c r="I74" s="3">
        <f t="shared" si="20"/>
        <v>6.8279003903229992E-4</v>
      </c>
      <c r="J74" s="3">
        <f t="shared" si="21"/>
        <v>99.910415112203907</v>
      </c>
      <c r="K74" s="14">
        <f t="shared" si="12"/>
        <v>12024425.378372192</v>
      </c>
      <c r="L74" s="14">
        <f t="shared" si="13"/>
        <v>-1.0455027222633362E-5</v>
      </c>
      <c r="M74">
        <f t="shared" si="11"/>
        <v>6.2E-4</v>
      </c>
      <c r="N74">
        <f t="shared" si="16"/>
        <v>99.930376327907013</v>
      </c>
      <c r="O74" s="8">
        <f t="shared" ref="O74:O78" si="23">M74*(H73+G74)</f>
        <v>10918647.473470373</v>
      </c>
      <c r="P74" s="8">
        <f t="shared" si="22"/>
        <v>1105777.9049122743</v>
      </c>
      <c r="Q74">
        <v>6.2E-2</v>
      </c>
      <c r="R74">
        <v>4.44E-4</v>
      </c>
    </row>
    <row r="75" spans="1:18">
      <c r="A75" t="s">
        <v>7</v>
      </c>
      <c r="B75" t="s">
        <v>16</v>
      </c>
      <c r="C75" s="1">
        <v>46287</v>
      </c>
      <c r="D75" s="8">
        <v>4117251.7061092905</v>
      </c>
      <c r="E75" s="17">
        <v>17580068806.046368</v>
      </c>
      <c r="F75" s="17">
        <v>46794602.44194901</v>
      </c>
      <c r="H75" s="5">
        <f t="shared" si="19"/>
        <v>17626863408.488316</v>
      </c>
      <c r="I75" s="3">
        <f t="shared" si="20"/>
        <v>2.3363281009022412E-4</v>
      </c>
      <c r="J75" s="3">
        <f t="shared" si="21"/>
        <v>99.93375746324385</v>
      </c>
      <c r="K75" s="14">
        <f t="shared" si="12"/>
        <v>4117251.7061157227</v>
      </c>
      <c r="L75" s="14">
        <f t="shared" si="13"/>
        <v>6.4321793615818024E-6</v>
      </c>
      <c r="M75">
        <f t="shared" si="11"/>
        <v>2.3000000000000001E-4</v>
      </c>
      <c r="N75">
        <f t="shared" si="16"/>
        <v>99.953360314462429</v>
      </c>
      <c r="O75" s="8">
        <f t="shared" si="23"/>
        <v>4053231.6160599063</v>
      </c>
      <c r="P75" s="8">
        <f t="shared" si="22"/>
        <v>64020.090049384162</v>
      </c>
      <c r="Q75">
        <v>2.3E-2</v>
      </c>
      <c r="R75">
        <v>2.34E-4</v>
      </c>
    </row>
    <row r="76" spans="1:18">
      <c r="A76" t="s">
        <v>7</v>
      </c>
      <c r="B76" t="s">
        <v>16</v>
      </c>
      <c r="C76" s="1">
        <v>46288</v>
      </c>
      <c r="D76" s="8">
        <v>-38678514.67753116</v>
      </c>
      <c r="E76" s="17">
        <v>17541390291.368835</v>
      </c>
      <c r="F76" s="17">
        <v>46794602.44194901</v>
      </c>
      <c r="H76" s="5">
        <f t="shared" si="19"/>
        <v>17588184893.810783</v>
      </c>
      <c r="I76" s="3">
        <f t="shared" si="20"/>
        <v>-2.1942936630975616E-3</v>
      </c>
      <c r="J76" s="3">
        <f t="shared" si="21"/>
        <v>99.714473452512735</v>
      </c>
      <c r="K76" s="14">
        <f t="shared" si="12"/>
        <v>-38678514.677532196</v>
      </c>
      <c r="L76" s="14">
        <f t="shared" si="13"/>
        <v>-1.0356307029724121E-6</v>
      </c>
      <c r="M76">
        <f t="shared" si="11"/>
        <v>-2.1099999999999999E-3</v>
      </c>
      <c r="N76">
        <f t="shared" si="16"/>
        <v>99.742458724198926</v>
      </c>
      <c r="O76" s="8">
        <f t="shared" si="23"/>
        <v>-37192681.791910343</v>
      </c>
      <c r="P76" s="8">
        <f t="shared" si="22"/>
        <v>-1485832.8856208175</v>
      </c>
      <c r="Q76">
        <v>-0.21099999999999999</v>
      </c>
      <c r="R76">
        <v>-2.111E-3</v>
      </c>
    </row>
    <row r="77" spans="1:18">
      <c r="A77" t="s">
        <v>7</v>
      </c>
      <c r="B77" t="s">
        <v>16</v>
      </c>
      <c r="C77" s="1">
        <v>46289</v>
      </c>
      <c r="D77" s="8">
        <v>-7986984.3028352372</v>
      </c>
      <c r="E77" s="17">
        <v>17533403307.065994</v>
      </c>
      <c r="F77" s="17">
        <v>46794602.44194901</v>
      </c>
      <c r="H77" s="5">
        <f>E77+F77</f>
        <v>17580197909.507942</v>
      </c>
      <c r="I77" s="3">
        <f t="shared" si="20"/>
        <v>-4.5411077669826958E-4</v>
      </c>
      <c r="J77" s="3">
        <f t="shared" si="21"/>
        <v>99.669192035525157</v>
      </c>
      <c r="K77" s="14">
        <f>H77-H76-G77</f>
        <v>-7986984.3028411865</v>
      </c>
      <c r="L77" s="14">
        <f t="shared" si="13"/>
        <v>-5.9492886066436768E-6</v>
      </c>
      <c r="M77">
        <f t="shared" si="11"/>
        <v>-4.2000000000000002E-4</v>
      </c>
      <c r="N77">
        <f t="shared" si="16"/>
        <v>99.700566891534763</v>
      </c>
      <c r="O77" s="8">
        <f t="shared" si="23"/>
        <v>-7387037.6554005295</v>
      </c>
      <c r="P77" s="8">
        <f t="shared" si="22"/>
        <v>-599946.64743470773</v>
      </c>
      <c r="Q77">
        <v>-4.2000000000000003E-2</v>
      </c>
      <c r="R77">
        <v>-4.2099999999999999E-4</v>
      </c>
    </row>
    <row r="78" spans="1:18">
      <c r="A78" t="s">
        <v>7</v>
      </c>
      <c r="B78" t="s">
        <v>16</v>
      </c>
      <c r="C78" s="1">
        <v>46290</v>
      </c>
      <c r="D78" s="8">
        <v>22692001.199349094</v>
      </c>
      <c r="E78" s="17">
        <v>17556095308.265347</v>
      </c>
      <c r="F78" s="17">
        <v>46794602.44194901</v>
      </c>
      <c r="H78" s="5">
        <f t="shared" si="19"/>
        <v>17602889910.707294</v>
      </c>
      <c r="I78" s="3">
        <f t="shared" si="20"/>
        <v>1.2907705201134108E-3</v>
      </c>
      <c r="J78" s="3">
        <f t="shared" si="21"/>
        <v>99.79784209036815</v>
      </c>
      <c r="K78" s="14">
        <f t="shared" si="12"/>
        <v>22692001.199352264</v>
      </c>
      <c r="L78" s="14">
        <f t="shared" si="13"/>
        <v>3.1702220439910889E-6</v>
      </c>
      <c r="M78">
        <f t="shared" si="11"/>
        <v>1.2999999999999999E-3</v>
      </c>
      <c r="N78">
        <f t="shared" si="16"/>
        <v>99.830177628493772</v>
      </c>
      <c r="O78" s="8">
        <f t="shared" si="23"/>
        <v>22854257.282360323</v>
      </c>
      <c r="P78" s="8">
        <f t="shared" si="22"/>
        <v>-162256.08301122859</v>
      </c>
      <c r="Q78">
        <v>0.13</v>
      </c>
      <c r="R78">
        <v>1.4760000000000001E-3</v>
      </c>
    </row>
    <row r="79" spans="1:18">
      <c r="A79" t="s">
        <v>7</v>
      </c>
      <c r="B79" t="s">
        <v>16</v>
      </c>
      <c r="C79" s="1">
        <v>46293</v>
      </c>
      <c r="D79" s="8">
        <v>-16915593.632084414</v>
      </c>
      <c r="E79" s="17">
        <v>17539179714.633263</v>
      </c>
      <c r="F79" s="7">
        <v>46794602.441947401</v>
      </c>
      <c r="H79" s="5">
        <f t="shared" ref="H79:H80" si="24">E79+F79</f>
        <v>17585974317.075211</v>
      </c>
      <c r="I79" s="3">
        <f t="shared" ref="I79:I80" si="25">(H79-H78-G79)/(H78+G79)</f>
        <v>-9.6095548616677198E-4</v>
      </c>
      <c r="J79" s="3">
        <f t="shared" ref="J79:J81" si="26">J78*(1+I79)</f>
        <v>99.701940806503799</v>
      </c>
      <c r="K79" s="14">
        <f t="shared" ref="K79:K80" si="27">H79-H78-G79</f>
        <v>-16915593.632083893</v>
      </c>
      <c r="L79" s="14">
        <f t="shared" ref="L79:L80" si="28">K79-D79</f>
        <v>5.2154064178466797E-7</v>
      </c>
      <c r="M79">
        <f t="shared" si="11"/>
        <v>-9.7999999999999997E-4</v>
      </c>
      <c r="N79">
        <f t="shared" si="16"/>
        <v>99.732344054417851</v>
      </c>
      <c r="O79" s="8">
        <f t="shared" ref="O79:O81" si="29">M79*(H78+G79)</f>
        <v>-17250832.112493146</v>
      </c>
      <c r="P79" s="8">
        <f t="shared" ref="P79:P81" si="30">D79-O79</f>
        <v>335238.48040873185</v>
      </c>
      <c r="Q79">
        <v>-9.8000000000000004E-2</v>
      </c>
    </row>
    <row r="80" spans="1:18">
      <c r="A80" t="s">
        <v>7</v>
      </c>
      <c r="B80" t="s">
        <v>16</v>
      </c>
      <c r="C80" s="1">
        <v>46294</v>
      </c>
      <c r="D80" s="8">
        <v>11959429.638688449</v>
      </c>
      <c r="E80" s="17">
        <v>17545327306.132519</v>
      </c>
      <c r="F80" s="72">
        <v>52606440.579999998</v>
      </c>
      <c r="H80" s="5">
        <f t="shared" si="24"/>
        <v>17597933746.712521</v>
      </c>
      <c r="I80" s="3">
        <f t="shared" si="25"/>
        <v>6.8005499278467308E-4</v>
      </c>
      <c r="J80" s="3">
        <f t="shared" si="26"/>
        <v>99.769743609139567</v>
      </c>
      <c r="K80" s="14">
        <f t="shared" si="27"/>
        <v>11959429.637310028</v>
      </c>
      <c r="L80" s="14">
        <f t="shared" si="28"/>
        <v>-1.3784207403659821E-3</v>
      </c>
      <c r="M80">
        <f t="shared" si="11"/>
        <v>6.7000000000000002E-4</v>
      </c>
      <c r="N80">
        <f t="shared" si="16"/>
        <v>99.7991647249343</v>
      </c>
      <c r="O80" s="8">
        <f t="shared" si="29"/>
        <v>11782602.792440392</v>
      </c>
      <c r="P80" s="8">
        <f t="shared" si="30"/>
        <v>176826.84624805674</v>
      </c>
      <c r="Q80">
        <v>6.7000000000000004E-2</v>
      </c>
    </row>
    <row r="81" spans="1:30">
      <c r="A81" t="s">
        <v>7</v>
      </c>
      <c r="B81" t="s">
        <v>16</v>
      </c>
      <c r="C81" s="1">
        <v>46295</v>
      </c>
      <c r="D81" s="8">
        <v>7043955.5373957697</v>
      </c>
      <c r="E81" s="17">
        <v>17849217358.422176</v>
      </c>
      <c r="F81" s="14">
        <v>4760343.829120636</v>
      </c>
      <c r="G81" s="7">
        <v>249000000</v>
      </c>
      <c r="H81" s="5">
        <f t="shared" ref="H81:H86" si="31">E81+F81</f>
        <v>17853977702.251297</v>
      </c>
      <c r="I81" s="3">
        <f>(H81-H80-G81)/(H80+G81)</f>
        <v>3.9468715683857588E-4</v>
      </c>
      <c r="J81" s="3">
        <f t="shared" si="26"/>
        <v>99.809121445583173</v>
      </c>
      <c r="K81" s="14">
        <f>H81-H80-G81</f>
        <v>7043955.5387763977</v>
      </c>
      <c r="L81" s="14">
        <f>K81-D81</f>
        <v>1.3806279748678207E-3</v>
      </c>
      <c r="M81">
        <f t="shared" si="11"/>
        <v>4.0000000000000002E-4</v>
      </c>
      <c r="N81">
        <f t="shared" si="16"/>
        <v>99.839084390824269</v>
      </c>
      <c r="O81" s="8">
        <f t="shared" si="29"/>
        <v>7138773.4986850088</v>
      </c>
      <c r="P81" s="8">
        <f t="shared" si="30"/>
        <v>-94817.961289239116</v>
      </c>
      <c r="Q81">
        <v>0.04</v>
      </c>
    </row>
    <row r="82" spans="1:30">
      <c r="A82" t="s">
        <v>7</v>
      </c>
      <c r="B82" t="s">
        <v>16</v>
      </c>
      <c r="C82" s="1">
        <v>46296</v>
      </c>
      <c r="D82" s="8">
        <v>30057692.052750297</v>
      </c>
      <c r="E82" s="7">
        <v>17879307282.735386</v>
      </c>
      <c r="F82" s="14"/>
      <c r="H82" s="5">
        <f t="shared" si="31"/>
        <v>17879307282.735386</v>
      </c>
      <c r="I82" s="3">
        <f t="shared" ref="I82:I88" si="32">(H82-H81-F82)/(H81+F82)</f>
        <v>1.4187079712155665E-3</v>
      </c>
      <c r="J82" s="3">
        <f t="shared" ref="J82:J83" si="33">J81*(1+I82)</f>
        <v>99.950721441778043</v>
      </c>
      <c r="K82" s="14">
        <f t="shared" ref="K82:K88" si="34">H82-H81-F82</f>
        <v>25329580.484088898</v>
      </c>
      <c r="L82" s="14">
        <f t="shared" ref="L82" si="35">K82-D82</f>
        <v>-4728111.5686613992</v>
      </c>
      <c r="M82">
        <f t="shared" ref="M82:M83" si="36">Q82/100</f>
        <v>1.66E-3</v>
      </c>
      <c r="N82">
        <f t="shared" ref="N82:N83" si="37">N81*(M82+1)</f>
        <v>100.00481727091304</v>
      </c>
      <c r="O82" s="8">
        <f t="shared" ref="O82:O84" si="38">M82*(H81+G82)</f>
        <v>29637602.985737152</v>
      </c>
      <c r="P82" s="8">
        <f t="shared" ref="P82:P84" si="39">D82-O82</f>
        <v>420089.06701314449</v>
      </c>
      <c r="Q82">
        <v>0.16600000000000001</v>
      </c>
    </row>
    <row r="83" spans="1:30">
      <c r="A83" t="s">
        <v>7</v>
      </c>
      <c r="B83" t="s">
        <v>16</v>
      </c>
      <c r="C83" s="1">
        <v>46297</v>
      </c>
      <c r="D83" s="8">
        <v>-15305723.590831941</v>
      </c>
      <c r="E83" s="7">
        <v>17864001559.14455</v>
      </c>
      <c r="F83" s="14"/>
      <c r="H83" s="5">
        <f t="shared" si="31"/>
        <v>17864001559.14455</v>
      </c>
      <c r="I83" s="3">
        <f t="shared" si="32"/>
        <v>-8.5605797522228847E-4</v>
      </c>
      <c r="J83" s="3">
        <f t="shared" si="33"/>
        <v>99.865157829558598</v>
      </c>
      <c r="K83" s="14">
        <f t="shared" si="34"/>
        <v>-15305723.590835571</v>
      </c>
      <c r="L83" s="14">
        <f t="shared" ref="L83:L88" si="40">K83-D83</f>
        <v>-3.6302953958511353E-6</v>
      </c>
      <c r="M83">
        <f t="shared" si="36"/>
        <v>-7.5999999999999993E-4</v>
      </c>
      <c r="N83">
        <f t="shared" si="37"/>
        <v>99.928813609787142</v>
      </c>
      <c r="O83" s="8">
        <f t="shared" si="38"/>
        <v>-13588273.534878893</v>
      </c>
      <c r="P83" s="8">
        <f t="shared" si="39"/>
        <v>-1717450.0559530482</v>
      </c>
      <c r="Q83">
        <v>-7.5999999999999998E-2</v>
      </c>
    </row>
    <row r="84" spans="1:30">
      <c r="A84" t="s">
        <v>7</v>
      </c>
      <c r="B84" t="s">
        <v>16</v>
      </c>
      <c r="C84" s="1">
        <v>46300</v>
      </c>
      <c r="D84" s="8">
        <v>10456065.498708619</v>
      </c>
      <c r="E84" s="7">
        <v>17874457624.643265</v>
      </c>
      <c r="H84" s="5">
        <f t="shared" si="31"/>
        <v>17874457624.643265</v>
      </c>
      <c r="I84" s="3">
        <f t="shared" si="32"/>
        <v>5.8531485591827026E-4</v>
      </c>
      <c r="J84" s="3">
        <f t="shared" ref="J84" si="41">J83*(1+I84)</f>
        <v>99.923610390024862</v>
      </c>
      <c r="K84" s="14">
        <f t="shared" si="34"/>
        <v>10456065.498714447</v>
      </c>
      <c r="L84" s="14">
        <f t="shared" si="40"/>
        <v>5.8282166719436646E-6</v>
      </c>
      <c r="M84">
        <f t="shared" ref="M84" si="42">Q84/100</f>
        <v>5.0999999999999993E-4</v>
      </c>
      <c r="N84">
        <f t="shared" ref="N84" si="43">N83*(M84+1)</f>
        <v>99.979777304728131</v>
      </c>
      <c r="O84" s="8">
        <f t="shared" si="38"/>
        <v>9110640.795163719</v>
      </c>
      <c r="P84" s="8">
        <f t="shared" si="39"/>
        <v>1345424.7035448998</v>
      </c>
      <c r="Q84">
        <v>5.0999999999999997E-2</v>
      </c>
    </row>
    <row r="85" spans="1:30">
      <c r="A85" t="s">
        <v>7</v>
      </c>
      <c r="B85" t="s">
        <v>16</v>
      </c>
      <c r="C85" s="1">
        <v>46301</v>
      </c>
      <c r="D85" s="8">
        <v>10019253.501393436</v>
      </c>
      <c r="E85" s="14">
        <v>17884476878.144669</v>
      </c>
      <c r="F85" s="17"/>
      <c r="G85" s="17"/>
      <c r="H85" s="5">
        <f t="shared" si="31"/>
        <v>17884476878.144669</v>
      </c>
      <c r="I85" s="3">
        <f t="shared" si="32"/>
        <v>5.605346865233216E-4</v>
      </c>
      <c r="J85" s="3">
        <f t="shared" ref="J85" si="44">J84*(1+I85)</f>
        <v>99.979621039651121</v>
      </c>
      <c r="K85" s="14">
        <f t="shared" si="34"/>
        <v>10019253.501403809</v>
      </c>
      <c r="L85" s="14">
        <f t="shared" si="40"/>
        <v>1.03730708360672E-5</v>
      </c>
      <c r="M85">
        <f t="shared" ref="M85" si="45">Q85/100</f>
        <v>5.5000000000000003E-4</v>
      </c>
      <c r="N85">
        <f t="shared" ref="N85" si="46">N84*(M85+1)</f>
        <v>100.03476618224573</v>
      </c>
      <c r="O85" s="8">
        <f t="shared" ref="O85" si="47">M85*(H84+G85)</f>
        <v>9830951.693553796</v>
      </c>
      <c r="P85" s="8">
        <f t="shared" ref="P85:P86" si="48">D85-O85</f>
        <v>188301.80783963948</v>
      </c>
      <c r="Q85">
        <v>5.5E-2</v>
      </c>
    </row>
    <row r="86" spans="1:30">
      <c r="A86" t="s">
        <v>7</v>
      </c>
      <c r="B86" t="s">
        <v>16</v>
      </c>
      <c r="C86" s="1">
        <v>46302</v>
      </c>
      <c r="D86" s="53">
        <v>10931799.032407187</v>
      </c>
      <c r="E86" s="14">
        <v>17895408677.177074</v>
      </c>
      <c r="H86" s="5">
        <f t="shared" si="31"/>
        <v>17895408677.177074</v>
      </c>
      <c r="I86" s="3">
        <f t="shared" si="32"/>
        <v>6.1124510976134938E-4</v>
      </c>
      <c r="J86" s="3">
        <f t="shared" ref="J86" si="49">J85*(1+I86)</f>
        <v>100.0407330940874</v>
      </c>
      <c r="K86" s="14">
        <f t="shared" si="34"/>
        <v>10931799.032405853</v>
      </c>
      <c r="L86" s="14">
        <f t="shared" si="40"/>
        <v>-1.3336539268493652E-6</v>
      </c>
      <c r="M86">
        <f t="shared" ref="M86" si="50">Q86/100</f>
        <v>5.9999999999999995E-4</v>
      </c>
      <c r="N86">
        <f t="shared" ref="N86" si="51">N85*(M86+1)</f>
        <v>100.09478704195507</v>
      </c>
      <c r="O86" s="8">
        <f t="shared" ref="O86" si="52">M86*(H85+G86)</f>
        <v>10730686.1268868</v>
      </c>
      <c r="P86" s="8">
        <f t="shared" si="48"/>
        <v>201112.90552038699</v>
      </c>
      <c r="Q86">
        <v>0.06</v>
      </c>
    </row>
    <row r="87" spans="1:30">
      <c r="A87" t="s">
        <v>7</v>
      </c>
      <c r="B87" t="s">
        <v>16</v>
      </c>
      <c r="C87" s="1">
        <v>46303</v>
      </c>
      <c r="D87" s="53">
        <v>7787416.4206354152</v>
      </c>
      <c r="E87" s="14">
        <v>17903196093.59771</v>
      </c>
      <c r="F87" s="69"/>
      <c r="G87" s="69"/>
      <c r="H87" s="5">
        <f t="shared" ref="H87" si="53">E87+F87</f>
        <v>17903196093.59771</v>
      </c>
      <c r="I87" s="3">
        <f t="shared" si="32"/>
        <v>4.3516281528495696E-4</v>
      </c>
      <c r="J87" s="3">
        <f t="shared" ref="J87" si="54">J86*(1+I87)</f>
        <v>100.08426710114379</v>
      </c>
      <c r="K87" s="14">
        <f t="shared" si="34"/>
        <v>7787416.4206352234</v>
      </c>
      <c r="L87" s="14">
        <f t="shared" si="40"/>
        <v>-1.9185245037078857E-7</v>
      </c>
      <c r="M87">
        <f t="shared" ref="M87" si="55">Q87/100</f>
        <v>4.0999999999999999E-4</v>
      </c>
      <c r="N87">
        <f t="shared" ref="N87" si="56">N86*(M87+1)</f>
        <v>100.13582590464227</v>
      </c>
      <c r="O87" s="8">
        <f t="shared" ref="O87" si="57">M87*(H86+G87)</f>
        <v>7337117.5576426005</v>
      </c>
      <c r="P87" s="8">
        <f t="shared" ref="P87" si="58">D87-O87</f>
        <v>450298.86299281474</v>
      </c>
      <c r="Q87">
        <v>4.1000000000000002E-2</v>
      </c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t="s">
        <v>7</v>
      </c>
      <c r="B88" t="s">
        <v>16</v>
      </c>
      <c r="C88" s="1">
        <v>46304</v>
      </c>
      <c r="D88" s="53">
        <v>-7280296.3280743156</v>
      </c>
      <c r="E88" s="14">
        <v>17895915797.269623</v>
      </c>
      <c r="H88" s="5">
        <f t="shared" ref="H88" si="59">E88+F88</f>
        <v>17895915797.269623</v>
      </c>
      <c r="I88" s="3">
        <f t="shared" si="32"/>
        <v>-4.0664785717731876E-4</v>
      </c>
      <c r="J88" s="3">
        <f t="shared" ref="J88" si="60">J87*(1+I88)</f>
        <v>100.04356804838994</v>
      </c>
      <c r="K88" s="14">
        <f t="shared" si="34"/>
        <v>-7280296.328086853</v>
      </c>
      <c r="L88" s="14">
        <f t="shared" si="40"/>
        <v>-1.2537464499473572E-5</v>
      </c>
      <c r="M88">
        <f t="shared" ref="M88" si="61">Q88/100</f>
        <v>-2.7700000000000003E-3</v>
      </c>
      <c r="N88">
        <f t="shared" ref="N88" si="62">N87*(M88+1)</f>
        <v>99.858449666886415</v>
      </c>
      <c r="O88" s="8">
        <f t="shared" ref="O88" si="63">M88*(H87+G88)</f>
        <v>-49591853.179265663</v>
      </c>
      <c r="P88" s="8">
        <f t="shared" ref="P88" si="64">D88-O88</f>
        <v>42311556.851191349</v>
      </c>
      <c r="Q88">
        <v>-0.27700000000000002</v>
      </c>
    </row>
    <row r="89" spans="1:30">
      <c r="A89" t="s">
        <v>7</v>
      </c>
      <c r="B89" t="s">
        <v>16</v>
      </c>
      <c r="C89" s="1">
        <v>46305</v>
      </c>
    </row>
    <row r="90" spans="1:30">
      <c r="A90" t="s">
        <v>7</v>
      </c>
      <c r="B90" t="s">
        <v>16</v>
      </c>
      <c r="C90" s="1">
        <v>46306</v>
      </c>
    </row>
    <row r="91" spans="1:30">
      <c r="A91" t="s">
        <v>7</v>
      </c>
      <c r="B91" t="s">
        <v>16</v>
      </c>
      <c r="C91" s="1">
        <v>46307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EDB1-387D-4D40-8B9E-1CE78BF45920}">
  <sheetPr>
    <tabColor theme="9" tint="0.79998168889431442"/>
  </sheetPr>
  <dimension ref="A1:Q108"/>
  <sheetViews>
    <sheetView zoomScale="80" zoomScaleNormal="80" workbookViewId="0">
      <pane ySplit="1" topLeftCell="A59" activePane="bottomLeft" state="frozen"/>
      <selection pane="bottomLeft" activeCell="G88" sqref="G88"/>
    </sheetView>
  </sheetViews>
  <sheetFormatPr defaultRowHeight="15"/>
  <cols>
    <col min="2" max="2" width="14.140625" bestFit="1" customWidth="1"/>
    <col min="3" max="3" width="17.28515625" customWidth="1"/>
    <col min="4" max="4" width="16" style="51" bestFit="1" customWidth="1"/>
    <col min="5" max="5" width="32.140625" bestFit="1" customWidth="1"/>
    <col min="6" max="6" width="21.85546875" bestFit="1" customWidth="1"/>
    <col min="7" max="7" width="28.5703125" customWidth="1"/>
    <col min="8" max="8" width="22.5703125" bestFit="1" customWidth="1"/>
    <col min="9" max="9" width="14" bestFit="1" customWidth="1"/>
    <col min="10" max="10" width="12" bestFit="1" customWidth="1"/>
    <col min="11" max="12" width="17.7109375" bestFit="1" customWidth="1"/>
    <col min="13" max="13" width="16.85546875" bestFit="1" customWidth="1"/>
    <col min="14" max="14" width="16" bestFit="1" customWidth="1"/>
    <col min="15" max="15" width="14" bestFit="1" customWidth="1"/>
    <col min="16" max="16" width="16.85546875" bestFit="1" customWidth="1"/>
    <col min="17" max="17" width="11.28515625" bestFit="1" customWidth="1"/>
  </cols>
  <sheetData>
    <row r="1" spans="1:12">
      <c r="A1" t="s">
        <v>1</v>
      </c>
      <c r="B1" t="s">
        <v>9</v>
      </c>
      <c r="C1" t="s">
        <v>2</v>
      </c>
      <c r="D1" s="65" t="s">
        <v>744</v>
      </c>
      <c r="E1" s="6" t="s">
        <v>3</v>
      </c>
      <c r="F1" s="6" t="s">
        <v>4</v>
      </c>
      <c r="G1" s="6" t="s">
        <v>5</v>
      </c>
      <c r="H1" s="4" t="s">
        <v>6</v>
      </c>
      <c r="I1" s="2" t="s">
        <v>0</v>
      </c>
      <c r="J1" s="2" t="s">
        <v>8</v>
      </c>
    </row>
    <row r="2" spans="1:12">
      <c r="C2" s="1">
        <v>46203</v>
      </c>
      <c r="D2" s="52"/>
      <c r="E2" s="50">
        <v>6407514468.26653</v>
      </c>
      <c r="F2" s="79">
        <v>-11660179.491866745</v>
      </c>
      <c r="G2" s="50"/>
      <c r="H2" s="60">
        <f>E2+F2</f>
        <v>6395854288.774663</v>
      </c>
      <c r="I2" s="60"/>
      <c r="J2" s="3">
        <v>100</v>
      </c>
    </row>
    <row r="3" spans="1:12">
      <c r="A3" t="s">
        <v>7</v>
      </c>
      <c r="B3" t="s">
        <v>17</v>
      </c>
      <c r="C3" s="1">
        <v>46204</v>
      </c>
      <c r="D3" s="62">
        <v>744792.11353623844</v>
      </c>
      <c r="E3" s="7">
        <v>6046887571.8335476</v>
      </c>
      <c r="F3" s="50">
        <f>D3+G3+H2-E3</f>
        <v>47789893.774651527</v>
      </c>
      <c r="G3" s="79">
        <v>-301921615.27999997</v>
      </c>
      <c r="H3" s="60">
        <f t="shared" ref="H3:H53" si="0">E3+F3</f>
        <v>6094677465.6081991</v>
      </c>
      <c r="I3" s="3">
        <f>(H3-H2-G3)/(H2+G3)</f>
        <v>1.222186317836371E-4</v>
      </c>
      <c r="J3" s="3">
        <f>J2*(1+I3)</f>
        <v>100.01222186317837</v>
      </c>
      <c r="K3" s="14">
        <f>H3-H2-G3</f>
        <v>744792.11353611946</v>
      </c>
      <c r="L3" s="14">
        <f>K3-D3</f>
        <v>-1.1897645890712738E-7</v>
      </c>
    </row>
    <row r="4" spans="1:12">
      <c r="A4" t="s">
        <v>7</v>
      </c>
      <c r="B4" t="s">
        <v>17</v>
      </c>
      <c r="C4" s="1">
        <v>46205</v>
      </c>
      <c r="D4" s="62">
        <v>653470.34205701668</v>
      </c>
      <c r="E4" s="7">
        <v>5939664443.675581</v>
      </c>
      <c r="F4" s="50">
        <f t="shared" ref="F4:F54" si="1">D4+G4+H3-E4</f>
        <v>139566034.51467514</v>
      </c>
      <c r="G4" s="7">
        <v>-16100457.76</v>
      </c>
      <c r="H4" s="60">
        <f t="shared" si="0"/>
        <v>6079230478.1902561</v>
      </c>
      <c r="I4" s="3">
        <f t="shared" ref="I4:I67" si="2">(H4-H3-G4)/(H3+G4)</f>
        <v>1.0750383538997491E-4</v>
      </c>
      <c r="J4" s="3">
        <f t="shared" ref="J4:J67" si="3">J3*(1+I4)</f>
        <v>100.02297356061453</v>
      </c>
      <c r="K4" s="14">
        <f t="shared" ref="K4:K52" si="4">H4-H3-G4</f>
        <v>653470.34205699898</v>
      </c>
      <c r="L4" s="14">
        <f t="shared" ref="L4:L52" si="5">K4-D4</f>
        <v>-1.7695128917694092E-8</v>
      </c>
    </row>
    <row r="5" spans="1:12">
      <c r="A5" t="s">
        <v>7</v>
      </c>
      <c r="B5" t="s">
        <v>17</v>
      </c>
      <c r="C5" s="1">
        <v>46206</v>
      </c>
      <c r="D5" s="62">
        <v>595271.53439645132</v>
      </c>
      <c r="E5" s="7">
        <v>6006952287.4800014</v>
      </c>
      <c r="F5" s="50">
        <f t="shared" si="1"/>
        <v>55213462.244650841</v>
      </c>
      <c r="G5" s="7">
        <v>-17660000</v>
      </c>
      <c r="H5" s="60">
        <f t="shared" si="0"/>
        <v>6062165749.7246523</v>
      </c>
      <c r="I5" s="3">
        <f t="shared" si="2"/>
        <v>9.8204176052720901E-5</v>
      </c>
      <c r="J5" s="3">
        <f t="shared" si="3"/>
        <v>100.03279623431939</v>
      </c>
      <c r="K5" s="14">
        <f t="shared" si="4"/>
        <v>595271.53439617157</v>
      </c>
      <c r="L5" s="14">
        <f t="shared" si="5"/>
        <v>-2.7974601835012436E-7</v>
      </c>
    </row>
    <row r="6" spans="1:12">
      <c r="A6" t="s">
        <v>7</v>
      </c>
      <c r="B6" t="s">
        <v>17</v>
      </c>
      <c r="C6" s="1">
        <v>46207</v>
      </c>
      <c r="D6" s="62">
        <v>-671058.2199895354</v>
      </c>
      <c r="E6" s="7">
        <v>6023942857.739996</v>
      </c>
      <c r="F6" s="50">
        <f t="shared" si="1"/>
        <v>37551833.764666557</v>
      </c>
      <c r="G6" s="7">
        <v>0</v>
      </c>
      <c r="H6" s="60">
        <f t="shared" si="0"/>
        <v>6061494691.5046625</v>
      </c>
      <c r="I6" s="3">
        <f t="shared" si="2"/>
        <v>-1.1069611879554045E-4</v>
      </c>
      <c r="J6" s="3">
        <f t="shared" si="3"/>
        <v>100.02172299202398</v>
      </c>
      <c r="K6" s="14">
        <f t="shared" si="4"/>
        <v>-671058.21998977661</v>
      </c>
      <c r="L6" s="14">
        <f t="shared" si="5"/>
        <v>-2.4121254682540894E-7</v>
      </c>
    </row>
    <row r="7" spans="1:12">
      <c r="A7" t="s">
        <v>7</v>
      </c>
      <c r="B7" t="s">
        <v>17</v>
      </c>
      <c r="C7" s="1">
        <v>46208</v>
      </c>
      <c r="D7" s="62">
        <v>1047532.0299866032</v>
      </c>
      <c r="E7" s="7">
        <v>6024990389.7600031</v>
      </c>
      <c r="F7" s="50">
        <f t="shared" si="1"/>
        <v>37551833.774645805</v>
      </c>
      <c r="G7" s="7">
        <v>0</v>
      </c>
      <c r="H7" s="60">
        <f t="shared" si="0"/>
        <v>6062542223.5346489</v>
      </c>
      <c r="I7" s="3">
        <f t="shared" si="2"/>
        <v>1.728174457456053E-4</v>
      </c>
      <c r="J7" s="3">
        <f t="shared" si="3"/>
        <v>100.03900849071054</v>
      </c>
      <c r="K7" s="14">
        <f t="shared" si="4"/>
        <v>1047532.0299863815</v>
      </c>
      <c r="L7" s="14">
        <f t="shared" si="5"/>
        <v>-2.2165477275848389E-7</v>
      </c>
    </row>
    <row r="8" spans="1:12">
      <c r="A8" t="s">
        <v>7</v>
      </c>
      <c r="B8" t="s">
        <v>17</v>
      </c>
      <c r="C8" s="1">
        <v>46209</v>
      </c>
      <c r="D8" s="62">
        <v>1595175.8299912035</v>
      </c>
      <c r="E8" s="7">
        <v>6180153736.4399872</v>
      </c>
      <c r="F8" s="50">
        <f t="shared" si="1"/>
        <v>37634912.924653053</v>
      </c>
      <c r="G8" s="7">
        <v>153651250</v>
      </c>
      <c r="H8" s="60">
        <f t="shared" si="0"/>
        <v>6217788649.3646402</v>
      </c>
      <c r="I8" s="3">
        <f t="shared" si="2"/>
        <v>2.5661618107331729E-4</v>
      </c>
      <c r="J8" s="3">
        <f t="shared" si="3"/>
        <v>100.06468011902778</v>
      </c>
      <c r="K8" s="14">
        <f t="shared" si="4"/>
        <v>1595175.8299913406</v>
      </c>
      <c r="L8" s="14">
        <f t="shared" si="5"/>
        <v>1.3713724911212921E-7</v>
      </c>
    </row>
    <row r="9" spans="1:12">
      <c r="A9" t="s">
        <v>7</v>
      </c>
      <c r="B9" t="s">
        <v>17</v>
      </c>
      <c r="C9" s="1">
        <v>46210</v>
      </c>
      <c r="D9" s="62">
        <v>616956.00999534177</v>
      </c>
      <c r="E9" s="7">
        <v>5992920944.1899929</v>
      </c>
      <c r="F9" s="50">
        <f t="shared" si="1"/>
        <v>38005453.184642792</v>
      </c>
      <c r="G9" s="7">
        <v>-187479208</v>
      </c>
      <c r="H9" s="60">
        <f t="shared" si="0"/>
        <v>6030926397.3746357</v>
      </c>
      <c r="I9" s="3">
        <f t="shared" si="2"/>
        <v>1.0230917932062957E-4</v>
      </c>
      <c r="J9" s="3">
        <f t="shared" si="3"/>
        <v>100.07491765432974</v>
      </c>
      <c r="K9" s="14">
        <f t="shared" si="4"/>
        <v>616956.00999546051</v>
      </c>
      <c r="L9" s="14">
        <f t="shared" si="5"/>
        <v>1.1874362826347351E-7</v>
      </c>
    </row>
    <row r="10" spans="1:12">
      <c r="A10" t="s">
        <v>7</v>
      </c>
      <c r="B10" t="s">
        <v>17</v>
      </c>
      <c r="C10" s="1">
        <v>46211</v>
      </c>
      <c r="D10" s="62">
        <v>654659.28999883193</v>
      </c>
      <c r="E10" s="7">
        <v>5721244368.3199806</v>
      </c>
      <c r="F10" s="50">
        <f t="shared" si="1"/>
        <v>100986827.34465408</v>
      </c>
      <c r="G10" s="7">
        <v>-209349861</v>
      </c>
      <c r="H10" s="60">
        <f t="shared" si="0"/>
        <v>5822231195.6646347</v>
      </c>
      <c r="I10" s="3">
        <f t="shared" si="2"/>
        <v>1.1245395227710856E-4</v>
      </c>
      <c r="J10" s="3">
        <f t="shared" si="3"/>
        <v>100.08617147434379</v>
      </c>
      <c r="K10" s="14">
        <f t="shared" si="4"/>
        <v>654659.28999900818</v>
      </c>
      <c r="L10" s="14">
        <f t="shared" si="5"/>
        <v>1.7625279724597931E-7</v>
      </c>
    </row>
    <row r="11" spans="1:12">
      <c r="A11" t="s">
        <v>7</v>
      </c>
      <c r="B11" t="s">
        <v>17</v>
      </c>
      <c r="C11" s="1">
        <v>46212</v>
      </c>
      <c r="D11" s="62">
        <v>635015.61999589135</v>
      </c>
      <c r="E11" s="7">
        <v>6232391697.1500177</v>
      </c>
      <c r="F11" s="50">
        <f t="shared" si="1"/>
        <v>-18167769.865386963</v>
      </c>
      <c r="G11" s="7">
        <v>391357716</v>
      </c>
      <c r="H11" s="60">
        <f t="shared" si="0"/>
        <v>6214223927.2846308</v>
      </c>
      <c r="I11" s="3">
        <f t="shared" si="2"/>
        <v>1.0219788097084599E-4</v>
      </c>
      <c r="J11" s="3">
        <f t="shared" si="3"/>
        <v>100.09640006898294</v>
      </c>
      <c r="K11" s="14">
        <f t="shared" si="4"/>
        <v>635015.61999607086</v>
      </c>
      <c r="L11" s="14">
        <f t="shared" si="5"/>
        <v>1.7951242625713348E-7</v>
      </c>
    </row>
    <row r="12" spans="1:12">
      <c r="A12" t="s">
        <v>7</v>
      </c>
      <c r="B12" t="s">
        <v>17</v>
      </c>
      <c r="C12" s="1">
        <v>46213</v>
      </c>
      <c r="D12" s="62">
        <v>786546.73001402698</v>
      </c>
      <c r="E12" s="7">
        <v>7057996654.2299881</v>
      </c>
      <c r="F12" s="50">
        <f t="shared" si="1"/>
        <v>26920039.184657097</v>
      </c>
      <c r="G12" s="7">
        <v>869906219.39999998</v>
      </c>
      <c r="H12" s="60">
        <f t="shared" si="0"/>
        <v>7084916693.4146452</v>
      </c>
      <c r="I12" s="3">
        <f t="shared" si="2"/>
        <v>1.1102940145482038E-4</v>
      </c>
      <c r="J12" s="3">
        <f t="shared" si="3"/>
        <v>100.10751371237038</v>
      </c>
      <c r="K12" s="14">
        <f t="shared" si="4"/>
        <v>786546.7300144434</v>
      </c>
      <c r="L12" s="14">
        <f t="shared" si="5"/>
        <v>4.1641760617494583E-7</v>
      </c>
    </row>
    <row r="13" spans="1:12">
      <c r="A13" t="s">
        <v>7</v>
      </c>
      <c r="B13" t="s">
        <v>17</v>
      </c>
      <c r="C13" s="1">
        <v>46214</v>
      </c>
      <c r="D13" s="62">
        <v>697913.81999281282</v>
      </c>
      <c r="E13" s="7">
        <v>6998694568.0399933</v>
      </c>
      <c r="F13" s="50">
        <f t="shared" si="1"/>
        <v>86920039.194644928</v>
      </c>
      <c r="G13" s="7">
        <v>0</v>
      </c>
      <c r="H13" s="60">
        <f t="shared" si="0"/>
        <v>7085614607.2346382</v>
      </c>
      <c r="I13" s="3">
        <f t="shared" si="2"/>
        <v>9.850699029979034E-5</v>
      </c>
      <c r="J13" s="3">
        <f t="shared" si="3"/>
        <v>100.11737500225259</v>
      </c>
      <c r="K13" s="14">
        <f t="shared" si="4"/>
        <v>697913.8199930191</v>
      </c>
      <c r="L13" s="14">
        <f t="shared" si="5"/>
        <v>2.0628795027732849E-7</v>
      </c>
    </row>
    <row r="14" spans="1:12">
      <c r="A14" t="s">
        <v>7</v>
      </c>
      <c r="B14" t="s">
        <v>17</v>
      </c>
      <c r="C14" s="1">
        <v>46215</v>
      </c>
      <c r="D14" s="62">
        <v>719523.78999774926</v>
      </c>
      <c r="E14" s="7">
        <v>6999414091.8299761</v>
      </c>
      <c r="F14" s="50">
        <f t="shared" si="1"/>
        <v>86920039.194660187</v>
      </c>
      <c r="G14" s="7">
        <v>0</v>
      </c>
      <c r="H14" s="60">
        <f t="shared" si="0"/>
        <v>7086334131.0246363</v>
      </c>
      <c r="I14" s="3">
        <f t="shared" si="2"/>
        <v>1.015471246860361E-4</v>
      </c>
      <c r="J14" s="3">
        <f t="shared" si="3"/>
        <v>100.12754163381518</v>
      </c>
      <c r="K14" s="14">
        <f t="shared" si="4"/>
        <v>719523.7899980545</v>
      </c>
      <c r="L14" s="14">
        <f t="shared" si="5"/>
        <v>3.0524097383022308E-7</v>
      </c>
    </row>
    <row r="15" spans="1:12">
      <c r="A15" t="s">
        <v>7</v>
      </c>
      <c r="B15" t="s">
        <v>17</v>
      </c>
      <c r="C15" s="1">
        <v>46216</v>
      </c>
      <c r="D15" s="62">
        <v>709185.51999785751</v>
      </c>
      <c r="E15" s="50">
        <v>6639701701.2700186</v>
      </c>
      <c r="F15" s="50">
        <f t="shared" si="1"/>
        <v>87101615.274615288</v>
      </c>
      <c r="G15" s="50">
        <v>-360240000</v>
      </c>
      <c r="H15" s="60">
        <f t="shared" si="0"/>
        <v>6726803316.5446339</v>
      </c>
      <c r="I15" s="3">
        <f t="shared" si="2"/>
        <v>1.0543794157242357E-4</v>
      </c>
      <c r="J15" s="3">
        <f t="shared" si="3"/>
        <v>100.13809887569975</v>
      </c>
      <c r="K15" s="14">
        <f t="shared" si="4"/>
        <v>709185.51999759674</v>
      </c>
      <c r="L15" s="14">
        <f t="shared" si="5"/>
        <v>-2.6077032089233398E-7</v>
      </c>
    </row>
    <row r="16" spans="1:12">
      <c r="A16" t="s">
        <v>7</v>
      </c>
      <c r="B16" t="s">
        <v>17</v>
      </c>
      <c r="C16" s="1">
        <v>46217</v>
      </c>
      <c r="D16" s="62">
        <v>864477.04000082309</v>
      </c>
      <c r="E16" s="50">
        <v>9195805259.4900169</v>
      </c>
      <c r="F16" s="50">
        <f t="shared" si="1"/>
        <v>-332282465.90538216</v>
      </c>
      <c r="G16" s="50">
        <v>2135855000</v>
      </c>
      <c r="H16" s="60">
        <f t="shared" si="0"/>
        <v>8863522793.5846348</v>
      </c>
      <c r="I16" s="3">
        <f t="shared" si="2"/>
        <v>9.7541506072407986E-5</v>
      </c>
      <c r="J16" s="3">
        <f t="shared" si="3"/>
        <v>100.14786649667933</v>
      </c>
      <c r="K16" s="14">
        <f t="shared" si="4"/>
        <v>864477.04000091553</v>
      </c>
      <c r="L16" s="14">
        <f t="shared" si="5"/>
        <v>9.2433765530586243E-8</v>
      </c>
    </row>
    <row r="17" spans="1:13">
      <c r="A17" t="s">
        <v>7</v>
      </c>
      <c r="B17" t="s">
        <v>17</v>
      </c>
      <c r="C17" s="1">
        <v>46218</v>
      </c>
      <c r="D17" s="62">
        <v>1088808.8499984273</v>
      </c>
      <c r="E17" s="50">
        <v>10389113995.700006</v>
      </c>
      <c r="F17" s="50">
        <f t="shared" si="1"/>
        <v>-345828375.59537315</v>
      </c>
      <c r="G17" s="79">
        <v>1178674017.6700006</v>
      </c>
      <c r="H17" s="60">
        <f t="shared" si="0"/>
        <v>10043285620.104633</v>
      </c>
      <c r="I17" s="3">
        <f t="shared" si="2"/>
        <v>1.0842337293944806E-4</v>
      </c>
      <c r="J17" s="3">
        <f t="shared" si="3"/>
        <v>100.15872486615758</v>
      </c>
      <c r="K17" s="14">
        <f t="shared" si="4"/>
        <v>1088808.8499979973</v>
      </c>
      <c r="L17" s="14">
        <f t="shared" si="5"/>
        <v>-4.300381988286972E-7</v>
      </c>
      <c r="M17" s="14"/>
    </row>
    <row r="18" spans="1:13">
      <c r="A18" t="s">
        <v>7</v>
      </c>
      <c r="B18" t="s">
        <v>17</v>
      </c>
      <c r="C18" s="1">
        <v>46219</v>
      </c>
      <c r="D18" s="62">
        <v>1120600.0300005258</v>
      </c>
      <c r="E18" s="7">
        <v>10374095325.490011</v>
      </c>
      <c r="F18" s="50">
        <f t="shared" si="1"/>
        <v>-284839105.3553772</v>
      </c>
      <c r="G18" s="7">
        <v>44850000</v>
      </c>
      <c r="H18" s="60">
        <f t="shared" si="0"/>
        <v>10089256220.134634</v>
      </c>
      <c r="I18" s="3">
        <f t="shared" si="2"/>
        <v>1.1108098386062973E-4</v>
      </c>
      <c r="J18" s="3">
        <f t="shared" si="3"/>
        <v>100.16985059585795</v>
      </c>
      <c r="K18" s="14">
        <f t="shared" si="4"/>
        <v>1120600.0300006866</v>
      </c>
      <c r="L18" s="14">
        <f t="shared" si="5"/>
        <v>1.6088597476482391E-7</v>
      </c>
    </row>
    <row r="19" spans="1:13">
      <c r="A19" t="s">
        <v>7</v>
      </c>
      <c r="B19" t="s">
        <v>17</v>
      </c>
      <c r="C19" s="1">
        <v>46220</v>
      </c>
      <c r="D19" s="62">
        <v>1097124.5400095151</v>
      </c>
      <c r="E19" s="7">
        <v>10370446050.13002</v>
      </c>
      <c r="F19" s="50">
        <f t="shared" si="1"/>
        <v>-330032705.45537567</v>
      </c>
      <c r="G19" s="7">
        <v>-49940000</v>
      </c>
      <c r="H19" s="60">
        <f t="shared" si="0"/>
        <v>10040413344.674644</v>
      </c>
      <c r="I19" s="3">
        <f t="shared" si="2"/>
        <v>1.0928279535712634E-4</v>
      </c>
      <c r="J19" s="3">
        <f t="shared" si="3"/>
        <v>100.18079743714156</v>
      </c>
      <c r="K19" s="14">
        <f t="shared" si="4"/>
        <v>1097124.5400104523</v>
      </c>
      <c r="L19" s="14">
        <f t="shared" si="5"/>
        <v>9.3714334070682526E-7</v>
      </c>
    </row>
    <row r="20" spans="1:13">
      <c r="A20" t="s">
        <v>7</v>
      </c>
      <c r="B20" t="s">
        <v>17</v>
      </c>
      <c r="C20" s="1">
        <v>46221</v>
      </c>
      <c r="D20" s="62">
        <v>1023625.569992377</v>
      </c>
      <c r="E20" s="7">
        <v>10441409675.700001</v>
      </c>
      <c r="F20" s="50">
        <f t="shared" si="1"/>
        <v>-399972705.45536423</v>
      </c>
      <c r="G20" s="7">
        <v>0</v>
      </c>
      <c r="H20" s="60">
        <f t="shared" si="0"/>
        <v>10041436970.244637</v>
      </c>
      <c r="I20" s="3">
        <f t="shared" si="2"/>
        <v>1.0195054076483697E-4</v>
      </c>
      <c r="J20" s="3">
        <f t="shared" si="3"/>
        <v>100.19101092361454</v>
      </c>
      <c r="K20" s="14">
        <f t="shared" si="4"/>
        <v>1023625.5699920654</v>
      </c>
      <c r="L20" s="14">
        <f t="shared" si="5"/>
        <v>-3.1152740120887756E-7</v>
      </c>
    </row>
    <row r="21" spans="1:13">
      <c r="A21" t="s">
        <v>7</v>
      </c>
      <c r="B21" t="s">
        <v>17</v>
      </c>
      <c r="C21" s="1">
        <v>46222</v>
      </c>
      <c r="D21" s="62">
        <v>1041410.8399919771</v>
      </c>
      <c r="E21" s="7">
        <v>10442451086.530012</v>
      </c>
      <c r="F21" s="50">
        <f t="shared" si="1"/>
        <v>-399972705.44538307</v>
      </c>
      <c r="G21" s="7">
        <v>0</v>
      </c>
      <c r="H21" s="60">
        <f t="shared" si="0"/>
        <v>10042478381.084629</v>
      </c>
      <c r="I21" s="3">
        <f t="shared" si="2"/>
        <v>1.0371133564633146E-4</v>
      </c>
      <c r="J21" s="3">
        <f t="shared" si="3"/>
        <v>100.20140186717718</v>
      </c>
      <c r="K21" s="14">
        <f t="shared" si="4"/>
        <v>1041410.8399925232</v>
      </c>
      <c r="L21" s="14">
        <f t="shared" si="5"/>
        <v>5.4610427469015121E-7</v>
      </c>
    </row>
    <row r="22" spans="1:13">
      <c r="A22" t="s">
        <v>7</v>
      </c>
      <c r="B22" t="s">
        <v>17</v>
      </c>
      <c r="C22" s="1">
        <v>46223</v>
      </c>
      <c r="D22" s="62">
        <v>1215712.4899962232</v>
      </c>
      <c r="E22" s="7">
        <v>10703289387.900005</v>
      </c>
      <c r="F22" s="50">
        <f t="shared" si="1"/>
        <v>-399954490.34538078</v>
      </c>
      <c r="G22" s="7">
        <v>259640803.97999999</v>
      </c>
      <c r="H22" s="60">
        <f t="shared" si="0"/>
        <v>10303334897.554625</v>
      </c>
      <c r="I22" s="3">
        <f t="shared" si="2"/>
        <v>1.1800605954529954E-4</v>
      </c>
      <c r="J22" s="3">
        <f t="shared" si="3"/>
        <v>100.21322623977245</v>
      </c>
      <c r="K22" s="14">
        <f t="shared" si="4"/>
        <v>1215712.4899955094</v>
      </c>
      <c r="L22" s="14">
        <f t="shared" si="5"/>
        <v>-7.1385875344276428E-7</v>
      </c>
    </row>
    <row r="23" spans="1:13">
      <c r="A23" t="s">
        <v>7</v>
      </c>
      <c r="B23" t="s">
        <v>17</v>
      </c>
      <c r="C23" s="1">
        <v>46224</v>
      </c>
      <c r="D23" s="62">
        <v>1181480.6199968841</v>
      </c>
      <c r="E23" s="50">
        <v>11120837617.549999</v>
      </c>
      <c r="F23" s="50">
        <f t="shared" si="1"/>
        <v>-449751239.37537766</v>
      </c>
      <c r="G23" s="50">
        <v>366570000</v>
      </c>
      <c r="H23" s="60">
        <f t="shared" si="0"/>
        <v>10671086378.174622</v>
      </c>
      <c r="I23" s="3">
        <f t="shared" si="2"/>
        <v>1.1073019219391556E-4</v>
      </c>
      <c r="J23" s="3">
        <f t="shared" si="3"/>
        <v>100.22432286957435</v>
      </c>
      <c r="K23" s="14">
        <f t="shared" si="4"/>
        <v>1181480.6199970245</v>
      </c>
      <c r="L23" s="14">
        <f t="shared" si="5"/>
        <v>1.4039687812328339E-7</v>
      </c>
    </row>
    <row r="24" spans="1:13">
      <c r="A24" t="s">
        <v>7</v>
      </c>
      <c r="B24" t="s">
        <v>17</v>
      </c>
      <c r="C24" s="1">
        <v>46225</v>
      </c>
      <c r="D24" s="62">
        <v>1013303.0899904369</v>
      </c>
      <c r="E24" s="50">
        <v>8706992559.1600037</v>
      </c>
      <c r="F24" s="50">
        <f t="shared" si="1"/>
        <v>-342642877.89539146</v>
      </c>
      <c r="G24" s="50">
        <v>-2307750000</v>
      </c>
      <c r="H24" s="60">
        <f t="shared" si="0"/>
        <v>8364349681.2646122</v>
      </c>
      <c r="I24" s="3">
        <f t="shared" si="2"/>
        <v>1.2116014998930116E-4</v>
      </c>
      <c r="J24" s="3">
        <f t="shared" si="3"/>
        <v>100.2364660635658</v>
      </c>
      <c r="K24" s="14">
        <f t="shared" si="4"/>
        <v>1013303.0899906158</v>
      </c>
      <c r="L24" s="14">
        <f t="shared" si="5"/>
        <v>1.7893034964799881E-7</v>
      </c>
    </row>
    <row r="25" spans="1:13">
      <c r="A25" t="s">
        <v>7</v>
      </c>
      <c r="B25" t="s">
        <v>17</v>
      </c>
      <c r="C25" s="1">
        <v>46226</v>
      </c>
      <c r="D25" s="62">
        <v>855094.40001514077</v>
      </c>
      <c r="E25" s="50">
        <v>8559934566.2800112</v>
      </c>
      <c r="F25" s="50">
        <f t="shared" si="1"/>
        <v>-252529790.6153841</v>
      </c>
      <c r="G25" s="50">
        <v>-57800000</v>
      </c>
      <c r="H25" s="60">
        <f t="shared" si="0"/>
        <v>8307404775.6646271</v>
      </c>
      <c r="I25" s="3">
        <f t="shared" si="2"/>
        <v>1.0294218813179907E-4</v>
      </c>
      <c r="J25" s="3">
        <f t="shared" si="3"/>
        <v>100.24678462471299</v>
      </c>
      <c r="K25" s="14">
        <f t="shared" si="4"/>
        <v>855094.40001487732</v>
      </c>
      <c r="L25" s="14">
        <f t="shared" si="5"/>
        <v>-2.6344787329435349E-7</v>
      </c>
    </row>
    <row r="26" spans="1:13">
      <c r="A26" t="s">
        <v>7</v>
      </c>
      <c r="B26" t="s">
        <v>17</v>
      </c>
      <c r="C26" s="1">
        <v>46227</v>
      </c>
      <c r="D26" s="62">
        <v>813709.4299983196</v>
      </c>
      <c r="E26" s="50">
        <v>8114669717.6300135</v>
      </c>
      <c r="F26" s="50">
        <f t="shared" si="1"/>
        <v>-135111232.53538799</v>
      </c>
      <c r="G26" s="50">
        <v>-328660000</v>
      </c>
      <c r="H26" s="60">
        <f t="shared" si="0"/>
        <v>7979558485.0946255</v>
      </c>
      <c r="I26" s="3">
        <f t="shared" si="2"/>
        <v>1.0198464205550629E-4</v>
      </c>
      <c r="J26" s="3">
        <f t="shared" si="3"/>
        <v>100.25700825716017</v>
      </c>
      <c r="K26" s="14">
        <f t="shared" si="4"/>
        <v>813709.42999839783</v>
      </c>
      <c r="L26" s="14">
        <f t="shared" si="5"/>
        <v>7.8231096267700195E-8</v>
      </c>
    </row>
    <row r="27" spans="1:13">
      <c r="A27" t="s">
        <v>7</v>
      </c>
      <c r="B27" t="s">
        <v>17</v>
      </c>
      <c r="C27" s="1">
        <v>46228</v>
      </c>
      <c r="D27" s="62">
        <v>821017.54999741982</v>
      </c>
      <c r="E27" s="7">
        <v>7944150735.170001</v>
      </c>
      <c r="F27" s="50">
        <f t="shared" si="1"/>
        <v>36228767.474621773</v>
      </c>
      <c r="G27" s="7">
        <v>0</v>
      </c>
      <c r="H27" s="60">
        <f t="shared" si="0"/>
        <v>7980379502.6446228</v>
      </c>
      <c r="I27" s="3">
        <f t="shared" si="2"/>
        <v>1.0289009743220068E-4</v>
      </c>
      <c r="J27" s="3">
        <f t="shared" si="3"/>
        <v>100.26732371050801</v>
      </c>
      <c r="K27" s="14">
        <f t="shared" si="4"/>
        <v>821017.54999732971</v>
      </c>
      <c r="L27" s="14">
        <f t="shared" si="5"/>
        <v>-9.0105459094047546E-8</v>
      </c>
    </row>
    <row r="28" spans="1:13">
      <c r="A28" t="s">
        <v>7</v>
      </c>
      <c r="B28" t="s">
        <v>17</v>
      </c>
      <c r="C28" s="1">
        <v>46229</v>
      </c>
      <c r="D28" s="62">
        <v>817700.52999854577</v>
      </c>
      <c r="E28" s="50">
        <v>7944968435.6900015</v>
      </c>
      <c r="F28" s="50">
        <f t="shared" si="1"/>
        <v>36228767.484620094</v>
      </c>
      <c r="G28" s="50">
        <v>0</v>
      </c>
      <c r="H28" s="60">
        <f t="shared" si="0"/>
        <v>7981197203.1746216</v>
      </c>
      <c r="I28" s="3">
        <f t="shared" si="2"/>
        <v>1.0246386524949109E-4</v>
      </c>
      <c r="J28" s="3">
        <f t="shared" si="3"/>
        <v>100.27759748805362</v>
      </c>
      <c r="K28" s="14">
        <f t="shared" si="4"/>
        <v>817700.5299987793</v>
      </c>
      <c r="L28" s="14">
        <f t="shared" si="5"/>
        <v>2.3352913558483124E-7</v>
      </c>
    </row>
    <row r="29" spans="1:13">
      <c r="A29" t="s">
        <v>7</v>
      </c>
      <c r="B29" t="s">
        <v>17</v>
      </c>
      <c r="C29" s="1">
        <v>46230</v>
      </c>
      <c r="D29" s="62">
        <v>784196.75999027025</v>
      </c>
      <c r="E29" s="50">
        <v>7355046922.9500027</v>
      </c>
      <c r="F29" s="50">
        <f t="shared" si="1"/>
        <v>-71863933.215391159</v>
      </c>
      <c r="G29" s="79">
        <v>-698798410.20000076</v>
      </c>
      <c r="H29" s="60">
        <f t="shared" si="0"/>
        <v>7283182989.7346115</v>
      </c>
      <c r="I29" s="3">
        <f t="shared" si="2"/>
        <v>1.076838528462918E-4</v>
      </c>
      <c r="J29" s="3">
        <f t="shared" si="3"/>
        <v>100.2883957661053</v>
      </c>
      <c r="K29" s="14">
        <f t="shared" si="4"/>
        <v>784196.75999069214</v>
      </c>
      <c r="L29" s="14">
        <f t="shared" si="5"/>
        <v>4.2188912630081177E-7</v>
      </c>
    </row>
    <row r="30" spans="1:13">
      <c r="A30" t="s">
        <v>7</v>
      </c>
      <c r="B30" t="s">
        <v>17</v>
      </c>
      <c r="C30" s="1">
        <v>46231</v>
      </c>
      <c r="D30" s="62">
        <v>806060.52000128699</v>
      </c>
      <c r="E30" s="7">
        <v>7713530081.0999956</v>
      </c>
      <c r="F30" s="50">
        <f t="shared" si="1"/>
        <v>89680775.564618111</v>
      </c>
      <c r="G30" s="79">
        <v>519221806.4100008</v>
      </c>
      <c r="H30" s="60">
        <f t="shared" si="0"/>
        <v>7803210856.6646137</v>
      </c>
      <c r="I30" s="3">
        <f t="shared" si="2"/>
        <v>1.0330924132514999E-4</v>
      </c>
      <c r="J30" s="3">
        <f t="shared" si="3"/>
        <v>100.29875648418562</v>
      </c>
      <c r="K30" s="14">
        <f t="shared" si="4"/>
        <v>806060.52000141144</v>
      </c>
      <c r="L30" s="14">
        <f t="shared" si="5"/>
        <v>1.2444797903299332E-7</v>
      </c>
    </row>
    <row r="31" spans="1:13">
      <c r="A31" t="s">
        <v>7</v>
      </c>
      <c r="B31" t="s">
        <v>17</v>
      </c>
      <c r="C31" s="1">
        <v>46232</v>
      </c>
      <c r="D31" s="62">
        <v>978457.34999816411</v>
      </c>
      <c r="E31" s="7">
        <v>7941286258.399992</v>
      </c>
      <c r="F31" s="50">
        <f t="shared" si="1"/>
        <v>32922467.314620018</v>
      </c>
      <c r="G31" s="7">
        <v>170019411.69999999</v>
      </c>
      <c r="H31" s="60">
        <f t="shared" si="0"/>
        <v>7974208725.714612</v>
      </c>
      <c r="I31" s="3">
        <f t="shared" si="2"/>
        <v>1.2271780910185431E-4</v>
      </c>
      <c r="J31" s="3">
        <f t="shared" si="3"/>
        <v>100.31106492783699</v>
      </c>
      <c r="K31" s="14">
        <f t="shared" si="4"/>
        <v>978457.34999829531</v>
      </c>
      <c r="L31" s="14">
        <f t="shared" si="5"/>
        <v>1.3120006769895554E-7</v>
      </c>
    </row>
    <row r="32" spans="1:13">
      <c r="A32" t="s">
        <v>7</v>
      </c>
      <c r="B32" t="s">
        <v>17</v>
      </c>
      <c r="C32" s="1">
        <v>46233</v>
      </c>
      <c r="D32" s="62">
        <v>836894.12000843091</v>
      </c>
      <c r="E32" s="7">
        <v>7894480593.8700132</v>
      </c>
      <c r="F32" s="50">
        <f t="shared" si="1"/>
        <v>20105025.964607239</v>
      </c>
      <c r="G32" s="7">
        <v>-60460000</v>
      </c>
      <c r="H32" s="60">
        <f t="shared" si="0"/>
        <v>7914585619.8346205</v>
      </c>
      <c r="I32" s="3">
        <f t="shared" si="2"/>
        <v>1.0575191973041791E-4</v>
      </c>
      <c r="J32" s="3">
        <f t="shared" si="3"/>
        <v>100.32167301552333</v>
      </c>
      <c r="K32" s="14">
        <f t="shared" si="4"/>
        <v>836894.12000846863</v>
      </c>
      <c r="L32" s="14">
        <f t="shared" si="5"/>
        <v>3.771856427192688E-8</v>
      </c>
    </row>
    <row r="33" spans="1:12">
      <c r="A33" t="s">
        <v>7</v>
      </c>
      <c r="B33" t="s">
        <v>17</v>
      </c>
      <c r="C33" s="1">
        <v>46234</v>
      </c>
      <c r="D33" s="62">
        <v>885342.69999769772</v>
      </c>
      <c r="E33" s="7">
        <v>8274400279.689991</v>
      </c>
      <c r="F33" s="50">
        <f t="shared" si="1"/>
        <v>20575821.34462738</v>
      </c>
      <c r="G33" s="7">
        <v>379505138.5</v>
      </c>
      <c r="H33" s="60">
        <f t="shared" si="0"/>
        <v>8294976101.0346184</v>
      </c>
      <c r="I33" s="3">
        <f t="shared" si="2"/>
        <v>1.0674379215204909E-4</v>
      </c>
      <c r="J33" s="3">
        <f t="shared" si="3"/>
        <v>100.33238173133604</v>
      </c>
      <c r="K33" s="14">
        <f t="shared" si="4"/>
        <v>885342.69999790192</v>
      </c>
      <c r="L33" s="14">
        <f t="shared" si="5"/>
        <v>2.0419247448444366E-7</v>
      </c>
    </row>
    <row r="34" spans="1:12">
      <c r="A34" t="s">
        <v>7</v>
      </c>
      <c r="B34" t="s">
        <v>17</v>
      </c>
      <c r="C34" s="1">
        <v>46235</v>
      </c>
      <c r="D34" s="62">
        <v>823483.95000152034</v>
      </c>
      <c r="E34" s="7">
        <v>8195364716.4799995</v>
      </c>
      <c r="F34" s="50">
        <f t="shared" si="1"/>
        <v>100434868.50462055</v>
      </c>
      <c r="G34" s="7">
        <v>0</v>
      </c>
      <c r="H34" s="60">
        <f t="shared" si="0"/>
        <v>8295799584.9846201</v>
      </c>
      <c r="I34" s="3">
        <f t="shared" si="2"/>
        <v>9.9275023818212675E-5</v>
      </c>
      <c r="J34" s="3">
        <f t="shared" si="3"/>
        <v>100.34234223092216</v>
      </c>
      <c r="K34" s="14">
        <f t="shared" si="4"/>
        <v>823483.95000171661</v>
      </c>
      <c r="L34" s="14">
        <f t="shared" si="5"/>
        <v>1.962762326002121E-7</v>
      </c>
    </row>
    <row r="35" spans="1:12">
      <c r="A35" t="s">
        <v>7</v>
      </c>
      <c r="B35" t="s">
        <v>17</v>
      </c>
      <c r="C35" s="1">
        <v>46236</v>
      </c>
      <c r="D35" s="62">
        <v>849041.77999769663</v>
      </c>
      <c r="E35" s="7">
        <v>8196214331.6099901</v>
      </c>
      <c r="F35" s="50">
        <f t="shared" si="1"/>
        <v>100434295.1546278</v>
      </c>
      <c r="G35" s="7">
        <v>0</v>
      </c>
      <c r="H35" s="60">
        <f t="shared" si="0"/>
        <v>8296648626.7646179</v>
      </c>
      <c r="I35" s="3">
        <f t="shared" si="2"/>
        <v>1.0234598501325772E-4</v>
      </c>
      <c r="J35" s="3">
        <f t="shared" si="3"/>
        <v>100.35261186677633</v>
      </c>
      <c r="K35" s="14">
        <f t="shared" si="4"/>
        <v>849041.77999782562</v>
      </c>
      <c r="L35" s="14">
        <f t="shared" si="5"/>
        <v>1.2898817658424377E-7</v>
      </c>
    </row>
    <row r="36" spans="1:12">
      <c r="A36" t="s">
        <v>7</v>
      </c>
      <c r="B36" t="s">
        <v>17</v>
      </c>
      <c r="C36" s="1">
        <v>46237</v>
      </c>
      <c r="D36" s="62">
        <v>903920.20001304033</v>
      </c>
      <c r="E36" s="7">
        <v>8258638177.1200161</v>
      </c>
      <c r="F36" s="50">
        <f t="shared" si="1"/>
        <v>-14253807.975384712</v>
      </c>
      <c r="G36" s="79">
        <v>-53168177.819999337</v>
      </c>
      <c r="H36" s="60">
        <f t="shared" si="0"/>
        <v>8244384369.1446314</v>
      </c>
      <c r="I36" s="3">
        <f t="shared" si="2"/>
        <v>1.0965273777394942E-4</v>
      </c>
      <c r="J36" s="3">
        <f t="shared" si="3"/>
        <v>100.36361580541029</v>
      </c>
      <c r="K36" s="14">
        <f t="shared" si="4"/>
        <v>903920.20001280308</v>
      </c>
      <c r="L36" s="14">
        <f t="shared" si="5"/>
        <v>-2.3725442588329315E-7</v>
      </c>
    </row>
    <row r="37" spans="1:12">
      <c r="A37" t="s">
        <v>7</v>
      </c>
      <c r="B37" t="s">
        <v>17</v>
      </c>
      <c r="C37" s="1">
        <v>46238</v>
      </c>
      <c r="D37" s="62">
        <v>881987.68002244993</v>
      </c>
      <c r="E37" s="7">
        <v>8467266623.0899677</v>
      </c>
      <c r="F37" s="50">
        <f t="shared" si="1"/>
        <v>33554205.734685898</v>
      </c>
      <c r="G37" s="7">
        <v>255554472</v>
      </c>
      <c r="H37" s="60">
        <f t="shared" si="0"/>
        <v>8500820828.8246536</v>
      </c>
      <c r="I37" s="3">
        <f t="shared" si="2"/>
        <v>1.0376400307175248E-4</v>
      </c>
      <c r="J37" s="3">
        <f t="shared" si="3"/>
        <v>100.37402993594901</v>
      </c>
      <c r="K37" s="14">
        <f t="shared" si="4"/>
        <v>881987.68002223969</v>
      </c>
      <c r="L37" s="14">
        <f t="shared" si="5"/>
        <v>-2.1024607121944427E-7</v>
      </c>
    </row>
    <row r="38" spans="1:12">
      <c r="A38" t="s">
        <v>7</v>
      </c>
      <c r="B38" t="s">
        <v>17</v>
      </c>
      <c r="C38" s="1">
        <v>46239</v>
      </c>
      <c r="D38" s="62">
        <v>958607.1900187193</v>
      </c>
      <c r="E38" s="7">
        <v>8794386739.1100044</v>
      </c>
      <c r="F38" s="50">
        <f t="shared" si="1"/>
        <v>-3370636.095331192</v>
      </c>
      <c r="G38" s="7">
        <v>289236667</v>
      </c>
      <c r="H38" s="60">
        <f t="shared" si="0"/>
        <v>8791016103.0146732</v>
      </c>
      <c r="I38" s="3">
        <f t="shared" si="2"/>
        <v>1.0905584980245618E-4</v>
      </c>
      <c r="J38" s="3">
        <f t="shared" si="3"/>
        <v>100.38497631108177</v>
      </c>
      <c r="K38" s="14">
        <f t="shared" si="4"/>
        <v>958607.19001960754</v>
      </c>
      <c r="L38" s="14">
        <f t="shared" si="5"/>
        <v>8.8824890553951263E-7</v>
      </c>
    </row>
    <row r="39" spans="1:12">
      <c r="A39" t="s">
        <v>7</v>
      </c>
      <c r="B39" t="s">
        <v>17</v>
      </c>
      <c r="C39" s="1">
        <v>46240</v>
      </c>
      <c r="D39" s="62">
        <v>1056055.7000251273</v>
      </c>
      <c r="E39" s="7">
        <v>9207798293.1200333</v>
      </c>
      <c r="F39" s="50">
        <f t="shared" si="1"/>
        <v>-382051134.40533447</v>
      </c>
      <c r="G39" s="7">
        <v>33675000</v>
      </c>
      <c r="H39" s="60">
        <f t="shared" si="0"/>
        <v>8825747158.7146988</v>
      </c>
      <c r="I39" s="3">
        <f t="shared" si="2"/>
        <v>1.1967055704247719E-4</v>
      </c>
      <c r="J39" s="3">
        <f t="shared" si="3"/>
        <v>100.39698943711562</v>
      </c>
      <c r="K39" s="14">
        <f t="shared" si="4"/>
        <v>1056055.7000255585</v>
      </c>
      <c r="L39" s="14">
        <f t="shared" si="5"/>
        <v>4.3120235204696655E-7</v>
      </c>
    </row>
    <row r="40" spans="1:12">
      <c r="A40" t="s">
        <v>7</v>
      </c>
      <c r="B40" t="s">
        <v>17</v>
      </c>
      <c r="C40" s="1">
        <v>46241</v>
      </c>
      <c r="D40" s="62">
        <v>964393.61002418166</v>
      </c>
      <c r="E40" s="7">
        <v>9474453603.5200119</v>
      </c>
      <c r="F40" s="50">
        <f t="shared" si="1"/>
        <v>-458556911.94528961</v>
      </c>
      <c r="G40" s="7">
        <v>189185139.25</v>
      </c>
      <c r="H40" s="60">
        <f t="shared" si="0"/>
        <v>9015896691.5747223</v>
      </c>
      <c r="I40" s="3">
        <f t="shared" si="2"/>
        <v>1.0697735469862926E-4</v>
      </c>
      <c r="J40" s="3">
        <f t="shared" si="3"/>
        <v>100.40772964146531</v>
      </c>
      <c r="K40" s="14">
        <f t="shared" si="4"/>
        <v>964393.61002349854</v>
      </c>
      <c r="L40" s="14">
        <f t="shared" si="5"/>
        <v>-6.8312510848045349E-7</v>
      </c>
    </row>
    <row r="41" spans="1:12">
      <c r="A41" t="s">
        <v>7</v>
      </c>
      <c r="B41" t="s">
        <v>17</v>
      </c>
      <c r="C41" s="1">
        <v>46242</v>
      </c>
      <c r="D41" s="62">
        <v>903650.61002183356</v>
      </c>
      <c r="E41" s="7">
        <v>9495477254.1399841</v>
      </c>
      <c r="F41" s="50">
        <f t="shared" si="1"/>
        <v>-478676911.95524025</v>
      </c>
      <c r="G41" s="7">
        <v>0</v>
      </c>
      <c r="H41" s="60">
        <f t="shared" si="0"/>
        <v>9016800342.1847439</v>
      </c>
      <c r="I41" s="3">
        <f t="shared" si="2"/>
        <v>1.0022858967162356E-4</v>
      </c>
      <c r="J41" s="3">
        <f t="shared" si="3"/>
        <v>100.4177933665994</v>
      </c>
      <c r="K41" s="14">
        <f t="shared" si="4"/>
        <v>903650.61002159119</v>
      </c>
      <c r="L41" s="14">
        <f t="shared" si="5"/>
        <v>-2.4237670004367828E-7</v>
      </c>
    </row>
    <row r="42" spans="1:12">
      <c r="A42" t="s">
        <v>7</v>
      </c>
      <c r="B42" t="s">
        <v>17</v>
      </c>
      <c r="C42" s="1">
        <v>46243</v>
      </c>
      <c r="D42" s="62">
        <v>924110.77002287121</v>
      </c>
      <c r="E42" s="7">
        <v>9496401364.8800201</v>
      </c>
      <c r="F42" s="50">
        <f t="shared" si="1"/>
        <v>-478676911.92525291</v>
      </c>
      <c r="G42" s="7">
        <v>0</v>
      </c>
      <c r="H42" s="60">
        <f t="shared" si="0"/>
        <v>9017724452.9547672</v>
      </c>
      <c r="I42" s="3">
        <f t="shared" si="2"/>
        <v>1.0248766025126788E-4</v>
      </c>
      <c r="J42" s="3">
        <f t="shared" si="3"/>
        <v>100.42808495128914</v>
      </c>
      <c r="K42" s="14">
        <f t="shared" si="4"/>
        <v>924110.77002334595</v>
      </c>
      <c r="L42" s="14">
        <f t="shared" si="5"/>
        <v>4.7474168241024017E-7</v>
      </c>
    </row>
    <row r="43" spans="1:12">
      <c r="A43" t="s">
        <v>7</v>
      </c>
      <c r="B43" t="s">
        <v>17</v>
      </c>
      <c r="C43" s="1">
        <v>46244</v>
      </c>
      <c r="D43" s="62">
        <v>1041812.2700302488</v>
      </c>
      <c r="E43" s="7">
        <v>9216241850.9300003</v>
      </c>
      <c r="F43" s="50">
        <f t="shared" si="1"/>
        <v>-474775585.7052021</v>
      </c>
      <c r="G43" s="7">
        <v>-277300000</v>
      </c>
      <c r="H43" s="60">
        <f t="shared" si="0"/>
        <v>8741466265.2247982</v>
      </c>
      <c r="I43" s="3">
        <f t="shared" si="2"/>
        <v>1.1919469994146369E-4</v>
      </c>
      <c r="J43" s="3">
        <f t="shared" si="3"/>
        <v>100.4400554467406</v>
      </c>
      <c r="K43" s="14">
        <f t="shared" si="4"/>
        <v>1041812.2700309753</v>
      </c>
      <c r="L43" s="14">
        <f t="shared" si="5"/>
        <v>7.2654802352190018E-7</v>
      </c>
    </row>
    <row r="44" spans="1:12">
      <c r="A44" t="s">
        <v>7</v>
      </c>
      <c r="B44" t="s">
        <v>17</v>
      </c>
      <c r="C44" s="1">
        <v>46245</v>
      </c>
      <c r="D44" s="62">
        <v>971278.47002070933</v>
      </c>
      <c r="E44" s="7">
        <v>9207608509.4700089</v>
      </c>
      <c r="F44" s="50">
        <f t="shared" si="1"/>
        <v>-404720965.77519035</v>
      </c>
      <c r="G44" s="7">
        <v>60450000</v>
      </c>
      <c r="H44" s="60">
        <f t="shared" si="0"/>
        <v>8802887543.6948185</v>
      </c>
      <c r="I44" s="3">
        <f t="shared" si="2"/>
        <v>1.103485242023588E-4</v>
      </c>
      <c r="J44" s="3">
        <f t="shared" si="3"/>
        <v>100.45113885862996</v>
      </c>
      <c r="K44" s="14">
        <f t="shared" si="4"/>
        <v>971278.47002029419</v>
      </c>
      <c r="L44" s="14">
        <f t="shared" si="5"/>
        <v>-4.1513703763484955E-7</v>
      </c>
    </row>
    <row r="45" spans="1:12">
      <c r="A45" t="s">
        <v>7</v>
      </c>
      <c r="B45" t="s">
        <v>17</v>
      </c>
      <c r="C45" s="1">
        <v>46246</v>
      </c>
      <c r="D45" s="62">
        <v>990964.42002912192</v>
      </c>
      <c r="E45" s="7">
        <v>9294548044.3399754</v>
      </c>
      <c r="F45" s="50">
        <f t="shared" si="1"/>
        <v>-620129536.22512817</v>
      </c>
      <c r="G45" s="63">
        <v>-129460000</v>
      </c>
      <c r="H45" s="60">
        <f t="shared" si="0"/>
        <v>8674418508.1148472</v>
      </c>
      <c r="I45" s="3">
        <f t="shared" si="2"/>
        <v>1.1425291962565272E-4</v>
      </c>
      <c r="J45" s="3">
        <f t="shared" si="3"/>
        <v>100.46261569452427</v>
      </c>
      <c r="K45" s="14">
        <f t="shared" si="4"/>
        <v>990964.42002868652</v>
      </c>
      <c r="L45" s="14">
        <f t="shared" si="5"/>
        <v>-4.3539330363273621E-7</v>
      </c>
    </row>
    <row r="46" spans="1:12">
      <c r="A46" t="s">
        <v>7</v>
      </c>
      <c r="B46" t="s">
        <v>17</v>
      </c>
      <c r="C46" s="1">
        <v>46247</v>
      </c>
      <c r="D46" s="62">
        <v>903741.59002086869</v>
      </c>
      <c r="E46" s="7">
        <v>9004199313.0899982</v>
      </c>
      <c r="F46" s="50">
        <f t="shared" si="1"/>
        <v>-578877063.38512993</v>
      </c>
      <c r="G46" s="7">
        <v>-250000000</v>
      </c>
      <c r="H46" s="60">
        <f t="shared" si="0"/>
        <v>8425322249.7048683</v>
      </c>
      <c r="I46" s="3">
        <f t="shared" si="2"/>
        <v>1.0727643565554127E-4</v>
      </c>
      <c r="J46" s="3">
        <f t="shared" si="3"/>
        <v>100.47339296585261</v>
      </c>
      <c r="K46" s="14">
        <f t="shared" si="4"/>
        <v>903741.59002113342</v>
      </c>
      <c r="L46" s="14">
        <f t="shared" si="5"/>
        <v>2.6472844183444977E-7</v>
      </c>
    </row>
    <row r="47" spans="1:12">
      <c r="A47" t="s">
        <v>7</v>
      </c>
      <c r="B47" t="s">
        <v>17</v>
      </c>
      <c r="C47" s="1">
        <v>46248</v>
      </c>
      <c r="D47" s="62">
        <v>907258.14002014534</v>
      </c>
      <c r="E47" s="7">
        <v>8657673035.3500023</v>
      </c>
      <c r="F47" s="50">
        <f t="shared" si="1"/>
        <v>-572493527.5051136</v>
      </c>
      <c r="G47" s="7">
        <v>-341050000</v>
      </c>
      <c r="H47" s="60">
        <f t="shared" si="0"/>
        <v>8085179507.8448887</v>
      </c>
      <c r="I47" s="3">
        <f t="shared" si="2"/>
        <v>1.1222508495473933E-4</v>
      </c>
      <c r="J47" s="3">
        <f t="shared" si="3"/>
        <v>100.48466860091391</v>
      </c>
      <c r="K47" s="14">
        <f t="shared" si="4"/>
        <v>907258.14002037048</v>
      </c>
      <c r="L47" s="14">
        <f t="shared" si="5"/>
        <v>2.2514723241329193E-7</v>
      </c>
    </row>
    <row r="48" spans="1:12">
      <c r="A48" t="s">
        <v>7</v>
      </c>
      <c r="B48" t="s">
        <v>17</v>
      </c>
      <c r="C48" s="1">
        <v>46249</v>
      </c>
      <c r="D48" s="62">
        <v>960584.75002029364</v>
      </c>
      <c r="E48" s="7">
        <v>8669682848.3399811</v>
      </c>
      <c r="F48" s="50">
        <f t="shared" si="1"/>
        <v>-583542755.74507236</v>
      </c>
      <c r="G48" s="7">
        <v>0</v>
      </c>
      <c r="H48" s="60">
        <f t="shared" si="0"/>
        <v>8086140092.5949087</v>
      </c>
      <c r="I48" s="3">
        <f t="shared" si="2"/>
        <v>1.1880809190296776E-4</v>
      </c>
      <c r="J48" s="3">
        <f t="shared" si="3"/>
        <v>100.49660699265588</v>
      </c>
      <c r="K48" s="14">
        <f t="shared" si="4"/>
        <v>960584.75002002716</v>
      </c>
      <c r="L48" s="14">
        <f t="shared" si="5"/>
        <v>-2.6647467166185379E-7</v>
      </c>
    </row>
    <row r="49" spans="1:16">
      <c r="A49" t="s">
        <v>7</v>
      </c>
      <c r="B49" t="s">
        <v>17</v>
      </c>
      <c r="C49" s="1">
        <v>46250</v>
      </c>
      <c r="D49" s="62">
        <v>904223.71002014494</v>
      </c>
      <c r="E49" s="7">
        <v>8670521366.7800102</v>
      </c>
      <c r="F49" s="50">
        <f t="shared" si="1"/>
        <v>-583477050.47508144</v>
      </c>
      <c r="G49" s="7">
        <v>0</v>
      </c>
      <c r="H49" s="60">
        <f t="shared" si="0"/>
        <v>8087044316.3049288</v>
      </c>
      <c r="I49" s="3">
        <f t="shared" si="2"/>
        <v>1.1182389862972217E-4</v>
      </c>
      <c r="J49" s="3">
        <f t="shared" si="3"/>
        <v>100.50784491504886</v>
      </c>
      <c r="K49" s="14">
        <f t="shared" si="4"/>
        <v>904223.71002006531</v>
      </c>
      <c r="L49" s="14">
        <f t="shared" si="5"/>
        <v>-7.9628080129623413E-8</v>
      </c>
    </row>
    <row r="50" spans="1:16">
      <c r="A50" t="s">
        <v>7</v>
      </c>
      <c r="B50" t="s">
        <v>17</v>
      </c>
      <c r="C50" s="1">
        <v>46251</v>
      </c>
      <c r="D50" s="62">
        <v>983267.93002276693</v>
      </c>
      <c r="E50" s="7">
        <v>9044229109.180027</v>
      </c>
      <c r="F50" s="50">
        <f t="shared" si="1"/>
        <v>-617901524.94507504</v>
      </c>
      <c r="G50" s="7">
        <v>338300000</v>
      </c>
      <c r="H50" s="60">
        <f t="shared" si="0"/>
        <v>8426327584.234952</v>
      </c>
      <c r="I50" s="3">
        <f t="shared" si="2"/>
        <v>1.1670359015718202E-4</v>
      </c>
      <c r="J50" s="3">
        <f t="shared" si="3"/>
        <v>100.51957454138942</v>
      </c>
      <c r="K50" s="14">
        <f t="shared" si="4"/>
        <v>983267.93002319336</v>
      </c>
      <c r="L50" s="14">
        <f t="shared" si="5"/>
        <v>4.2642932385206223E-7</v>
      </c>
    </row>
    <row r="51" spans="1:16">
      <c r="A51" t="s">
        <v>7</v>
      </c>
      <c r="B51" t="s">
        <v>17</v>
      </c>
      <c r="C51" s="1">
        <v>46252</v>
      </c>
      <c r="D51" s="62">
        <v>977551.52002693317</v>
      </c>
      <c r="E51" s="7">
        <v>9340282271.4399719</v>
      </c>
      <c r="F51" s="50">
        <f t="shared" si="1"/>
        <v>-860467135.68499279</v>
      </c>
      <c r="G51" s="7">
        <v>52510000</v>
      </c>
      <c r="H51" s="60">
        <f t="shared" si="0"/>
        <v>8479815135.7549791</v>
      </c>
      <c r="I51" s="3">
        <f t="shared" si="2"/>
        <v>1.1529310596121831E-4</v>
      </c>
      <c r="J51" s="3">
        <f t="shared" si="3"/>
        <v>100.53116375534819</v>
      </c>
      <c r="K51" s="14">
        <f t="shared" si="4"/>
        <v>977551.52002716064</v>
      </c>
      <c r="L51" s="14">
        <f t="shared" si="5"/>
        <v>2.2747553884983063E-7</v>
      </c>
    </row>
    <row r="52" spans="1:16">
      <c r="A52" t="s">
        <v>7</v>
      </c>
      <c r="B52" t="s">
        <v>17</v>
      </c>
      <c r="C52" s="1">
        <v>46253</v>
      </c>
      <c r="D52" s="62">
        <v>857907.06002253061</v>
      </c>
      <c r="E52" s="7">
        <v>9009100801.5000038</v>
      </c>
      <c r="F52" s="50">
        <f t="shared" si="1"/>
        <v>-584887758.68500233</v>
      </c>
      <c r="G52" s="7">
        <v>-56460000</v>
      </c>
      <c r="H52" s="60">
        <f t="shared" si="0"/>
        <v>8424213042.8150015</v>
      </c>
      <c r="I52" s="3">
        <f t="shared" si="2"/>
        <v>1.0184861568767996E-4</v>
      </c>
      <c r="J52" s="3">
        <f t="shared" si="3"/>
        <v>100.54140271521014</v>
      </c>
      <c r="K52" s="14">
        <f t="shared" si="4"/>
        <v>857907.06002235413</v>
      </c>
      <c r="L52" s="14">
        <f t="shared" si="5"/>
        <v>-1.7648562788963318E-7</v>
      </c>
    </row>
    <row r="53" spans="1:16">
      <c r="A53" t="s">
        <v>7</v>
      </c>
      <c r="B53" t="s">
        <v>17</v>
      </c>
      <c r="C53" s="1">
        <v>46254</v>
      </c>
      <c r="D53" s="62">
        <v>967310.4900230515</v>
      </c>
      <c r="E53" s="7">
        <v>8516863953.0900192</v>
      </c>
      <c r="F53" s="50">
        <f t="shared" si="1"/>
        <v>-591683599.78499508</v>
      </c>
      <c r="G53" s="7">
        <v>-500000000</v>
      </c>
      <c r="H53" s="60">
        <f t="shared" si="0"/>
        <v>7925180353.3050241</v>
      </c>
      <c r="I53" s="3">
        <f>(H53-H52-G53)/(H52+G53)</f>
        <v>1.2207022764231884E-4</v>
      </c>
      <c r="J53" s="3">
        <f t="shared" si="3"/>
        <v>100.55367582712707</v>
      </c>
      <c r="K53" s="14">
        <f>H53-H52-G53</f>
        <v>967310.4900226593</v>
      </c>
      <c r="L53" s="14">
        <f>K53-D53</f>
        <v>-3.9220321923494339E-7</v>
      </c>
    </row>
    <row r="54" spans="1:16">
      <c r="A54" t="s">
        <v>7</v>
      </c>
      <c r="B54" t="s">
        <v>17</v>
      </c>
      <c r="C54" s="1">
        <v>46255</v>
      </c>
      <c r="D54" s="62">
        <v>2162837.1622301713</v>
      </c>
      <c r="E54" s="17">
        <v>7811138509.3853836</v>
      </c>
      <c r="F54" s="50">
        <f t="shared" si="1"/>
        <v>116204681.08187103</v>
      </c>
      <c r="G54" s="7"/>
      <c r="H54" s="5">
        <f t="shared" ref="H54:H67" si="6">E54+F54</f>
        <v>7927343190.4672546</v>
      </c>
      <c r="I54" s="3">
        <f t="shared" si="2"/>
        <v>2.7290699590559189E-4</v>
      </c>
      <c r="J54" s="3">
        <f t="shared" si="3"/>
        <v>100.5811176287243</v>
      </c>
      <c r="K54" s="14">
        <f>H54-H53-G54</f>
        <v>2162837.1622304916</v>
      </c>
      <c r="L54" s="14">
        <f>K54-D54</f>
        <v>3.2037496566772461E-7</v>
      </c>
      <c r="M54" s="14"/>
      <c r="N54" s="14"/>
    </row>
    <row r="55" spans="1:16">
      <c r="A55" t="s">
        <v>7</v>
      </c>
      <c r="B55" t="s">
        <v>17</v>
      </c>
      <c r="C55" s="1">
        <v>46258</v>
      </c>
      <c r="D55" s="8">
        <v>-3755333.7779573039</v>
      </c>
      <c r="E55" s="17">
        <v>7210359680.4135246</v>
      </c>
      <c r="F55" s="50">
        <v>128228176.27577209</v>
      </c>
      <c r="G55" s="7">
        <v>-585000000</v>
      </c>
      <c r="H55" s="5">
        <f t="shared" si="6"/>
        <v>7338587856.6892967</v>
      </c>
      <c r="I55" s="3">
        <f t="shared" si="2"/>
        <v>-5.1146257816354305E-4</v>
      </c>
      <c r="J55" s="3">
        <f t="shared" si="3"/>
        <v>100.52967415098733</v>
      </c>
      <c r="K55" s="14">
        <f>H55-H54-G55</f>
        <v>-3755333.7779579163</v>
      </c>
      <c r="L55" s="14">
        <f>K55-D55</f>
        <v>-6.1234459280967712E-7</v>
      </c>
      <c r="M55" s="53"/>
    </row>
    <row r="56" spans="1:16">
      <c r="A56" t="s">
        <v>7</v>
      </c>
      <c r="B56" t="s">
        <v>17</v>
      </c>
      <c r="C56" s="1">
        <v>46259</v>
      </c>
      <c r="D56" s="8">
        <v>655883.59141741134</v>
      </c>
      <c r="E56" s="17">
        <v>7232497614.4369898</v>
      </c>
      <c r="F56" s="50">
        <v>296746125.84372425</v>
      </c>
      <c r="G56" s="7">
        <v>190000000</v>
      </c>
      <c r="H56" s="5">
        <f t="shared" si="6"/>
        <v>7529243740.280714</v>
      </c>
      <c r="I56" s="3">
        <f t="shared" si="2"/>
        <v>8.7119072514315859E-5</v>
      </c>
      <c r="J56" s="3">
        <f t="shared" si="3"/>
        <v>100.53843220295953</v>
      </c>
      <c r="K56" s="14">
        <f>H56-H55-G56</f>
        <v>655883.59141731262</v>
      </c>
      <c r="L56" s="14">
        <f t="shared" ref="L56:L72" si="7">K56-D56</f>
        <v>-9.8720192909240723E-8</v>
      </c>
      <c r="M56" s="53"/>
    </row>
    <row r="57" spans="1:16">
      <c r="A57" t="s">
        <v>7</v>
      </c>
      <c r="B57" t="s">
        <v>17</v>
      </c>
      <c r="C57" s="1">
        <v>46260</v>
      </c>
      <c r="D57" s="8">
        <v>-174004.6091069812</v>
      </c>
      <c r="E57" s="17">
        <v>7603432251.2927456</v>
      </c>
      <c r="F57" s="50">
        <v>31637484.378869057</v>
      </c>
      <c r="G57" s="7">
        <v>106000000</v>
      </c>
      <c r="H57" s="5">
        <f t="shared" si="6"/>
        <v>7635069735.6716146</v>
      </c>
      <c r="I57" s="3">
        <f t="shared" si="2"/>
        <v>-2.2789660031598514E-5</v>
      </c>
      <c r="J57" s="3">
        <f t="shared" si="3"/>
        <v>100.53614096626951</v>
      </c>
      <c r="K57" s="14">
        <f t="shared" ref="K57:K72" si="8">H57-H56-G57</f>
        <v>-174004.60909938812</v>
      </c>
      <c r="L57" s="14">
        <f t="shared" si="7"/>
        <v>7.5930729508399963E-6</v>
      </c>
      <c r="M57" s="53"/>
    </row>
    <row r="58" spans="1:16">
      <c r="A58" t="s">
        <v>7</v>
      </c>
      <c r="B58" t="s">
        <v>17</v>
      </c>
      <c r="C58" s="1">
        <v>46261</v>
      </c>
      <c r="D58" s="8">
        <v>693042.99013307749</v>
      </c>
      <c r="E58" s="17">
        <v>7635397733.7092104</v>
      </c>
      <c r="F58" s="50">
        <v>55365044.952528</v>
      </c>
      <c r="G58" s="7">
        <v>55000000</v>
      </c>
      <c r="H58" s="5">
        <f t="shared" si="6"/>
        <v>7690762778.6617384</v>
      </c>
      <c r="I58" s="3">
        <f t="shared" si="2"/>
        <v>9.0121808246934143E-5</v>
      </c>
      <c r="J58" s="3">
        <f t="shared" si="3"/>
        <v>100.54520146508757</v>
      </c>
      <c r="K58" s="14">
        <f t="shared" si="8"/>
        <v>693042.99012374878</v>
      </c>
      <c r="L58" s="14">
        <f t="shared" si="7"/>
        <v>-9.3287089839577675E-6</v>
      </c>
      <c r="M58" s="53"/>
    </row>
    <row r="59" spans="1:16">
      <c r="A59" t="s">
        <v>7</v>
      </c>
      <c r="B59" t="s">
        <v>17</v>
      </c>
      <c r="C59" s="1">
        <v>46262</v>
      </c>
      <c r="D59" s="8">
        <v>645052.4134068311</v>
      </c>
      <c r="E59" s="17">
        <v>7947774661.6272249</v>
      </c>
      <c r="F59" s="50">
        <v>3773169.4479212463</v>
      </c>
      <c r="G59" s="7">
        <v>260000000</v>
      </c>
      <c r="H59" s="5">
        <f t="shared" si="6"/>
        <v>7951547831.0751457</v>
      </c>
      <c r="I59" s="3">
        <f t="shared" si="2"/>
        <v>9.8739257510518339E-5</v>
      </c>
      <c r="J59" s="3">
        <f t="shared" si="3"/>
        <v>100.55512922362648</v>
      </c>
      <c r="K59" s="14">
        <f t="shared" si="8"/>
        <v>785052.41340732574</v>
      </c>
      <c r="L59" s="14">
        <f t="shared" si="7"/>
        <v>140000.00000049465</v>
      </c>
      <c r="M59" s="53"/>
    </row>
    <row r="60" spans="1:16">
      <c r="A60" t="s">
        <v>7</v>
      </c>
      <c r="B60" t="s">
        <v>17</v>
      </c>
      <c r="C60" s="1">
        <v>46265</v>
      </c>
      <c r="D60" s="8">
        <f>-217326519.361501+220134797.439379</f>
        <v>2808278.0778779984</v>
      </c>
      <c r="E60" s="17">
        <f>7455938911.24661+220134797.439379</f>
        <v>7676073708.6859884</v>
      </c>
      <c r="F60" s="50">
        <v>276990114.37642103</v>
      </c>
      <c r="G60" s="7">
        <v>-1025243.2739460468</v>
      </c>
      <c r="H60" s="5">
        <f t="shared" si="6"/>
        <v>7953063823.0624094</v>
      </c>
      <c r="I60" s="3">
        <f t="shared" si="2"/>
        <v>3.1963122337503246E-4</v>
      </c>
      <c r="J60" s="3">
        <f t="shared" si="3"/>
        <v>100.58726978259686</v>
      </c>
      <c r="K60" s="14">
        <f t="shared" si="8"/>
        <v>2541235.2612097263</v>
      </c>
      <c r="L60" s="14">
        <f t="shared" si="7"/>
        <v>-267042.81666827202</v>
      </c>
      <c r="M60" s="53"/>
    </row>
    <row r="61" spans="1:16">
      <c r="A61" t="s">
        <v>7</v>
      </c>
      <c r="B61" t="s">
        <v>17</v>
      </c>
      <c r="C61" s="1">
        <v>46266</v>
      </c>
      <c r="D61" s="8">
        <f>221097672.589785-220134797.439379</f>
        <v>962875.150406003</v>
      </c>
      <c r="E61" s="17">
        <v>7850182799.8257866</v>
      </c>
      <c r="F61" s="50">
        <v>-141003845.39207807</v>
      </c>
      <c r="G61" s="7">
        <v>-244974756.72605395</v>
      </c>
      <c r="H61" s="5">
        <f t="shared" si="6"/>
        <v>7709178954.4337082</v>
      </c>
      <c r="I61" s="3">
        <f t="shared" si="2"/>
        <v>1.4139536893944656E-4</v>
      </c>
      <c r="J61" s="3">
        <f t="shared" si="3"/>
        <v>100.6014923567184</v>
      </c>
      <c r="K61" s="14">
        <f t="shared" si="8"/>
        <v>1089888.0973527431</v>
      </c>
      <c r="L61" s="14">
        <f t="shared" si="7"/>
        <v>127012.94694674015</v>
      </c>
      <c r="M61" s="53"/>
    </row>
    <row r="62" spans="1:16">
      <c r="A62" t="s">
        <v>7</v>
      </c>
      <c r="B62" t="s">
        <v>17</v>
      </c>
      <c r="C62" s="1">
        <v>46267</v>
      </c>
      <c r="D62" s="8">
        <v>860873.75760852522</v>
      </c>
      <c r="E62" s="17">
        <v>7771983196.2350883</v>
      </c>
      <c r="F62" s="50">
        <v>-754881256.02515924</v>
      </c>
      <c r="G62" s="7">
        <v>-692937887.98138905</v>
      </c>
      <c r="H62" s="5">
        <f t="shared" si="6"/>
        <v>7017101940.2099295</v>
      </c>
      <c r="I62" s="3">
        <f t="shared" si="2"/>
        <v>1.2269728896952109E-4</v>
      </c>
      <c r="J62" s="3">
        <f t="shared" si="3"/>
        <v>100.61383588709687</v>
      </c>
      <c r="K62" s="14">
        <f t="shared" si="8"/>
        <v>860873.75761032104</v>
      </c>
      <c r="L62" s="14">
        <f t="shared" si="7"/>
        <v>1.7958227545022964E-6</v>
      </c>
      <c r="M62" s="53"/>
      <c r="N62" s="1">
        <v>46295</v>
      </c>
      <c r="P62" s="8"/>
    </row>
    <row r="63" spans="1:16">
      <c r="A63" t="s">
        <v>7</v>
      </c>
      <c r="B63" t="s">
        <v>17</v>
      </c>
      <c r="C63" s="1">
        <v>46268</v>
      </c>
      <c r="D63" s="8">
        <v>3065629.6742789228</v>
      </c>
      <c r="E63" s="17">
        <v>7030558652.0802259</v>
      </c>
      <c r="F63" s="50">
        <v>-150453194.21462891</v>
      </c>
      <c r="G63" s="7">
        <v>-140062112.01861095</v>
      </c>
      <c r="H63" s="5">
        <f t="shared" si="6"/>
        <v>6880105457.8655968</v>
      </c>
      <c r="I63" s="3">
        <f t="shared" si="2"/>
        <v>4.4577750760017463E-4</v>
      </c>
      <c r="J63" s="3">
        <f t="shared" si="3"/>
        <v>100.6586872720887</v>
      </c>
      <c r="K63" s="14">
        <f t="shared" si="8"/>
        <v>3065629.6742782593</v>
      </c>
      <c r="L63" s="14">
        <f t="shared" si="7"/>
        <v>-6.6356733441352844E-7</v>
      </c>
      <c r="M63" s="53"/>
      <c r="N63" s="30">
        <v>1845657</v>
      </c>
      <c r="O63" s="71">
        <v>80200000</v>
      </c>
      <c r="P63" s="8">
        <v>17788.726112112399</v>
      </c>
    </row>
    <row r="64" spans="1:16">
      <c r="A64" t="s">
        <v>7</v>
      </c>
      <c r="B64" t="s">
        <v>17</v>
      </c>
      <c r="C64" s="1">
        <v>46269</v>
      </c>
      <c r="D64" s="8">
        <v>1393955.5045809762</v>
      </c>
      <c r="E64" s="17">
        <v>6693105652.683794</v>
      </c>
      <c r="F64" s="50">
        <v>48393760.686378881</v>
      </c>
      <c r="G64" s="7">
        <v>-140000000</v>
      </c>
      <c r="H64" s="5">
        <f t="shared" si="6"/>
        <v>6741499413.3701725</v>
      </c>
      <c r="I64" s="3">
        <f t="shared" si="2"/>
        <v>2.0681508817477112E-4</v>
      </c>
      <c r="J64" s="3">
        <f t="shared" si="3"/>
        <v>100.67950500737243</v>
      </c>
      <c r="K64" s="14">
        <f t="shared" si="8"/>
        <v>1393955.5045757294</v>
      </c>
      <c r="L64" s="14">
        <f t="shared" si="7"/>
        <v>-5.2468385547399521E-6</v>
      </c>
      <c r="M64" s="53"/>
      <c r="N64" s="30">
        <v>1845658</v>
      </c>
      <c r="O64" s="71">
        <v>70323750</v>
      </c>
      <c r="P64" s="14">
        <v>15598.1287771314</v>
      </c>
    </row>
    <row r="65" spans="1:17">
      <c r="A65" t="s">
        <v>7</v>
      </c>
      <c r="B65" t="s">
        <v>17</v>
      </c>
      <c r="C65" s="1">
        <v>46273</v>
      </c>
      <c r="D65" s="8">
        <v>-609847.81793065264</v>
      </c>
      <c r="E65" s="17">
        <v>6995745574.0702438</v>
      </c>
      <c r="F65" s="50">
        <v>43143991.482000731</v>
      </c>
      <c r="G65" s="7">
        <v>298000000</v>
      </c>
      <c r="H65" s="5">
        <f t="shared" si="6"/>
        <v>7038889565.5522442</v>
      </c>
      <c r="I65" s="3">
        <f t="shared" si="2"/>
        <v>-8.6632270580209978E-5</v>
      </c>
      <c r="J65" s="3">
        <f t="shared" si="3"/>
        <v>100.67078291325274</v>
      </c>
      <c r="K65" s="14">
        <f t="shared" si="8"/>
        <v>-609847.81792831421</v>
      </c>
      <c r="L65" s="14">
        <f t="shared" si="7"/>
        <v>2.3384345695376396E-6</v>
      </c>
      <c r="M65" s="53"/>
      <c r="N65" s="30">
        <v>1845660</v>
      </c>
      <c r="O65" s="71">
        <v>77283750</v>
      </c>
      <c r="P65" s="19">
        <v>17141.888549462001</v>
      </c>
    </row>
    <row r="66" spans="1:17">
      <c r="A66" t="s">
        <v>7</v>
      </c>
      <c r="B66" t="s">
        <v>17</v>
      </c>
      <c r="C66" s="1">
        <v>46274</v>
      </c>
      <c r="D66" s="8">
        <v>542272.61366063217</v>
      </c>
      <c r="E66" s="17">
        <v>6984756207.2922649</v>
      </c>
      <c r="F66" s="50">
        <v>39919121.873640575</v>
      </c>
      <c r="G66" s="7">
        <v>-15000000</v>
      </c>
      <c r="H66" s="5">
        <f t="shared" si="6"/>
        <v>7024675329.165906</v>
      </c>
      <c r="I66" s="3">
        <f t="shared" si="2"/>
        <v>1.1187015489472412E-4</v>
      </c>
      <c r="J66" s="3">
        <f t="shared" si="3"/>
        <v>100.68204496933062</v>
      </c>
      <c r="K66" s="14">
        <f t="shared" si="8"/>
        <v>785763.61366176605</v>
      </c>
      <c r="L66" s="14">
        <f t="shared" si="7"/>
        <v>243491.00000113389</v>
      </c>
      <c r="M66" s="53"/>
      <c r="N66" s="30">
        <v>1845661</v>
      </c>
      <c r="O66" s="71">
        <v>63742500</v>
      </c>
      <c r="P66" s="19">
        <v>14138.377484172601</v>
      </c>
    </row>
    <row r="67" spans="1:17">
      <c r="A67" t="s">
        <v>7</v>
      </c>
      <c r="B67" t="s">
        <v>17</v>
      </c>
      <c r="C67" s="1">
        <v>46275</v>
      </c>
      <c r="D67" s="8">
        <v>515912.24733630172</v>
      </c>
      <c r="E67" s="17">
        <v>7068350717.2154789</v>
      </c>
      <c r="F67" s="50">
        <v>41840524.375206806</v>
      </c>
      <c r="G67" s="7">
        <v>85000000</v>
      </c>
      <c r="H67" s="5">
        <f t="shared" si="6"/>
        <v>7110191241.5906858</v>
      </c>
      <c r="I67" s="3">
        <f t="shared" si="2"/>
        <v>7.2564836071131522E-5</v>
      </c>
      <c r="J67" s="3">
        <f t="shared" si="3"/>
        <v>100.68935094541912</v>
      </c>
      <c r="K67" s="14">
        <f t="shared" si="8"/>
        <v>515912.42477989197</v>
      </c>
      <c r="L67" s="14">
        <f t="shared" si="7"/>
        <v>0.1774435902480036</v>
      </c>
      <c r="M67" s="53"/>
      <c r="N67" s="30">
        <v>1845640</v>
      </c>
      <c r="O67" s="19">
        <v>199999999.99098599</v>
      </c>
      <c r="P67" s="19">
        <v>44360.912995785497</v>
      </c>
    </row>
    <row r="68" spans="1:17">
      <c r="A68" t="s">
        <v>7</v>
      </c>
      <c r="B68" t="s">
        <v>17</v>
      </c>
      <c r="C68" s="1">
        <v>46276</v>
      </c>
      <c r="D68" s="8">
        <v>1221512.3347971884</v>
      </c>
      <c r="E68" s="17">
        <v>7045625859.1285419</v>
      </c>
      <c r="F68" s="50">
        <v>55742010.971839011</v>
      </c>
      <c r="G68" s="7">
        <v>-10000000</v>
      </c>
      <c r="H68" s="5">
        <f t="shared" ref="H68:H72" si="9">E68+F68</f>
        <v>7101367870.1003809</v>
      </c>
      <c r="I68" s="3">
        <f t="shared" ref="I68:I72" si="10">(H68-H67-G68)/(H67+G68)</f>
        <v>1.6571786162642121E-4</v>
      </c>
      <c r="J68" s="3">
        <f t="shared" ref="J68:J72" si="11">J67*(1+I68)</f>
        <v>100.70603696934634</v>
      </c>
      <c r="K68" s="14">
        <f t="shared" si="8"/>
        <v>1176628.5096950531</v>
      </c>
      <c r="L68" s="14">
        <f t="shared" si="7"/>
        <v>-44883.825102135306</v>
      </c>
      <c r="M68" s="53"/>
      <c r="N68" s="30">
        <v>1840888</v>
      </c>
      <c r="O68" s="19">
        <v>299999999.984505</v>
      </c>
      <c r="P68" s="19">
        <v>66374.684472322493</v>
      </c>
    </row>
    <row r="69" spans="1:17">
      <c r="A69" t="s">
        <v>7</v>
      </c>
      <c r="B69" t="s">
        <v>17</v>
      </c>
      <c r="C69" s="1">
        <v>46279</v>
      </c>
      <c r="D69" s="8">
        <v>3058385.779109227</v>
      </c>
      <c r="E69" s="17">
        <v>6689437522.4996672</v>
      </c>
      <c r="F69" s="50">
        <v>24790015.623892773</v>
      </c>
      <c r="G69" s="7">
        <v>-390000000</v>
      </c>
      <c r="H69" s="5">
        <f t="shared" si="9"/>
        <v>6714227538.12356</v>
      </c>
      <c r="I69" s="3">
        <f t="shared" si="10"/>
        <v>4.2609317184341477E-4</v>
      </c>
      <c r="J69" s="3">
        <f t="shared" si="11"/>
        <v>100.74894712406238</v>
      </c>
      <c r="K69" s="14">
        <f t="shared" si="8"/>
        <v>2859668.0231790543</v>
      </c>
      <c r="L69" s="14">
        <f t="shared" si="7"/>
        <v>-198717.75593017275</v>
      </c>
      <c r="M69" s="53"/>
      <c r="N69" s="30">
        <v>1845659</v>
      </c>
      <c r="O69" s="71">
        <v>108450000</v>
      </c>
      <c r="P69" s="19">
        <v>24054.7050730437</v>
      </c>
    </row>
    <row r="70" spans="1:17">
      <c r="A70" t="s">
        <v>7</v>
      </c>
      <c r="B70" t="s">
        <v>17</v>
      </c>
      <c r="C70" s="1">
        <v>46280</v>
      </c>
      <c r="D70" s="8">
        <v>-1380332.1932738621</v>
      </c>
      <c r="E70" s="17">
        <v>6517286620.8314142</v>
      </c>
      <c r="F70" s="50">
        <v>-439414.9011304453</v>
      </c>
      <c r="G70" s="7">
        <v>-196000000</v>
      </c>
      <c r="H70" s="5">
        <f t="shared" si="9"/>
        <v>6516847205.9302835</v>
      </c>
      <c r="I70" s="3">
        <f t="shared" si="10"/>
        <v>-2.1176495990714826E-4</v>
      </c>
      <c r="J70" s="3">
        <f t="shared" si="11"/>
        <v>100.72761202731397</v>
      </c>
      <c r="K70" s="14">
        <f t="shared" si="8"/>
        <v>-1380332.1932764053</v>
      </c>
      <c r="L70" s="14">
        <f t="shared" si="7"/>
        <v>-2.543209120631218E-6</v>
      </c>
      <c r="M70" s="53"/>
      <c r="O70" s="71">
        <f>SUM(O63:O69)</f>
        <v>899999999.97549105</v>
      </c>
      <c r="P70" s="14">
        <f>SUM(P63:P69)</f>
        <v>199457.42346403009</v>
      </c>
      <c r="Q70" s="71">
        <f>SUM(O70:P70)</f>
        <v>900199457.39895511</v>
      </c>
    </row>
    <row r="71" spans="1:17">
      <c r="A71" t="s">
        <v>7</v>
      </c>
      <c r="B71" t="s">
        <v>17</v>
      </c>
      <c r="C71" s="1">
        <v>46281</v>
      </c>
      <c r="D71" s="8">
        <v>-2058798.4583823488</v>
      </c>
      <c r="E71" s="17">
        <v>6622375973.3399954</v>
      </c>
      <c r="F71" s="50">
        <v>-55587565.868092202</v>
      </c>
      <c r="G71" s="7">
        <v>52000000</v>
      </c>
      <c r="H71" s="5">
        <f t="shared" si="9"/>
        <v>6566788407.4719028</v>
      </c>
      <c r="I71" s="3">
        <f t="shared" si="10"/>
        <v>-3.1341853354756652E-4</v>
      </c>
      <c r="J71" s="3">
        <f t="shared" si="11"/>
        <v>100.69604212686461</v>
      </c>
      <c r="K71" s="14">
        <f t="shared" si="8"/>
        <v>-2058798.4583806992</v>
      </c>
      <c r="L71" s="14">
        <f t="shared" si="7"/>
        <v>1.6496051102876663E-6</v>
      </c>
      <c r="M71" s="53"/>
    </row>
    <row r="72" spans="1:17">
      <c r="A72" t="s">
        <v>7</v>
      </c>
      <c r="B72" t="s">
        <v>17</v>
      </c>
      <c r="C72" s="1">
        <v>46282</v>
      </c>
      <c r="D72" s="8">
        <v>2949203.0974711915</v>
      </c>
      <c r="E72" s="17">
        <v>6778468434.0626326</v>
      </c>
      <c r="F72" s="50">
        <v>-44730823.493257903</v>
      </c>
      <c r="G72" s="7">
        <v>164000000</v>
      </c>
      <c r="H72" s="5">
        <f t="shared" si="9"/>
        <v>6733737610.569375</v>
      </c>
      <c r="I72" s="3">
        <f t="shared" si="10"/>
        <v>4.3816606895534803E-4</v>
      </c>
      <c r="J72" s="3">
        <f t="shared" si="11"/>
        <v>100.74016371580271</v>
      </c>
      <c r="K72" s="14">
        <f t="shared" si="8"/>
        <v>2949203.0974721909</v>
      </c>
      <c r="L72" s="14">
        <f t="shared" si="7"/>
        <v>9.9930912256240845E-7</v>
      </c>
      <c r="M72" s="53"/>
    </row>
    <row r="73" spans="1:17">
      <c r="A73" t="s">
        <v>7</v>
      </c>
      <c r="B73" t="s">
        <v>17</v>
      </c>
      <c r="C73" s="1">
        <v>46283</v>
      </c>
      <c r="D73" s="8">
        <v>2260621.6790402005</v>
      </c>
      <c r="E73" s="17">
        <v>6533396223.6564169</v>
      </c>
      <c r="F73" s="50">
        <v>26602008.591996614</v>
      </c>
      <c r="G73" s="7">
        <v>-176000000</v>
      </c>
      <c r="H73" s="5">
        <f t="shared" ref="H73:H79" si="12">E73+F73</f>
        <v>6559998232.2484131</v>
      </c>
      <c r="I73" s="3">
        <f t="shared" ref="I73:I81" si="13">(H73-H72-G73)/(H72+G73)</f>
        <v>3.447258510914665E-4</v>
      </c>
      <c r="J73" s="3">
        <f t="shared" ref="J73:J81" si="14">J72*(1+I73)</f>
        <v>100.77489145447875</v>
      </c>
      <c r="K73" s="14">
        <f>H73-H72-G73</f>
        <v>2260621.6790380478</v>
      </c>
      <c r="L73" s="14">
        <f>K73-D73</f>
        <v>-2.1527521312236786E-6</v>
      </c>
      <c r="M73" s="53"/>
    </row>
    <row r="74" spans="1:17">
      <c r="A74" t="s">
        <v>7</v>
      </c>
      <c r="B74" t="s">
        <v>17</v>
      </c>
      <c r="C74" s="1">
        <v>46286</v>
      </c>
      <c r="D74" s="8">
        <v>365671.80909185862</v>
      </c>
      <c r="E74" s="17">
        <v>7519563514.7507391</v>
      </c>
      <c r="F74" s="50">
        <v>9800389.3067696169</v>
      </c>
      <c r="G74" s="7">
        <v>969000000</v>
      </c>
      <c r="H74" s="5">
        <f t="shared" si="12"/>
        <v>7529363904.0575085</v>
      </c>
      <c r="I74" s="3">
        <f t="shared" si="13"/>
        <v>4.8568454635721268E-5</v>
      </c>
      <c r="J74" s="3">
        <f t="shared" si="14"/>
        <v>100.77978593522276</v>
      </c>
      <c r="K74" s="14">
        <f t="shared" ref="K74:K80" si="15">H74-H73-G74</f>
        <v>365671.80909538269</v>
      </c>
      <c r="L74" s="14">
        <f t="shared" ref="L74:L81" si="16">K74-D74</f>
        <v>3.5240664146840572E-6</v>
      </c>
      <c r="M74" s="53"/>
    </row>
    <row r="75" spans="1:17">
      <c r="A75" t="s">
        <v>7</v>
      </c>
      <c r="B75" t="s">
        <v>17</v>
      </c>
      <c r="C75" s="1">
        <v>46287</v>
      </c>
      <c r="D75" s="8">
        <v>1026376.1819610508</v>
      </c>
      <c r="E75" s="17">
        <v>8540210529.8010035</v>
      </c>
      <c r="F75" s="50">
        <v>-104820249.56153876</v>
      </c>
      <c r="G75" s="7">
        <v>905000000</v>
      </c>
      <c r="H75" s="5">
        <f t="shared" si="12"/>
        <v>8435390280.2394648</v>
      </c>
      <c r="I75" s="3">
        <f t="shared" si="13"/>
        <v>1.2168981486114605E-4</v>
      </c>
      <c r="J75" s="3">
        <f t="shared" si="14"/>
        <v>100.79204980871495</v>
      </c>
      <c r="K75" s="14">
        <f t="shared" si="15"/>
        <v>1026376.1819562912</v>
      </c>
      <c r="L75" s="14">
        <f t="shared" si="16"/>
        <v>-4.7596404328942299E-6</v>
      </c>
      <c r="M75" s="53"/>
    </row>
    <row r="76" spans="1:17">
      <c r="A76" t="s">
        <v>7</v>
      </c>
      <c r="B76" t="s">
        <v>17</v>
      </c>
      <c r="C76" s="1">
        <v>46288</v>
      </c>
      <c r="D76" s="8">
        <v>88065.604327150257</v>
      </c>
      <c r="E76" s="17">
        <f>8633148700.22249+2502311.51501498</f>
        <v>8635651011.737505</v>
      </c>
      <c r="F76" s="50">
        <v>-105172393.44945736</v>
      </c>
      <c r="G76" s="7">
        <v>95000000</v>
      </c>
      <c r="H76" s="5">
        <f t="shared" si="12"/>
        <v>8530478618.2880478</v>
      </c>
      <c r="I76" s="3">
        <f t="shared" si="13"/>
        <v>1.0355686631087045E-5</v>
      </c>
      <c r="J76" s="3">
        <f t="shared" si="14"/>
        <v>100.79309357959768</v>
      </c>
      <c r="K76" s="14">
        <f t="shared" si="15"/>
        <v>88338.048583030701</v>
      </c>
      <c r="L76" s="14">
        <f t="shared" si="16"/>
        <v>272.44425588044396</v>
      </c>
      <c r="M76" s="53"/>
    </row>
    <row r="77" spans="1:17">
      <c r="A77" t="s">
        <v>7</v>
      </c>
      <c r="B77" t="s">
        <v>17</v>
      </c>
      <c r="C77" s="1">
        <v>46289</v>
      </c>
      <c r="D77" s="8">
        <v>1277112.7027642522</v>
      </c>
      <c r="E77" s="17">
        <v>8559060405.7452116</v>
      </c>
      <c r="F77" s="50">
        <v>-42304674.754403636</v>
      </c>
      <c r="G77" s="7">
        <v>-15000000</v>
      </c>
      <c r="H77" s="5">
        <f t="shared" si="12"/>
        <v>8516755730.9908075</v>
      </c>
      <c r="I77" s="3">
        <f t="shared" si="13"/>
        <v>1.4997544589178872E-4</v>
      </c>
      <c r="J77" s="3">
        <f t="shared" si="14"/>
        <v>100.8082100687501</v>
      </c>
      <c r="K77" s="14">
        <f t="shared" si="15"/>
        <v>1277112.7027597427</v>
      </c>
      <c r="L77" s="14">
        <f t="shared" si="16"/>
        <v>-4.509463906288147E-6</v>
      </c>
      <c r="M77" s="53"/>
    </row>
    <row r="78" spans="1:17">
      <c r="A78" t="s">
        <v>7</v>
      </c>
      <c r="B78" t="s">
        <v>17</v>
      </c>
      <c r="C78" s="1">
        <v>46290</v>
      </c>
      <c r="D78" s="8">
        <v>2509768.2822647295</v>
      </c>
      <c r="E78" s="17">
        <v>8465891084.6584539</v>
      </c>
      <c r="F78" s="50">
        <v>-11625585.385386517</v>
      </c>
      <c r="G78" s="7">
        <v>-65000000</v>
      </c>
      <c r="H78" s="5">
        <f t="shared" si="12"/>
        <v>8454265499.2730675</v>
      </c>
      <c r="I78" s="3">
        <f t="shared" si="13"/>
        <v>2.9695229750395524E-4</v>
      </c>
      <c r="J78" s="3">
        <f t="shared" si="14"/>
        <v>100.83814529833728</v>
      </c>
      <c r="K78" s="14">
        <f t="shared" si="15"/>
        <v>2509768.2822599411</v>
      </c>
      <c r="L78" s="14">
        <f t="shared" si="16"/>
        <v>-4.7883950173854828E-6</v>
      </c>
      <c r="M78" s="53"/>
    </row>
    <row r="79" spans="1:17">
      <c r="A79" t="s">
        <v>7</v>
      </c>
      <c r="B79" t="s">
        <v>17</v>
      </c>
      <c r="C79" s="1">
        <v>46293</v>
      </c>
      <c r="D79" s="8">
        <v>4566576.2841923898</v>
      </c>
      <c r="E79" s="17">
        <v>8284795258.7514334</v>
      </c>
      <c r="F79" s="50">
        <v>-29963183.194166601</v>
      </c>
      <c r="G79" s="7">
        <v>-204000000</v>
      </c>
      <c r="H79" s="5">
        <f t="shared" si="12"/>
        <v>8254832075.5572672</v>
      </c>
      <c r="I79" s="3">
        <f t="shared" si="13"/>
        <v>5.53506585285295E-4</v>
      </c>
      <c r="J79" s="3">
        <f t="shared" si="14"/>
        <v>100.89395987580787</v>
      </c>
      <c r="K79" s="14">
        <f t="shared" si="15"/>
        <v>4566576.2841997147</v>
      </c>
      <c r="L79" s="14">
        <f t="shared" si="16"/>
        <v>7.3248520493507385E-6</v>
      </c>
      <c r="M79" s="53"/>
    </row>
    <row r="80" spans="1:17">
      <c r="A80" t="s">
        <v>7</v>
      </c>
      <c r="B80" t="s">
        <v>17</v>
      </c>
      <c r="C80" s="1">
        <v>46294</v>
      </c>
      <c r="D80" s="8">
        <v>1041958.9427182251</v>
      </c>
      <c r="E80" s="17">
        <v>8202016355.1886501</v>
      </c>
      <c r="F80" s="50">
        <v>-131142320.68866511</v>
      </c>
      <c r="G80" s="7">
        <v>-185000000</v>
      </c>
      <c r="H80" s="5">
        <f>E80+F80</f>
        <v>8070874034.4999847</v>
      </c>
      <c r="I80" s="3">
        <f t="shared" si="13"/>
        <v>1.2911779736700396E-4</v>
      </c>
      <c r="J80" s="3">
        <f t="shared" si="14"/>
        <v>100.90698708167467</v>
      </c>
      <c r="K80" s="14">
        <f t="shared" si="15"/>
        <v>1041958.9427175522</v>
      </c>
      <c r="L80" s="14">
        <f t="shared" si="16"/>
        <v>-6.7288056015968323E-7</v>
      </c>
      <c r="M80" s="53"/>
    </row>
    <row r="81" spans="1:13">
      <c r="A81" t="s">
        <v>7</v>
      </c>
      <c r="B81" t="s">
        <v>17</v>
      </c>
      <c r="C81" s="1">
        <v>46295</v>
      </c>
      <c r="D81" s="53">
        <f>-900087054.437471+900199457</f>
        <v>112402.56252896786</v>
      </c>
      <c r="E81" s="17">
        <v>7956512545.6700621</v>
      </c>
      <c r="F81" s="50">
        <v>534499755.27157003</v>
      </c>
      <c r="G81" s="7">
        <v>420025863.87911499</v>
      </c>
      <c r="H81" s="5">
        <f>E81+F81</f>
        <v>8491012300.9416323</v>
      </c>
      <c r="I81" s="3">
        <f t="shared" si="13"/>
        <v>1.3238003495248085E-5</v>
      </c>
      <c r="J81" s="3">
        <f t="shared" si="14"/>
        <v>100.90832288872235</v>
      </c>
      <c r="K81" s="14">
        <f>H81-H80-G81</f>
        <v>112402.56253254414</v>
      </c>
      <c r="L81" s="14">
        <f t="shared" si="16"/>
        <v>3.5762786865234375E-6</v>
      </c>
      <c r="M81" s="53"/>
    </row>
    <row r="82" spans="1:13">
      <c r="A82" t="s">
        <v>7</v>
      </c>
      <c r="B82" t="s">
        <v>17</v>
      </c>
      <c r="C82" s="1">
        <v>46296</v>
      </c>
      <c r="D82" s="52">
        <f>900313166.734863-900199457</f>
        <v>113709.73486304283</v>
      </c>
      <c r="E82" s="8">
        <v>8197928463.3529282</v>
      </c>
      <c r="F82" s="50">
        <v>-71733861</v>
      </c>
      <c r="G82" s="8">
        <v>-355025863.8791151</v>
      </c>
      <c r="H82" s="5">
        <f t="shared" ref="H82:H83" si="17">E82+F82</f>
        <v>8126194602.3529282</v>
      </c>
      <c r="I82" s="3">
        <f t="shared" ref="I82:I83" si="18">(H82-H81-G82)/(H81+G82)</f>
        <v>-1.203521513382012E-3</v>
      </c>
      <c r="J82" s="3">
        <f t="shared" ref="J82:J83" si="19">J81*(1+I82)</f>
        <v>100.78687755124648</v>
      </c>
      <c r="K82" s="14">
        <f t="shared" ref="K82:K83" si="20">H82-H81-G82</f>
        <v>-9791834.7095890045</v>
      </c>
      <c r="L82" s="14">
        <f t="shared" ref="L82:L83" si="21">K82-D82</f>
        <v>-9905544.4444520473</v>
      </c>
    </row>
    <row r="83" spans="1:13">
      <c r="A83" t="s">
        <v>7</v>
      </c>
      <c r="B83" t="s">
        <v>17</v>
      </c>
      <c r="C83" s="1">
        <v>46297</v>
      </c>
      <c r="D83" s="52">
        <v>1460326.9347210408</v>
      </c>
      <c r="E83" s="14">
        <v>8047569388.3241682</v>
      </c>
      <c r="F83" s="50">
        <v>5531676</v>
      </c>
      <c r="G83" s="8">
        <v>-80000000</v>
      </c>
      <c r="H83" s="5">
        <f t="shared" si="17"/>
        <v>8053101064.3241682</v>
      </c>
      <c r="I83" s="3">
        <f t="shared" si="18"/>
        <v>8.5835134651359346E-4</v>
      </c>
      <c r="J83" s="3">
        <f t="shared" si="19"/>
        <v>100.8733881033035</v>
      </c>
      <c r="K83" s="14">
        <f t="shared" si="20"/>
        <v>6906461.9712400436</v>
      </c>
      <c r="L83" s="14">
        <f t="shared" si="21"/>
        <v>5446135.0365190031</v>
      </c>
    </row>
    <row r="84" spans="1:13">
      <c r="A84" t="s">
        <v>7</v>
      </c>
      <c r="B84" t="s">
        <v>17</v>
      </c>
      <c r="C84" s="1">
        <v>46300</v>
      </c>
      <c r="D84" s="64">
        <v>891370.25885798282</v>
      </c>
      <c r="E84" s="14">
        <v>7904984024.420784</v>
      </c>
      <c r="F84" s="50">
        <v>-4991481</v>
      </c>
      <c r="G84" s="8">
        <v>-154000000</v>
      </c>
      <c r="H84" s="5">
        <f t="shared" ref="H84" si="22">E84+F84</f>
        <v>7899992543.420784</v>
      </c>
      <c r="I84" s="3">
        <f t="shared" ref="I84" si="23">(H84-H83-G84)/(H83+G84)</f>
        <v>1.1285829733741539E-4</v>
      </c>
      <c r="J84" s="3">
        <f t="shared" ref="J84" si="24">J83*(1+I84)</f>
        <v>100.88477250213148</v>
      </c>
      <c r="K84" s="14">
        <f t="shared" ref="K84" si="25">H84-H83-G84</f>
        <v>891479.09661579132</v>
      </c>
      <c r="L84" s="14">
        <f t="shared" ref="L84" si="26">K84-D84</f>
        <v>108.83775780850556</v>
      </c>
    </row>
    <row r="85" spans="1:13">
      <c r="A85" t="s">
        <v>7</v>
      </c>
      <c r="B85" t="s">
        <v>17</v>
      </c>
      <c r="C85" s="1">
        <v>46301</v>
      </c>
      <c r="D85" s="53">
        <v>448536.14274988766</v>
      </c>
      <c r="E85" s="8">
        <f>8034577371.51397+39699634.8948956</f>
        <v>8074277006.4088659</v>
      </c>
      <c r="F85" s="8">
        <v>-43836035.134253651</v>
      </c>
      <c r="G85" s="8">
        <v>130349321.02981296</v>
      </c>
      <c r="H85" s="5">
        <f t="shared" ref="H85" si="27">E85+F85</f>
        <v>8030440971.2746124</v>
      </c>
      <c r="I85" s="3">
        <f t="shared" ref="I85" si="28">(H85-H84-G85)/(H84+G85)</f>
        <v>1.2341544816940224E-5</v>
      </c>
      <c r="J85" s="3">
        <f t="shared" ref="J85" si="29">J84*(1+I85)</f>
        <v>100.88601757607267</v>
      </c>
      <c r="K85" s="14">
        <f>H85-H84-G85</f>
        <v>99106.824015468359</v>
      </c>
      <c r="L85" s="14">
        <f t="shared" ref="L85" si="30">K85-D85</f>
        <v>-349429.3187344193</v>
      </c>
    </row>
    <row r="86" spans="1:13">
      <c r="A86" t="s">
        <v>7</v>
      </c>
      <c r="B86" t="s">
        <v>17</v>
      </c>
      <c r="C86" s="1">
        <v>46302</v>
      </c>
      <c r="D86" s="53">
        <v>2616396.6151325423</v>
      </c>
      <c r="E86" s="8">
        <v>7781352672.5404348</v>
      </c>
      <c r="F86" s="71">
        <v>-3973075.0259874016</v>
      </c>
      <c r="G86" s="8">
        <v>-260000010</v>
      </c>
      <c r="H86" s="5">
        <f t="shared" ref="H86" si="31">E86+F86</f>
        <v>7777379597.5144472</v>
      </c>
      <c r="I86" s="3">
        <f t="shared" ref="I86" si="32">(H86-H85-G86)/(H85+G86)</f>
        <v>8.9295270042134345E-4</v>
      </c>
      <c r="J86" s="3">
        <f t="shared" ref="J86" si="33">J85*(1+I86)</f>
        <v>100.97610401790199</v>
      </c>
      <c r="K86" s="14">
        <f>H86-H85-G86</f>
        <v>6938636.2398347855</v>
      </c>
      <c r="L86" s="14">
        <f t="shared" ref="L86" si="34">K86-D86</f>
        <v>4322239.6247022431</v>
      </c>
    </row>
    <row r="87" spans="1:13">
      <c r="A87" t="s">
        <v>7</v>
      </c>
      <c r="B87" t="s">
        <v>17</v>
      </c>
      <c r="C87" s="1">
        <v>46303</v>
      </c>
      <c r="D87" s="53">
        <v>-469302.24515028216</v>
      </c>
      <c r="E87" s="8">
        <v>6424366918.859519</v>
      </c>
      <c r="F87" s="19">
        <v>-36030274</v>
      </c>
      <c r="G87" s="8">
        <v>-1360000000</v>
      </c>
      <c r="H87" s="5">
        <f t="shared" ref="H87" si="35">E87+F87</f>
        <v>6388336644.859519</v>
      </c>
      <c r="I87" s="3">
        <f t="shared" ref="I87" si="36">(H87-H86-G87)/(H86+G87)</f>
        <v>-4.5256716099787838E-3</v>
      </c>
      <c r="J87" s="3">
        <f t="shared" ref="J87" si="37">J86*(1+I87)</f>
        <v>100.51911933066191</v>
      </c>
      <c r="K87" s="14">
        <f>H87-H86-G87</f>
        <v>-29042952.654928207</v>
      </c>
      <c r="L87" s="14">
        <f>K87-D87</f>
        <v>-28573650.409777924</v>
      </c>
    </row>
    <row r="88" spans="1:13">
      <c r="A88" t="s">
        <v>7</v>
      </c>
      <c r="B88" t="s">
        <v>17</v>
      </c>
      <c r="C88" s="1">
        <v>46304</v>
      </c>
      <c r="D88" s="53">
        <v>2457461.4657079522</v>
      </c>
      <c r="E88" s="8">
        <v>6209562909.5671415</v>
      </c>
      <c r="F88" s="19">
        <v>165718693.9852778</v>
      </c>
      <c r="G88" s="8">
        <v>-222781788.0979476</v>
      </c>
      <c r="H88" s="5">
        <f t="shared" ref="H88" si="38">E88+F88</f>
        <v>6375281603.5524197</v>
      </c>
      <c r="I88" s="3">
        <f t="shared" ref="I88" si="39">(H88-H87-G88)/(H87+G88)</f>
        <v>3.4015875564037429E-2</v>
      </c>
      <c r="J88" s="3">
        <f t="shared" ref="J88" si="40">J87*(1+I88)</f>
        <v>103.93836518562033</v>
      </c>
      <c r="K88" s="14">
        <f>H88-H87-G88</f>
        <v>209726746.79084826</v>
      </c>
      <c r="L88" s="14">
        <f>K88-D88</f>
        <v>207269285.3251403</v>
      </c>
    </row>
    <row r="89" spans="1:13">
      <c r="A89" t="s">
        <v>7</v>
      </c>
      <c r="B89" t="s">
        <v>17</v>
      </c>
      <c r="C89" s="1">
        <v>46305</v>
      </c>
      <c r="E89" s="30"/>
    </row>
    <row r="90" spans="1:13">
      <c r="A90" t="s">
        <v>7</v>
      </c>
      <c r="B90" t="s">
        <v>17</v>
      </c>
      <c r="C90" s="1">
        <v>46306</v>
      </c>
      <c r="E90" s="14"/>
    </row>
    <row r="91" spans="1:13">
      <c r="A91" t="s">
        <v>7</v>
      </c>
      <c r="B91" t="s">
        <v>17</v>
      </c>
      <c r="C91" s="1">
        <v>46307</v>
      </c>
      <c r="E91" s="14"/>
      <c r="G91" s="1"/>
      <c r="H91" s="19"/>
    </row>
    <row r="92" spans="1:13">
      <c r="A92" t="s">
        <v>7</v>
      </c>
      <c r="B92" t="s">
        <v>17</v>
      </c>
      <c r="C92" s="1">
        <v>46308</v>
      </c>
      <c r="G92" s="1"/>
      <c r="H92" s="19"/>
      <c r="I92" s="19"/>
    </row>
    <row r="93" spans="1:13">
      <c r="E93" s="8"/>
      <c r="F93" s="8"/>
      <c r="G93" s="14"/>
      <c r="H93" s="19"/>
      <c r="I93" s="19"/>
    </row>
    <row r="94" spans="1:13">
      <c r="G94" s="1"/>
      <c r="H94" s="19"/>
      <c r="I94" s="19"/>
    </row>
    <row r="95" spans="1:13">
      <c r="G95" s="1"/>
      <c r="H95" s="19"/>
      <c r="I95" s="19"/>
      <c r="K95" s="8"/>
    </row>
    <row r="96" spans="1:13">
      <c r="G96" s="1"/>
      <c r="H96" s="19"/>
      <c r="I96" s="19"/>
      <c r="K96" s="8"/>
    </row>
    <row r="97" spans="5:11">
      <c r="G97" s="1"/>
      <c r="H97" s="19"/>
      <c r="I97" s="19"/>
      <c r="K97" s="14"/>
    </row>
    <row r="99" spans="5:11">
      <c r="E99" s="30"/>
      <c r="G99" s="8"/>
    </row>
    <row r="101" spans="5:11">
      <c r="E101" s="71"/>
      <c r="G101" s="14"/>
    </row>
    <row r="102" spans="5:11">
      <c r="F102" s="8"/>
    </row>
    <row r="105" spans="5:11">
      <c r="F105" s="8"/>
    </row>
    <row r="106" spans="5:11">
      <c r="F106" s="8"/>
    </row>
    <row r="107" spans="5:11">
      <c r="F107" s="8"/>
    </row>
    <row r="108" spans="5:11">
      <c r="F108" s="8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4362-5EDF-4115-8945-7DD012CC166F}">
  <dimension ref="A1:AJ2517"/>
  <sheetViews>
    <sheetView topLeftCell="I1" workbookViewId="0">
      <selection activeCell="O53" sqref="O53"/>
    </sheetView>
  </sheetViews>
  <sheetFormatPr defaultRowHeight="15"/>
  <cols>
    <col min="20" max="20" width="15.42578125" bestFit="1" customWidth="1"/>
    <col min="21" max="21" width="24" style="8" bestFit="1" customWidth="1"/>
    <col min="24" max="24" width="9.42578125" bestFit="1" customWidth="1"/>
    <col min="25" max="25" width="16" style="8" bestFit="1" customWidth="1"/>
    <col min="26" max="26" width="28.5703125" style="8" bestFit="1" customWidth="1"/>
    <col min="27" max="27" width="33.28515625" bestFit="1" customWidth="1"/>
    <col min="28" max="28" width="15.28515625" bestFit="1" customWidth="1"/>
    <col min="29" max="29" width="10" bestFit="1" customWidth="1"/>
    <col min="30" max="30" width="15.28515625" bestFit="1" customWidth="1"/>
  </cols>
  <sheetData>
    <row r="1" spans="1:36">
      <c r="A1" t="s">
        <v>2</v>
      </c>
      <c r="B1" t="s">
        <v>963</v>
      </c>
      <c r="C1" t="s">
        <v>1</v>
      </c>
      <c r="D1" t="s">
        <v>964</v>
      </c>
      <c r="E1" t="s">
        <v>965</v>
      </c>
      <c r="F1" t="s">
        <v>966</v>
      </c>
      <c r="G1" t="s">
        <v>967</v>
      </c>
      <c r="H1" t="s">
        <v>968</v>
      </c>
      <c r="I1" t="s">
        <v>969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T1" s="11" t="s">
        <v>964</v>
      </c>
      <c r="U1" t="s">
        <v>1316</v>
      </c>
    </row>
    <row r="2" spans="1:36">
      <c r="A2" s="1">
        <v>46218</v>
      </c>
      <c r="B2" t="s">
        <v>977</v>
      </c>
      <c r="C2" t="s">
        <v>7</v>
      </c>
      <c r="D2" t="s">
        <v>1316</v>
      </c>
      <c r="E2" t="s">
        <v>208</v>
      </c>
      <c r="F2" t="s">
        <v>1324</v>
      </c>
      <c r="G2">
        <v>60760</v>
      </c>
      <c r="H2" s="1">
        <v>45322</v>
      </c>
      <c r="I2" s="1">
        <v>45323</v>
      </c>
      <c r="J2" s="1">
        <v>46402</v>
      </c>
      <c r="K2" t="s">
        <v>113</v>
      </c>
      <c r="L2" t="s">
        <v>7</v>
      </c>
      <c r="M2">
        <v>5600000</v>
      </c>
      <c r="N2">
        <v>5600000</v>
      </c>
      <c r="O2" t="s">
        <v>120</v>
      </c>
      <c r="P2" t="s">
        <v>1578</v>
      </c>
      <c r="AH2" t="s">
        <v>1682</v>
      </c>
      <c r="AI2" t="s">
        <v>1681</v>
      </c>
    </row>
    <row r="3" spans="1:36">
      <c r="A3" s="1">
        <v>46218</v>
      </c>
      <c r="B3" t="s">
        <v>977</v>
      </c>
      <c r="C3" t="s">
        <v>7</v>
      </c>
      <c r="D3" t="s">
        <v>1316</v>
      </c>
      <c r="E3" t="s">
        <v>208</v>
      </c>
      <c r="F3" t="s">
        <v>1324</v>
      </c>
      <c r="G3">
        <v>60762</v>
      </c>
      <c r="H3" s="1">
        <v>45322</v>
      </c>
      <c r="I3" s="1">
        <v>45323</v>
      </c>
      <c r="J3" s="1">
        <v>46402</v>
      </c>
      <c r="K3" t="s">
        <v>113</v>
      </c>
      <c r="L3" t="s">
        <v>7</v>
      </c>
      <c r="M3">
        <v>6000000</v>
      </c>
      <c r="N3">
        <v>6000000</v>
      </c>
      <c r="O3" t="s">
        <v>120</v>
      </c>
      <c r="P3" t="s">
        <v>466</v>
      </c>
      <c r="T3" s="11" t="s">
        <v>739</v>
      </c>
      <c r="U3" t="s">
        <v>1576</v>
      </c>
      <c r="Y3" s="8" t="s">
        <v>1678</v>
      </c>
      <c r="Z3" s="8" t="s">
        <v>1679</v>
      </c>
      <c r="AA3" s="8" t="s">
        <v>1680</v>
      </c>
      <c r="AH3">
        <v>1756255</v>
      </c>
      <c r="AI3">
        <v>1733509</v>
      </c>
      <c r="AJ3">
        <f>COUNTIF(AH:AH,AI3)</f>
        <v>1</v>
      </c>
    </row>
    <row r="4" spans="1:36">
      <c r="A4" s="1">
        <v>46218</v>
      </c>
      <c r="B4" t="s">
        <v>977</v>
      </c>
      <c r="C4" t="s">
        <v>7</v>
      </c>
      <c r="D4" t="s">
        <v>1316</v>
      </c>
      <c r="E4" t="s">
        <v>208</v>
      </c>
      <c r="F4" t="s">
        <v>1324</v>
      </c>
      <c r="G4">
        <v>63426</v>
      </c>
      <c r="H4" s="1">
        <v>45989</v>
      </c>
      <c r="I4" s="1">
        <v>45992</v>
      </c>
      <c r="J4" s="1">
        <v>46402</v>
      </c>
      <c r="K4" t="s">
        <v>113</v>
      </c>
      <c r="L4" t="s">
        <v>7</v>
      </c>
      <c r="M4">
        <v>-2700000</v>
      </c>
      <c r="N4">
        <v>-2700000</v>
      </c>
      <c r="O4" t="s">
        <v>120</v>
      </c>
      <c r="P4" t="s">
        <v>1578</v>
      </c>
      <c r="T4" s="67">
        <v>46203</v>
      </c>
      <c r="U4" s="14">
        <v>4340625</v>
      </c>
      <c r="X4" s="1">
        <v>46203</v>
      </c>
      <c r="Y4" s="8">
        <f>IFERROR(VLOOKUP(X4,$T$4:$U$2517,2,FALSE),0)</f>
        <v>4340625</v>
      </c>
      <c r="Z4" s="8">
        <f>Y4</f>
        <v>4340625</v>
      </c>
      <c r="AA4">
        <v>16972412.500000007</v>
      </c>
      <c r="AB4" s="14">
        <f>Z4+AA4</f>
        <v>21313037.500000007</v>
      </c>
      <c r="AH4">
        <v>1762499</v>
      </c>
      <c r="AI4">
        <v>1732051</v>
      </c>
      <c r="AJ4">
        <f t="shared" ref="AJ4:AJ67" si="0">COUNTIF(AH:AH,AI4)</f>
        <v>1</v>
      </c>
    </row>
    <row r="5" spans="1:36">
      <c r="A5" s="1">
        <v>46218</v>
      </c>
      <c r="B5" t="s">
        <v>977</v>
      </c>
      <c r="C5" t="s">
        <v>7</v>
      </c>
      <c r="D5" t="s">
        <v>1316</v>
      </c>
      <c r="E5" t="s">
        <v>208</v>
      </c>
      <c r="F5" t="s">
        <v>1324</v>
      </c>
      <c r="G5">
        <v>63702</v>
      </c>
      <c r="H5" s="1">
        <v>46052</v>
      </c>
      <c r="I5" s="1">
        <v>46055</v>
      </c>
      <c r="J5" s="1">
        <v>46402</v>
      </c>
      <c r="K5" t="s">
        <v>113</v>
      </c>
      <c r="L5" t="s">
        <v>7</v>
      </c>
      <c r="M5">
        <v>-8900000</v>
      </c>
      <c r="N5">
        <v>-8900000</v>
      </c>
      <c r="O5" t="s">
        <v>120</v>
      </c>
      <c r="P5" t="s">
        <v>466</v>
      </c>
      <c r="T5" s="67">
        <v>46204</v>
      </c>
      <c r="U5" s="14">
        <v>70471395.790000021</v>
      </c>
      <c r="X5" s="1">
        <v>46204</v>
      </c>
      <c r="Y5" s="8">
        <f t="shared" ref="Y5:Y55" si="1">IFERROR(VLOOKUP(X5,$T$4:$U$2517,2,FALSE),0)</f>
        <v>70471395.790000021</v>
      </c>
      <c r="Z5" s="8">
        <f>Z4+Y5</f>
        <v>74812020.790000021</v>
      </c>
      <c r="AA5">
        <v>16928604.010000009</v>
      </c>
      <c r="AB5" s="14">
        <f t="shared" ref="AB5:AB55" si="2">Z5+AA5</f>
        <v>91740624.800000027</v>
      </c>
      <c r="AC5">
        <v>87400000</v>
      </c>
      <c r="AD5" s="14">
        <f>AB5-AC5</f>
        <v>4340624.8000000268</v>
      </c>
      <c r="AH5">
        <v>1762500</v>
      </c>
      <c r="AI5">
        <v>1733517</v>
      </c>
      <c r="AJ5">
        <f t="shared" si="0"/>
        <v>1</v>
      </c>
    </row>
    <row r="6" spans="1:36">
      <c r="A6" s="1">
        <v>46218</v>
      </c>
      <c r="B6" t="s">
        <v>977</v>
      </c>
      <c r="C6" t="s">
        <v>7</v>
      </c>
      <c r="D6" t="s">
        <v>1316</v>
      </c>
      <c r="E6" t="s">
        <v>208</v>
      </c>
      <c r="F6" t="s">
        <v>1465</v>
      </c>
      <c r="G6">
        <v>62001</v>
      </c>
      <c r="H6" s="1">
        <v>45688</v>
      </c>
      <c r="I6" s="1">
        <v>45691</v>
      </c>
      <c r="J6" s="1">
        <v>46767</v>
      </c>
      <c r="K6" t="s">
        <v>113</v>
      </c>
      <c r="L6" t="s">
        <v>7</v>
      </c>
      <c r="M6">
        <v>6842500</v>
      </c>
      <c r="N6">
        <v>6842500</v>
      </c>
      <c r="O6" t="s">
        <v>120</v>
      </c>
      <c r="P6" t="s">
        <v>1578</v>
      </c>
      <c r="T6" s="67">
        <v>46218</v>
      </c>
      <c r="U6" s="14">
        <v>0</v>
      </c>
      <c r="X6" s="1">
        <v>46205</v>
      </c>
      <c r="Y6" s="8">
        <f t="shared" si="1"/>
        <v>0</v>
      </c>
      <c r="Z6" s="8">
        <f t="shared" ref="Z6:Z55" si="3">Z5+Y6</f>
        <v>74812020.790000021</v>
      </c>
      <c r="AA6">
        <v>16928604.010000009</v>
      </c>
      <c r="AB6" s="14">
        <f t="shared" si="2"/>
        <v>91740624.800000027</v>
      </c>
      <c r="AC6">
        <v>87400000</v>
      </c>
      <c r="AD6" s="14">
        <f t="shared" ref="AD6:AD55" si="4">AB6-AC6</f>
        <v>4340624.8000000268</v>
      </c>
      <c r="AH6">
        <v>1762497</v>
      </c>
      <c r="AI6">
        <v>1732401</v>
      </c>
      <c r="AJ6">
        <f t="shared" si="0"/>
        <v>1</v>
      </c>
    </row>
    <row r="7" spans="1:36">
      <c r="A7" s="1">
        <v>46218</v>
      </c>
      <c r="B7" t="s">
        <v>977</v>
      </c>
      <c r="C7" t="s">
        <v>7</v>
      </c>
      <c r="D7" t="s">
        <v>1316</v>
      </c>
      <c r="E7" t="s">
        <v>208</v>
      </c>
      <c r="F7" t="s">
        <v>1465</v>
      </c>
      <c r="G7">
        <v>62007</v>
      </c>
      <c r="H7" s="1">
        <v>45688</v>
      </c>
      <c r="I7" s="1">
        <v>45691</v>
      </c>
      <c r="J7" s="1">
        <v>46767</v>
      </c>
      <c r="K7" t="s">
        <v>113</v>
      </c>
      <c r="L7" t="s">
        <v>7</v>
      </c>
      <c r="M7">
        <v>7437500</v>
      </c>
      <c r="N7">
        <v>7437500</v>
      </c>
      <c r="O7" t="s">
        <v>120</v>
      </c>
      <c r="P7" t="s">
        <v>466</v>
      </c>
      <c r="T7" s="67">
        <v>46230</v>
      </c>
      <c r="U7" s="14">
        <v>0</v>
      </c>
      <c r="X7" s="1">
        <v>46206</v>
      </c>
      <c r="Y7" s="8">
        <f t="shared" si="1"/>
        <v>0</v>
      </c>
      <c r="Z7" s="8">
        <f t="shared" si="3"/>
        <v>74812020.790000021</v>
      </c>
      <c r="AA7">
        <v>16928604.010000009</v>
      </c>
      <c r="AB7" s="14">
        <f t="shared" si="2"/>
        <v>91740624.800000027</v>
      </c>
      <c r="AC7">
        <v>87400000</v>
      </c>
      <c r="AD7" s="14">
        <f t="shared" si="4"/>
        <v>4340624.8000000268</v>
      </c>
      <c r="AH7">
        <v>1762498</v>
      </c>
      <c r="AI7">
        <v>1733903</v>
      </c>
      <c r="AJ7">
        <f t="shared" si="0"/>
        <v>1</v>
      </c>
    </row>
    <row r="8" spans="1:36">
      <c r="A8" s="1">
        <v>46218</v>
      </c>
      <c r="B8" t="s">
        <v>977</v>
      </c>
      <c r="C8" t="s">
        <v>7</v>
      </c>
      <c r="D8" t="s">
        <v>1316</v>
      </c>
      <c r="E8" t="s">
        <v>208</v>
      </c>
      <c r="F8" t="s">
        <v>1466</v>
      </c>
      <c r="G8">
        <v>63699</v>
      </c>
      <c r="H8" s="1">
        <v>46052</v>
      </c>
      <c r="I8" s="1">
        <v>46055</v>
      </c>
      <c r="J8" s="1">
        <v>47133</v>
      </c>
      <c r="K8" t="s">
        <v>113</v>
      </c>
      <c r="L8" t="s">
        <v>7</v>
      </c>
      <c r="M8">
        <v>2450000</v>
      </c>
      <c r="N8">
        <v>2450000</v>
      </c>
      <c r="O8" t="s">
        <v>120</v>
      </c>
      <c r="P8" t="s">
        <v>1578</v>
      </c>
      <c r="T8" s="67">
        <v>46234</v>
      </c>
      <c r="U8" s="14">
        <v>348750</v>
      </c>
      <c r="X8" s="1">
        <v>46207</v>
      </c>
      <c r="Y8" s="8">
        <f t="shared" si="1"/>
        <v>0</v>
      </c>
      <c r="Z8" s="8">
        <f t="shared" si="3"/>
        <v>74812020.790000021</v>
      </c>
      <c r="AA8">
        <v>16928604.010000009</v>
      </c>
      <c r="AB8" s="14">
        <f t="shared" si="2"/>
        <v>91740624.800000027</v>
      </c>
      <c r="AC8">
        <v>87400000</v>
      </c>
      <c r="AD8" s="14">
        <f t="shared" si="4"/>
        <v>4340624.8000000268</v>
      </c>
      <c r="AH8">
        <v>1771275</v>
      </c>
      <c r="AI8">
        <v>1732647</v>
      </c>
      <c r="AJ8">
        <f t="shared" si="0"/>
        <v>1</v>
      </c>
    </row>
    <row r="9" spans="1:36">
      <c r="A9" s="1">
        <v>46218</v>
      </c>
      <c r="B9" t="s">
        <v>977</v>
      </c>
      <c r="C9" t="s">
        <v>7</v>
      </c>
      <c r="D9" t="s">
        <v>1316</v>
      </c>
      <c r="E9" t="s">
        <v>208</v>
      </c>
      <c r="F9" t="s">
        <v>1466</v>
      </c>
      <c r="G9">
        <v>63701</v>
      </c>
      <c r="H9" s="1">
        <v>46052</v>
      </c>
      <c r="I9" s="1">
        <v>46055</v>
      </c>
      <c r="J9" s="1">
        <v>47133</v>
      </c>
      <c r="K9" t="s">
        <v>113</v>
      </c>
      <c r="L9" t="s">
        <v>7</v>
      </c>
      <c r="M9">
        <v>2800000</v>
      </c>
      <c r="N9">
        <v>2800000</v>
      </c>
      <c r="O9" t="s">
        <v>120</v>
      </c>
      <c r="P9" t="s">
        <v>1579</v>
      </c>
      <c r="T9" s="67">
        <v>46237</v>
      </c>
      <c r="U9" s="14">
        <v>393786437.15999997</v>
      </c>
      <c r="X9" s="1">
        <v>46208</v>
      </c>
      <c r="Y9" s="8">
        <f t="shared" si="1"/>
        <v>0</v>
      </c>
      <c r="Z9" s="8">
        <f t="shared" si="3"/>
        <v>74812020.790000021</v>
      </c>
      <c r="AA9">
        <v>16928604.410000008</v>
      </c>
      <c r="AB9" s="14">
        <f t="shared" si="2"/>
        <v>91740625.200000033</v>
      </c>
      <c r="AC9">
        <v>87400000</v>
      </c>
      <c r="AD9" s="14">
        <f t="shared" si="4"/>
        <v>4340625.2000000328</v>
      </c>
      <c r="AH9">
        <v>1771274</v>
      </c>
      <c r="AI9">
        <v>1733748</v>
      </c>
      <c r="AJ9">
        <f t="shared" si="0"/>
        <v>1</v>
      </c>
    </row>
    <row r="10" spans="1:36">
      <c r="A10" s="1">
        <v>46218</v>
      </c>
      <c r="B10" t="s">
        <v>977</v>
      </c>
      <c r="C10" t="s">
        <v>7</v>
      </c>
      <c r="D10" t="s">
        <v>1316</v>
      </c>
      <c r="E10" t="s">
        <v>208</v>
      </c>
      <c r="F10" t="s">
        <v>1466</v>
      </c>
      <c r="G10">
        <v>63703</v>
      </c>
      <c r="H10" s="1">
        <v>46052</v>
      </c>
      <c r="I10" s="1">
        <v>46055</v>
      </c>
      <c r="J10" s="1">
        <v>47133</v>
      </c>
      <c r="K10" t="s">
        <v>113</v>
      </c>
      <c r="L10" t="s">
        <v>7</v>
      </c>
      <c r="M10">
        <v>7735000</v>
      </c>
      <c r="N10">
        <v>7735000</v>
      </c>
      <c r="O10" t="s">
        <v>120</v>
      </c>
      <c r="P10" t="s">
        <v>466</v>
      </c>
      <c r="T10" s="67">
        <v>46251</v>
      </c>
      <c r="U10" s="14">
        <v>58868750</v>
      </c>
      <c r="X10" s="1">
        <v>46209</v>
      </c>
      <c r="Y10" s="8">
        <f t="shared" si="1"/>
        <v>0</v>
      </c>
      <c r="Z10" s="8">
        <f t="shared" si="3"/>
        <v>74812020.790000021</v>
      </c>
      <c r="AA10">
        <v>16928604.410000008</v>
      </c>
      <c r="AB10" s="14">
        <f t="shared" si="2"/>
        <v>91740625.200000033</v>
      </c>
      <c r="AC10">
        <v>87400000</v>
      </c>
      <c r="AD10" s="14">
        <f t="shared" si="4"/>
        <v>4340625.2000000328</v>
      </c>
      <c r="AH10">
        <v>1771273</v>
      </c>
      <c r="AI10">
        <v>1733468</v>
      </c>
      <c r="AJ10">
        <f t="shared" si="0"/>
        <v>1</v>
      </c>
    </row>
    <row r="11" spans="1:36">
      <c r="A11" s="1">
        <v>46234</v>
      </c>
      <c r="B11" t="s">
        <v>977</v>
      </c>
      <c r="C11" t="s">
        <v>7</v>
      </c>
      <c r="D11" t="s">
        <v>1316</v>
      </c>
      <c r="E11" t="s">
        <v>208</v>
      </c>
      <c r="F11" t="s">
        <v>1467</v>
      </c>
      <c r="G11">
        <v>62133</v>
      </c>
      <c r="H11" s="1">
        <v>45716</v>
      </c>
      <c r="I11" s="1">
        <v>45719</v>
      </c>
      <c r="J11" s="1">
        <v>46418</v>
      </c>
      <c r="K11" t="s">
        <v>113</v>
      </c>
      <c r="L11" t="s">
        <v>7</v>
      </c>
      <c r="M11">
        <v>1691250</v>
      </c>
      <c r="N11">
        <v>1691250</v>
      </c>
      <c r="O11" t="s">
        <v>120</v>
      </c>
      <c r="P11" t="s">
        <v>1579</v>
      </c>
      <c r="T11" s="67" t="s">
        <v>740</v>
      </c>
      <c r="U11">
        <v>527815957.94999999</v>
      </c>
      <c r="X11" s="1">
        <v>46210</v>
      </c>
      <c r="Y11" s="8">
        <f t="shared" si="1"/>
        <v>0</v>
      </c>
      <c r="Z11" s="8">
        <f t="shared" si="3"/>
        <v>74812020.790000021</v>
      </c>
      <c r="AA11">
        <v>16928604.410000008</v>
      </c>
      <c r="AB11" s="14">
        <f t="shared" si="2"/>
        <v>91740625.200000033</v>
      </c>
      <c r="AC11">
        <v>87400000</v>
      </c>
      <c r="AD11" s="14">
        <f t="shared" si="4"/>
        <v>4340625.2000000328</v>
      </c>
      <c r="AH11">
        <v>1771325</v>
      </c>
      <c r="AI11">
        <v>1733545</v>
      </c>
      <c r="AJ11">
        <f t="shared" si="0"/>
        <v>1</v>
      </c>
    </row>
    <row r="12" spans="1:36">
      <c r="A12" s="1">
        <v>46234</v>
      </c>
      <c r="B12" t="s">
        <v>977</v>
      </c>
      <c r="C12" t="s">
        <v>7</v>
      </c>
      <c r="D12" t="s">
        <v>1316</v>
      </c>
      <c r="E12" t="s">
        <v>208</v>
      </c>
      <c r="F12" t="s">
        <v>1467</v>
      </c>
      <c r="G12">
        <v>63269</v>
      </c>
      <c r="H12" s="1">
        <v>45961</v>
      </c>
      <c r="I12" s="1">
        <v>45964</v>
      </c>
      <c r="J12" s="1">
        <v>46418</v>
      </c>
      <c r="K12" t="s">
        <v>113</v>
      </c>
      <c r="L12" t="s">
        <v>7</v>
      </c>
      <c r="M12">
        <v>1134375</v>
      </c>
      <c r="N12">
        <v>1134375</v>
      </c>
      <c r="O12" t="s">
        <v>120</v>
      </c>
      <c r="P12" t="s">
        <v>1579</v>
      </c>
      <c r="U12"/>
      <c r="X12" s="1">
        <v>46211</v>
      </c>
      <c r="Y12" s="8">
        <f t="shared" si="1"/>
        <v>0</v>
      </c>
      <c r="Z12" s="8">
        <f t="shared" si="3"/>
        <v>74812020.790000021</v>
      </c>
      <c r="AA12">
        <v>16928603.820000011</v>
      </c>
      <c r="AB12" s="14">
        <f t="shared" si="2"/>
        <v>91740624.610000029</v>
      </c>
      <c r="AC12">
        <v>87400000</v>
      </c>
      <c r="AD12" s="14">
        <f t="shared" si="4"/>
        <v>4340624.6100000292</v>
      </c>
      <c r="AH12">
        <v>1777600</v>
      </c>
      <c r="AI12">
        <v>1732942</v>
      </c>
      <c r="AJ12">
        <f t="shared" si="0"/>
        <v>1</v>
      </c>
    </row>
    <row r="13" spans="1:36">
      <c r="A13" s="1">
        <v>46234</v>
      </c>
      <c r="B13" t="s">
        <v>977</v>
      </c>
      <c r="C13" t="s">
        <v>7</v>
      </c>
      <c r="D13" t="s">
        <v>1316</v>
      </c>
      <c r="E13" t="s">
        <v>208</v>
      </c>
      <c r="F13" t="s">
        <v>1467</v>
      </c>
      <c r="G13">
        <v>63528</v>
      </c>
      <c r="H13" s="1">
        <v>46022</v>
      </c>
      <c r="I13" s="1">
        <v>46024</v>
      </c>
      <c r="J13" s="1">
        <v>46418</v>
      </c>
      <c r="K13" t="s">
        <v>113</v>
      </c>
      <c r="L13" t="s">
        <v>7</v>
      </c>
      <c r="M13">
        <v>-2825625</v>
      </c>
      <c r="N13">
        <v>-2825625</v>
      </c>
      <c r="O13" t="s">
        <v>120</v>
      </c>
      <c r="P13" t="s">
        <v>466</v>
      </c>
      <c r="U13"/>
      <c r="X13" s="1">
        <v>46212</v>
      </c>
      <c r="Y13" s="8">
        <f t="shared" si="1"/>
        <v>0</v>
      </c>
      <c r="Z13" s="8">
        <f t="shared" si="3"/>
        <v>74812020.790000021</v>
      </c>
      <c r="AA13">
        <v>16928603.940000009</v>
      </c>
      <c r="AB13" s="14">
        <f t="shared" si="2"/>
        <v>91740624.730000034</v>
      </c>
      <c r="AC13">
        <v>87400000</v>
      </c>
      <c r="AD13" s="14">
        <f t="shared" si="4"/>
        <v>4340624.730000034</v>
      </c>
      <c r="AH13">
        <v>1777599</v>
      </c>
      <c r="AI13">
        <v>1733839</v>
      </c>
      <c r="AJ13">
        <f t="shared" si="0"/>
        <v>1</v>
      </c>
    </row>
    <row r="14" spans="1:36">
      <c r="A14" s="1">
        <v>46251</v>
      </c>
      <c r="B14" t="s">
        <v>977</v>
      </c>
      <c r="C14" t="s">
        <v>7</v>
      </c>
      <c r="D14" t="s">
        <v>1316</v>
      </c>
      <c r="E14" t="s">
        <v>208</v>
      </c>
      <c r="F14" t="s">
        <v>1468</v>
      </c>
      <c r="G14">
        <v>60893</v>
      </c>
      <c r="H14" s="1">
        <v>45351</v>
      </c>
      <c r="I14" s="1">
        <v>45352</v>
      </c>
      <c r="J14" s="1">
        <v>46433</v>
      </c>
      <c r="K14" t="s">
        <v>113</v>
      </c>
      <c r="L14" t="s">
        <v>7</v>
      </c>
      <c r="M14">
        <v>6001875</v>
      </c>
      <c r="N14">
        <v>6001875</v>
      </c>
      <c r="O14" t="s">
        <v>120</v>
      </c>
      <c r="P14" t="s">
        <v>1578</v>
      </c>
      <c r="U14"/>
      <c r="X14" s="1">
        <v>46213</v>
      </c>
      <c r="Y14" s="8">
        <f t="shared" si="1"/>
        <v>0</v>
      </c>
      <c r="Z14" s="8">
        <f t="shared" si="3"/>
        <v>74812020.790000021</v>
      </c>
      <c r="AA14">
        <v>16928603.940000009</v>
      </c>
      <c r="AB14" s="14">
        <f t="shared" si="2"/>
        <v>91740624.730000034</v>
      </c>
      <c r="AC14">
        <v>87400000</v>
      </c>
      <c r="AD14" s="14">
        <f t="shared" si="4"/>
        <v>4340624.730000034</v>
      </c>
      <c r="AH14">
        <v>1777596</v>
      </c>
      <c r="AI14">
        <v>1732211</v>
      </c>
      <c r="AJ14">
        <f t="shared" si="0"/>
        <v>1</v>
      </c>
    </row>
    <row r="15" spans="1:36">
      <c r="A15" s="1">
        <v>46251</v>
      </c>
      <c r="B15" t="s">
        <v>977</v>
      </c>
      <c r="C15" t="s">
        <v>7</v>
      </c>
      <c r="D15" t="s">
        <v>1316</v>
      </c>
      <c r="E15" t="s">
        <v>208</v>
      </c>
      <c r="F15" t="s">
        <v>1468</v>
      </c>
      <c r="G15">
        <v>60896</v>
      </c>
      <c r="H15" s="1">
        <v>45351</v>
      </c>
      <c r="I15" s="1">
        <v>45352</v>
      </c>
      <c r="J15" s="1">
        <v>46433</v>
      </c>
      <c r="K15" t="s">
        <v>113</v>
      </c>
      <c r="L15" t="s">
        <v>7</v>
      </c>
      <c r="M15">
        <v>6187500</v>
      </c>
      <c r="N15">
        <v>6187500</v>
      </c>
      <c r="O15" t="s">
        <v>120</v>
      </c>
      <c r="P15" t="s">
        <v>466</v>
      </c>
      <c r="U15"/>
      <c r="X15" s="1">
        <v>46214</v>
      </c>
      <c r="Y15" s="8">
        <f t="shared" si="1"/>
        <v>0</v>
      </c>
      <c r="Z15" s="8">
        <f t="shared" si="3"/>
        <v>74812020.790000021</v>
      </c>
      <c r="AA15">
        <v>16928603.940000009</v>
      </c>
      <c r="AB15" s="14">
        <f t="shared" si="2"/>
        <v>91740624.730000034</v>
      </c>
      <c r="AC15">
        <v>87400000</v>
      </c>
      <c r="AD15" s="14">
        <f t="shared" si="4"/>
        <v>4340624.730000034</v>
      </c>
      <c r="AH15">
        <v>1777602</v>
      </c>
      <c r="AI15">
        <v>1732066</v>
      </c>
      <c r="AJ15">
        <f t="shared" si="0"/>
        <v>1</v>
      </c>
    </row>
    <row r="16" spans="1:36">
      <c r="A16" s="1">
        <v>46251</v>
      </c>
      <c r="B16" t="s">
        <v>977</v>
      </c>
      <c r="C16" t="s">
        <v>7</v>
      </c>
      <c r="D16" t="s">
        <v>1316</v>
      </c>
      <c r="E16" t="s">
        <v>208</v>
      </c>
      <c r="F16" t="s">
        <v>1468</v>
      </c>
      <c r="G16">
        <v>63850</v>
      </c>
      <c r="H16" s="1">
        <v>46080</v>
      </c>
      <c r="I16" s="1">
        <v>46083</v>
      </c>
      <c r="J16" s="1">
        <v>46433</v>
      </c>
      <c r="K16" t="s">
        <v>113</v>
      </c>
      <c r="L16" t="s">
        <v>7</v>
      </c>
      <c r="M16">
        <v>-12189375</v>
      </c>
      <c r="N16">
        <v>-12189375</v>
      </c>
      <c r="O16" t="s">
        <v>120</v>
      </c>
      <c r="P16" t="s">
        <v>466</v>
      </c>
      <c r="U16"/>
      <c r="X16" s="1">
        <v>46215</v>
      </c>
      <c r="Y16" s="8">
        <f t="shared" si="1"/>
        <v>0</v>
      </c>
      <c r="Z16" s="8">
        <f t="shared" si="3"/>
        <v>74812020.790000021</v>
      </c>
      <c r="AA16">
        <v>16928603.680000018</v>
      </c>
      <c r="AB16" s="14">
        <f t="shared" si="2"/>
        <v>91740624.470000044</v>
      </c>
      <c r="AC16">
        <v>87400000</v>
      </c>
      <c r="AD16" s="14">
        <f t="shared" si="4"/>
        <v>4340624.4700000435</v>
      </c>
      <c r="AH16">
        <v>1794973</v>
      </c>
      <c r="AI16">
        <v>1733768</v>
      </c>
      <c r="AJ16">
        <f t="shared" si="0"/>
        <v>1</v>
      </c>
    </row>
    <row r="17" spans="1:36">
      <c r="A17" s="1">
        <v>46251</v>
      </c>
      <c r="B17" t="s">
        <v>977</v>
      </c>
      <c r="C17" t="s">
        <v>7</v>
      </c>
      <c r="D17" t="s">
        <v>1316</v>
      </c>
      <c r="E17" t="s">
        <v>208</v>
      </c>
      <c r="F17" t="s">
        <v>1469</v>
      </c>
      <c r="G17">
        <v>62130</v>
      </c>
      <c r="H17" s="1">
        <v>45716</v>
      </c>
      <c r="I17" s="1">
        <v>45719</v>
      </c>
      <c r="J17" s="1">
        <v>46798</v>
      </c>
      <c r="K17" t="s">
        <v>113</v>
      </c>
      <c r="L17" t="s">
        <v>7</v>
      </c>
      <c r="M17">
        <v>8500000</v>
      </c>
      <c r="N17">
        <v>8500000</v>
      </c>
      <c r="O17" t="s">
        <v>120</v>
      </c>
      <c r="P17" t="s">
        <v>1578</v>
      </c>
      <c r="U17"/>
      <c r="X17" s="1">
        <v>46216</v>
      </c>
      <c r="Y17" s="8">
        <f t="shared" si="1"/>
        <v>0</v>
      </c>
      <c r="Z17" s="8">
        <f t="shared" si="3"/>
        <v>74812020.790000021</v>
      </c>
      <c r="AA17">
        <v>16928603.85000002</v>
      </c>
      <c r="AB17" s="14">
        <f t="shared" si="2"/>
        <v>91740624.640000045</v>
      </c>
      <c r="AC17">
        <v>87400000</v>
      </c>
      <c r="AD17" s="14">
        <f t="shared" si="4"/>
        <v>4340624.6400000453</v>
      </c>
      <c r="AH17">
        <v>1794972</v>
      </c>
      <c r="AI17">
        <v>1733191</v>
      </c>
      <c r="AJ17">
        <f t="shared" si="0"/>
        <v>1</v>
      </c>
    </row>
    <row r="18" spans="1:36">
      <c r="A18" s="1">
        <v>46251</v>
      </c>
      <c r="B18" t="s">
        <v>977</v>
      </c>
      <c r="C18" t="s">
        <v>7</v>
      </c>
      <c r="D18" t="s">
        <v>1316</v>
      </c>
      <c r="E18" t="s">
        <v>208</v>
      </c>
      <c r="F18" t="s">
        <v>1469</v>
      </c>
      <c r="G18">
        <v>62134</v>
      </c>
      <c r="H18" s="1">
        <v>45716</v>
      </c>
      <c r="I18" s="1">
        <v>45719</v>
      </c>
      <c r="J18" s="1">
        <v>46798</v>
      </c>
      <c r="K18" t="s">
        <v>113</v>
      </c>
      <c r="L18" t="s">
        <v>7</v>
      </c>
      <c r="M18">
        <v>9562500</v>
      </c>
      <c r="N18">
        <v>9562500</v>
      </c>
      <c r="O18" t="s">
        <v>120</v>
      </c>
      <c r="P18" t="s">
        <v>466</v>
      </c>
      <c r="U18"/>
      <c r="X18" s="1">
        <v>46217</v>
      </c>
      <c r="Y18" s="8">
        <f t="shared" si="1"/>
        <v>0</v>
      </c>
      <c r="Z18" s="8">
        <f t="shared" si="3"/>
        <v>74812020.790000021</v>
      </c>
      <c r="AA18">
        <v>16928604.620000023</v>
      </c>
      <c r="AB18" s="14">
        <f t="shared" si="2"/>
        <v>91740625.410000041</v>
      </c>
      <c r="AC18">
        <v>87400000</v>
      </c>
      <c r="AD18" s="14">
        <f t="shared" si="4"/>
        <v>4340625.4100000411</v>
      </c>
      <c r="AH18">
        <v>1794971</v>
      </c>
      <c r="AI18">
        <v>1733022</v>
      </c>
      <c r="AJ18">
        <f t="shared" si="0"/>
        <v>1</v>
      </c>
    </row>
    <row r="19" spans="1:36">
      <c r="A19" s="1">
        <v>46251</v>
      </c>
      <c r="B19" t="s">
        <v>977</v>
      </c>
      <c r="C19" t="s">
        <v>7</v>
      </c>
      <c r="D19" t="s">
        <v>1316</v>
      </c>
      <c r="E19" t="s">
        <v>208</v>
      </c>
      <c r="F19" t="s">
        <v>1325</v>
      </c>
      <c r="G19">
        <v>63853</v>
      </c>
      <c r="H19" s="1">
        <v>46080</v>
      </c>
      <c r="I19" s="1">
        <v>46083</v>
      </c>
      <c r="J19" s="1">
        <v>47164</v>
      </c>
      <c r="K19" t="s">
        <v>113</v>
      </c>
      <c r="L19" t="s">
        <v>7</v>
      </c>
      <c r="M19">
        <v>12250000</v>
      </c>
      <c r="N19">
        <v>12250000</v>
      </c>
      <c r="O19" t="s">
        <v>120</v>
      </c>
      <c r="P19" t="s">
        <v>466</v>
      </c>
      <c r="U19"/>
      <c r="X19" s="1">
        <v>46218</v>
      </c>
      <c r="Y19" s="8">
        <f t="shared" si="1"/>
        <v>0</v>
      </c>
      <c r="Z19" s="8">
        <f t="shared" si="3"/>
        <v>74812020.790000021</v>
      </c>
      <c r="AA19">
        <v>16928603.930000026</v>
      </c>
      <c r="AB19" s="14">
        <f t="shared" si="2"/>
        <v>91740624.720000044</v>
      </c>
      <c r="AC19">
        <v>87400000</v>
      </c>
      <c r="AD19" s="14">
        <f t="shared" si="4"/>
        <v>4340624.7200000435</v>
      </c>
      <c r="AH19">
        <v>1813955</v>
      </c>
      <c r="AI19">
        <v>1732421</v>
      </c>
      <c r="AJ19">
        <f t="shared" si="0"/>
        <v>1</v>
      </c>
    </row>
    <row r="20" spans="1:36">
      <c r="A20" s="1">
        <v>46251</v>
      </c>
      <c r="B20" t="s">
        <v>977</v>
      </c>
      <c r="C20" t="s">
        <v>7</v>
      </c>
      <c r="D20" t="s">
        <v>1316</v>
      </c>
      <c r="E20" t="s">
        <v>208</v>
      </c>
      <c r="F20" t="s">
        <v>1325</v>
      </c>
      <c r="G20">
        <v>63854</v>
      </c>
      <c r="H20" s="1">
        <v>46080</v>
      </c>
      <c r="I20" s="1">
        <v>46083</v>
      </c>
      <c r="J20" s="1">
        <v>47164</v>
      </c>
      <c r="K20" t="s">
        <v>113</v>
      </c>
      <c r="L20" t="s">
        <v>7</v>
      </c>
      <c r="M20">
        <v>910000</v>
      </c>
      <c r="N20">
        <v>910000</v>
      </c>
      <c r="O20" t="s">
        <v>120</v>
      </c>
      <c r="P20" t="s">
        <v>1579</v>
      </c>
      <c r="U20"/>
      <c r="X20" s="1">
        <v>46219</v>
      </c>
      <c r="Y20" s="8">
        <f t="shared" si="1"/>
        <v>0</v>
      </c>
      <c r="Z20" s="8">
        <f t="shared" si="3"/>
        <v>74812020.790000021</v>
      </c>
      <c r="AA20">
        <v>16928604.520000033</v>
      </c>
      <c r="AB20" s="14">
        <f t="shared" si="2"/>
        <v>91740625.310000062</v>
      </c>
      <c r="AC20">
        <v>87400000</v>
      </c>
      <c r="AD20" s="14">
        <f t="shared" si="4"/>
        <v>4340625.310000062</v>
      </c>
      <c r="AH20">
        <v>1813958</v>
      </c>
      <c r="AI20">
        <v>1731729</v>
      </c>
      <c r="AJ20">
        <f t="shared" si="0"/>
        <v>1</v>
      </c>
    </row>
    <row r="21" spans="1:36">
      <c r="A21" s="1">
        <v>46204</v>
      </c>
      <c r="B21" t="s">
        <v>977</v>
      </c>
      <c r="C21" t="s">
        <v>7</v>
      </c>
      <c r="D21" t="s">
        <v>1316</v>
      </c>
      <c r="E21" t="s">
        <v>208</v>
      </c>
      <c r="F21" t="s">
        <v>1476</v>
      </c>
      <c r="G21">
        <v>64520</v>
      </c>
      <c r="H21" s="1">
        <v>46203</v>
      </c>
      <c r="I21" s="1">
        <v>46204</v>
      </c>
      <c r="J21" s="1">
        <v>46553</v>
      </c>
      <c r="K21" t="s">
        <v>980</v>
      </c>
      <c r="L21" t="s">
        <v>7</v>
      </c>
      <c r="M21">
        <v>132890791.17</v>
      </c>
      <c r="N21">
        <v>132890791.17</v>
      </c>
      <c r="O21" t="s">
        <v>120</v>
      </c>
      <c r="P21" t="s">
        <v>1578</v>
      </c>
      <c r="U21"/>
      <c r="X21" s="1">
        <v>46220</v>
      </c>
      <c r="Y21" s="8">
        <f t="shared" si="1"/>
        <v>0</v>
      </c>
      <c r="Z21" s="8">
        <f t="shared" si="3"/>
        <v>74812020.790000021</v>
      </c>
      <c r="AA21">
        <v>16928604.520000033</v>
      </c>
      <c r="AB21" s="14">
        <f t="shared" si="2"/>
        <v>91740625.310000062</v>
      </c>
      <c r="AC21">
        <v>87400000</v>
      </c>
      <c r="AD21" s="14">
        <f t="shared" si="4"/>
        <v>4340625.310000062</v>
      </c>
      <c r="AH21">
        <v>1733509</v>
      </c>
      <c r="AI21">
        <v>1733778</v>
      </c>
      <c r="AJ21">
        <f t="shared" si="0"/>
        <v>1</v>
      </c>
    </row>
    <row r="22" spans="1:36">
      <c r="A22" s="1">
        <v>46204</v>
      </c>
      <c r="B22" t="s">
        <v>977</v>
      </c>
      <c r="C22" t="s">
        <v>7</v>
      </c>
      <c r="D22" t="s">
        <v>1316</v>
      </c>
      <c r="E22" t="s">
        <v>208</v>
      </c>
      <c r="F22" t="s">
        <v>1476</v>
      </c>
      <c r="G22">
        <v>64524</v>
      </c>
      <c r="H22" s="1">
        <v>46203</v>
      </c>
      <c r="I22" s="1">
        <v>46204</v>
      </c>
      <c r="J22" s="1">
        <v>46553</v>
      </c>
      <c r="K22" t="s">
        <v>980</v>
      </c>
      <c r="L22" t="s">
        <v>7</v>
      </c>
      <c r="M22">
        <v>555768253.07000005</v>
      </c>
      <c r="N22">
        <v>555768253.07000005</v>
      </c>
      <c r="O22" t="s">
        <v>120</v>
      </c>
      <c r="P22" t="s">
        <v>466</v>
      </c>
      <c r="U22"/>
      <c r="X22" s="1">
        <v>46221</v>
      </c>
      <c r="Y22" s="8">
        <f t="shared" si="1"/>
        <v>0</v>
      </c>
      <c r="Z22" s="8">
        <f t="shared" si="3"/>
        <v>74812020.790000021</v>
      </c>
      <c r="AA22">
        <v>16928604.520000033</v>
      </c>
      <c r="AB22" s="14">
        <f t="shared" si="2"/>
        <v>91740625.310000062</v>
      </c>
      <c r="AC22">
        <v>87400000</v>
      </c>
      <c r="AD22" s="14">
        <f t="shared" si="4"/>
        <v>4340625.310000062</v>
      </c>
      <c r="AH22">
        <v>1732051</v>
      </c>
      <c r="AI22">
        <v>1732791</v>
      </c>
      <c r="AJ22">
        <f t="shared" si="0"/>
        <v>1</v>
      </c>
    </row>
    <row r="23" spans="1:36">
      <c r="A23" s="1">
        <v>46204</v>
      </c>
      <c r="B23" t="s">
        <v>977</v>
      </c>
      <c r="C23" t="s">
        <v>7</v>
      </c>
      <c r="D23" t="s">
        <v>1316</v>
      </c>
      <c r="E23" t="s">
        <v>208</v>
      </c>
      <c r="F23" t="s">
        <v>1480</v>
      </c>
      <c r="G23">
        <v>64522</v>
      </c>
      <c r="H23" s="1">
        <v>46203</v>
      </c>
      <c r="I23" s="1">
        <v>46204</v>
      </c>
      <c r="J23" s="1">
        <v>47284</v>
      </c>
      <c r="K23" t="s">
        <v>980</v>
      </c>
      <c r="L23" t="s">
        <v>7</v>
      </c>
      <c r="M23">
        <v>-203199542.63999999</v>
      </c>
      <c r="N23">
        <v>-203199542.63999999</v>
      </c>
      <c r="O23" t="s">
        <v>120</v>
      </c>
      <c r="P23" t="s">
        <v>1578</v>
      </c>
      <c r="U23"/>
      <c r="X23" s="1">
        <v>46222</v>
      </c>
      <c r="Y23" s="8">
        <f t="shared" si="1"/>
        <v>0</v>
      </c>
      <c r="Z23" s="8">
        <f t="shared" si="3"/>
        <v>74812020.790000021</v>
      </c>
      <c r="AA23">
        <v>16928604.520000033</v>
      </c>
      <c r="AB23" s="14">
        <f t="shared" si="2"/>
        <v>91740625.310000062</v>
      </c>
      <c r="AC23">
        <v>87400000</v>
      </c>
      <c r="AD23" s="14">
        <f t="shared" si="4"/>
        <v>4340625.310000062</v>
      </c>
      <c r="AH23">
        <v>1733517</v>
      </c>
      <c r="AI23">
        <v>1733877</v>
      </c>
      <c r="AJ23">
        <f t="shared" si="0"/>
        <v>1</v>
      </c>
    </row>
    <row r="24" spans="1:36">
      <c r="A24" s="1">
        <v>46204</v>
      </c>
      <c r="B24" t="s">
        <v>977</v>
      </c>
      <c r="C24" t="s">
        <v>7</v>
      </c>
      <c r="D24" t="s">
        <v>1316</v>
      </c>
      <c r="E24" t="s">
        <v>208</v>
      </c>
      <c r="F24" t="s">
        <v>1480</v>
      </c>
      <c r="G24">
        <v>64526</v>
      </c>
      <c r="H24" s="1">
        <v>46203</v>
      </c>
      <c r="I24" s="1">
        <v>46204</v>
      </c>
      <c r="J24" s="1">
        <v>47284</v>
      </c>
      <c r="K24" t="s">
        <v>980</v>
      </c>
      <c r="L24" t="s">
        <v>7</v>
      </c>
      <c r="M24">
        <v>-202198559.18000001</v>
      </c>
      <c r="N24">
        <v>-202198559.18000001</v>
      </c>
      <c r="O24" t="s">
        <v>120</v>
      </c>
      <c r="P24" t="s">
        <v>466</v>
      </c>
      <c r="U24"/>
      <c r="X24" s="1">
        <v>46223</v>
      </c>
      <c r="Y24" s="8">
        <f t="shared" si="1"/>
        <v>0</v>
      </c>
      <c r="Z24" s="8">
        <f t="shared" si="3"/>
        <v>74812020.790000021</v>
      </c>
      <c r="AA24">
        <v>16928604.520000033</v>
      </c>
      <c r="AB24" s="14">
        <f t="shared" si="2"/>
        <v>91740625.310000062</v>
      </c>
      <c r="AC24">
        <v>87400000</v>
      </c>
      <c r="AD24" s="14">
        <f t="shared" si="4"/>
        <v>4340625.310000062</v>
      </c>
      <c r="AH24">
        <v>1732401</v>
      </c>
      <c r="AI24">
        <v>1732309</v>
      </c>
      <c r="AJ24">
        <f t="shared" si="0"/>
        <v>1</v>
      </c>
    </row>
    <row r="25" spans="1:36">
      <c r="A25" s="1">
        <v>46204</v>
      </c>
      <c r="B25" t="s">
        <v>977</v>
      </c>
      <c r="C25" t="s">
        <v>7</v>
      </c>
      <c r="D25" t="s">
        <v>1316</v>
      </c>
      <c r="E25" t="s">
        <v>208</v>
      </c>
      <c r="F25" t="s">
        <v>1480</v>
      </c>
      <c r="G25">
        <v>64527</v>
      </c>
      <c r="H25" s="1">
        <v>46203</v>
      </c>
      <c r="I25" s="1">
        <v>46204</v>
      </c>
      <c r="J25" s="1">
        <v>47284</v>
      </c>
      <c r="K25" t="s">
        <v>980</v>
      </c>
      <c r="L25" t="s">
        <v>7</v>
      </c>
      <c r="M25">
        <v>-201197576.21000001</v>
      </c>
      <c r="N25">
        <v>-201197576.21000001</v>
      </c>
      <c r="O25" t="s">
        <v>120</v>
      </c>
      <c r="P25" t="s">
        <v>1580</v>
      </c>
      <c r="U25"/>
      <c r="X25" s="1">
        <v>46224</v>
      </c>
      <c r="Y25" s="8">
        <f t="shared" si="1"/>
        <v>0</v>
      </c>
      <c r="Z25" s="8">
        <f t="shared" si="3"/>
        <v>74812020.790000021</v>
      </c>
      <c r="AA25">
        <v>16928604.520000033</v>
      </c>
      <c r="AB25" s="14">
        <f t="shared" si="2"/>
        <v>91740625.310000062</v>
      </c>
      <c r="AC25">
        <v>87400000</v>
      </c>
      <c r="AD25" s="14">
        <f t="shared" si="4"/>
        <v>4340625.310000062</v>
      </c>
      <c r="AH25">
        <v>1733903</v>
      </c>
      <c r="AI25">
        <v>1733867</v>
      </c>
      <c r="AJ25">
        <f t="shared" si="0"/>
        <v>1</v>
      </c>
    </row>
    <row r="26" spans="1:36">
      <c r="A26" s="1">
        <v>46203</v>
      </c>
      <c r="B26" t="s">
        <v>977</v>
      </c>
      <c r="C26" t="s">
        <v>7</v>
      </c>
      <c r="D26" t="s">
        <v>1316</v>
      </c>
      <c r="E26" t="s">
        <v>208</v>
      </c>
      <c r="F26" t="s">
        <v>1581</v>
      </c>
      <c r="G26">
        <v>61356</v>
      </c>
      <c r="H26" s="1">
        <v>45504</v>
      </c>
      <c r="I26" s="1">
        <v>45505</v>
      </c>
      <c r="J26" s="1">
        <v>46203</v>
      </c>
      <c r="K26" t="s">
        <v>113</v>
      </c>
      <c r="L26" t="s">
        <v>7</v>
      </c>
      <c r="M26">
        <v>5388125</v>
      </c>
      <c r="N26">
        <v>5388125</v>
      </c>
      <c r="O26" t="s">
        <v>120</v>
      </c>
      <c r="P26" t="s">
        <v>1579</v>
      </c>
      <c r="U26"/>
      <c r="X26" s="1">
        <v>46225</v>
      </c>
      <c r="Y26" s="8">
        <f t="shared" si="1"/>
        <v>0</v>
      </c>
      <c r="Z26" s="8">
        <f t="shared" si="3"/>
        <v>74812020.790000021</v>
      </c>
      <c r="AA26">
        <v>16928604.520000033</v>
      </c>
      <c r="AB26" s="14">
        <f t="shared" si="2"/>
        <v>91740625.310000062</v>
      </c>
      <c r="AC26">
        <v>87400000</v>
      </c>
      <c r="AD26" s="14">
        <f t="shared" si="4"/>
        <v>4340625.310000062</v>
      </c>
      <c r="AH26">
        <v>1732647</v>
      </c>
      <c r="AI26">
        <v>1733198</v>
      </c>
      <c r="AJ26">
        <f t="shared" si="0"/>
        <v>1</v>
      </c>
    </row>
    <row r="27" spans="1:36">
      <c r="A27" s="1">
        <v>46203</v>
      </c>
      <c r="B27" t="s">
        <v>977</v>
      </c>
      <c r="C27" t="s">
        <v>7</v>
      </c>
      <c r="D27" t="s">
        <v>1316</v>
      </c>
      <c r="E27" t="s">
        <v>208</v>
      </c>
      <c r="F27" t="s">
        <v>1581</v>
      </c>
      <c r="G27">
        <v>61356</v>
      </c>
      <c r="H27" s="1">
        <v>45504</v>
      </c>
      <c r="I27" s="1">
        <v>45505</v>
      </c>
      <c r="J27" s="1">
        <v>46203</v>
      </c>
      <c r="K27" t="s">
        <v>980</v>
      </c>
      <c r="L27" t="s">
        <v>7</v>
      </c>
      <c r="M27">
        <v>233000000</v>
      </c>
      <c r="N27">
        <v>233000000</v>
      </c>
      <c r="O27" t="s">
        <v>120</v>
      </c>
      <c r="P27" t="s">
        <v>1579</v>
      </c>
      <c r="U27"/>
      <c r="X27" s="1">
        <v>46226</v>
      </c>
      <c r="Y27" s="8">
        <f t="shared" si="1"/>
        <v>0</v>
      </c>
      <c r="Z27" s="8">
        <f t="shared" si="3"/>
        <v>74812020.790000021</v>
      </c>
      <c r="AA27">
        <v>16928603.520000033</v>
      </c>
      <c r="AB27" s="14">
        <f t="shared" si="2"/>
        <v>91740624.310000062</v>
      </c>
      <c r="AC27">
        <v>87400000</v>
      </c>
      <c r="AD27" s="14">
        <f t="shared" si="4"/>
        <v>4340624.310000062</v>
      </c>
      <c r="AH27">
        <v>1733748</v>
      </c>
      <c r="AI27">
        <v>1733721</v>
      </c>
      <c r="AJ27">
        <f t="shared" si="0"/>
        <v>1</v>
      </c>
    </row>
    <row r="28" spans="1:36">
      <c r="A28" s="1">
        <v>46203</v>
      </c>
      <c r="B28" t="s">
        <v>977</v>
      </c>
      <c r="C28" t="s">
        <v>7</v>
      </c>
      <c r="D28" t="s">
        <v>1316</v>
      </c>
      <c r="E28" t="s">
        <v>208</v>
      </c>
      <c r="F28" t="s">
        <v>1581</v>
      </c>
      <c r="G28">
        <v>62678</v>
      </c>
      <c r="H28" s="1">
        <v>45838</v>
      </c>
      <c r="I28" s="1">
        <v>45839</v>
      </c>
      <c r="J28" s="1">
        <v>46203</v>
      </c>
      <c r="K28" t="s">
        <v>980</v>
      </c>
      <c r="L28" t="s">
        <v>7</v>
      </c>
      <c r="M28">
        <v>-233000000</v>
      </c>
      <c r="N28">
        <v>-233000000</v>
      </c>
      <c r="O28" t="s">
        <v>120</v>
      </c>
      <c r="P28" t="s">
        <v>1578</v>
      </c>
      <c r="U28"/>
      <c r="X28" s="1">
        <v>46227</v>
      </c>
      <c r="Y28" s="8">
        <f t="shared" si="1"/>
        <v>0</v>
      </c>
      <c r="Z28" s="8">
        <f t="shared" si="3"/>
        <v>74812020.790000021</v>
      </c>
      <c r="AA28">
        <v>16928603.520000033</v>
      </c>
      <c r="AB28" s="14">
        <f t="shared" si="2"/>
        <v>91740624.310000062</v>
      </c>
      <c r="AC28">
        <v>87400000</v>
      </c>
      <c r="AD28" s="14">
        <f t="shared" si="4"/>
        <v>4340624.310000062</v>
      </c>
      <c r="AH28">
        <v>1733468</v>
      </c>
      <c r="AI28">
        <v>1733250</v>
      </c>
      <c r="AJ28">
        <f t="shared" si="0"/>
        <v>1</v>
      </c>
    </row>
    <row r="29" spans="1:36">
      <c r="A29" s="1">
        <v>46203</v>
      </c>
      <c r="B29" t="s">
        <v>977</v>
      </c>
      <c r="C29" t="s">
        <v>7</v>
      </c>
      <c r="D29" t="s">
        <v>1316</v>
      </c>
      <c r="E29" t="s">
        <v>208</v>
      </c>
      <c r="F29" t="s">
        <v>1581</v>
      </c>
      <c r="G29">
        <v>62678</v>
      </c>
      <c r="H29" s="1">
        <v>45838</v>
      </c>
      <c r="I29" s="1">
        <v>45839</v>
      </c>
      <c r="J29" s="1">
        <v>46203</v>
      </c>
      <c r="K29" t="s">
        <v>113</v>
      </c>
      <c r="L29" t="s">
        <v>7</v>
      </c>
      <c r="M29">
        <v>-5388125</v>
      </c>
      <c r="N29">
        <v>-5388125</v>
      </c>
      <c r="O29" t="s">
        <v>120</v>
      </c>
      <c r="P29" t="s">
        <v>1578</v>
      </c>
      <c r="U29"/>
      <c r="X29" s="1">
        <v>46228</v>
      </c>
      <c r="Y29" s="8">
        <f t="shared" si="1"/>
        <v>0</v>
      </c>
      <c r="Z29" s="8">
        <f t="shared" si="3"/>
        <v>74812020.790000021</v>
      </c>
      <c r="AA29">
        <v>16928603.520000033</v>
      </c>
      <c r="AB29" s="14">
        <f t="shared" si="2"/>
        <v>91740624.310000062</v>
      </c>
      <c r="AC29">
        <v>87400000</v>
      </c>
      <c r="AD29" s="14">
        <f t="shared" si="4"/>
        <v>4340624.310000062</v>
      </c>
      <c r="AH29">
        <v>1733545</v>
      </c>
      <c r="AI29">
        <v>1733580</v>
      </c>
      <c r="AJ29">
        <f t="shared" si="0"/>
        <v>1</v>
      </c>
    </row>
    <row r="30" spans="1:36">
      <c r="A30" s="1">
        <v>46203</v>
      </c>
      <c r="B30" t="s">
        <v>977</v>
      </c>
      <c r="C30" t="s">
        <v>7</v>
      </c>
      <c r="D30" t="s">
        <v>1316</v>
      </c>
      <c r="E30" t="s">
        <v>208</v>
      </c>
      <c r="F30" t="s">
        <v>1481</v>
      </c>
      <c r="G30">
        <v>62839</v>
      </c>
      <c r="H30" s="1">
        <v>45869</v>
      </c>
      <c r="I30" s="1">
        <v>45870</v>
      </c>
      <c r="J30" s="1">
        <v>46568</v>
      </c>
      <c r="K30" t="s">
        <v>113</v>
      </c>
      <c r="L30" t="s">
        <v>7</v>
      </c>
      <c r="M30">
        <v>2006250</v>
      </c>
      <c r="N30">
        <v>2006250</v>
      </c>
      <c r="O30" t="s">
        <v>120</v>
      </c>
      <c r="P30" t="s">
        <v>1579</v>
      </c>
      <c r="U30"/>
      <c r="X30" s="1">
        <v>46229</v>
      </c>
      <c r="Y30" s="8">
        <f t="shared" si="1"/>
        <v>0</v>
      </c>
      <c r="Z30" s="8">
        <f t="shared" si="3"/>
        <v>74812020.790000021</v>
      </c>
      <c r="AA30">
        <v>120128604.51000002</v>
      </c>
      <c r="AB30" s="14">
        <f t="shared" si="2"/>
        <v>194940625.30000004</v>
      </c>
      <c r="AC30">
        <v>87400000</v>
      </c>
      <c r="AD30" s="14">
        <f t="shared" si="4"/>
        <v>107540625.30000004</v>
      </c>
      <c r="AH30">
        <v>1732942</v>
      </c>
      <c r="AI30">
        <v>1732662</v>
      </c>
      <c r="AJ30">
        <f t="shared" si="0"/>
        <v>1</v>
      </c>
    </row>
    <row r="31" spans="1:36">
      <c r="A31" s="1">
        <v>46203</v>
      </c>
      <c r="B31" t="s">
        <v>977</v>
      </c>
      <c r="C31" t="s">
        <v>7</v>
      </c>
      <c r="D31" t="s">
        <v>1316</v>
      </c>
      <c r="E31" t="s">
        <v>208</v>
      </c>
      <c r="F31" t="s">
        <v>1481</v>
      </c>
      <c r="G31">
        <v>63428</v>
      </c>
      <c r="H31" s="1">
        <v>45989</v>
      </c>
      <c r="I31" s="1">
        <v>45992</v>
      </c>
      <c r="J31" s="1">
        <v>46568</v>
      </c>
      <c r="K31" t="s">
        <v>113</v>
      </c>
      <c r="L31" t="s">
        <v>7</v>
      </c>
      <c r="M31">
        <v>-1537500</v>
      </c>
      <c r="N31">
        <v>-1537500</v>
      </c>
      <c r="O31" t="s">
        <v>120</v>
      </c>
      <c r="P31" t="s">
        <v>1578</v>
      </c>
      <c r="U31"/>
      <c r="X31" s="1">
        <v>46230</v>
      </c>
      <c r="Y31" s="8">
        <f t="shared" si="1"/>
        <v>0</v>
      </c>
      <c r="Z31" s="8">
        <f t="shared" si="3"/>
        <v>74812020.790000021</v>
      </c>
      <c r="AA31">
        <v>16928604.200000018</v>
      </c>
      <c r="AB31" s="14">
        <f t="shared" si="2"/>
        <v>91740624.990000039</v>
      </c>
      <c r="AC31">
        <v>87400000</v>
      </c>
      <c r="AD31" s="14">
        <f t="shared" si="4"/>
        <v>4340624.9900000393</v>
      </c>
      <c r="AH31">
        <v>1733839</v>
      </c>
      <c r="AI31">
        <v>1733776</v>
      </c>
      <c r="AJ31">
        <f t="shared" si="0"/>
        <v>1</v>
      </c>
    </row>
    <row r="32" spans="1:36">
      <c r="A32" s="1">
        <v>46203</v>
      </c>
      <c r="B32" t="s">
        <v>977</v>
      </c>
      <c r="C32" t="s">
        <v>7</v>
      </c>
      <c r="D32" t="s">
        <v>1316</v>
      </c>
      <c r="E32" t="s">
        <v>208</v>
      </c>
      <c r="F32" t="s">
        <v>1481</v>
      </c>
      <c r="G32">
        <v>63852</v>
      </c>
      <c r="H32" s="1">
        <v>46080</v>
      </c>
      <c r="I32" s="1">
        <v>46083</v>
      </c>
      <c r="J32" s="1">
        <v>46568</v>
      </c>
      <c r="K32" t="s">
        <v>113</v>
      </c>
      <c r="L32" t="s">
        <v>7</v>
      </c>
      <c r="M32">
        <v>3871875</v>
      </c>
      <c r="N32">
        <v>3871875</v>
      </c>
      <c r="O32" t="s">
        <v>120</v>
      </c>
      <c r="P32" t="s">
        <v>1578</v>
      </c>
      <c r="U32"/>
      <c r="X32" s="1">
        <v>46231</v>
      </c>
      <c r="Y32" s="8">
        <f t="shared" si="1"/>
        <v>0</v>
      </c>
      <c r="Z32" s="8">
        <f t="shared" si="3"/>
        <v>74812020.790000021</v>
      </c>
      <c r="AA32">
        <v>16928604.200000018</v>
      </c>
      <c r="AB32" s="14">
        <f t="shared" si="2"/>
        <v>91740624.990000039</v>
      </c>
      <c r="AC32">
        <v>87400000</v>
      </c>
      <c r="AD32" s="14">
        <f t="shared" si="4"/>
        <v>4340624.9900000393</v>
      </c>
      <c r="AH32">
        <v>1732211</v>
      </c>
      <c r="AI32">
        <v>1731917</v>
      </c>
      <c r="AJ32">
        <f t="shared" si="0"/>
        <v>1</v>
      </c>
    </row>
    <row r="33" spans="1:36">
      <c r="A33" s="1">
        <v>46204</v>
      </c>
      <c r="B33" t="s">
        <v>977</v>
      </c>
      <c r="C33" t="s">
        <v>7</v>
      </c>
      <c r="D33" t="s">
        <v>1316</v>
      </c>
      <c r="E33" t="s">
        <v>208</v>
      </c>
      <c r="F33" t="s">
        <v>1481</v>
      </c>
      <c r="G33">
        <v>64521</v>
      </c>
      <c r="H33" s="1">
        <v>46203</v>
      </c>
      <c r="I33" s="1">
        <v>46204</v>
      </c>
      <c r="J33" s="1">
        <v>46568</v>
      </c>
      <c r="K33" t="s">
        <v>980</v>
      </c>
      <c r="L33" t="s">
        <v>7</v>
      </c>
      <c r="M33">
        <v>230691637.22999999</v>
      </c>
      <c r="N33">
        <v>230691637.22999999</v>
      </c>
      <c r="O33" t="s">
        <v>120</v>
      </c>
      <c r="P33" t="s">
        <v>1578</v>
      </c>
      <c r="U33"/>
      <c r="X33" s="1">
        <v>46232</v>
      </c>
      <c r="Y33" s="8">
        <f t="shared" si="1"/>
        <v>0</v>
      </c>
      <c r="Z33" s="8">
        <f t="shared" si="3"/>
        <v>74812020.790000021</v>
      </c>
      <c r="AA33">
        <v>16928603.670000017</v>
      </c>
      <c r="AB33" s="14">
        <f t="shared" si="2"/>
        <v>91740624.460000038</v>
      </c>
      <c r="AC33">
        <v>87400000</v>
      </c>
      <c r="AD33" s="14">
        <f t="shared" si="4"/>
        <v>4340624.4600000381</v>
      </c>
      <c r="AH33">
        <v>1732066</v>
      </c>
      <c r="AI33">
        <v>1734179</v>
      </c>
      <c r="AJ33">
        <f t="shared" si="0"/>
        <v>1</v>
      </c>
    </row>
    <row r="34" spans="1:36">
      <c r="A34" s="1">
        <v>46204</v>
      </c>
      <c r="B34" t="s">
        <v>977</v>
      </c>
      <c r="C34" t="s">
        <v>7</v>
      </c>
      <c r="D34" t="s">
        <v>1316</v>
      </c>
      <c r="E34" t="s">
        <v>208</v>
      </c>
      <c r="F34" t="s">
        <v>1499</v>
      </c>
      <c r="G34">
        <v>64523</v>
      </c>
      <c r="H34" s="1">
        <v>46203</v>
      </c>
      <c r="I34" s="1">
        <v>46204</v>
      </c>
      <c r="J34" s="1">
        <v>46934</v>
      </c>
      <c r="K34" t="s">
        <v>980</v>
      </c>
      <c r="L34" t="s">
        <v>7</v>
      </c>
      <c r="M34">
        <v>-65979038.729999997</v>
      </c>
      <c r="N34">
        <v>-65979038.729999997</v>
      </c>
      <c r="O34" t="s">
        <v>120</v>
      </c>
      <c r="P34" t="s">
        <v>1579</v>
      </c>
      <c r="U34"/>
      <c r="X34" s="1">
        <v>46233</v>
      </c>
      <c r="Y34" s="8">
        <f t="shared" si="1"/>
        <v>0</v>
      </c>
      <c r="Z34" s="8">
        <f t="shared" si="3"/>
        <v>74812020.790000021</v>
      </c>
      <c r="AA34">
        <v>16579853.670000017</v>
      </c>
      <c r="AB34" s="14">
        <f t="shared" si="2"/>
        <v>91391874.460000038</v>
      </c>
      <c r="AC34">
        <v>87400000</v>
      </c>
      <c r="AD34" s="14">
        <f t="shared" si="4"/>
        <v>3991874.4600000381</v>
      </c>
      <c r="AH34">
        <v>1733768</v>
      </c>
      <c r="AI34">
        <v>1734183</v>
      </c>
      <c r="AJ34">
        <f t="shared" si="0"/>
        <v>1</v>
      </c>
    </row>
    <row r="35" spans="1:36">
      <c r="A35" s="1">
        <v>46218</v>
      </c>
      <c r="B35" t="s">
        <v>977</v>
      </c>
      <c r="C35" t="s">
        <v>7</v>
      </c>
      <c r="D35" t="s">
        <v>1316</v>
      </c>
      <c r="E35" t="s">
        <v>208</v>
      </c>
      <c r="F35" t="s">
        <v>1582</v>
      </c>
      <c r="G35">
        <v>59837</v>
      </c>
      <c r="H35" s="1">
        <v>45138</v>
      </c>
      <c r="I35" s="1">
        <v>45139</v>
      </c>
      <c r="J35" s="1">
        <v>46218</v>
      </c>
      <c r="K35" t="s">
        <v>113</v>
      </c>
      <c r="L35" t="s">
        <v>7</v>
      </c>
      <c r="M35">
        <v>6975000</v>
      </c>
      <c r="N35">
        <v>6975000</v>
      </c>
      <c r="O35" t="s">
        <v>120</v>
      </c>
      <c r="P35" t="s">
        <v>1578</v>
      </c>
      <c r="U35"/>
      <c r="X35" s="1">
        <v>46234</v>
      </c>
      <c r="Y35" s="8">
        <f t="shared" si="1"/>
        <v>348750</v>
      </c>
      <c r="Z35" s="8">
        <f t="shared" si="3"/>
        <v>75160770.790000021</v>
      </c>
      <c r="AA35">
        <v>16579853.670000017</v>
      </c>
      <c r="AB35" s="14">
        <f t="shared" si="2"/>
        <v>91740624.460000038</v>
      </c>
      <c r="AC35">
        <v>87400000</v>
      </c>
      <c r="AD35" s="14">
        <f t="shared" si="4"/>
        <v>4340624.4600000381</v>
      </c>
      <c r="AH35">
        <v>1733191</v>
      </c>
      <c r="AI35">
        <v>1733689</v>
      </c>
      <c r="AJ35">
        <f t="shared" si="0"/>
        <v>1</v>
      </c>
    </row>
    <row r="36" spans="1:36">
      <c r="A36" s="1">
        <v>46218</v>
      </c>
      <c r="B36" t="s">
        <v>977</v>
      </c>
      <c r="C36" t="s">
        <v>7</v>
      </c>
      <c r="D36" t="s">
        <v>1316</v>
      </c>
      <c r="E36" t="s">
        <v>208</v>
      </c>
      <c r="F36" t="s">
        <v>1582</v>
      </c>
      <c r="G36">
        <v>59837</v>
      </c>
      <c r="H36" s="1">
        <v>45138</v>
      </c>
      <c r="I36" s="1">
        <v>45139</v>
      </c>
      <c r="J36" s="1">
        <v>46218</v>
      </c>
      <c r="K36" t="s">
        <v>980</v>
      </c>
      <c r="L36" t="s">
        <v>7</v>
      </c>
      <c r="M36">
        <v>310000000</v>
      </c>
      <c r="N36">
        <v>310000000</v>
      </c>
      <c r="O36" t="s">
        <v>120</v>
      </c>
      <c r="P36" t="s">
        <v>1578</v>
      </c>
      <c r="U36"/>
      <c r="X36" s="1">
        <v>46235</v>
      </c>
      <c r="Y36" s="8">
        <f t="shared" si="1"/>
        <v>0</v>
      </c>
      <c r="Z36" s="8">
        <f t="shared" si="3"/>
        <v>75160770.790000021</v>
      </c>
      <c r="AA36">
        <v>16579853.670000017</v>
      </c>
      <c r="AB36" s="14">
        <f t="shared" si="2"/>
        <v>91740624.460000038</v>
      </c>
      <c r="AC36">
        <v>87400000</v>
      </c>
      <c r="AD36" s="14">
        <f t="shared" si="4"/>
        <v>4340624.4600000381</v>
      </c>
      <c r="AH36">
        <v>1733022</v>
      </c>
      <c r="AI36">
        <v>1733631</v>
      </c>
      <c r="AJ36">
        <f t="shared" si="0"/>
        <v>1</v>
      </c>
    </row>
    <row r="37" spans="1:36">
      <c r="A37" s="1">
        <v>46218</v>
      </c>
      <c r="B37" t="s">
        <v>977</v>
      </c>
      <c r="C37" t="s">
        <v>7</v>
      </c>
      <c r="D37" t="s">
        <v>1316</v>
      </c>
      <c r="E37" t="s">
        <v>208</v>
      </c>
      <c r="F37" t="s">
        <v>1582</v>
      </c>
      <c r="G37">
        <v>59841</v>
      </c>
      <c r="H37" s="1">
        <v>45138</v>
      </c>
      <c r="I37" s="1">
        <v>45139</v>
      </c>
      <c r="J37" s="1">
        <v>46218</v>
      </c>
      <c r="K37" t="s">
        <v>980</v>
      </c>
      <c r="L37" t="s">
        <v>7</v>
      </c>
      <c r="M37">
        <v>323000000</v>
      </c>
      <c r="N37">
        <v>323000000</v>
      </c>
      <c r="O37" t="s">
        <v>120</v>
      </c>
      <c r="P37" t="s">
        <v>466</v>
      </c>
      <c r="U37"/>
      <c r="X37" s="1">
        <v>46236</v>
      </c>
      <c r="Y37" s="8">
        <f t="shared" si="1"/>
        <v>0</v>
      </c>
      <c r="Z37" s="8">
        <f t="shared" si="3"/>
        <v>75160770.790000021</v>
      </c>
      <c r="AA37">
        <v>68814079.670000017</v>
      </c>
      <c r="AB37" s="14">
        <f t="shared" si="2"/>
        <v>143974850.46000004</v>
      </c>
      <c r="AC37">
        <v>87400000</v>
      </c>
      <c r="AD37" s="14">
        <f t="shared" si="4"/>
        <v>56574850.460000038</v>
      </c>
      <c r="AH37">
        <v>1732421</v>
      </c>
      <c r="AI37">
        <v>1734100</v>
      </c>
      <c r="AJ37">
        <f t="shared" si="0"/>
        <v>1</v>
      </c>
    </row>
    <row r="38" spans="1:36">
      <c r="A38" s="1">
        <v>46218</v>
      </c>
      <c r="B38" t="s">
        <v>977</v>
      </c>
      <c r="C38" t="s">
        <v>7</v>
      </c>
      <c r="D38" t="s">
        <v>1316</v>
      </c>
      <c r="E38" t="s">
        <v>208</v>
      </c>
      <c r="F38" t="s">
        <v>1582</v>
      </c>
      <c r="G38">
        <v>59841</v>
      </c>
      <c r="H38" s="1">
        <v>45138</v>
      </c>
      <c r="I38" s="1">
        <v>45139</v>
      </c>
      <c r="J38" s="1">
        <v>46218</v>
      </c>
      <c r="K38" t="s">
        <v>113</v>
      </c>
      <c r="L38" t="s">
        <v>7</v>
      </c>
      <c r="M38">
        <v>7267500</v>
      </c>
      <c r="N38">
        <v>7267500</v>
      </c>
      <c r="O38" t="s">
        <v>120</v>
      </c>
      <c r="P38" t="s">
        <v>466</v>
      </c>
      <c r="U38"/>
      <c r="X38" s="1">
        <v>46237</v>
      </c>
      <c r="Y38" s="8">
        <f t="shared" si="1"/>
        <v>393786437.15999997</v>
      </c>
      <c r="Z38" s="8">
        <f t="shared" si="3"/>
        <v>468947207.94999999</v>
      </c>
      <c r="AA38">
        <v>18744566.920000061</v>
      </c>
      <c r="AB38" s="14">
        <f t="shared" si="2"/>
        <v>487691774.87000006</v>
      </c>
      <c r="AC38">
        <f>395700000+87400000</f>
        <v>483100000</v>
      </c>
      <c r="AD38" s="14">
        <f t="shared" si="4"/>
        <v>4591774.8700000644</v>
      </c>
      <c r="AH38">
        <v>1731729</v>
      </c>
      <c r="AI38">
        <v>1734265</v>
      </c>
      <c r="AJ38">
        <f t="shared" si="0"/>
        <v>1</v>
      </c>
    </row>
    <row r="39" spans="1:36">
      <c r="A39" s="1">
        <v>46218</v>
      </c>
      <c r="B39" t="s">
        <v>977</v>
      </c>
      <c r="C39" t="s">
        <v>7</v>
      </c>
      <c r="D39" t="s">
        <v>1316</v>
      </c>
      <c r="E39" t="s">
        <v>208</v>
      </c>
      <c r="F39" t="s">
        <v>1582</v>
      </c>
      <c r="G39">
        <v>60121</v>
      </c>
      <c r="H39" s="1">
        <v>45198</v>
      </c>
      <c r="I39" s="1">
        <v>45201</v>
      </c>
      <c r="J39" s="1">
        <v>46218</v>
      </c>
      <c r="K39" t="s">
        <v>113</v>
      </c>
      <c r="L39" t="s">
        <v>7</v>
      </c>
      <c r="M39">
        <v>8842500</v>
      </c>
      <c r="N39">
        <v>8842500</v>
      </c>
      <c r="O39" t="s">
        <v>120</v>
      </c>
      <c r="P39" t="s">
        <v>466</v>
      </c>
      <c r="U39"/>
      <c r="X39" s="1">
        <v>46238</v>
      </c>
      <c r="Y39" s="8">
        <f t="shared" si="1"/>
        <v>0</v>
      </c>
      <c r="Z39" s="8">
        <f t="shared" si="3"/>
        <v>468947207.94999999</v>
      </c>
      <c r="AA39">
        <v>18493417.070000067</v>
      </c>
      <c r="AB39" s="14">
        <f t="shared" si="2"/>
        <v>487440625.02000004</v>
      </c>
      <c r="AC39">
        <f t="shared" ref="AC39:AC55" si="5">395700000+87400000</f>
        <v>483100000</v>
      </c>
      <c r="AD39" s="14">
        <f t="shared" si="4"/>
        <v>4340625.0200000405</v>
      </c>
      <c r="AH39">
        <v>1733778</v>
      </c>
      <c r="AI39">
        <v>1733562</v>
      </c>
      <c r="AJ39">
        <f t="shared" si="0"/>
        <v>1</v>
      </c>
    </row>
    <row r="40" spans="1:36">
      <c r="A40" s="1">
        <v>46218</v>
      </c>
      <c r="B40" t="s">
        <v>977</v>
      </c>
      <c r="C40" t="s">
        <v>7</v>
      </c>
      <c r="D40" t="s">
        <v>1316</v>
      </c>
      <c r="E40" t="s">
        <v>208</v>
      </c>
      <c r="F40" t="s">
        <v>1582</v>
      </c>
      <c r="G40">
        <v>60121</v>
      </c>
      <c r="H40" s="1">
        <v>45198</v>
      </c>
      <c r="I40" s="1">
        <v>45201</v>
      </c>
      <c r="J40" s="1">
        <v>46218</v>
      </c>
      <c r="K40" t="s">
        <v>980</v>
      </c>
      <c r="L40" t="s">
        <v>7</v>
      </c>
      <c r="M40">
        <v>393000000</v>
      </c>
      <c r="N40">
        <v>393000000</v>
      </c>
      <c r="O40" t="s">
        <v>120</v>
      </c>
      <c r="P40" t="s">
        <v>466</v>
      </c>
      <c r="U40"/>
      <c r="X40" s="1">
        <v>46239</v>
      </c>
      <c r="Y40" s="8">
        <f t="shared" si="1"/>
        <v>0</v>
      </c>
      <c r="Z40" s="8">
        <f t="shared" si="3"/>
        <v>468947207.94999999</v>
      </c>
      <c r="AA40">
        <v>18493417.010000069</v>
      </c>
      <c r="AB40" s="14">
        <f t="shared" si="2"/>
        <v>487440624.96000004</v>
      </c>
      <c r="AC40">
        <f t="shared" si="5"/>
        <v>483100000</v>
      </c>
      <c r="AD40" s="14">
        <f t="shared" si="4"/>
        <v>4340624.9600000381</v>
      </c>
      <c r="AH40">
        <v>1732791</v>
      </c>
      <c r="AI40">
        <v>1734119</v>
      </c>
      <c r="AJ40">
        <f t="shared" si="0"/>
        <v>1</v>
      </c>
    </row>
    <row r="41" spans="1:36">
      <c r="A41" s="1">
        <v>46218</v>
      </c>
      <c r="B41" t="s">
        <v>977</v>
      </c>
      <c r="C41" t="s">
        <v>7</v>
      </c>
      <c r="D41" t="s">
        <v>1316</v>
      </c>
      <c r="E41" t="s">
        <v>208</v>
      </c>
      <c r="F41" t="s">
        <v>1582</v>
      </c>
      <c r="G41">
        <v>60527</v>
      </c>
      <c r="H41" s="1">
        <v>45260</v>
      </c>
      <c r="I41" s="1">
        <v>45261</v>
      </c>
      <c r="J41" s="1">
        <v>46218</v>
      </c>
      <c r="K41" t="s">
        <v>113</v>
      </c>
      <c r="L41" t="s">
        <v>7</v>
      </c>
      <c r="M41">
        <v>-2025000</v>
      </c>
      <c r="N41">
        <v>-2025000</v>
      </c>
      <c r="O41" t="s">
        <v>120</v>
      </c>
      <c r="P41" t="s">
        <v>1579</v>
      </c>
      <c r="X41" s="1">
        <v>46240</v>
      </c>
      <c r="Y41" s="8">
        <f t="shared" si="1"/>
        <v>0</v>
      </c>
      <c r="Z41" s="8">
        <f t="shared" si="3"/>
        <v>468947207.94999999</v>
      </c>
      <c r="AA41">
        <v>18607778.120000053</v>
      </c>
      <c r="AB41" s="14">
        <f t="shared" si="2"/>
        <v>487554986.07000005</v>
      </c>
      <c r="AC41">
        <f t="shared" si="5"/>
        <v>483100000</v>
      </c>
      <c r="AD41" s="14">
        <f t="shared" si="4"/>
        <v>4454986.0700000525</v>
      </c>
      <c r="AH41">
        <v>1733877</v>
      </c>
      <c r="AI41">
        <v>1734122</v>
      </c>
      <c r="AJ41">
        <f t="shared" si="0"/>
        <v>1</v>
      </c>
    </row>
    <row r="42" spans="1:36">
      <c r="A42" s="1">
        <v>46218</v>
      </c>
      <c r="B42" t="s">
        <v>977</v>
      </c>
      <c r="C42" t="s">
        <v>7</v>
      </c>
      <c r="D42" t="s">
        <v>1316</v>
      </c>
      <c r="E42" t="s">
        <v>208</v>
      </c>
      <c r="F42" t="s">
        <v>1582</v>
      </c>
      <c r="G42">
        <v>60527</v>
      </c>
      <c r="H42" s="1">
        <v>45260</v>
      </c>
      <c r="I42" s="1">
        <v>45261</v>
      </c>
      <c r="J42" s="1">
        <v>46218</v>
      </c>
      <c r="K42" t="s">
        <v>980</v>
      </c>
      <c r="L42" t="s">
        <v>7</v>
      </c>
      <c r="M42">
        <v>-90000000</v>
      </c>
      <c r="N42">
        <v>-90000000</v>
      </c>
      <c r="O42" t="s">
        <v>120</v>
      </c>
      <c r="P42" t="s">
        <v>1579</v>
      </c>
      <c r="X42" s="1">
        <v>46241</v>
      </c>
      <c r="Y42" s="8">
        <f t="shared" si="1"/>
        <v>0</v>
      </c>
      <c r="Z42" s="8">
        <f t="shared" si="3"/>
        <v>468947207.94999999</v>
      </c>
      <c r="AA42">
        <v>18607778.120000053</v>
      </c>
      <c r="AB42" s="14">
        <f t="shared" si="2"/>
        <v>487554986.07000005</v>
      </c>
      <c r="AC42">
        <f t="shared" si="5"/>
        <v>483100000</v>
      </c>
      <c r="AD42" s="14">
        <f t="shared" si="4"/>
        <v>4454986.0700000525</v>
      </c>
      <c r="AH42">
        <v>1732309</v>
      </c>
      <c r="AI42">
        <v>1734158</v>
      </c>
      <c r="AJ42">
        <f t="shared" si="0"/>
        <v>1</v>
      </c>
    </row>
    <row r="43" spans="1:36">
      <c r="A43" s="1">
        <v>46218</v>
      </c>
      <c r="B43" t="s">
        <v>977</v>
      </c>
      <c r="C43" t="s">
        <v>7</v>
      </c>
      <c r="D43" t="s">
        <v>1316</v>
      </c>
      <c r="E43" t="s">
        <v>208</v>
      </c>
      <c r="F43" t="s">
        <v>1582</v>
      </c>
      <c r="G43">
        <v>60622</v>
      </c>
      <c r="H43" s="1">
        <v>45289</v>
      </c>
      <c r="I43" s="1">
        <v>45293</v>
      </c>
      <c r="J43" s="1">
        <v>46218</v>
      </c>
      <c r="K43" t="s">
        <v>113</v>
      </c>
      <c r="L43" t="s">
        <v>7</v>
      </c>
      <c r="M43">
        <v>-2610000</v>
      </c>
      <c r="N43">
        <v>-2610000</v>
      </c>
      <c r="O43" t="s">
        <v>120</v>
      </c>
      <c r="P43" t="s">
        <v>466</v>
      </c>
      <c r="X43" s="1">
        <v>46242</v>
      </c>
      <c r="Y43" s="8">
        <f t="shared" si="1"/>
        <v>0</v>
      </c>
      <c r="Z43" s="8">
        <f t="shared" si="3"/>
        <v>468947207.94999999</v>
      </c>
      <c r="AA43">
        <v>18607778.120000053</v>
      </c>
      <c r="AB43" s="14">
        <f t="shared" si="2"/>
        <v>487554986.07000005</v>
      </c>
      <c r="AC43">
        <f t="shared" si="5"/>
        <v>483100000</v>
      </c>
      <c r="AD43" s="14">
        <f t="shared" si="4"/>
        <v>4454986.0700000525</v>
      </c>
      <c r="AH43">
        <v>1733867</v>
      </c>
      <c r="AI43">
        <v>1734012</v>
      </c>
      <c r="AJ43">
        <f t="shared" si="0"/>
        <v>1</v>
      </c>
    </row>
    <row r="44" spans="1:36">
      <c r="A44" s="1">
        <v>46218</v>
      </c>
      <c r="B44" t="s">
        <v>977</v>
      </c>
      <c r="C44" t="s">
        <v>7</v>
      </c>
      <c r="D44" t="s">
        <v>1316</v>
      </c>
      <c r="E44" t="s">
        <v>208</v>
      </c>
      <c r="F44" t="s">
        <v>1582</v>
      </c>
      <c r="G44">
        <v>60622</v>
      </c>
      <c r="H44" s="1">
        <v>45289</v>
      </c>
      <c r="I44" s="1">
        <v>45293</v>
      </c>
      <c r="J44" s="1">
        <v>46218</v>
      </c>
      <c r="K44" t="s">
        <v>980</v>
      </c>
      <c r="L44" t="s">
        <v>7</v>
      </c>
      <c r="M44">
        <v>-116000000</v>
      </c>
      <c r="N44">
        <v>-116000000</v>
      </c>
      <c r="O44" t="s">
        <v>120</v>
      </c>
      <c r="P44" t="s">
        <v>466</v>
      </c>
      <c r="X44" s="1">
        <v>46243</v>
      </c>
      <c r="Y44" s="8">
        <f t="shared" si="1"/>
        <v>0</v>
      </c>
      <c r="Z44" s="8">
        <f t="shared" si="3"/>
        <v>468947207.94999999</v>
      </c>
      <c r="AA44">
        <v>18493417.160000045</v>
      </c>
      <c r="AB44" s="14">
        <f t="shared" si="2"/>
        <v>487440625.11000001</v>
      </c>
      <c r="AC44">
        <f t="shared" si="5"/>
        <v>483100000</v>
      </c>
      <c r="AD44" s="14">
        <f t="shared" si="4"/>
        <v>4340625.1100000143</v>
      </c>
      <c r="AH44">
        <v>1733198</v>
      </c>
      <c r="AI44">
        <v>1733717</v>
      </c>
      <c r="AJ44">
        <f t="shared" si="0"/>
        <v>1</v>
      </c>
    </row>
    <row r="45" spans="1:36">
      <c r="A45" s="1">
        <v>46218</v>
      </c>
      <c r="B45" t="s">
        <v>977</v>
      </c>
      <c r="C45" t="s">
        <v>7</v>
      </c>
      <c r="D45" t="s">
        <v>1316</v>
      </c>
      <c r="E45" t="s">
        <v>208</v>
      </c>
      <c r="F45" t="s">
        <v>1582</v>
      </c>
      <c r="G45">
        <v>62679</v>
      </c>
      <c r="H45" s="1">
        <v>45838</v>
      </c>
      <c r="I45" s="1">
        <v>45839</v>
      </c>
      <c r="J45" s="1">
        <v>46218</v>
      </c>
      <c r="K45" t="s">
        <v>980</v>
      </c>
      <c r="L45" t="s">
        <v>7</v>
      </c>
      <c r="M45">
        <v>-111000000</v>
      </c>
      <c r="N45">
        <v>-111000000</v>
      </c>
      <c r="O45" t="s">
        <v>120</v>
      </c>
      <c r="P45" t="s">
        <v>1579</v>
      </c>
      <c r="X45" s="1">
        <v>46244</v>
      </c>
      <c r="Y45" s="8">
        <f t="shared" si="1"/>
        <v>0</v>
      </c>
      <c r="Z45" s="8">
        <f t="shared" si="3"/>
        <v>468947207.94999999</v>
      </c>
      <c r="AA45">
        <v>18330416.660000045</v>
      </c>
      <c r="AB45" s="14">
        <f t="shared" si="2"/>
        <v>487277624.61000001</v>
      </c>
      <c r="AC45">
        <f t="shared" si="5"/>
        <v>483100000</v>
      </c>
      <c r="AD45" s="14">
        <f t="shared" si="4"/>
        <v>4177624.6100000143</v>
      </c>
      <c r="AH45">
        <v>1733721</v>
      </c>
      <c r="AI45">
        <v>1733662</v>
      </c>
      <c r="AJ45">
        <f t="shared" si="0"/>
        <v>1</v>
      </c>
    </row>
    <row r="46" spans="1:36">
      <c r="A46" s="1">
        <v>46218</v>
      </c>
      <c r="B46" t="s">
        <v>977</v>
      </c>
      <c r="C46" t="s">
        <v>7</v>
      </c>
      <c r="D46" t="s">
        <v>1316</v>
      </c>
      <c r="E46" t="s">
        <v>208</v>
      </c>
      <c r="F46" t="s">
        <v>1582</v>
      </c>
      <c r="G46">
        <v>62679</v>
      </c>
      <c r="H46" s="1">
        <v>45838</v>
      </c>
      <c r="I46" s="1">
        <v>45839</v>
      </c>
      <c r="J46" s="1">
        <v>46218</v>
      </c>
      <c r="K46" t="s">
        <v>113</v>
      </c>
      <c r="L46" t="s">
        <v>7</v>
      </c>
      <c r="M46">
        <v>-2497500</v>
      </c>
      <c r="N46">
        <v>-2497500</v>
      </c>
      <c r="O46" t="s">
        <v>120</v>
      </c>
      <c r="P46" t="s">
        <v>1579</v>
      </c>
      <c r="X46" s="1">
        <v>46245</v>
      </c>
      <c r="Y46" s="8">
        <f t="shared" si="1"/>
        <v>0</v>
      </c>
      <c r="Z46" s="8">
        <f t="shared" si="3"/>
        <v>468947207.94999999</v>
      </c>
      <c r="AA46">
        <v>18330416.890000049</v>
      </c>
      <c r="AB46" s="14">
        <f t="shared" si="2"/>
        <v>487277624.84000003</v>
      </c>
      <c r="AC46">
        <f t="shared" si="5"/>
        <v>483100000</v>
      </c>
      <c r="AD46" s="14">
        <f t="shared" si="4"/>
        <v>4177624.8400000334</v>
      </c>
      <c r="AH46">
        <v>1733250</v>
      </c>
      <c r="AI46">
        <v>1733739</v>
      </c>
      <c r="AJ46">
        <f t="shared" si="0"/>
        <v>1</v>
      </c>
    </row>
    <row r="47" spans="1:36">
      <c r="A47" s="1">
        <v>46218</v>
      </c>
      <c r="B47" t="s">
        <v>977</v>
      </c>
      <c r="C47" t="s">
        <v>7</v>
      </c>
      <c r="D47" t="s">
        <v>1316</v>
      </c>
      <c r="E47" t="s">
        <v>208</v>
      </c>
      <c r="F47" t="s">
        <v>1582</v>
      </c>
      <c r="G47">
        <v>62838</v>
      </c>
      <c r="H47" s="1">
        <v>45869</v>
      </c>
      <c r="I47" s="1">
        <v>45870</v>
      </c>
      <c r="J47" s="1">
        <v>46218</v>
      </c>
      <c r="K47" t="s">
        <v>980</v>
      </c>
      <c r="L47" t="s">
        <v>7</v>
      </c>
      <c r="M47">
        <v>-290000000</v>
      </c>
      <c r="N47">
        <v>-290000000</v>
      </c>
      <c r="O47" t="s">
        <v>120</v>
      </c>
      <c r="P47" t="s">
        <v>1578</v>
      </c>
      <c r="X47" s="1">
        <v>46246</v>
      </c>
      <c r="Y47" s="8">
        <f t="shared" si="1"/>
        <v>0</v>
      </c>
      <c r="Z47" s="8">
        <f t="shared" si="3"/>
        <v>468947207.94999999</v>
      </c>
      <c r="AA47">
        <v>18330416.510000054</v>
      </c>
      <c r="AB47" s="14">
        <f t="shared" si="2"/>
        <v>487277624.46000004</v>
      </c>
      <c r="AC47">
        <f t="shared" si="5"/>
        <v>483100000</v>
      </c>
      <c r="AD47" s="14">
        <f t="shared" si="4"/>
        <v>4177624.4600000381</v>
      </c>
      <c r="AH47">
        <v>1733580</v>
      </c>
      <c r="AI47">
        <v>1733619</v>
      </c>
      <c r="AJ47">
        <f t="shared" si="0"/>
        <v>1</v>
      </c>
    </row>
    <row r="48" spans="1:36">
      <c r="A48" s="1">
        <v>46218</v>
      </c>
      <c r="B48" t="s">
        <v>977</v>
      </c>
      <c r="C48" t="s">
        <v>7</v>
      </c>
      <c r="D48" t="s">
        <v>1316</v>
      </c>
      <c r="E48" t="s">
        <v>208</v>
      </c>
      <c r="F48" t="s">
        <v>1582</v>
      </c>
      <c r="G48">
        <v>62838</v>
      </c>
      <c r="H48" s="1">
        <v>45869</v>
      </c>
      <c r="I48" s="1">
        <v>45870</v>
      </c>
      <c r="J48" s="1">
        <v>46218</v>
      </c>
      <c r="K48" t="s">
        <v>113</v>
      </c>
      <c r="L48" t="s">
        <v>7</v>
      </c>
      <c r="M48">
        <v>-6525000</v>
      </c>
      <c r="N48">
        <v>-6525000</v>
      </c>
      <c r="O48" t="s">
        <v>120</v>
      </c>
      <c r="P48" t="s">
        <v>1578</v>
      </c>
      <c r="X48" s="1">
        <v>46247</v>
      </c>
      <c r="Y48" s="8">
        <f t="shared" si="1"/>
        <v>0</v>
      </c>
      <c r="Z48" s="8">
        <f t="shared" si="3"/>
        <v>468947207.94999999</v>
      </c>
      <c r="AA48">
        <v>18330416.510000054</v>
      </c>
      <c r="AB48" s="14">
        <f t="shared" si="2"/>
        <v>487277624.46000004</v>
      </c>
      <c r="AC48">
        <f t="shared" si="5"/>
        <v>483100000</v>
      </c>
      <c r="AD48" s="14">
        <f t="shared" si="4"/>
        <v>4177624.4600000381</v>
      </c>
      <c r="AH48">
        <v>1732662</v>
      </c>
      <c r="AI48">
        <v>1733678</v>
      </c>
      <c r="AJ48">
        <f t="shared" si="0"/>
        <v>1</v>
      </c>
    </row>
    <row r="49" spans="1:36">
      <c r="A49" s="1">
        <v>46218</v>
      </c>
      <c r="B49" t="s">
        <v>977</v>
      </c>
      <c r="C49" t="s">
        <v>7</v>
      </c>
      <c r="D49" t="s">
        <v>1316</v>
      </c>
      <c r="E49" t="s">
        <v>208</v>
      </c>
      <c r="F49" t="s">
        <v>1582</v>
      </c>
      <c r="G49">
        <v>62840</v>
      </c>
      <c r="H49" s="1">
        <v>45869</v>
      </c>
      <c r="I49" s="1">
        <v>45870</v>
      </c>
      <c r="J49" s="1">
        <v>46218</v>
      </c>
      <c r="K49" t="s">
        <v>113</v>
      </c>
      <c r="L49" t="s">
        <v>7</v>
      </c>
      <c r="M49">
        <v>-2452500</v>
      </c>
      <c r="N49">
        <v>-2452500</v>
      </c>
      <c r="O49" t="s">
        <v>120</v>
      </c>
      <c r="P49" t="s">
        <v>1579</v>
      </c>
      <c r="X49" s="1">
        <v>46248</v>
      </c>
      <c r="Y49" s="8">
        <f t="shared" si="1"/>
        <v>0</v>
      </c>
      <c r="Z49" s="8">
        <f t="shared" si="3"/>
        <v>468947207.94999999</v>
      </c>
      <c r="AA49">
        <v>18330416.510000054</v>
      </c>
      <c r="AB49" s="14">
        <f t="shared" si="2"/>
        <v>487277624.46000004</v>
      </c>
      <c r="AC49">
        <f t="shared" si="5"/>
        <v>483100000</v>
      </c>
      <c r="AD49" s="14">
        <f t="shared" si="4"/>
        <v>4177624.4600000381</v>
      </c>
      <c r="AH49">
        <v>1733776</v>
      </c>
      <c r="AI49">
        <v>1733690</v>
      </c>
      <c r="AJ49">
        <f t="shared" si="0"/>
        <v>1</v>
      </c>
    </row>
    <row r="50" spans="1:36">
      <c r="A50" s="1">
        <v>46218</v>
      </c>
      <c r="B50" t="s">
        <v>977</v>
      </c>
      <c r="C50" t="s">
        <v>7</v>
      </c>
      <c r="D50" t="s">
        <v>1316</v>
      </c>
      <c r="E50" t="s">
        <v>208</v>
      </c>
      <c r="F50" t="s">
        <v>1582</v>
      </c>
      <c r="G50">
        <v>62840</v>
      </c>
      <c r="H50" s="1">
        <v>45869</v>
      </c>
      <c r="I50" s="1">
        <v>45870</v>
      </c>
      <c r="J50" s="1">
        <v>46218</v>
      </c>
      <c r="K50" t="s">
        <v>980</v>
      </c>
      <c r="L50" t="s">
        <v>7</v>
      </c>
      <c r="M50">
        <v>-109000000</v>
      </c>
      <c r="N50">
        <v>-109000000</v>
      </c>
      <c r="O50" t="s">
        <v>120</v>
      </c>
      <c r="P50" t="s">
        <v>1579</v>
      </c>
      <c r="X50" s="1">
        <v>46249</v>
      </c>
      <c r="Y50" s="8">
        <f t="shared" si="1"/>
        <v>0</v>
      </c>
      <c r="Z50" s="8">
        <f t="shared" si="3"/>
        <v>468947207.94999999</v>
      </c>
      <c r="AA50">
        <v>18330416.510000054</v>
      </c>
      <c r="AB50" s="14">
        <f t="shared" si="2"/>
        <v>487277624.46000004</v>
      </c>
      <c r="AC50">
        <f t="shared" si="5"/>
        <v>483100000</v>
      </c>
      <c r="AD50" s="14">
        <f t="shared" si="4"/>
        <v>4177624.4600000381</v>
      </c>
      <c r="AH50">
        <v>1731917</v>
      </c>
      <c r="AI50">
        <v>1733702</v>
      </c>
      <c r="AJ50">
        <f t="shared" si="0"/>
        <v>1</v>
      </c>
    </row>
    <row r="51" spans="1:36">
      <c r="A51" s="1">
        <v>46218</v>
      </c>
      <c r="B51" t="s">
        <v>977</v>
      </c>
      <c r="C51" t="s">
        <v>7</v>
      </c>
      <c r="D51" t="s">
        <v>1316</v>
      </c>
      <c r="E51" t="s">
        <v>208</v>
      </c>
      <c r="F51" t="s">
        <v>1582</v>
      </c>
      <c r="G51">
        <v>62841</v>
      </c>
      <c r="H51" s="1">
        <v>45869</v>
      </c>
      <c r="I51" s="1">
        <v>45870</v>
      </c>
      <c r="J51" s="1">
        <v>46218</v>
      </c>
      <c r="K51" t="s">
        <v>113</v>
      </c>
      <c r="L51" t="s">
        <v>7</v>
      </c>
      <c r="M51">
        <v>-6975000</v>
      </c>
      <c r="N51">
        <v>-6975000</v>
      </c>
      <c r="O51" t="s">
        <v>120</v>
      </c>
      <c r="P51" t="s">
        <v>466</v>
      </c>
      <c r="X51" s="1">
        <v>46250</v>
      </c>
      <c r="Y51" s="8">
        <f t="shared" si="1"/>
        <v>0</v>
      </c>
      <c r="Z51" s="8">
        <f t="shared" si="3"/>
        <v>468947207.94999999</v>
      </c>
      <c r="AA51">
        <v>-39960833.429999962</v>
      </c>
      <c r="AB51" s="14">
        <f t="shared" si="2"/>
        <v>428986374.52000004</v>
      </c>
      <c r="AC51">
        <f t="shared" si="5"/>
        <v>483100000</v>
      </c>
      <c r="AD51" s="14">
        <f t="shared" si="4"/>
        <v>-54113625.479999959</v>
      </c>
      <c r="AH51">
        <v>1771442</v>
      </c>
      <c r="AI51">
        <v>1733848</v>
      </c>
      <c r="AJ51">
        <f t="shared" si="0"/>
        <v>1</v>
      </c>
    </row>
    <row r="52" spans="1:36">
      <c r="A52" s="1">
        <v>46218</v>
      </c>
      <c r="B52" t="s">
        <v>977</v>
      </c>
      <c r="C52" t="s">
        <v>7</v>
      </c>
      <c r="D52" t="s">
        <v>1316</v>
      </c>
      <c r="E52" t="s">
        <v>208</v>
      </c>
      <c r="F52" t="s">
        <v>1582</v>
      </c>
      <c r="G52">
        <v>62841</v>
      </c>
      <c r="H52" s="1">
        <v>45869</v>
      </c>
      <c r="I52" s="1">
        <v>45870</v>
      </c>
      <c r="J52" s="1">
        <v>46218</v>
      </c>
      <c r="K52" t="s">
        <v>980</v>
      </c>
      <c r="L52" t="s">
        <v>7</v>
      </c>
      <c r="M52">
        <v>-310000000</v>
      </c>
      <c r="N52">
        <v>-310000000</v>
      </c>
      <c r="O52" t="s">
        <v>120</v>
      </c>
      <c r="P52" t="s">
        <v>466</v>
      </c>
      <c r="X52" s="1">
        <v>46251</v>
      </c>
      <c r="Y52" s="8">
        <f t="shared" si="1"/>
        <v>58868750</v>
      </c>
      <c r="Z52" s="8">
        <f t="shared" si="3"/>
        <v>527815957.94999999</v>
      </c>
      <c r="AA52">
        <v>-40538333.429999962</v>
      </c>
      <c r="AB52" s="14">
        <f t="shared" si="2"/>
        <v>487277624.52000004</v>
      </c>
      <c r="AC52">
        <f t="shared" si="5"/>
        <v>483100000</v>
      </c>
      <c r="AD52" s="14">
        <f t="shared" si="4"/>
        <v>4177624.5200000405</v>
      </c>
      <c r="AH52">
        <v>1783710</v>
      </c>
      <c r="AI52">
        <v>1733878</v>
      </c>
      <c r="AJ52">
        <f t="shared" si="0"/>
        <v>1</v>
      </c>
    </row>
    <row r="53" spans="1:36">
      <c r="A53" s="1">
        <v>46218</v>
      </c>
      <c r="B53" t="s">
        <v>977</v>
      </c>
      <c r="C53" t="s">
        <v>7</v>
      </c>
      <c r="D53" t="s">
        <v>1316</v>
      </c>
      <c r="E53" t="s">
        <v>208</v>
      </c>
      <c r="F53" t="s">
        <v>1315</v>
      </c>
      <c r="G53">
        <v>61355</v>
      </c>
      <c r="H53" s="1">
        <v>45504</v>
      </c>
      <c r="I53" s="1">
        <v>45505</v>
      </c>
      <c r="J53" s="1">
        <v>46583</v>
      </c>
      <c r="K53" t="s">
        <v>113</v>
      </c>
      <c r="L53" t="s">
        <v>7</v>
      </c>
      <c r="M53">
        <v>6562500</v>
      </c>
      <c r="N53">
        <v>6562500</v>
      </c>
      <c r="O53" t="s">
        <v>120</v>
      </c>
      <c r="P53" t="s">
        <v>1578</v>
      </c>
      <c r="X53" s="1">
        <v>46252</v>
      </c>
      <c r="Y53" s="8">
        <f t="shared" si="1"/>
        <v>0</v>
      </c>
      <c r="Z53" s="8">
        <f t="shared" si="3"/>
        <v>527815957.94999999</v>
      </c>
      <c r="AA53">
        <v>-40449437.979999959</v>
      </c>
      <c r="AB53" s="14">
        <f t="shared" si="2"/>
        <v>487366519.97000003</v>
      </c>
      <c r="AC53">
        <f t="shared" si="5"/>
        <v>483100000</v>
      </c>
      <c r="AD53" s="14">
        <f t="shared" si="4"/>
        <v>4266519.9700000286</v>
      </c>
      <c r="AH53">
        <v>1783709</v>
      </c>
      <c r="AI53">
        <v>1733555</v>
      </c>
      <c r="AJ53">
        <f t="shared" si="0"/>
        <v>1</v>
      </c>
    </row>
    <row r="54" spans="1:36">
      <c r="A54" s="1">
        <v>46218</v>
      </c>
      <c r="B54" t="s">
        <v>977</v>
      </c>
      <c r="C54" t="s">
        <v>7</v>
      </c>
      <c r="D54" t="s">
        <v>1316</v>
      </c>
      <c r="E54" t="s">
        <v>208</v>
      </c>
      <c r="F54" t="s">
        <v>1315</v>
      </c>
      <c r="G54">
        <v>61358</v>
      </c>
      <c r="H54" s="1">
        <v>45504</v>
      </c>
      <c r="I54" s="1">
        <v>45505</v>
      </c>
      <c r="J54" s="1">
        <v>46583</v>
      </c>
      <c r="K54" t="s">
        <v>113</v>
      </c>
      <c r="L54" t="s">
        <v>7</v>
      </c>
      <c r="M54">
        <v>6759375</v>
      </c>
      <c r="N54">
        <v>6759375</v>
      </c>
      <c r="O54" t="s">
        <v>120</v>
      </c>
      <c r="P54" t="s">
        <v>466</v>
      </c>
      <c r="X54" s="1">
        <v>46253</v>
      </c>
      <c r="Y54" s="8">
        <f t="shared" si="1"/>
        <v>0</v>
      </c>
      <c r="Z54" s="8">
        <f t="shared" si="3"/>
        <v>527815957.94999999</v>
      </c>
      <c r="AA54">
        <v>-40449437.979999959</v>
      </c>
      <c r="AB54" s="14">
        <f t="shared" si="2"/>
        <v>487366519.97000003</v>
      </c>
      <c r="AC54">
        <f t="shared" si="5"/>
        <v>483100000</v>
      </c>
      <c r="AD54" s="14">
        <f t="shared" si="4"/>
        <v>4266519.9700000286</v>
      </c>
      <c r="AH54">
        <v>1783708</v>
      </c>
      <c r="AI54">
        <v>1733691</v>
      </c>
      <c r="AJ54">
        <f t="shared" si="0"/>
        <v>1</v>
      </c>
    </row>
    <row r="55" spans="1:36">
      <c r="A55" s="1">
        <v>46237</v>
      </c>
      <c r="B55" t="s">
        <v>977</v>
      </c>
      <c r="C55" t="s">
        <v>7</v>
      </c>
      <c r="D55" t="s">
        <v>1316</v>
      </c>
      <c r="E55" t="s">
        <v>208</v>
      </c>
      <c r="F55" t="s">
        <v>1315</v>
      </c>
      <c r="G55">
        <v>64719</v>
      </c>
      <c r="H55" s="1">
        <v>46234</v>
      </c>
      <c r="I55" s="1">
        <v>46237</v>
      </c>
      <c r="J55" s="1">
        <v>46583</v>
      </c>
      <c r="K55" t="s">
        <v>980</v>
      </c>
      <c r="L55" t="s">
        <v>7</v>
      </c>
      <c r="M55">
        <v>209908872.34999999</v>
      </c>
      <c r="N55">
        <v>209908872.34999999</v>
      </c>
      <c r="O55" t="s">
        <v>120</v>
      </c>
      <c r="P55" t="s">
        <v>1578</v>
      </c>
      <c r="X55" s="1">
        <v>46203</v>
      </c>
      <c r="Y55" s="8">
        <f t="shared" si="1"/>
        <v>4340625</v>
      </c>
      <c r="Z55" s="8">
        <f t="shared" si="3"/>
        <v>532156582.94999999</v>
      </c>
      <c r="AA55">
        <v>-40449437.979999959</v>
      </c>
      <c r="AB55" s="14">
        <f t="shared" si="2"/>
        <v>491707144.97000003</v>
      </c>
      <c r="AC55">
        <f t="shared" si="5"/>
        <v>483100000</v>
      </c>
      <c r="AD55" s="14">
        <f t="shared" si="4"/>
        <v>8607144.9700000286</v>
      </c>
      <c r="AH55">
        <v>1790865</v>
      </c>
      <c r="AI55">
        <v>1734126</v>
      </c>
      <c r="AJ55">
        <f t="shared" si="0"/>
        <v>1</v>
      </c>
    </row>
    <row r="56" spans="1:36">
      <c r="A56" s="1">
        <v>46237</v>
      </c>
      <c r="B56" t="s">
        <v>977</v>
      </c>
      <c r="C56" t="s">
        <v>7</v>
      </c>
      <c r="D56" t="s">
        <v>1316</v>
      </c>
      <c r="E56" t="s">
        <v>208</v>
      </c>
      <c r="F56" t="s">
        <v>1315</v>
      </c>
      <c r="G56">
        <v>64723</v>
      </c>
      <c r="H56" s="1">
        <v>46234</v>
      </c>
      <c r="I56" s="1">
        <v>46237</v>
      </c>
      <c r="J56" s="1">
        <v>46583</v>
      </c>
      <c r="K56" t="s">
        <v>980</v>
      </c>
      <c r="L56" t="s">
        <v>7</v>
      </c>
      <c r="M56">
        <v>401747282.61000001</v>
      </c>
      <c r="N56">
        <v>401747282.61000001</v>
      </c>
      <c r="O56" t="s">
        <v>120</v>
      </c>
      <c r="P56" t="s">
        <v>466</v>
      </c>
      <c r="AH56">
        <v>1813963</v>
      </c>
      <c r="AI56">
        <v>1734040</v>
      </c>
      <c r="AJ56">
        <f t="shared" si="0"/>
        <v>1</v>
      </c>
    </row>
    <row r="57" spans="1:36">
      <c r="A57" s="1">
        <v>46218</v>
      </c>
      <c r="B57" t="s">
        <v>977</v>
      </c>
      <c r="C57" t="s">
        <v>7</v>
      </c>
      <c r="D57" t="s">
        <v>1316</v>
      </c>
      <c r="E57" t="s">
        <v>208</v>
      </c>
      <c r="F57" t="s">
        <v>1477</v>
      </c>
      <c r="G57">
        <v>62837</v>
      </c>
      <c r="H57" s="1">
        <v>45869</v>
      </c>
      <c r="I57" s="1">
        <v>45870</v>
      </c>
      <c r="J57" s="1">
        <v>46949</v>
      </c>
      <c r="K57" t="s">
        <v>113</v>
      </c>
      <c r="L57" t="s">
        <v>7</v>
      </c>
      <c r="M57">
        <v>5812500</v>
      </c>
      <c r="N57">
        <v>5812500</v>
      </c>
      <c r="O57" t="s">
        <v>120</v>
      </c>
      <c r="P57" t="s">
        <v>1578</v>
      </c>
      <c r="AH57">
        <v>1813962</v>
      </c>
      <c r="AI57">
        <v>1734249</v>
      </c>
      <c r="AJ57">
        <f t="shared" si="0"/>
        <v>1</v>
      </c>
    </row>
    <row r="58" spans="1:36">
      <c r="A58" s="1">
        <v>46218</v>
      </c>
      <c r="B58" t="s">
        <v>977</v>
      </c>
      <c r="C58" t="s">
        <v>7</v>
      </c>
      <c r="D58" t="s">
        <v>1316</v>
      </c>
      <c r="E58" t="s">
        <v>208</v>
      </c>
      <c r="F58" t="s">
        <v>1477</v>
      </c>
      <c r="G58">
        <v>62842</v>
      </c>
      <c r="H58" s="1">
        <v>45869</v>
      </c>
      <c r="I58" s="1">
        <v>45870</v>
      </c>
      <c r="J58" s="1">
        <v>46949</v>
      </c>
      <c r="K58" t="s">
        <v>113</v>
      </c>
      <c r="L58" t="s">
        <v>7</v>
      </c>
      <c r="M58">
        <v>5928750</v>
      </c>
      <c r="N58">
        <v>5928750</v>
      </c>
      <c r="O58" t="s">
        <v>120</v>
      </c>
      <c r="P58" t="s">
        <v>466</v>
      </c>
      <c r="AH58">
        <v>1813965</v>
      </c>
      <c r="AI58">
        <v>1734221</v>
      </c>
      <c r="AJ58">
        <f t="shared" si="0"/>
        <v>1</v>
      </c>
    </row>
    <row r="59" spans="1:36">
      <c r="A59" s="1">
        <v>46237</v>
      </c>
      <c r="B59" t="s">
        <v>977</v>
      </c>
      <c r="C59" t="s">
        <v>7</v>
      </c>
      <c r="D59" t="s">
        <v>1316</v>
      </c>
      <c r="E59" t="s">
        <v>208</v>
      </c>
      <c r="F59" t="s">
        <v>1317</v>
      </c>
      <c r="G59">
        <v>64718</v>
      </c>
      <c r="H59" s="1">
        <v>46234</v>
      </c>
      <c r="I59" s="1">
        <v>46237</v>
      </c>
      <c r="J59" s="1">
        <v>47314</v>
      </c>
      <c r="K59" t="s">
        <v>980</v>
      </c>
      <c r="L59" t="s">
        <v>7</v>
      </c>
      <c r="M59">
        <v>-195820859.72999999</v>
      </c>
      <c r="N59">
        <v>-195820859.72999999</v>
      </c>
      <c r="O59" t="s">
        <v>120</v>
      </c>
      <c r="P59" t="s">
        <v>1578</v>
      </c>
      <c r="AH59">
        <v>1771312</v>
      </c>
      <c r="AI59">
        <v>1734024</v>
      </c>
      <c r="AJ59">
        <f t="shared" si="0"/>
        <v>1</v>
      </c>
    </row>
    <row r="60" spans="1:36">
      <c r="A60" s="1">
        <v>46237</v>
      </c>
      <c r="B60" t="s">
        <v>977</v>
      </c>
      <c r="C60" t="s">
        <v>7</v>
      </c>
      <c r="D60" t="s">
        <v>1316</v>
      </c>
      <c r="E60" t="s">
        <v>208</v>
      </c>
      <c r="F60" t="s">
        <v>1317</v>
      </c>
      <c r="G60">
        <v>64722</v>
      </c>
      <c r="H60" s="1">
        <v>46234</v>
      </c>
      <c r="I60" s="1">
        <v>46237</v>
      </c>
      <c r="J60" s="1">
        <v>47314</v>
      </c>
      <c r="K60" t="s">
        <v>980</v>
      </c>
      <c r="L60" t="s">
        <v>7</v>
      </c>
      <c r="M60">
        <v>-199308763.59</v>
      </c>
      <c r="N60">
        <v>-199308763.59</v>
      </c>
      <c r="O60" t="s">
        <v>120</v>
      </c>
      <c r="P60" t="s">
        <v>466</v>
      </c>
      <c r="AH60">
        <v>1803566</v>
      </c>
      <c r="AI60">
        <v>1734165</v>
      </c>
      <c r="AJ60">
        <f t="shared" si="0"/>
        <v>1</v>
      </c>
    </row>
    <row r="61" spans="1:36">
      <c r="A61" s="1">
        <v>46237</v>
      </c>
      <c r="B61" t="s">
        <v>977</v>
      </c>
      <c r="C61" t="s">
        <v>7</v>
      </c>
      <c r="D61" t="s">
        <v>1316</v>
      </c>
      <c r="E61" t="s">
        <v>208</v>
      </c>
      <c r="F61" t="s">
        <v>1317</v>
      </c>
      <c r="G61">
        <v>64724</v>
      </c>
      <c r="H61" s="1">
        <v>46234</v>
      </c>
      <c r="I61" s="1">
        <v>46237</v>
      </c>
      <c r="J61" s="1">
        <v>47314</v>
      </c>
      <c r="K61" t="s">
        <v>980</v>
      </c>
      <c r="L61" t="s">
        <v>7</v>
      </c>
      <c r="M61">
        <v>-99662194.290000007</v>
      </c>
      <c r="N61">
        <v>-99662194.290000007</v>
      </c>
      <c r="O61" t="s">
        <v>120</v>
      </c>
      <c r="P61" t="s">
        <v>1580</v>
      </c>
      <c r="AH61">
        <v>1803565</v>
      </c>
      <c r="AI61">
        <v>1734202</v>
      </c>
      <c r="AJ61">
        <f t="shared" si="0"/>
        <v>1</v>
      </c>
    </row>
    <row r="62" spans="1:36">
      <c r="A62" s="1">
        <v>46234</v>
      </c>
      <c r="B62" t="s">
        <v>977</v>
      </c>
      <c r="C62" t="s">
        <v>7</v>
      </c>
      <c r="D62" t="s">
        <v>1316</v>
      </c>
      <c r="E62" t="s">
        <v>208</v>
      </c>
      <c r="F62" t="s">
        <v>1318</v>
      </c>
      <c r="G62">
        <v>62964</v>
      </c>
      <c r="H62" s="1">
        <v>45898</v>
      </c>
      <c r="I62" s="1">
        <v>45902</v>
      </c>
      <c r="J62" s="1">
        <v>46599</v>
      </c>
      <c r="K62" t="s">
        <v>113</v>
      </c>
      <c r="L62" t="s">
        <v>7</v>
      </c>
      <c r="M62">
        <v>3875000</v>
      </c>
      <c r="N62">
        <v>3875000</v>
      </c>
      <c r="O62" t="s">
        <v>120</v>
      </c>
      <c r="P62" t="s">
        <v>1579</v>
      </c>
      <c r="AH62">
        <v>1774872</v>
      </c>
      <c r="AI62">
        <v>1733587</v>
      </c>
      <c r="AJ62">
        <f t="shared" si="0"/>
        <v>1</v>
      </c>
    </row>
    <row r="63" spans="1:36">
      <c r="A63" s="1">
        <v>46234</v>
      </c>
      <c r="B63" t="s">
        <v>977</v>
      </c>
      <c r="C63" t="s">
        <v>7</v>
      </c>
      <c r="D63" t="s">
        <v>1316</v>
      </c>
      <c r="E63" t="s">
        <v>208</v>
      </c>
      <c r="F63" t="s">
        <v>1318</v>
      </c>
      <c r="G63">
        <v>62966</v>
      </c>
      <c r="H63" s="1">
        <v>45898</v>
      </c>
      <c r="I63" s="1">
        <v>45902</v>
      </c>
      <c r="J63" s="1">
        <v>46599</v>
      </c>
      <c r="K63" t="s">
        <v>113</v>
      </c>
      <c r="L63" t="s">
        <v>7</v>
      </c>
      <c r="M63">
        <v>5366875</v>
      </c>
      <c r="N63">
        <v>5366875</v>
      </c>
      <c r="O63" t="s">
        <v>120</v>
      </c>
      <c r="P63" t="s">
        <v>466</v>
      </c>
      <c r="AH63">
        <v>1734179</v>
      </c>
      <c r="AI63">
        <v>1733597</v>
      </c>
      <c r="AJ63">
        <f t="shared" si="0"/>
        <v>1</v>
      </c>
    </row>
    <row r="64" spans="1:36">
      <c r="A64" s="1">
        <v>46234</v>
      </c>
      <c r="B64" t="s">
        <v>977</v>
      </c>
      <c r="C64" t="s">
        <v>7</v>
      </c>
      <c r="D64" t="s">
        <v>1316</v>
      </c>
      <c r="E64" t="s">
        <v>208</v>
      </c>
      <c r="F64" t="s">
        <v>1318</v>
      </c>
      <c r="G64">
        <v>63119</v>
      </c>
      <c r="H64" s="1">
        <v>45930</v>
      </c>
      <c r="I64" s="1">
        <v>45931</v>
      </c>
      <c r="J64" s="1">
        <v>46599</v>
      </c>
      <c r="K64" t="s">
        <v>113</v>
      </c>
      <c r="L64" t="s">
        <v>7</v>
      </c>
      <c r="M64">
        <v>-8893125</v>
      </c>
      <c r="N64">
        <v>-8893125</v>
      </c>
      <c r="O64" t="s">
        <v>120</v>
      </c>
      <c r="P64" t="s">
        <v>1578</v>
      </c>
      <c r="AH64">
        <v>1734183</v>
      </c>
      <c r="AI64">
        <v>1733645</v>
      </c>
      <c r="AJ64">
        <f t="shared" si="0"/>
        <v>1</v>
      </c>
    </row>
    <row r="65" spans="1:36">
      <c r="A65" s="1">
        <v>46237</v>
      </c>
      <c r="B65" t="s">
        <v>977</v>
      </c>
      <c r="C65" t="s">
        <v>7</v>
      </c>
      <c r="D65" t="s">
        <v>1316</v>
      </c>
      <c r="E65" t="s">
        <v>208</v>
      </c>
      <c r="F65" t="s">
        <v>1318</v>
      </c>
      <c r="G65">
        <v>64721</v>
      </c>
      <c r="H65" s="1">
        <v>46234</v>
      </c>
      <c r="I65" s="1">
        <v>46237</v>
      </c>
      <c r="J65" s="1">
        <v>46599</v>
      </c>
      <c r="K65" t="s">
        <v>980</v>
      </c>
      <c r="L65" t="s">
        <v>7</v>
      </c>
      <c r="M65">
        <v>17952248.640000001</v>
      </c>
      <c r="N65">
        <v>17952248.640000001</v>
      </c>
      <c r="O65" t="s">
        <v>120</v>
      </c>
      <c r="P65" t="s">
        <v>1579</v>
      </c>
      <c r="AH65">
        <v>1733689</v>
      </c>
      <c r="AI65">
        <v>1733761</v>
      </c>
      <c r="AJ65">
        <f t="shared" si="0"/>
        <v>1</v>
      </c>
    </row>
    <row r="66" spans="1:36">
      <c r="A66" s="1">
        <v>46251</v>
      </c>
      <c r="B66" t="s">
        <v>977</v>
      </c>
      <c r="C66" t="s">
        <v>7</v>
      </c>
      <c r="D66" t="s">
        <v>1316</v>
      </c>
      <c r="E66" t="s">
        <v>208</v>
      </c>
      <c r="F66" t="s">
        <v>1489</v>
      </c>
      <c r="G66">
        <v>59989</v>
      </c>
      <c r="H66" s="1">
        <v>45169</v>
      </c>
      <c r="I66" s="1">
        <v>45170</v>
      </c>
      <c r="J66" s="1">
        <v>46249</v>
      </c>
      <c r="K66" t="s">
        <v>113</v>
      </c>
      <c r="L66" t="s">
        <v>7</v>
      </c>
      <c r="M66">
        <v>9953125</v>
      </c>
      <c r="N66">
        <v>9953125</v>
      </c>
      <c r="O66" t="s">
        <v>120</v>
      </c>
      <c r="P66" t="s">
        <v>466</v>
      </c>
      <c r="AH66">
        <v>1733631</v>
      </c>
      <c r="AI66">
        <v>1733886</v>
      </c>
      <c r="AJ66">
        <f t="shared" si="0"/>
        <v>1</v>
      </c>
    </row>
    <row r="67" spans="1:36">
      <c r="A67" s="1">
        <v>46251</v>
      </c>
      <c r="B67" t="s">
        <v>977</v>
      </c>
      <c r="C67" t="s">
        <v>7</v>
      </c>
      <c r="D67" t="s">
        <v>1316</v>
      </c>
      <c r="E67" t="s">
        <v>208</v>
      </c>
      <c r="F67" t="s">
        <v>1489</v>
      </c>
      <c r="G67">
        <v>59989</v>
      </c>
      <c r="H67" s="1">
        <v>45169</v>
      </c>
      <c r="I67" s="1">
        <v>45170</v>
      </c>
      <c r="J67" s="1">
        <v>46249</v>
      </c>
      <c r="K67" t="s">
        <v>980</v>
      </c>
      <c r="L67" t="s">
        <v>7</v>
      </c>
      <c r="M67">
        <v>455000000</v>
      </c>
      <c r="N67">
        <v>455000000</v>
      </c>
      <c r="O67" t="s">
        <v>120</v>
      </c>
      <c r="P67" t="s">
        <v>466</v>
      </c>
      <c r="AH67">
        <v>1734100</v>
      </c>
      <c r="AI67">
        <v>1733605</v>
      </c>
      <c r="AJ67">
        <f t="shared" si="0"/>
        <v>1</v>
      </c>
    </row>
    <row r="68" spans="1:36">
      <c r="A68" s="1">
        <v>46251</v>
      </c>
      <c r="B68" t="s">
        <v>977</v>
      </c>
      <c r="C68" t="s">
        <v>7</v>
      </c>
      <c r="D68" t="s">
        <v>1316</v>
      </c>
      <c r="E68" t="s">
        <v>208</v>
      </c>
      <c r="F68" t="s">
        <v>1489</v>
      </c>
      <c r="G68">
        <v>62968</v>
      </c>
      <c r="H68" s="1">
        <v>45898</v>
      </c>
      <c r="I68" s="1">
        <v>45902</v>
      </c>
      <c r="J68" s="1">
        <v>46249</v>
      </c>
      <c r="K68" t="s">
        <v>113</v>
      </c>
      <c r="L68" t="s">
        <v>7</v>
      </c>
      <c r="M68">
        <v>-9953125</v>
      </c>
      <c r="N68">
        <v>-9953125</v>
      </c>
      <c r="O68" t="s">
        <v>120</v>
      </c>
      <c r="P68" t="s">
        <v>466</v>
      </c>
      <c r="AH68">
        <v>1734265</v>
      </c>
      <c r="AI68">
        <v>1733882</v>
      </c>
      <c r="AJ68">
        <f t="shared" ref="AJ68:AJ131" si="6">COUNTIF(AH:AH,AI68)</f>
        <v>1</v>
      </c>
    </row>
    <row r="69" spans="1:36">
      <c r="A69" s="1">
        <v>46251</v>
      </c>
      <c r="B69" t="s">
        <v>977</v>
      </c>
      <c r="C69" t="s">
        <v>7</v>
      </c>
      <c r="D69" t="s">
        <v>1316</v>
      </c>
      <c r="E69" t="s">
        <v>208</v>
      </c>
      <c r="F69" t="s">
        <v>1489</v>
      </c>
      <c r="G69">
        <v>62968</v>
      </c>
      <c r="H69" s="1">
        <v>45898</v>
      </c>
      <c r="I69" s="1">
        <v>45902</v>
      </c>
      <c r="J69" s="1">
        <v>46249</v>
      </c>
      <c r="K69" t="s">
        <v>980</v>
      </c>
      <c r="L69" t="s">
        <v>7</v>
      </c>
      <c r="M69">
        <v>-455000000</v>
      </c>
      <c r="N69">
        <v>-455000000</v>
      </c>
      <c r="O69" t="s">
        <v>120</v>
      </c>
      <c r="P69" t="s">
        <v>466</v>
      </c>
      <c r="AH69">
        <v>1733562</v>
      </c>
      <c r="AI69">
        <v>1734702</v>
      </c>
      <c r="AJ69">
        <f t="shared" si="6"/>
        <v>1</v>
      </c>
    </row>
    <row r="70" spans="1:36">
      <c r="A70" s="1">
        <v>46251</v>
      </c>
      <c r="B70" t="s">
        <v>977</v>
      </c>
      <c r="C70" t="s">
        <v>7</v>
      </c>
      <c r="D70" t="s">
        <v>1316</v>
      </c>
      <c r="E70" t="s">
        <v>208</v>
      </c>
      <c r="F70" t="s">
        <v>1490</v>
      </c>
      <c r="G70">
        <v>61466</v>
      </c>
      <c r="H70" s="1">
        <v>45534</v>
      </c>
      <c r="I70" s="1">
        <v>45538</v>
      </c>
      <c r="J70" s="1">
        <v>46614</v>
      </c>
      <c r="K70" t="s">
        <v>113</v>
      </c>
      <c r="L70" t="s">
        <v>7</v>
      </c>
      <c r="M70">
        <v>5625000</v>
      </c>
      <c r="N70">
        <v>5625000</v>
      </c>
      <c r="O70" t="s">
        <v>120</v>
      </c>
      <c r="P70" t="s">
        <v>1578</v>
      </c>
      <c r="AH70">
        <v>1734119</v>
      </c>
      <c r="AI70">
        <v>1734287</v>
      </c>
      <c r="AJ70">
        <f t="shared" si="6"/>
        <v>1</v>
      </c>
    </row>
    <row r="71" spans="1:36">
      <c r="A71" s="1">
        <v>46251</v>
      </c>
      <c r="B71" t="s">
        <v>977</v>
      </c>
      <c r="C71" t="s">
        <v>7</v>
      </c>
      <c r="D71" t="s">
        <v>1316</v>
      </c>
      <c r="E71" t="s">
        <v>208</v>
      </c>
      <c r="F71" t="s">
        <v>1490</v>
      </c>
      <c r="G71">
        <v>61470</v>
      </c>
      <c r="H71" s="1">
        <v>45534</v>
      </c>
      <c r="I71" s="1">
        <v>45538</v>
      </c>
      <c r="J71" s="1">
        <v>46614</v>
      </c>
      <c r="K71" t="s">
        <v>113</v>
      </c>
      <c r="L71" t="s">
        <v>7</v>
      </c>
      <c r="M71">
        <v>7593750</v>
      </c>
      <c r="N71">
        <v>7593750</v>
      </c>
      <c r="O71" t="s">
        <v>120</v>
      </c>
      <c r="P71" t="s">
        <v>466</v>
      </c>
      <c r="AH71">
        <v>1734122</v>
      </c>
      <c r="AI71">
        <v>1733901</v>
      </c>
      <c r="AJ71">
        <f t="shared" si="6"/>
        <v>1</v>
      </c>
    </row>
    <row r="72" spans="1:36">
      <c r="A72" s="1">
        <v>46251</v>
      </c>
      <c r="B72" t="s">
        <v>977</v>
      </c>
      <c r="C72" t="s">
        <v>7</v>
      </c>
      <c r="D72" t="s">
        <v>1316</v>
      </c>
      <c r="E72" t="s">
        <v>208</v>
      </c>
      <c r="F72" t="s">
        <v>1528</v>
      </c>
      <c r="G72">
        <v>62961</v>
      </c>
      <c r="H72" s="1">
        <v>45898</v>
      </c>
      <c r="I72" s="1">
        <v>45902</v>
      </c>
      <c r="J72" s="1">
        <v>46980</v>
      </c>
      <c r="K72" t="s">
        <v>113</v>
      </c>
      <c r="L72" t="s">
        <v>7</v>
      </c>
      <c r="M72">
        <v>7177500</v>
      </c>
      <c r="N72">
        <v>7177500</v>
      </c>
      <c r="O72" t="s">
        <v>120</v>
      </c>
      <c r="P72" t="s">
        <v>1578</v>
      </c>
      <c r="AH72">
        <v>1734158</v>
      </c>
      <c r="AI72">
        <v>1733783</v>
      </c>
      <c r="AJ72">
        <f t="shared" si="6"/>
        <v>1</v>
      </c>
    </row>
    <row r="73" spans="1:36">
      <c r="A73" s="1">
        <v>46251</v>
      </c>
      <c r="B73" t="s">
        <v>977</v>
      </c>
      <c r="C73" t="s">
        <v>7</v>
      </c>
      <c r="D73" t="s">
        <v>1316</v>
      </c>
      <c r="E73" t="s">
        <v>208</v>
      </c>
      <c r="F73" t="s">
        <v>1528</v>
      </c>
      <c r="G73">
        <v>62967</v>
      </c>
      <c r="H73" s="1">
        <v>45898</v>
      </c>
      <c r="I73" s="1">
        <v>45902</v>
      </c>
      <c r="J73" s="1">
        <v>46980</v>
      </c>
      <c r="K73" t="s">
        <v>113</v>
      </c>
      <c r="L73" t="s">
        <v>7</v>
      </c>
      <c r="M73">
        <v>7250000</v>
      </c>
      <c r="N73">
        <v>7250000</v>
      </c>
      <c r="O73" t="s">
        <v>120</v>
      </c>
      <c r="P73" t="s">
        <v>466</v>
      </c>
      <c r="AH73">
        <v>1734012</v>
      </c>
      <c r="AI73">
        <v>1733578</v>
      </c>
      <c r="AJ73">
        <f t="shared" si="6"/>
        <v>1</v>
      </c>
    </row>
    <row r="74" spans="1:36">
      <c r="A74" s="1">
        <v>46204</v>
      </c>
      <c r="B74" t="s">
        <v>977</v>
      </c>
      <c r="C74" t="s">
        <v>7</v>
      </c>
      <c r="D74" t="s">
        <v>1316</v>
      </c>
      <c r="E74" t="s">
        <v>208</v>
      </c>
      <c r="F74" t="s">
        <v>1339</v>
      </c>
      <c r="G74">
        <v>64525</v>
      </c>
      <c r="H74" s="1">
        <v>46203</v>
      </c>
      <c r="I74" s="1">
        <v>46204</v>
      </c>
      <c r="J74" s="1">
        <v>46630</v>
      </c>
      <c r="K74" t="s">
        <v>980</v>
      </c>
      <c r="L74" t="s">
        <v>7</v>
      </c>
      <c r="M74">
        <v>-220941959.91999999</v>
      </c>
      <c r="N74">
        <v>-220941959.91999999</v>
      </c>
      <c r="O74" t="s">
        <v>120</v>
      </c>
      <c r="P74" t="s">
        <v>466</v>
      </c>
      <c r="AH74">
        <v>1733717</v>
      </c>
      <c r="AI74">
        <v>1733535</v>
      </c>
      <c r="AJ74">
        <f t="shared" si="6"/>
        <v>1</v>
      </c>
    </row>
    <row r="75" spans="1:36">
      <c r="A75" s="1">
        <v>46237</v>
      </c>
      <c r="B75" t="s">
        <v>977</v>
      </c>
      <c r="C75" t="s">
        <v>7</v>
      </c>
      <c r="D75" t="s">
        <v>1316</v>
      </c>
      <c r="E75" t="s">
        <v>208</v>
      </c>
      <c r="F75" t="s">
        <v>1339</v>
      </c>
      <c r="G75">
        <v>64720</v>
      </c>
      <c r="H75" s="1">
        <v>46234</v>
      </c>
      <c r="I75" s="1">
        <v>46237</v>
      </c>
      <c r="J75" s="1">
        <v>46630</v>
      </c>
      <c r="K75" t="s">
        <v>980</v>
      </c>
      <c r="L75" t="s">
        <v>7</v>
      </c>
      <c r="M75">
        <v>206444277.16999999</v>
      </c>
      <c r="N75">
        <v>206444277.16999999</v>
      </c>
      <c r="O75" t="s">
        <v>120</v>
      </c>
      <c r="P75" t="s">
        <v>1578</v>
      </c>
      <c r="AH75">
        <v>1733662</v>
      </c>
      <c r="AI75">
        <v>1733563</v>
      </c>
      <c r="AJ75">
        <f t="shared" si="6"/>
        <v>1</v>
      </c>
    </row>
    <row r="76" spans="1:36">
      <c r="A76" s="1">
        <v>46203</v>
      </c>
      <c r="B76" t="s">
        <v>977</v>
      </c>
      <c r="C76" t="s">
        <v>7</v>
      </c>
      <c r="D76" t="s">
        <v>1316</v>
      </c>
      <c r="E76" t="s">
        <v>208</v>
      </c>
      <c r="F76" t="s">
        <v>1347</v>
      </c>
      <c r="G76">
        <v>62008</v>
      </c>
      <c r="H76" s="1">
        <v>45688</v>
      </c>
      <c r="I76" s="1">
        <v>45691</v>
      </c>
      <c r="J76" s="1">
        <v>46387</v>
      </c>
      <c r="K76" t="s">
        <v>113</v>
      </c>
      <c r="L76" t="s">
        <v>7</v>
      </c>
      <c r="M76">
        <v>956250</v>
      </c>
      <c r="N76">
        <v>956250</v>
      </c>
      <c r="O76" t="s">
        <v>120</v>
      </c>
      <c r="P76" t="s">
        <v>466</v>
      </c>
      <c r="AH76">
        <v>1733739</v>
      </c>
      <c r="AI76">
        <v>1733661</v>
      </c>
      <c r="AJ76">
        <f t="shared" si="6"/>
        <v>1</v>
      </c>
    </row>
    <row r="77" spans="1:36">
      <c r="A77" s="1">
        <v>46203</v>
      </c>
      <c r="B77" t="s">
        <v>977</v>
      </c>
      <c r="C77" t="s">
        <v>7</v>
      </c>
      <c r="D77" t="s">
        <v>1316</v>
      </c>
      <c r="E77" t="s">
        <v>208</v>
      </c>
      <c r="F77" t="s">
        <v>1347</v>
      </c>
      <c r="G77">
        <v>63429</v>
      </c>
      <c r="H77" s="1">
        <v>45989</v>
      </c>
      <c r="I77" s="1">
        <v>45992</v>
      </c>
      <c r="J77" s="1">
        <v>46387</v>
      </c>
      <c r="K77" t="s">
        <v>113</v>
      </c>
      <c r="L77" t="s">
        <v>7</v>
      </c>
      <c r="M77">
        <v>-956250</v>
      </c>
      <c r="N77">
        <v>-956250</v>
      </c>
      <c r="O77" t="s">
        <v>120</v>
      </c>
      <c r="P77" t="s">
        <v>1579</v>
      </c>
      <c r="AH77">
        <v>1733619</v>
      </c>
      <c r="AI77">
        <v>1733857</v>
      </c>
      <c r="AJ77">
        <f t="shared" si="6"/>
        <v>1</v>
      </c>
    </row>
    <row r="78" spans="1:36">
      <c r="A78" s="1">
        <v>46251</v>
      </c>
      <c r="B78" t="s">
        <v>977</v>
      </c>
      <c r="C78" t="s">
        <v>7</v>
      </c>
      <c r="D78" t="s">
        <v>1426</v>
      </c>
      <c r="E78" t="s">
        <v>208</v>
      </c>
      <c r="F78" t="s">
        <v>1485</v>
      </c>
      <c r="G78">
        <v>44002</v>
      </c>
      <c r="H78" s="1">
        <v>43014</v>
      </c>
      <c r="I78" s="1">
        <v>43018</v>
      </c>
      <c r="J78" s="1">
        <v>46614</v>
      </c>
      <c r="K78" t="s">
        <v>113</v>
      </c>
      <c r="L78" t="s">
        <v>7</v>
      </c>
      <c r="M78">
        <v>-225000</v>
      </c>
      <c r="N78">
        <v>-225000</v>
      </c>
      <c r="O78" t="s">
        <v>120</v>
      </c>
      <c r="P78" t="s">
        <v>1583</v>
      </c>
      <c r="AH78">
        <v>1733678</v>
      </c>
      <c r="AI78">
        <v>1733688</v>
      </c>
      <c r="AJ78">
        <f t="shared" si="6"/>
        <v>1</v>
      </c>
    </row>
    <row r="79" spans="1:36">
      <c r="A79" s="1">
        <v>46251</v>
      </c>
      <c r="B79" t="s">
        <v>977</v>
      </c>
      <c r="C79" t="s">
        <v>7</v>
      </c>
      <c r="D79" t="s">
        <v>1426</v>
      </c>
      <c r="E79" t="s">
        <v>208</v>
      </c>
      <c r="F79" t="s">
        <v>1485</v>
      </c>
      <c r="G79">
        <v>44003</v>
      </c>
      <c r="H79" s="1">
        <v>43014</v>
      </c>
      <c r="I79" s="1">
        <v>43018</v>
      </c>
      <c r="J79" s="1">
        <v>46614</v>
      </c>
      <c r="K79" t="s">
        <v>113</v>
      </c>
      <c r="L79" t="s">
        <v>7</v>
      </c>
      <c r="M79">
        <v>-247500</v>
      </c>
      <c r="N79">
        <v>-247500</v>
      </c>
      <c r="O79" t="s">
        <v>120</v>
      </c>
      <c r="P79" t="s">
        <v>1583</v>
      </c>
      <c r="AH79">
        <v>1733690</v>
      </c>
      <c r="AI79">
        <v>1734246</v>
      </c>
      <c r="AJ79">
        <f t="shared" si="6"/>
        <v>1</v>
      </c>
    </row>
    <row r="80" spans="1:36">
      <c r="A80" s="1">
        <v>46251</v>
      </c>
      <c r="B80" t="s">
        <v>977</v>
      </c>
      <c r="C80" t="s">
        <v>7</v>
      </c>
      <c r="D80" t="s">
        <v>1426</v>
      </c>
      <c r="E80" t="s">
        <v>208</v>
      </c>
      <c r="F80" t="s">
        <v>1485</v>
      </c>
      <c r="G80">
        <v>44050</v>
      </c>
      <c r="H80" s="1">
        <v>43018</v>
      </c>
      <c r="I80" s="1">
        <v>43019</v>
      </c>
      <c r="J80" s="1">
        <v>46614</v>
      </c>
      <c r="K80" t="s">
        <v>113</v>
      </c>
      <c r="L80" t="s">
        <v>7</v>
      </c>
      <c r="M80">
        <v>78750</v>
      </c>
      <c r="N80">
        <v>78750</v>
      </c>
      <c r="O80" t="s">
        <v>120</v>
      </c>
      <c r="P80" t="s">
        <v>1584</v>
      </c>
      <c r="AH80">
        <v>1733702</v>
      </c>
      <c r="AI80">
        <v>1733709</v>
      </c>
      <c r="AJ80">
        <f t="shared" si="6"/>
        <v>1</v>
      </c>
    </row>
    <row r="81" spans="1:36">
      <c r="A81" s="1">
        <v>46251</v>
      </c>
      <c r="B81" t="s">
        <v>977</v>
      </c>
      <c r="C81" t="s">
        <v>7</v>
      </c>
      <c r="D81" t="s">
        <v>1426</v>
      </c>
      <c r="E81" t="s">
        <v>208</v>
      </c>
      <c r="F81" t="s">
        <v>1485</v>
      </c>
      <c r="G81">
        <v>44067</v>
      </c>
      <c r="H81" s="1">
        <v>43019</v>
      </c>
      <c r="I81" s="1">
        <v>43020</v>
      </c>
      <c r="J81" s="1">
        <v>46614</v>
      </c>
      <c r="K81" t="s">
        <v>113</v>
      </c>
      <c r="L81" t="s">
        <v>7</v>
      </c>
      <c r="M81">
        <v>393750</v>
      </c>
      <c r="N81">
        <v>393750</v>
      </c>
      <c r="O81" t="s">
        <v>120</v>
      </c>
      <c r="P81" t="s">
        <v>1585</v>
      </c>
      <c r="AH81">
        <v>1733848</v>
      </c>
      <c r="AI81">
        <v>1733862</v>
      </c>
      <c r="AJ81">
        <f t="shared" si="6"/>
        <v>1</v>
      </c>
    </row>
    <row r="82" spans="1:36">
      <c r="A82" s="1">
        <v>46251</v>
      </c>
      <c r="B82" t="s">
        <v>977</v>
      </c>
      <c r="C82" t="s">
        <v>7</v>
      </c>
      <c r="D82" t="s">
        <v>1426</v>
      </c>
      <c r="E82" t="s">
        <v>208</v>
      </c>
      <c r="F82" t="s">
        <v>1485</v>
      </c>
      <c r="G82">
        <v>44315</v>
      </c>
      <c r="H82" s="1">
        <v>43042</v>
      </c>
      <c r="I82" s="1">
        <v>43045</v>
      </c>
      <c r="J82" s="1">
        <v>46614</v>
      </c>
      <c r="K82" t="s">
        <v>113</v>
      </c>
      <c r="L82" t="s">
        <v>7</v>
      </c>
      <c r="M82">
        <v>-427500</v>
      </c>
      <c r="N82">
        <v>-427500</v>
      </c>
      <c r="O82" t="s">
        <v>120</v>
      </c>
      <c r="P82" t="s">
        <v>1583</v>
      </c>
      <c r="AH82">
        <v>1733878</v>
      </c>
      <c r="AI82">
        <v>1733659</v>
      </c>
      <c r="AJ82">
        <f t="shared" si="6"/>
        <v>1</v>
      </c>
    </row>
    <row r="83" spans="1:36">
      <c r="A83" s="1">
        <v>46251</v>
      </c>
      <c r="B83" t="s">
        <v>977</v>
      </c>
      <c r="C83" t="s">
        <v>7</v>
      </c>
      <c r="D83" t="s">
        <v>1426</v>
      </c>
      <c r="E83" t="s">
        <v>208</v>
      </c>
      <c r="F83" t="s">
        <v>1485</v>
      </c>
      <c r="G83">
        <v>44379</v>
      </c>
      <c r="H83" s="1">
        <v>43047</v>
      </c>
      <c r="I83" s="1">
        <v>43048</v>
      </c>
      <c r="J83" s="1">
        <v>46614</v>
      </c>
      <c r="K83" t="s">
        <v>113</v>
      </c>
      <c r="L83" t="s">
        <v>7</v>
      </c>
      <c r="M83">
        <v>292500</v>
      </c>
      <c r="N83">
        <v>292500</v>
      </c>
      <c r="O83" t="s">
        <v>120</v>
      </c>
      <c r="P83" t="s">
        <v>1586</v>
      </c>
      <c r="AH83">
        <v>1758478</v>
      </c>
      <c r="AI83">
        <v>1733866</v>
      </c>
      <c r="AJ83">
        <f t="shared" si="6"/>
        <v>1</v>
      </c>
    </row>
    <row r="84" spans="1:36">
      <c r="A84" s="1">
        <v>46251</v>
      </c>
      <c r="B84" t="s">
        <v>977</v>
      </c>
      <c r="C84" t="s">
        <v>7</v>
      </c>
      <c r="D84" t="s">
        <v>1426</v>
      </c>
      <c r="E84" t="s">
        <v>208</v>
      </c>
      <c r="F84" t="s">
        <v>1485</v>
      </c>
      <c r="G84">
        <v>44396</v>
      </c>
      <c r="H84" s="1">
        <v>43048</v>
      </c>
      <c r="I84" s="1">
        <v>43049</v>
      </c>
      <c r="J84" s="1">
        <v>46614</v>
      </c>
      <c r="K84" t="s">
        <v>113</v>
      </c>
      <c r="L84" t="s">
        <v>7</v>
      </c>
      <c r="M84">
        <v>135000</v>
      </c>
      <c r="N84">
        <v>135000</v>
      </c>
      <c r="O84" t="s">
        <v>120</v>
      </c>
      <c r="P84" t="s">
        <v>1587</v>
      </c>
      <c r="AH84">
        <v>1733555</v>
      </c>
      <c r="AI84">
        <v>1733890</v>
      </c>
      <c r="AJ84">
        <f t="shared" si="6"/>
        <v>1</v>
      </c>
    </row>
    <row r="85" spans="1:36">
      <c r="A85" s="1">
        <v>46251</v>
      </c>
      <c r="B85" t="s">
        <v>977</v>
      </c>
      <c r="C85" t="s">
        <v>7</v>
      </c>
      <c r="D85" t="s">
        <v>1316</v>
      </c>
      <c r="E85" t="s">
        <v>208</v>
      </c>
      <c r="F85" t="s">
        <v>1529</v>
      </c>
      <c r="G85">
        <v>60890</v>
      </c>
      <c r="H85" s="1">
        <v>45351</v>
      </c>
      <c r="I85" s="1">
        <v>45352</v>
      </c>
      <c r="J85" s="1">
        <v>46249</v>
      </c>
      <c r="K85" t="s">
        <v>113</v>
      </c>
      <c r="L85" t="s">
        <v>7</v>
      </c>
      <c r="M85">
        <v>540000</v>
      </c>
      <c r="N85">
        <v>540000</v>
      </c>
      <c r="O85" t="s">
        <v>120</v>
      </c>
      <c r="P85" t="s">
        <v>830</v>
      </c>
      <c r="AH85">
        <v>1733691</v>
      </c>
      <c r="AI85">
        <v>1733608</v>
      </c>
      <c r="AJ85">
        <f t="shared" si="6"/>
        <v>1</v>
      </c>
    </row>
    <row r="86" spans="1:36">
      <c r="A86" s="1">
        <v>46251</v>
      </c>
      <c r="B86" t="s">
        <v>977</v>
      </c>
      <c r="C86" t="s">
        <v>7</v>
      </c>
      <c r="D86" t="s">
        <v>1316</v>
      </c>
      <c r="E86" t="s">
        <v>208</v>
      </c>
      <c r="F86" t="s">
        <v>1529</v>
      </c>
      <c r="G86">
        <v>60890</v>
      </c>
      <c r="H86" s="1">
        <v>45351</v>
      </c>
      <c r="I86" s="1">
        <v>45352</v>
      </c>
      <c r="J86" s="1">
        <v>46249</v>
      </c>
      <c r="K86" t="s">
        <v>980</v>
      </c>
      <c r="L86" t="s">
        <v>7</v>
      </c>
      <c r="M86">
        <v>16000000</v>
      </c>
      <c r="N86">
        <v>16000000</v>
      </c>
      <c r="O86" t="s">
        <v>120</v>
      </c>
      <c r="P86" t="s">
        <v>830</v>
      </c>
      <c r="AH86">
        <v>1758477</v>
      </c>
      <c r="AI86">
        <v>1734065</v>
      </c>
      <c r="AJ86">
        <f t="shared" si="6"/>
        <v>1</v>
      </c>
    </row>
    <row r="87" spans="1:36">
      <c r="A87" s="1">
        <v>46251</v>
      </c>
      <c r="B87" t="s">
        <v>977</v>
      </c>
      <c r="C87" t="s">
        <v>7</v>
      </c>
      <c r="D87" t="s">
        <v>1316</v>
      </c>
      <c r="E87" t="s">
        <v>208</v>
      </c>
      <c r="F87" t="s">
        <v>1529</v>
      </c>
      <c r="G87">
        <v>62963</v>
      </c>
      <c r="H87" s="1">
        <v>45898</v>
      </c>
      <c r="I87" s="1">
        <v>45902</v>
      </c>
      <c r="J87" s="1">
        <v>46249</v>
      </c>
      <c r="K87" t="s">
        <v>980</v>
      </c>
      <c r="L87" t="s">
        <v>7</v>
      </c>
      <c r="M87">
        <v>-16000000</v>
      </c>
      <c r="N87">
        <v>-16000000</v>
      </c>
      <c r="O87" t="s">
        <v>120</v>
      </c>
      <c r="P87" t="s">
        <v>1578</v>
      </c>
      <c r="AH87">
        <v>1734126</v>
      </c>
      <c r="AI87">
        <v>1734110</v>
      </c>
      <c r="AJ87">
        <f t="shared" si="6"/>
        <v>1</v>
      </c>
    </row>
    <row r="88" spans="1:36">
      <c r="A88" s="1">
        <v>46251</v>
      </c>
      <c r="B88" t="s">
        <v>977</v>
      </c>
      <c r="C88" t="s">
        <v>7</v>
      </c>
      <c r="D88" t="s">
        <v>1316</v>
      </c>
      <c r="E88" t="s">
        <v>208</v>
      </c>
      <c r="F88" t="s">
        <v>1529</v>
      </c>
      <c r="G88">
        <v>62963</v>
      </c>
      <c r="H88" s="1">
        <v>45898</v>
      </c>
      <c r="I88" s="1">
        <v>45902</v>
      </c>
      <c r="J88" s="1">
        <v>46249</v>
      </c>
      <c r="K88" t="s">
        <v>113</v>
      </c>
      <c r="L88" t="s">
        <v>7</v>
      </c>
      <c r="M88">
        <v>-540000</v>
      </c>
      <c r="N88">
        <v>-540000</v>
      </c>
      <c r="O88" t="s">
        <v>120</v>
      </c>
      <c r="P88" t="s">
        <v>1578</v>
      </c>
      <c r="AH88">
        <v>1734040</v>
      </c>
      <c r="AI88">
        <v>1734282</v>
      </c>
      <c r="AJ88">
        <f t="shared" si="6"/>
        <v>1</v>
      </c>
    </row>
    <row r="89" spans="1:36">
      <c r="A89" s="1">
        <v>46203</v>
      </c>
      <c r="B89" t="s">
        <v>977</v>
      </c>
      <c r="C89" t="s">
        <v>7</v>
      </c>
      <c r="D89" t="s">
        <v>1316</v>
      </c>
      <c r="E89" t="s">
        <v>208</v>
      </c>
      <c r="F89" t="s">
        <v>1530</v>
      </c>
      <c r="G89">
        <v>60620</v>
      </c>
      <c r="H89" s="1">
        <v>45289</v>
      </c>
      <c r="I89" s="1">
        <v>45293</v>
      </c>
      <c r="J89" s="1">
        <v>46387</v>
      </c>
      <c r="K89" t="s">
        <v>113</v>
      </c>
      <c r="L89" t="s">
        <v>7</v>
      </c>
      <c r="M89">
        <v>250000</v>
      </c>
      <c r="N89">
        <v>250000</v>
      </c>
      <c r="O89" t="s">
        <v>120</v>
      </c>
      <c r="P89" t="s">
        <v>466</v>
      </c>
      <c r="AH89">
        <v>1734249</v>
      </c>
      <c r="AI89">
        <v>1734059</v>
      </c>
      <c r="AJ89">
        <f t="shared" si="6"/>
        <v>1</v>
      </c>
    </row>
    <row r="90" spans="1:36">
      <c r="A90" s="1">
        <v>46203</v>
      </c>
      <c r="B90" t="s">
        <v>977</v>
      </c>
      <c r="C90" t="s">
        <v>7</v>
      </c>
      <c r="D90" t="s">
        <v>1316</v>
      </c>
      <c r="E90" t="s">
        <v>208</v>
      </c>
      <c r="F90" t="s">
        <v>1530</v>
      </c>
      <c r="G90">
        <v>63526</v>
      </c>
      <c r="H90" s="1">
        <v>46022</v>
      </c>
      <c r="I90" s="1">
        <v>46024</v>
      </c>
      <c r="J90" s="1">
        <v>46387</v>
      </c>
      <c r="K90" t="s">
        <v>113</v>
      </c>
      <c r="L90" t="s">
        <v>7</v>
      </c>
      <c r="M90">
        <v>-250000</v>
      </c>
      <c r="N90">
        <v>-250000</v>
      </c>
      <c r="O90" t="s">
        <v>120</v>
      </c>
      <c r="P90" t="s">
        <v>1579</v>
      </c>
      <c r="AH90">
        <v>1774843</v>
      </c>
      <c r="AI90">
        <v>1733808</v>
      </c>
      <c r="AJ90">
        <f t="shared" si="6"/>
        <v>1</v>
      </c>
    </row>
    <row r="91" spans="1:36">
      <c r="A91" s="1">
        <v>46251</v>
      </c>
      <c r="B91" t="s">
        <v>977</v>
      </c>
      <c r="C91" t="s">
        <v>7</v>
      </c>
      <c r="D91" t="s">
        <v>1319</v>
      </c>
      <c r="E91" t="s">
        <v>208</v>
      </c>
      <c r="F91" t="s">
        <v>1488</v>
      </c>
      <c r="G91">
        <v>847</v>
      </c>
      <c r="H91" s="1">
        <v>36528</v>
      </c>
      <c r="I91" s="1">
        <v>36529</v>
      </c>
      <c r="J91" s="1">
        <v>46614</v>
      </c>
      <c r="K91" t="s">
        <v>113</v>
      </c>
      <c r="L91" t="s">
        <v>7</v>
      </c>
      <c r="M91">
        <v>717187.5</v>
      </c>
      <c r="N91">
        <v>717187.5</v>
      </c>
      <c r="O91" t="s">
        <v>120</v>
      </c>
      <c r="P91" t="s">
        <v>1588</v>
      </c>
      <c r="AH91">
        <v>1768262</v>
      </c>
      <c r="AI91">
        <v>1734095</v>
      </c>
      <c r="AJ91">
        <f t="shared" si="6"/>
        <v>1</v>
      </c>
    </row>
    <row r="92" spans="1:36">
      <c r="A92" s="1">
        <v>46251</v>
      </c>
      <c r="B92" t="s">
        <v>977</v>
      </c>
      <c r="C92" t="s">
        <v>7</v>
      </c>
      <c r="D92" t="s">
        <v>1319</v>
      </c>
      <c r="E92" t="s">
        <v>208</v>
      </c>
      <c r="F92" t="s">
        <v>1488</v>
      </c>
      <c r="G92">
        <v>877</v>
      </c>
      <c r="H92" s="1">
        <v>36538</v>
      </c>
      <c r="I92" s="1">
        <v>36539</v>
      </c>
      <c r="J92" s="1">
        <v>46614</v>
      </c>
      <c r="K92" t="s">
        <v>113</v>
      </c>
      <c r="L92" t="s">
        <v>7</v>
      </c>
      <c r="M92">
        <v>650250</v>
      </c>
      <c r="N92">
        <v>650250</v>
      </c>
      <c r="O92" t="s">
        <v>120</v>
      </c>
      <c r="P92" t="s">
        <v>1589</v>
      </c>
      <c r="AH92">
        <v>1790787</v>
      </c>
      <c r="AI92">
        <v>1734264</v>
      </c>
      <c r="AJ92">
        <f t="shared" si="6"/>
        <v>1</v>
      </c>
    </row>
    <row r="93" spans="1:36">
      <c r="A93" s="1">
        <v>46251</v>
      </c>
      <c r="B93" t="s">
        <v>977</v>
      </c>
      <c r="C93" t="s">
        <v>7</v>
      </c>
      <c r="D93" t="s">
        <v>1319</v>
      </c>
      <c r="E93" t="s">
        <v>208</v>
      </c>
      <c r="F93" t="s">
        <v>1488</v>
      </c>
      <c r="G93">
        <v>894</v>
      </c>
      <c r="H93" s="1">
        <v>36550</v>
      </c>
      <c r="I93" s="1">
        <v>36551</v>
      </c>
      <c r="J93" s="1">
        <v>46614</v>
      </c>
      <c r="K93" t="s">
        <v>113</v>
      </c>
      <c r="L93" t="s">
        <v>7</v>
      </c>
      <c r="M93">
        <v>-717187.5</v>
      </c>
      <c r="N93">
        <v>-717187.5</v>
      </c>
      <c r="O93" t="s">
        <v>120</v>
      </c>
      <c r="P93" t="s">
        <v>1588</v>
      </c>
      <c r="AH93">
        <v>1791725</v>
      </c>
      <c r="AI93">
        <v>1734289</v>
      </c>
      <c r="AJ93">
        <f t="shared" si="6"/>
        <v>1</v>
      </c>
    </row>
    <row r="94" spans="1:36">
      <c r="A94" s="1">
        <v>46251</v>
      </c>
      <c r="B94" t="s">
        <v>977</v>
      </c>
      <c r="C94" t="s">
        <v>7</v>
      </c>
      <c r="D94" t="s">
        <v>1319</v>
      </c>
      <c r="E94" t="s">
        <v>208</v>
      </c>
      <c r="F94" t="s">
        <v>1488</v>
      </c>
      <c r="G94">
        <v>1143</v>
      </c>
      <c r="H94" s="1">
        <v>36612</v>
      </c>
      <c r="I94" s="1">
        <v>36613</v>
      </c>
      <c r="J94" s="1">
        <v>46614</v>
      </c>
      <c r="K94" t="s">
        <v>113</v>
      </c>
      <c r="L94" t="s">
        <v>7</v>
      </c>
      <c r="M94">
        <v>-650250</v>
      </c>
      <c r="N94">
        <v>-650250</v>
      </c>
      <c r="O94" t="s">
        <v>120</v>
      </c>
      <c r="P94" t="s">
        <v>1589</v>
      </c>
      <c r="AH94">
        <v>1794328</v>
      </c>
      <c r="AI94">
        <v>1734146</v>
      </c>
      <c r="AJ94">
        <f t="shared" si="6"/>
        <v>1</v>
      </c>
    </row>
    <row r="95" spans="1:36">
      <c r="A95" s="1">
        <v>46251</v>
      </c>
      <c r="B95" t="s">
        <v>977</v>
      </c>
      <c r="C95" t="s">
        <v>7</v>
      </c>
      <c r="D95" t="s">
        <v>1426</v>
      </c>
      <c r="E95" t="s">
        <v>208</v>
      </c>
      <c r="F95" t="s">
        <v>1400</v>
      </c>
      <c r="G95">
        <v>47730</v>
      </c>
      <c r="H95" s="1">
        <v>43333</v>
      </c>
      <c r="I95" s="1">
        <v>43334</v>
      </c>
      <c r="J95" s="1">
        <v>46980</v>
      </c>
      <c r="K95" t="s">
        <v>113</v>
      </c>
      <c r="L95" t="s">
        <v>7</v>
      </c>
      <c r="M95">
        <v>287500</v>
      </c>
      <c r="N95">
        <v>287500</v>
      </c>
      <c r="O95" t="s">
        <v>120</v>
      </c>
      <c r="P95" t="s">
        <v>1590</v>
      </c>
      <c r="AH95">
        <v>1734221</v>
      </c>
      <c r="AI95">
        <v>1734694</v>
      </c>
      <c r="AJ95">
        <f t="shared" si="6"/>
        <v>1</v>
      </c>
    </row>
    <row r="96" spans="1:36">
      <c r="A96" s="1">
        <v>46251</v>
      </c>
      <c r="B96" t="s">
        <v>977</v>
      </c>
      <c r="C96" t="s">
        <v>7</v>
      </c>
      <c r="D96" t="s">
        <v>1426</v>
      </c>
      <c r="E96" t="s">
        <v>208</v>
      </c>
      <c r="F96" t="s">
        <v>1400</v>
      </c>
      <c r="G96">
        <v>48105</v>
      </c>
      <c r="H96" s="1">
        <v>43370</v>
      </c>
      <c r="I96" s="1">
        <v>43371</v>
      </c>
      <c r="J96" s="1">
        <v>46980</v>
      </c>
      <c r="K96" t="s">
        <v>113</v>
      </c>
      <c r="L96" t="s">
        <v>7</v>
      </c>
      <c r="M96">
        <v>-431250</v>
      </c>
      <c r="N96">
        <v>-431250</v>
      </c>
      <c r="O96" t="s">
        <v>120</v>
      </c>
      <c r="P96" t="s">
        <v>1579</v>
      </c>
      <c r="AH96">
        <v>1734024</v>
      </c>
      <c r="AI96">
        <v>1734106</v>
      </c>
      <c r="AJ96">
        <f t="shared" si="6"/>
        <v>1</v>
      </c>
    </row>
    <row r="97" spans="1:36">
      <c r="A97" s="1">
        <v>46251</v>
      </c>
      <c r="B97" t="s">
        <v>977</v>
      </c>
      <c r="C97" t="s">
        <v>7</v>
      </c>
      <c r="D97" t="s">
        <v>1426</v>
      </c>
      <c r="E97" t="s">
        <v>208</v>
      </c>
      <c r="F97" t="s">
        <v>1400</v>
      </c>
      <c r="G97">
        <v>48107</v>
      </c>
      <c r="H97" s="1">
        <v>43370</v>
      </c>
      <c r="I97" s="1">
        <v>43371</v>
      </c>
      <c r="J97" s="1">
        <v>46980</v>
      </c>
      <c r="K97" t="s">
        <v>113</v>
      </c>
      <c r="L97" t="s">
        <v>7</v>
      </c>
      <c r="M97">
        <v>359375</v>
      </c>
      <c r="N97">
        <v>359375</v>
      </c>
      <c r="O97" t="s">
        <v>120</v>
      </c>
      <c r="P97" t="s">
        <v>1584</v>
      </c>
      <c r="AH97">
        <v>1734165</v>
      </c>
      <c r="AI97">
        <v>1734201</v>
      </c>
      <c r="AJ97">
        <f t="shared" si="6"/>
        <v>1</v>
      </c>
    </row>
    <row r="98" spans="1:36">
      <c r="A98" s="1">
        <v>46251</v>
      </c>
      <c r="B98" t="s">
        <v>977</v>
      </c>
      <c r="C98" t="s">
        <v>7</v>
      </c>
      <c r="D98" t="s">
        <v>1426</v>
      </c>
      <c r="E98" t="s">
        <v>208</v>
      </c>
      <c r="F98" t="s">
        <v>1400</v>
      </c>
      <c r="G98">
        <v>48142</v>
      </c>
      <c r="H98" s="1">
        <v>43371</v>
      </c>
      <c r="I98" s="1">
        <v>43374</v>
      </c>
      <c r="J98" s="1">
        <v>46980</v>
      </c>
      <c r="K98" t="s">
        <v>113</v>
      </c>
      <c r="L98" t="s">
        <v>7</v>
      </c>
      <c r="M98">
        <v>373750</v>
      </c>
      <c r="N98">
        <v>373750</v>
      </c>
      <c r="O98" t="s">
        <v>120</v>
      </c>
      <c r="P98" t="s">
        <v>1583</v>
      </c>
      <c r="AH98">
        <v>1734202</v>
      </c>
      <c r="AI98">
        <v>1734695</v>
      </c>
      <c r="AJ98">
        <f t="shared" si="6"/>
        <v>1</v>
      </c>
    </row>
    <row r="99" spans="1:36">
      <c r="A99" s="1">
        <v>46251</v>
      </c>
      <c r="B99" t="s">
        <v>977</v>
      </c>
      <c r="C99" t="s">
        <v>7</v>
      </c>
      <c r="D99" t="s">
        <v>1426</v>
      </c>
      <c r="E99" t="s">
        <v>208</v>
      </c>
      <c r="F99" t="s">
        <v>1400</v>
      </c>
      <c r="G99">
        <v>48295</v>
      </c>
      <c r="H99" s="1">
        <v>43388</v>
      </c>
      <c r="I99" s="1">
        <v>43389</v>
      </c>
      <c r="J99" s="1">
        <v>46980</v>
      </c>
      <c r="K99" t="s">
        <v>113</v>
      </c>
      <c r="L99" t="s">
        <v>7</v>
      </c>
      <c r="M99">
        <v>-287500</v>
      </c>
      <c r="N99">
        <v>-287500</v>
      </c>
      <c r="O99" t="s">
        <v>120</v>
      </c>
      <c r="P99" t="s">
        <v>1586</v>
      </c>
      <c r="AH99">
        <v>1733587</v>
      </c>
      <c r="AI99">
        <v>1734697</v>
      </c>
      <c r="AJ99">
        <f t="shared" si="6"/>
        <v>1</v>
      </c>
    </row>
    <row r="100" spans="1:36">
      <c r="A100" s="1">
        <v>46251</v>
      </c>
      <c r="B100" t="s">
        <v>977</v>
      </c>
      <c r="C100" t="s">
        <v>7</v>
      </c>
      <c r="D100" t="s">
        <v>1426</v>
      </c>
      <c r="E100" t="s">
        <v>208</v>
      </c>
      <c r="F100" t="s">
        <v>1400</v>
      </c>
      <c r="G100">
        <v>48312</v>
      </c>
      <c r="H100" s="1">
        <v>43389</v>
      </c>
      <c r="I100" s="1">
        <v>43390</v>
      </c>
      <c r="J100" s="1">
        <v>46980</v>
      </c>
      <c r="K100" t="s">
        <v>113</v>
      </c>
      <c r="L100" t="s">
        <v>7</v>
      </c>
      <c r="M100">
        <v>-158125</v>
      </c>
      <c r="N100">
        <v>-158125</v>
      </c>
      <c r="O100" t="s">
        <v>120</v>
      </c>
      <c r="P100" t="s">
        <v>1584</v>
      </c>
      <c r="AH100">
        <v>1733597</v>
      </c>
      <c r="AI100">
        <v>1734004</v>
      </c>
      <c r="AJ100">
        <f t="shared" si="6"/>
        <v>1</v>
      </c>
    </row>
    <row r="101" spans="1:36">
      <c r="A101" s="1">
        <v>46251</v>
      </c>
      <c r="B101" t="s">
        <v>977</v>
      </c>
      <c r="C101" t="s">
        <v>7</v>
      </c>
      <c r="D101" t="s">
        <v>1426</v>
      </c>
      <c r="E101" t="s">
        <v>208</v>
      </c>
      <c r="F101" t="s">
        <v>1400</v>
      </c>
      <c r="G101">
        <v>48611</v>
      </c>
      <c r="H101" s="1">
        <v>43420</v>
      </c>
      <c r="I101" s="1">
        <v>43423</v>
      </c>
      <c r="J101" s="1">
        <v>46980</v>
      </c>
      <c r="K101" t="s">
        <v>113</v>
      </c>
      <c r="L101" t="s">
        <v>7</v>
      </c>
      <c r="M101">
        <v>-143750</v>
      </c>
      <c r="N101">
        <v>-143750</v>
      </c>
      <c r="O101" t="s">
        <v>120</v>
      </c>
      <c r="P101" t="s">
        <v>1585</v>
      </c>
      <c r="AH101">
        <v>1733645</v>
      </c>
      <c r="AI101">
        <v>1734044</v>
      </c>
      <c r="AJ101">
        <f t="shared" si="6"/>
        <v>1</v>
      </c>
    </row>
    <row r="102" spans="1:36">
      <c r="A102" s="1">
        <v>46251</v>
      </c>
      <c r="B102" t="s">
        <v>977</v>
      </c>
      <c r="C102" t="s">
        <v>7</v>
      </c>
      <c r="D102" t="s">
        <v>1319</v>
      </c>
      <c r="E102" t="s">
        <v>208</v>
      </c>
      <c r="F102" t="s">
        <v>1407</v>
      </c>
      <c r="G102">
        <v>401</v>
      </c>
      <c r="H102" s="1">
        <v>36201</v>
      </c>
      <c r="I102" s="1">
        <v>36207</v>
      </c>
      <c r="J102" s="1">
        <v>47164</v>
      </c>
      <c r="K102" t="s">
        <v>113</v>
      </c>
      <c r="L102" t="s">
        <v>7</v>
      </c>
      <c r="M102">
        <v>136500</v>
      </c>
      <c r="N102">
        <v>136500</v>
      </c>
      <c r="O102" t="s">
        <v>120</v>
      </c>
      <c r="P102" t="s">
        <v>112</v>
      </c>
      <c r="AH102">
        <v>1733761</v>
      </c>
      <c r="AI102">
        <v>1734082</v>
      </c>
      <c r="AJ102">
        <f t="shared" si="6"/>
        <v>1</v>
      </c>
    </row>
    <row r="103" spans="1:36">
      <c r="A103" s="1">
        <v>46251</v>
      </c>
      <c r="B103" t="s">
        <v>977</v>
      </c>
      <c r="C103" t="s">
        <v>7</v>
      </c>
      <c r="D103" t="s">
        <v>1319</v>
      </c>
      <c r="E103" t="s">
        <v>208</v>
      </c>
      <c r="F103" t="s">
        <v>1407</v>
      </c>
      <c r="G103">
        <v>402</v>
      </c>
      <c r="H103" s="1">
        <v>36202</v>
      </c>
      <c r="I103" s="1">
        <v>36207</v>
      </c>
      <c r="J103" s="1">
        <v>47164</v>
      </c>
      <c r="K103" t="s">
        <v>113</v>
      </c>
      <c r="L103" t="s">
        <v>7</v>
      </c>
      <c r="M103">
        <v>53812.5</v>
      </c>
      <c r="N103">
        <v>53812.5</v>
      </c>
      <c r="O103" t="s">
        <v>120</v>
      </c>
      <c r="P103" t="s">
        <v>112</v>
      </c>
      <c r="AH103">
        <v>1733886</v>
      </c>
      <c r="AI103">
        <v>1734175</v>
      </c>
      <c r="AJ103">
        <f t="shared" si="6"/>
        <v>1</v>
      </c>
    </row>
    <row r="104" spans="1:36">
      <c r="A104" s="1">
        <v>46251</v>
      </c>
      <c r="B104" t="s">
        <v>977</v>
      </c>
      <c r="C104" t="s">
        <v>7</v>
      </c>
      <c r="D104" t="s">
        <v>1319</v>
      </c>
      <c r="E104" t="s">
        <v>208</v>
      </c>
      <c r="F104" t="s">
        <v>1407</v>
      </c>
      <c r="G104">
        <v>403</v>
      </c>
      <c r="H104" s="1">
        <v>36250</v>
      </c>
      <c r="I104" s="1">
        <v>36251</v>
      </c>
      <c r="J104" s="1">
        <v>47164</v>
      </c>
      <c r="K104" t="s">
        <v>113</v>
      </c>
      <c r="L104" t="s">
        <v>7</v>
      </c>
      <c r="M104">
        <v>131250</v>
      </c>
      <c r="N104">
        <v>131250</v>
      </c>
      <c r="O104" t="s">
        <v>120</v>
      </c>
      <c r="P104" t="s">
        <v>112</v>
      </c>
      <c r="AH104">
        <v>1733605</v>
      </c>
      <c r="AI104">
        <v>1734195</v>
      </c>
      <c r="AJ104">
        <f t="shared" si="6"/>
        <v>1</v>
      </c>
    </row>
    <row r="105" spans="1:36">
      <c r="A105" s="1">
        <v>46251</v>
      </c>
      <c r="B105" t="s">
        <v>977</v>
      </c>
      <c r="C105" t="s">
        <v>7</v>
      </c>
      <c r="D105" t="s">
        <v>1319</v>
      </c>
      <c r="E105" t="s">
        <v>208</v>
      </c>
      <c r="F105" t="s">
        <v>1407</v>
      </c>
      <c r="G105">
        <v>404</v>
      </c>
      <c r="H105" s="1">
        <v>36280</v>
      </c>
      <c r="I105" s="1">
        <v>36283</v>
      </c>
      <c r="J105" s="1">
        <v>47164</v>
      </c>
      <c r="K105" t="s">
        <v>113</v>
      </c>
      <c r="L105" t="s">
        <v>7</v>
      </c>
      <c r="M105">
        <v>210000</v>
      </c>
      <c r="N105">
        <v>210000</v>
      </c>
      <c r="O105" t="s">
        <v>120</v>
      </c>
      <c r="P105" t="s">
        <v>112</v>
      </c>
      <c r="AH105">
        <v>1733882</v>
      </c>
      <c r="AI105">
        <v>1734198</v>
      </c>
      <c r="AJ105">
        <f t="shared" si="6"/>
        <v>1</v>
      </c>
    </row>
    <row r="106" spans="1:36">
      <c r="A106" s="1">
        <v>46251</v>
      </c>
      <c r="B106" t="s">
        <v>977</v>
      </c>
      <c r="C106" t="s">
        <v>7</v>
      </c>
      <c r="D106" t="s">
        <v>1319</v>
      </c>
      <c r="E106" t="s">
        <v>208</v>
      </c>
      <c r="F106" t="s">
        <v>1407</v>
      </c>
      <c r="G106">
        <v>405</v>
      </c>
      <c r="H106" s="1">
        <v>36308</v>
      </c>
      <c r="I106" s="1">
        <v>36312</v>
      </c>
      <c r="J106" s="1">
        <v>47164</v>
      </c>
      <c r="K106" t="s">
        <v>113</v>
      </c>
      <c r="L106" t="s">
        <v>7</v>
      </c>
      <c r="M106">
        <v>341250</v>
      </c>
      <c r="N106">
        <v>341250</v>
      </c>
      <c r="O106" t="s">
        <v>120</v>
      </c>
      <c r="P106" t="s">
        <v>112</v>
      </c>
      <c r="AH106">
        <v>1734702</v>
      </c>
      <c r="AI106">
        <v>1734285</v>
      </c>
      <c r="AJ106">
        <f t="shared" si="6"/>
        <v>1</v>
      </c>
    </row>
    <row r="107" spans="1:36">
      <c r="A107" s="1">
        <v>46251</v>
      </c>
      <c r="B107" t="s">
        <v>977</v>
      </c>
      <c r="C107" t="s">
        <v>7</v>
      </c>
      <c r="D107" t="s">
        <v>1319</v>
      </c>
      <c r="E107" t="s">
        <v>208</v>
      </c>
      <c r="F107" t="s">
        <v>1407</v>
      </c>
      <c r="G107">
        <v>406</v>
      </c>
      <c r="H107" s="1">
        <v>36325</v>
      </c>
      <c r="I107" s="1">
        <v>36326</v>
      </c>
      <c r="J107" s="1">
        <v>47164</v>
      </c>
      <c r="K107" t="s">
        <v>113</v>
      </c>
      <c r="L107" t="s">
        <v>7</v>
      </c>
      <c r="M107">
        <v>36750</v>
      </c>
      <c r="N107">
        <v>36750</v>
      </c>
      <c r="O107" t="s">
        <v>120</v>
      </c>
      <c r="P107" t="s">
        <v>112</v>
      </c>
      <c r="AH107">
        <v>1734287</v>
      </c>
      <c r="AI107">
        <v>1734011</v>
      </c>
      <c r="AJ107">
        <f t="shared" si="6"/>
        <v>1</v>
      </c>
    </row>
    <row r="108" spans="1:36">
      <c r="A108" s="1">
        <v>46251</v>
      </c>
      <c r="B108" t="s">
        <v>977</v>
      </c>
      <c r="C108" t="s">
        <v>7</v>
      </c>
      <c r="D108" t="s">
        <v>1319</v>
      </c>
      <c r="E108" t="s">
        <v>208</v>
      </c>
      <c r="F108" t="s">
        <v>1407</v>
      </c>
      <c r="G108">
        <v>407</v>
      </c>
      <c r="H108" s="1">
        <v>36340</v>
      </c>
      <c r="I108" s="1">
        <v>36341</v>
      </c>
      <c r="J108" s="1">
        <v>47164</v>
      </c>
      <c r="K108" t="s">
        <v>113</v>
      </c>
      <c r="L108" t="s">
        <v>7</v>
      </c>
      <c r="M108">
        <v>1312500</v>
      </c>
      <c r="N108">
        <v>1312500</v>
      </c>
      <c r="O108" t="s">
        <v>120</v>
      </c>
      <c r="P108" t="s">
        <v>112</v>
      </c>
      <c r="AH108">
        <v>1733901</v>
      </c>
      <c r="AI108">
        <v>1734112</v>
      </c>
      <c r="AJ108">
        <f t="shared" si="6"/>
        <v>1</v>
      </c>
    </row>
    <row r="109" spans="1:36">
      <c r="A109" s="1">
        <v>46251</v>
      </c>
      <c r="B109" t="s">
        <v>977</v>
      </c>
      <c r="C109" t="s">
        <v>7</v>
      </c>
      <c r="D109" t="s">
        <v>1319</v>
      </c>
      <c r="E109" t="s">
        <v>208</v>
      </c>
      <c r="F109" t="s">
        <v>1407</v>
      </c>
      <c r="G109">
        <v>408</v>
      </c>
      <c r="H109" s="1">
        <v>36340</v>
      </c>
      <c r="I109" s="1">
        <v>36341</v>
      </c>
      <c r="J109" s="1">
        <v>47164</v>
      </c>
      <c r="K109" t="s">
        <v>113</v>
      </c>
      <c r="L109" t="s">
        <v>7</v>
      </c>
      <c r="M109">
        <v>57750</v>
      </c>
      <c r="N109">
        <v>57750</v>
      </c>
      <c r="O109" t="s">
        <v>120</v>
      </c>
      <c r="P109" t="s">
        <v>112</v>
      </c>
      <c r="AH109">
        <v>1733783</v>
      </c>
      <c r="AI109">
        <v>1734273</v>
      </c>
      <c r="AJ109">
        <f t="shared" si="6"/>
        <v>1</v>
      </c>
    </row>
    <row r="110" spans="1:36">
      <c r="A110" s="1">
        <v>46251</v>
      </c>
      <c r="B110" t="s">
        <v>977</v>
      </c>
      <c r="C110" t="s">
        <v>7</v>
      </c>
      <c r="D110" t="s">
        <v>1319</v>
      </c>
      <c r="E110" t="s">
        <v>208</v>
      </c>
      <c r="F110" t="s">
        <v>1407</v>
      </c>
      <c r="G110">
        <v>409</v>
      </c>
      <c r="H110" s="1">
        <v>36341</v>
      </c>
      <c r="I110" s="1">
        <v>36342</v>
      </c>
      <c r="J110" s="1">
        <v>47164</v>
      </c>
      <c r="K110" t="s">
        <v>113</v>
      </c>
      <c r="L110" t="s">
        <v>7</v>
      </c>
      <c r="M110">
        <v>686437.5</v>
      </c>
      <c r="N110">
        <v>686437.5</v>
      </c>
      <c r="O110" t="s">
        <v>120</v>
      </c>
      <c r="P110" t="s">
        <v>112</v>
      </c>
      <c r="AH110">
        <v>1733578</v>
      </c>
      <c r="AI110">
        <v>1734684</v>
      </c>
      <c r="AJ110">
        <f t="shared" si="6"/>
        <v>1</v>
      </c>
    </row>
    <row r="111" spans="1:36">
      <c r="A111" s="1">
        <v>46251</v>
      </c>
      <c r="B111" t="s">
        <v>977</v>
      </c>
      <c r="C111" t="s">
        <v>7</v>
      </c>
      <c r="D111" t="s">
        <v>1319</v>
      </c>
      <c r="E111" t="s">
        <v>208</v>
      </c>
      <c r="F111" t="s">
        <v>1407</v>
      </c>
      <c r="G111">
        <v>410</v>
      </c>
      <c r="H111" s="1">
        <v>36371</v>
      </c>
      <c r="I111" s="1">
        <v>36374</v>
      </c>
      <c r="J111" s="1">
        <v>47164</v>
      </c>
      <c r="K111" t="s">
        <v>113</v>
      </c>
      <c r="L111" t="s">
        <v>7</v>
      </c>
      <c r="M111">
        <v>262500</v>
      </c>
      <c r="N111">
        <v>262500</v>
      </c>
      <c r="O111" t="s">
        <v>120</v>
      </c>
      <c r="P111" t="s">
        <v>1591</v>
      </c>
      <c r="AH111">
        <v>1733535</v>
      </c>
      <c r="AI111">
        <v>1734690</v>
      </c>
      <c r="AJ111">
        <f t="shared" si="6"/>
        <v>1</v>
      </c>
    </row>
    <row r="112" spans="1:36">
      <c r="A112" s="1">
        <v>46251</v>
      </c>
      <c r="B112" t="s">
        <v>977</v>
      </c>
      <c r="C112" t="s">
        <v>7</v>
      </c>
      <c r="D112" t="s">
        <v>1319</v>
      </c>
      <c r="E112" t="s">
        <v>208</v>
      </c>
      <c r="F112" t="s">
        <v>1407</v>
      </c>
      <c r="G112">
        <v>411</v>
      </c>
      <c r="H112" s="1">
        <v>36384</v>
      </c>
      <c r="I112" s="1">
        <v>36385</v>
      </c>
      <c r="J112" s="1">
        <v>47164</v>
      </c>
      <c r="K112" t="s">
        <v>113</v>
      </c>
      <c r="L112" t="s">
        <v>7</v>
      </c>
      <c r="M112">
        <v>-1312500</v>
      </c>
      <c r="N112">
        <v>-1312500</v>
      </c>
      <c r="O112" t="s">
        <v>120</v>
      </c>
      <c r="P112" t="s">
        <v>1589</v>
      </c>
      <c r="AH112">
        <v>1733563</v>
      </c>
      <c r="AI112">
        <v>1734147</v>
      </c>
      <c r="AJ112">
        <f t="shared" si="6"/>
        <v>1</v>
      </c>
    </row>
    <row r="113" spans="1:36">
      <c r="A113" s="1">
        <v>46251</v>
      </c>
      <c r="B113" t="s">
        <v>977</v>
      </c>
      <c r="C113" t="s">
        <v>7</v>
      </c>
      <c r="D113" t="s">
        <v>1319</v>
      </c>
      <c r="E113" t="s">
        <v>208</v>
      </c>
      <c r="F113" t="s">
        <v>1407</v>
      </c>
      <c r="G113">
        <v>412</v>
      </c>
      <c r="H113" s="1">
        <v>36384</v>
      </c>
      <c r="I113" s="1">
        <v>36385</v>
      </c>
      <c r="J113" s="1">
        <v>47164</v>
      </c>
      <c r="K113" t="s">
        <v>113</v>
      </c>
      <c r="L113" t="s">
        <v>7</v>
      </c>
      <c r="M113">
        <v>-341250</v>
      </c>
      <c r="N113">
        <v>-341250</v>
      </c>
      <c r="O113" t="s">
        <v>120</v>
      </c>
      <c r="P113" t="s">
        <v>1589</v>
      </c>
      <c r="AH113">
        <v>1733661</v>
      </c>
      <c r="AI113">
        <v>1734216</v>
      </c>
      <c r="AJ113">
        <f t="shared" si="6"/>
        <v>1</v>
      </c>
    </row>
    <row r="114" spans="1:36">
      <c r="A114" s="1">
        <v>46251</v>
      </c>
      <c r="B114" t="s">
        <v>977</v>
      </c>
      <c r="C114" t="s">
        <v>7</v>
      </c>
      <c r="D114" t="s">
        <v>1319</v>
      </c>
      <c r="E114" t="s">
        <v>208</v>
      </c>
      <c r="F114" t="s">
        <v>1407</v>
      </c>
      <c r="G114">
        <v>413</v>
      </c>
      <c r="H114" s="1">
        <v>36385</v>
      </c>
      <c r="I114" s="1">
        <v>36388</v>
      </c>
      <c r="J114" s="1">
        <v>47164</v>
      </c>
      <c r="K114" t="s">
        <v>113</v>
      </c>
      <c r="L114" t="s">
        <v>7</v>
      </c>
      <c r="M114">
        <v>-262500</v>
      </c>
      <c r="N114">
        <v>-262500</v>
      </c>
      <c r="O114" t="s">
        <v>120</v>
      </c>
      <c r="P114" t="s">
        <v>1591</v>
      </c>
      <c r="AH114">
        <v>1733857</v>
      </c>
      <c r="AI114">
        <v>1734699</v>
      </c>
      <c r="AJ114">
        <f t="shared" si="6"/>
        <v>1</v>
      </c>
    </row>
    <row r="115" spans="1:36">
      <c r="A115" s="1">
        <v>46251</v>
      </c>
      <c r="B115" t="s">
        <v>977</v>
      </c>
      <c r="C115" t="s">
        <v>7</v>
      </c>
      <c r="D115" t="s">
        <v>1319</v>
      </c>
      <c r="E115" t="s">
        <v>208</v>
      </c>
      <c r="F115" t="s">
        <v>1407</v>
      </c>
      <c r="G115">
        <v>414</v>
      </c>
      <c r="H115" s="1">
        <v>36385</v>
      </c>
      <c r="I115" s="1">
        <v>36388</v>
      </c>
      <c r="J115" s="1">
        <v>47164</v>
      </c>
      <c r="K115" t="s">
        <v>113</v>
      </c>
      <c r="L115" t="s">
        <v>7</v>
      </c>
      <c r="M115">
        <v>-1312500</v>
      </c>
      <c r="N115">
        <v>-1312500</v>
      </c>
      <c r="O115" t="s">
        <v>120</v>
      </c>
      <c r="P115" t="s">
        <v>1591</v>
      </c>
      <c r="AH115">
        <v>1733688</v>
      </c>
      <c r="AI115">
        <v>1734693</v>
      </c>
      <c r="AJ115">
        <f t="shared" si="6"/>
        <v>1</v>
      </c>
    </row>
    <row r="116" spans="1:36">
      <c r="A116" s="1">
        <v>46251</v>
      </c>
      <c r="B116" t="s">
        <v>977</v>
      </c>
      <c r="C116" t="s">
        <v>7</v>
      </c>
      <c r="D116" t="s">
        <v>1330</v>
      </c>
      <c r="E116" t="s">
        <v>208</v>
      </c>
      <c r="F116" t="s">
        <v>1407</v>
      </c>
      <c r="G116">
        <v>19597</v>
      </c>
      <c r="H116" s="1">
        <v>40346</v>
      </c>
      <c r="I116" s="1">
        <v>40347</v>
      </c>
      <c r="J116" s="1">
        <v>47164</v>
      </c>
      <c r="K116" t="s">
        <v>113</v>
      </c>
      <c r="L116" t="s">
        <v>7</v>
      </c>
      <c r="M116">
        <v>-249375</v>
      </c>
      <c r="N116">
        <v>-249375</v>
      </c>
      <c r="O116" t="s">
        <v>120</v>
      </c>
      <c r="P116" t="s">
        <v>1592</v>
      </c>
      <c r="AH116">
        <v>1734246</v>
      </c>
      <c r="AI116">
        <v>1734151</v>
      </c>
      <c r="AJ116">
        <f t="shared" si="6"/>
        <v>1</v>
      </c>
    </row>
    <row r="117" spans="1:36">
      <c r="A117" s="1">
        <v>46251</v>
      </c>
      <c r="B117" t="s">
        <v>977</v>
      </c>
      <c r="C117" t="s">
        <v>7</v>
      </c>
      <c r="D117" t="s">
        <v>1330</v>
      </c>
      <c r="E117" t="s">
        <v>208</v>
      </c>
      <c r="F117" t="s">
        <v>1407</v>
      </c>
      <c r="G117">
        <v>19835</v>
      </c>
      <c r="H117" s="1">
        <v>40381</v>
      </c>
      <c r="I117" s="1">
        <v>40382</v>
      </c>
      <c r="J117" s="1">
        <v>47164</v>
      </c>
      <c r="K117" t="s">
        <v>113</v>
      </c>
      <c r="L117" t="s">
        <v>7</v>
      </c>
      <c r="M117">
        <v>249375</v>
      </c>
      <c r="N117">
        <v>249375</v>
      </c>
      <c r="O117" t="s">
        <v>120</v>
      </c>
      <c r="P117" t="s">
        <v>1592</v>
      </c>
      <c r="AH117">
        <v>1733709</v>
      </c>
      <c r="AI117">
        <v>1734284</v>
      </c>
      <c r="AJ117">
        <f t="shared" si="6"/>
        <v>1</v>
      </c>
    </row>
    <row r="118" spans="1:36">
      <c r="A118" s="1">
        <v>46251</v>
      </c>
      <c r="B118" t="s">
        <v>977</v>
      </c>
      <c r="C118" t="s">
        <v>7</v>
      </c>
      <c r="D118" t="s">
        <v>1319</v>
      </c>
      <c r="E118" t="s">
        <v>208</v>
      </c>
      <c r="F118" t="s">
        <v>1510</v>
      </c>
      <c r="G118">
        <v>415</v>
      </c>
      <c r="H118" s="1">
        <v>36384</v>
      </c>
      <c r="I118" s="1">
        <v>36388</v>
      </c>
      <c r="J118" s="1">
        <v>47345</v>
      </c>
      <c r="K118" t="s">
        <v>113</v>
      </c>
      <c r="L118" t="s">
        <v>7</v>
      </c>
      <c r="M118">
        <v>1929375</v>
      </c>
      <c r="N118">
        <v>1929375</v>
      </c>
      <c r="O118" t="s">
        <v>120</v>
      </c>
      <c r="P118" t="s">
        <v>1589</v>
      </c>
      <c r="AH118">
        <v>1733862</v>
      </c>
      <c r="AI118">
        <v>1734016</v>
      </c>
      <c r="AJ118">
        <f t="shared" si="6"/>
        <v>1</v>
      </c>
    </row>
    <row r="119" spans="1:36">
      <c r="A119" s="1">
        <v>46251</v>
      </c>
      <c r="B119" t="s">
        <v>977</v>
      </c>
      <c r="C119" t="s">
        <v>7</v>
      </c>
      <c r="D119" t="s">
        <v>1319</v>
      </c>
      <c r="E119" t="s">
        <v>208</v>
      </c>
      <c r="F119" t="s">
        <v>1510</v>
      </c>
      <c r="G119">
        <v>416</v>
      </c>
      <c r="H119" s="1">
        <v>36385</v>
      </c>
      <c r="I119" s="1">
        <v>36388</v>
      </c>
      <c r="J119" s="1">
        <v>47345</v>
      </c>
      <c r="K119" t="s">
        <v>113</v>
      </c>
      <c r="L119" t="s">
        <v>7</v>
      </c>
      <c r="M119">
        <v>306250</v>
      </c>
      <c r="N119">
        <v>306250</v>
      </c>
      <c r="O119" t="s">
        <v>120</v>
      </c>
      <c r="P119" t="s">
        <v>1591</v>
      </c>
      <c r="AH119">
        <v>1733659</v>
      </c>
      <c r="AI119">
        <v>1734034</v>
      </c>
      <c r="AJ119">
        <f t="shared" si="6"/>
        <v>1</v>
      </c>
    </row>
    <row r="120" spans="1:36">
      <c r="A120" s="1">
        <v>46251</v>
      </c>
      <c r="B120" t="s">
        <v>977</v>
      </c>
      <c r="C120" t="s">
        <v>7</v>
      </c>
      <c r="D120" t="s">
        <v>1319</v>
      </c>
      <c r="E120" t="s">
        <v>208</v>
      </c>
      <c r="F120" t="s">
        <v>1510</v>
      </c>
      <c r="G120">
        <v>417</v>
      </c>
      <c r="H120" s="1">
        <v>36385</v>
      </c>
      <c r="I120" s="1">
        <v>36388</v>
      </c>
      <c r="J120" s="1">
        <v>47345</v>
      </c>
      <c r="K120" t="s">
        <v>113</v>
      </c>
      <c r="L120" t="s">
        <v>7</v>
      </c>
      <c r="M120">
        <v>1531250</v>
      </c>
      <c r="N120">
        <v>1531250</v>
      </c>
      <c r="O120" t="s">
        <v>120</v>
      </c>
      <c r="P120" t="s">
        <v>1591</v>
      </c>
      <c r="AH120">
        <v>1733866</v>
      </c>
      <c r="AI120">
        <v>1734041</v>
      </c>
      <c r="AJ120">
        <f t="shared" si="6"/>
        <v>1</v>
      </c>
    </row>
    <row r="121" spans="1:36">
      <c r="A121" s="1">
        <v>46251</v>
      </c>
      <c r="B121" t="s">
        <v>977</v>
      </c>
      <c r="C121" t="s">
        <v>7</v>
      </c>
      <c r="D121" t="s">
        <v>1319</v>
      </c>
      <c r="E121" t="s">
        <v>208</v>
      </c>
      <c r="F121" t="s">
        <v>1510</v>
      </c>
      <c r="G121">
        <v>418</v>
      </c>
      <c r="H121" s="1">
        <v>36403</v>
      </c>
      <c r="I121" s="1">
        <v>36404</v>
      </c>
      <c r="J121" s="1">
        <v>47345</v>
      </c>
      <c r="K121" t="s">
        <v>113</v>
      </c>
      <c r="L121" t="s">
        <v>7</v>
      </c>
      <c r="M121">
        <v>-275625</v>
      </c>
      <c r="N121">
        <v>-275625</v>
      </c>
      <c r="O121" t="s">
        <v>120</v>
      </c>
      <c r="P121" t="s">
        <v>1589</v>
      </c>
      <c r="AH121">
        <v>1733890</v>
      </c>
      <c r="AI121">
        <v>1734141</v>
      </c>
      <c r="AJ121">
        <f t="shared" si="6"/>
        <v>1</v>
      </c>
    </row>
    <row r="122" spans="1:36">
      <c r="A122" s="1">
        <v>46251</v>
      </c>
      <c r="B122" t="s">
        <v>977</v>
      </c>
      <c r="C122" t="s">
        <v>7</v>
      </c>
      <c r="D122" t="s">
        <v>1319</v>
      </c>
      <c r="E122" t="s">
        <v>208</v>
      </c>
      <c r="F122" t="s">
        <v>1510</v>
      </c>
      <c r="G122">
        <v>419</v>
      </c>
      <c r="H122" s="1">
        <v>36433</v>
      </c>
      <c r="I122" s="1">
        <v>36434</v>
      </c>
      <c r="J122" s="1">
        <v>47345</v>
      </c>
      <c r="K122" t="s">
        <v>113</v>
      </c>
      <c r="L122" t="s">
        <v>7</v>
      </c>
      <c r="M122">
        <v>-183750</v>
      </c>
      <c r="N122">
        <v>-183750</v>
      </c>
      <c r="O122" t="s">
        <v>120</v>
      </c>
      <c r="P122" t="s">
        <v>1593</v>
      </c>
      <c r="AH122">
        <v>1733608</v>
      </c>
      <c r="AI122">
        <v>1734176</v>
      </c>
      <c r="AJ122">
        <f t="shared" si="6"/>
        <v>1</v>
      </c>
    </row>
    <row r="123" spans="1:36">
      <c r="A123" s="1">
        <v>46251</v>
      </c>
      <c r="B123" t="s">
        <v>977</v>
      </c>
      <c r="C123" t="s">
        <v>7</v>
      </c>
      <c r="D123" t="s">
        <v>1319</v>
      </c>
      <c r="E123" t="s">
        <v>208</v>
      </c>
      <c r="F123" t="s">
        <v>1510</v>
      </c>
      <c r="G123">
        <v>420</v>
      </c>
      <c r="H123" s="1">
        <v>36433</v>
      </c>
      <c r="I123" s="1">
        <v>36434</v>
      </c>
      <c r="J123" s="1">
        <v>47345</v>
      </c>
      <c r="K123" t="s">
        <v>113</v>
      </c>
      <c r="L123" t="s">
        <v>7</v>
      </c>
      <c r="M123">
        <v>-490000</v>
      </c>
      <c r="N123">
        <v>-490000</v>
      </c>
      <c r="O123" t="s">
        <v>120</v>
      </c>
      <c r="P123" t="s">
        <v>1594</v>
      </c>
      <c r="AH123">
        <v>1734065</v>
      </c>
      <c r="AI123">
        <v>1734207</v>
      </c>
      <c r="AJ123">
        <f t="shared" si="6"/>
        <v>1</v>
      </c>
    </row>
    <row r="124" spans="1:36">
      <c r="A124" s="1">
        <v>46251</v>
      </c>
      <c r="B124" t="s">
        <v>977</v>
      </c>
      <c r="C124" t="s">
        <v>7</v>
      </c>
      <c r="D124" t="s">
        <v>1319</v>
      </c>
      <c r="E124" t="s">
        <v>208</v>
      </c>
      <c r="F124" t="s">
        <v>1510</v>
      </c>
      <c r="G124">
        <v>421</v>
      </c>
      <c r="H124" s="1">
        <v>36438</v>
      </c>
      <c r="I124" s="1">
        <v>36439</v>
      </c>
      <c r="J124" s="1">
        <v>47345</v>
      </c>
      <c r="K124" t="s">
        <v>113</v>
      </c>
      <c r="L124" t="s">
        <v>7</v>
      </c>
      <c r="M124">
        <v>183750</v>
      </c>
      <c r="N124">
        <v>183750</v>
      </c>
      <c r="O124" t="s">
        <v>120</v>
      </c>
      <c r="P124" t="s">
        <v>1585</v>
      </c>
      <c r="AH124">
        <v>1734110</v>
      </c>
      <c r="AI124">
        <v>1734215</v>
      </c>
      <c r="AJ124">
        <f t="shared" si="6"/>
        <v>1</v>
      </c>
    </row>
    <row r="125" spans="1:36">
      <c r="A125" s="1">
        <v>46251</v>
      </c>
      <c r="B125" t="s">
        <v>977</v>
      </c>
      <c r="C125" t="s">
        <v>7</v>
      </c>
      <c r="D125" t="s">
        <v>1319</v>
      </c>
      <c r="E125" t="s">
        <v>208</v>
      </c>
      <c r="F125" t="s">
        <v>1510</v>
      </c>
      <c r="G125">
        <v>422</v>
      </c>
      <c r="H125" s="1">
        <v>36438</v>
      </c>
      <c r="I125" s="1">
        <v>36439</v>
      </c>
      <c r="J125" s="1">
        <v>47345</v>
      </c>
      <c r="K125" t="s">
        <v>113</v>
      </c>
      <c r="L125" t="s">
        <v>7</v>
      </c>
      <c r="M125">
        <v>-183750</v>
      </c>
      <c r="N125">
        <v>-183750</v>
      </c>
      <c r="O125" t="s">
        <v>120</v>
      </c>
      <c r="P125" t="s">
        <v>1593</v>
      </c>
      <c r="AH125">
        <v>1734282</v>
      </c>
      <c r="AI125">
        <v>1734243</v>
      </c>
      <c r="AJ125">
        <f t="shared" si="6"/>
        <v>1</v>
      </c>
    </row>
    <row r="126" spans="1:36">
      <c r="A126" s="1">
        <v>46251</v>
      </c>
      <c r="B126" t="s">
        <v>977</v>
      </c>
      <c r="C126" t="s">
        <v>7</v>
      </c>
      <c r="D126" t="s">
        <v>1319</v>
      </c>
      <c r="E126" t="s">
        <v>208</v>
      </c>
      <c r="F126" t="s">
        <v>1510</v>
      </c>
      <c r="G126">
        <v>423</v>
      </c>
      <c r="H126" s="1">
        <v>36439</v>
      </c>
      <c r="I126" s="1">
        <v>36440</v>
      </c>
      <c r="J126" s="1">
        <v>47345</v>
      </c>
      <c r="K126" t="s">
        <v>113</v>
      </c>
      <c r="L126" t="s">
        <v>7</v>
      </c>
      <c r="M126">
        <v>183750</v>
      </c>
      <c r="N126">
        <v>183750</v>
      </c>
      <c r="O126" t="s">
        <v>120</v>
      </c>
      <c r="P126" t="s">
        <v>1594</v>
      </c>
      <c r="AH126">
        <v>1734059</v>
      </c>
      <c r="AI126">
        <v>1734268</v>
      </c>
      <c r="AJ126">
        <f t="shared" si="6"/>
        <v>1</v>
      </c>
    </row>
    <row r="127" spans="1:36">
      <c r="A127" s="1">
        <v>46251</v>
      </c>
      <c r="B127" t="s">
        <v>977</v>
      </c>
      <c r="C127" t="s">
        <v>7</v>
      </c>
      <c r="D127" t="s">
        <v>1319</v>
      </c>
      <c r="E127" t="s">
        <v>208</v>
      </c>
      <c r="F127" t="s">
        <v>1510</v>
      </c>
      <c r="G127">
        <v>424</v>
      </c>
      <c r="H127" s="1">
        <v>36440</v>
      </c>
      <c r="I127" s="1">
        <v>36441</v>
      </c>
      <c r="J127" s="1">
        <v>47345</v>
      </c>
      <c r="K127" t="s">
        <v>113</v>
      </c>
      <c r="L127" t="s">
        <v>7</v>
      </c>
      <c r="M127">
        <v>183750</v>
      </c>
      <c r="N127">
        <v>183750</v>
      </c>
      <c r="O127" t="s">
        <v>120</v>
      </c>
      <c r="P127" t="s">
        <v>1589</v>
      </c>
      <c r="AH127">
        <v>1733808</v>
      </c>
      <c r="AI127">
        <v>1734274</v>
      </c>
      <c r="AJ127">
        <f t="shared" si="6"/>
        <v>1</v>
      </c>
    </row>
    <row r="128" spans="1:36">
      <c r="A128" s="1">
        <v>46251</v>
      </c>
      <c r="B128" t="s">
        <v>977</v>
      </c>
      <c r="C128" t="s">
        <v>7</v>
      </c>
      <c r="D128" t="s">
        <v>1319</v>
      </c>
      <c r="E128" t="s">
        <v>208</v>
      </c>
      <c r="F128" t="s">
        <v>1510</v>
      </c>
      <c r="G128">
        <v>425</v>
      </c>
      <c r="H128" s="1">
        <v>36433</v>
      </c>
      <c r="I128" s="1">
        <v>36434</v>
      </c>
      <c r="J128" s="1">
        <v>47345</v>
      </c>
      <c r="K128" t="s">
        <v>113</v>
      </c>
      <c r="L128" t="s">
        <v>7</v>
      </c>
      <c r="M128">
        <v>-183750</v>
      </c>
      <c r="N128">
        <v>-183750</v>
      </c>
      <c r="O128" t="s">
        <v>120</v>
      </c>
      <c r="P128" t="s">
        <v>1587</v>
      </c>
      <c r="AH128">
        <v>1802931</v>
      </c>
      <c r="AI128">
        <v>1734283</v>
      </c>
      <c r="AJ128">
        <f t="shared" si="6"/>
        <v>1</v>
      </c>
    </row>
    <row r="129" spans="1:36">
      <c r="A129" s="1">
        <v>46251</v>
      </c>
      <c r="B129" t="s">
        <v>977</v>
      </c>
      <c r="C129" t="s">
        <v>7</v>
      </c>
      <c r="D129" t="s">
        <v>1319</v>
      </c>
      <c r="E129" t="s">
        <v>208</v>
      </c>
      <c r="F129" t="s">
        <v>1510</v>
      </c>
      <c r="G129">
        <v>456</v>
      </c>
      <c r="H129" s="1">
        <v>36462</v>
      </c>
      <c r="I129" s="1">
        <v>36465</v>
      </c>
      <c r="J129" s="1">
        <v>47345</v>
      </c>
      <c r="K129" t="s">
        <v>113</v>
      </c>
      <c r="L129" t="s">
        <v>7</v>
      </c>
      <c r="M129">
        <v>30625</v>
      </c>
      <c r="N129">
        <v>30625</v>
      </c>
      <c r="O129" t="s">
        <v>120</v>
      </c>
      <c r="P129" t="s">
        <v>1591</v>
      </c>
      <c r="AH129">
        <v>1734095</v>
      </c>
      <c r="AI129">
        <v>1734293</v>
      </c>
      <c r="AJ129">
        <f t="shared" si="6"/>
        <v>1</v>
      </c>
    </row>
    <row r="130" spans="1:36">
      <c r="A130" s="1">
        <v>46251</v>
      </c>
      <c r="B130" t="s">
        <v>977</v>
      </c>
      <c r="C130" t="s">
        <v>7</v>
      </c>
      <c r="D130" t="s">
        <v>1319</v>
      </c>
      <c r="E130" t="s">
        <v>208</v>
      </c>
      <c r="F130" t="s">
        <v>1510</v>
      </c>
      <c r="G130">
        <v>846</v>
      </c>
      <c r="H130" s="1">
        <v>36528</v>
      </c>
      <c r="I130" s="1">
        <v>36529</v>
      </c>
      <c r="J130" s="1">
        <v>47345</v>
      </c>
      <c r="K130" t="s">
        <v>113</v>
      </c>
      <c r="L130" t="s">
        <v>7</v>
      </c>
      <c r="M130">
        <v>-612500</v>
      </c>
      <c r="N130">
        <v>-612500</v>
      </c>
      <c r="O130" t="s">
        <v>120</v>
      </c>
      <c r="P130" t="s">
        <v>1588</v>
      </c>
      <c r="AH130">
        <v>1734264</v>
      </c>
      <c r="AI130">
        <v>1734688</v>
      </c>
      <c r="AJ130">
        <f t="shared" si="6"/>
        <v>1</v>
      </c>
    </row>
    <row r="131" spans="1:36">
      <c r="A131" s="1">
        <v>46251</v>
      </c>
      <c r="B131" t="s">
        <v>977</v>
      </c>
      <c r="C131" t="s">
        <v>7</v>
      </c>
      <c r="D131" t="s">
        <v>1319</v>
      </c>
      <c r="E131" t="s">
        <v>208</v>
      </c>
      <c r="F131" t="s">
        <v>1510</v>
      </c>
      <c r="G131">
        <v>876</v>
      </c>
      <c r="H131" s="1">
        <v>36538</v>
      </c>
      <c r="I131" s="1">
        <v>36539</v>
      </c>
      <c r="J131" s="1">
        <v>47345</v>
      </c>
      <c r="K131" t="s">
        <v>113</v>
      </c>
      <c r="L131" t="s">
        <v>7</v>
      </c>
      <c r="M131">
        <v>-612500</v>
      </c>
      <c r="N131">
        <v>-612500</v>
      </c>
      <c r="O131" t="s">
        <v>120</v>
      </c>
      <c r="P131" t="s">
        <v>1589</v>
      </c>
      <c r="AH131">
        <v>1734289</v>
      </c>
      <c r="AI131">
        <v>1734080</v>
      </c>
      <c r="AJ131">
        <f t="shared" si="6"/>
        <v>1</v>
      </c>
    </row>
    <row r="132" spans="1:36">
      <c r="A132" s="1">
        <v>46251</v>
      </c>
      <c r="B132" t="s">
        <v>977</v>
      </c>
      <c r="C132" t="s">
        <v>7</v>
      </c>
      <c r="D132" t="s">
        <v>1319</v>
      </c>
      <c r="E132" t="s">
        <v>208</v>
      </c>
      <c r="F132" t="s">
        <v>1510</v>
      </c>
      <c r="G132">
        <v>895</v>
      </c>
      <c r="H132" s="1">
        <v>36550</v>
      </c>
      <c r="I132" s="1">
        <v>36551</v>
      </c>
      <c r="J132" s="1">
        <v>47345</v>
      </c>
      <c r="K132" t="s">
        <v>113</v>
      </c>
      <c r="L132" t="s">
        <v>7</v>
      </c>
      <c r="M132">
        <v>612500</v>
      </c>
      <c r="N132">
        <v>612500</v>
      </c>
      <c r="O132" t="s">
        <v>120</v>
      </c>
      <c r="P132" t="s">
        <v>1588</v>
      </c>
      <c r="AH132">
        <v>1734146</v>
      </c>
      <c r="AI132">
        <v>1734233</v>
      </c>
      <c r="AJ132">
        <f t="shared" ref="AJ132:AJ195" si="7">COUNTIF(AH:AH,AI132)</f>
        <v>1</v>
      </c>
    </row>
    <row r="133" spans="1:36">
      <c r="A133" s="1">
        <v>46251</v>
      </c>
      <c r="B133" t="s">
        <v>977</v>
      </c>
      <c r="C133" t="s">
        <v>7</v>
      </c>
      <c r="D133" t="s">
        <v>1319</v>
      </c>
      <c r="E133" t="s">
        <v>208</v>
      </c>
      <c r="F133" t="s">
        <v>1510</v>
      </c>
      <c r="G133">
        <v>943</v>
      </c>
      <c r="H133" s="1">
        <v>36556</v>
      </c>
      <c r="I133" s="1">
        <v>36557</v>
      </c>
      <c r="J133" s="1">
        <v>47345</v>
      </c>
      <c r="K133" t="s">
        <v>113</v>
      </c>
      <c r="L133" t="s">
        <v>7</v>
      </c>
      <c r="M133">
        <v>-428750</v>
      </c>
      <c r="N133">
        <v>-428750</v>
      </c>
      <c r="O133" t="s">
        <v>120</v>
      </c>
      <c r="P133" t="s">
        <v>1591</v>
      </c>
      <c r="AH133">
        <v>1734694</v>
      </c>
      <c r="AI133">
        <v>1734237</v>
      </c>
      <c r="AJ133">
        <f t="shared" si="7"/>
        <v>1</v>
      </c>
    </row>
    <row r="134" spans="1:36">
      <c r="A134" s="1">
        <v>46251</v>
      </c>
      <c r="B134" t="s">
        <v>977</v>
      </c>
      <c r="C134" t="s">
        <v>7</v>
      </c>
      <c r="D134" t="s">
        <v>1319</v>
      </c>
      <c r="E134" t="s">
        <v>208</v>
      </c>
      <c r="F134" t="s">
        <v>1510</v>
      </c>
      <c r="G134">
        <v>1013</v>
      </c>
      <c r="H134" s="1">
        <v>36570</v>
      </c>
      <c r="I134" s="1">
        <v>36571</v>
      </c>
      <c r="J134" s="1">
        <v>47345</v>
      </c>
      <c r="K134" t="s">
        <v>113</v>
      </c>
      <c r="L134" t="s">
        <v>7</v>
      </c>
      <c r="M134">
        <v>-2388750</v>
      </c>
      <c r="N134">
        <v>-2388750</v>
      </c>
      <c r="O134" t="s">
        <v>120</v>
      </c>
      <c r="P134" t="s">
        <v>1591</v>
      </c>
      <c r="AH134">
        <v>1734106</v>
      </c>
      <c r="AI134">
        <v>1734689</v>
      </c>
      <c r="AJ134">
        <f t="shared" si="7"/>
        <v>1</v>
      </c>
    </row>
    <row r="135" spans="1:36">
      <c r="A135" s="1">
        <v>46251</v>
      </c>
      <c r="B135" t="s">
        <v>977</v>
      </c>
      <c r="C135" t="s">
        <v>7</v>
      </c>
      <c r="D135" t="s">
        <v>1319</v>
      </c>
      <c r="E135" t="s">
        <v>208</v>
      </c>
      <c r="F135" t="s">
        <v>1510</v>
      </c>
      <c r="G135">
        <v>1016</v>
      </c>
      <c r="H135" s="1">
        <v>36570</v>
      </c>
      <c r="I135" s="1">
        <v>36571</v>
      </c>
      <c r="J135" s="1">
        <v>47345</v>
      </c>
      <c r="K135" t="s">
        <v>113</v>
      </c>
      <c r="L135" t="s">
        <v>7</v>
      </c>
      <c r="M135">
        <v>-214375</v>
      </c>
      <c r="N135">
        <v>-214375</v>
      </c>
      <c r="O135" t="s">
        <v>120</v>
      </c>
      <c r="P135" t="s">
        <v>1589</v>
      </c>
      <c r="AH135">
        <v>1734201</v>
      </c>
      <c r="AI135">
        <v>1734698</v>
      </c>
      <c r="AJ135">
        <f t="shared" si="7"/>
        <v>1</v>
      </c>
    </row>
    <row r="136" spans="1:36">
      <c r="A136" s="1">
        <v>46251</v>
      </c>
      <c r="B136" t="s">
        <v>977</v>
      </c>
      <c r="C136" t="s">
        <v>7</v>
      </c>
      <c r="D136" t="s">
        <v>1319</v>
      </c>
      <c r="E136" t="s">
        <v>208</v>
      </c>
      <c r="F136" t="s">
        <v>1510</v>
      </c>
      <c r="G136">
        <v>1144</v>
      </c>
      <c r="H136" s="1">
        <v>36612</v>
      </c>
      <c r="I136" s="1">
        <v>36613</v>
      </c>
      <c r="J136" s="1">
        <v>47345</v>
      </c>
      <c r="K136" t="s">
        <v>113</v>
      </c>
      <c r="L136" t="s">
        <v>7</v>
      </c>
      <c r="M136">
        <v>612500</v>
      </c>
      <c r="N136">
        <v>612500</v>
      </c>
      <c r="O136" t="s">
        <v>120</v>
      </c>
      <c r="P136" t="s">
        <v>1589</v>
      </c>
      <c r="AH136">
        <v>1734695</v>
      </c>
      <c r="AI136">
        <v>1734692</v>
      </c>
      <c r="AJ136">
        <f t="shared" si="7"/>
        <v>1</v>
      </c>
    </row>
    <row r="137" spans="1:36">
      <c r="A137" s="1">
        <v>46251</v>
      </c>
      <c r="B137" t="s">
        <v>977</v>
      </c>
      <c r="C137" t="s">
        <v>7</v>
      </c>
      <c r="D137" t="s">
        <v>1319</v>
      </c>
      <c r="E137" t="s">
        <v>208</v>
      </c>
      <c r="F137" t="s">
        <v>1510</v>
      </c>
      <c r="G137">
        <v>2202</v>
      </c>
      <c r="H137" s="1">
        <v>37103</v>
      </c>
      <c r="I137" s="1">
        <v>37134</v>
      </c>
      <c r="J137" s="1">
        <v>47345</v>
      </c>
      <c r="K137" t="s">
        <v>113</v>
      </c>
      <c r="L137" t="s">
        <v>7</v>
      </c>
      <c r="M137">
        <v>61250</v>
      </c>
      <c r="N137">
        <v>61250</v>
      </c>
      <c r="O137" t="s">
        <v>120</v>
      </c>
      <c r="P137" t="s">
        <v>1588</v>
      </c>
      <c r="AH137">
        <v>1734697</v>
      </c>
      <c r="AI137">
        <v>1734696</v>
      </c>
      <c r="AJ137">
        <f t="shared" si="7"/>
        <v>1</v>
      </c>
    </row>
    <row r="138" spans="1:36">
      <c r="A138" s="1">
        <v>46251</v>
      </c>
      <c r="B138" t="s">
        <v>977</v>
      </c>
      <c r="C138" t="s">
        <v>7</v>
      </c>
      <c r="D138" t="s">
        <v>1319</v>
      </c>
      <c r="E138" t="s">
        <v>208</v>
      </c>
      <c r="F138" t="s">
        <v>1510</v>
      </c>
      <c r="G138">
        <v>2320</v>
      </c>
      <c r="H138" s="1">
        <v>37160</v>
      </c>
      <c r="I138" s="1">
        <v>37161</v>
      </c>
      <c r="J138" s="1">
        <v>47345</v>
      </c>
      <c r="K138" t="s">
        <v>113</v>
      </c>
      <c r="L138" t="s">
        <v>7</v>
      </c>
      <c r="M138">
        <v>-61250</v>
      </c>
      <c r="N138">
        <v>-61250</v>
      </c>
      <c r="O138" t="s">
        <v>120</v>
      </c>
      <c r="P138" t="s">
        <v>1588</v>
      </c>
      <c r="AH138">
        <v>1734004</v>
      </c>
      <c r="AI138">
        <v>1734700</v>
      </c>
      <c r="AJ138">
        <f t="shared" si="7"/>
        <v>1</v>
      </c>
    </row>
    <row r="139" spans="1:36">
      <c r="A139" s="1">
        <v>46251</v>
      </c>
      <c r="B139" t="s">
        <v>977</v>
      </c>
      <c r="C139" t="s">
        <v>7</v>
      </c>
      <c r="D139" t="s">
        <v>1319</v>
      </c>
      <c r="E139" t="s">
        <v>208</v>
      </c>
      <c r="F139" t="s">
        <v>1510</v>
      </c>
      <c r="G139">
        <v>2470</v>
      </c>
      <c r="H139" s="1">
        <v>37222</v>
      </c>
      <c r="I139" s="1">
        <v>37223</v>
      </c>
      <c r="J139" s="1">
        <v>47345</v>
      </c>
      <c r="K139" t="s">
        <v>113</v>
      </c>
      <c r="L139" t="s">
        <v>7</v>
      </c>
      <c r="M139">
        <v>303187.5</v>
      </c>
      <c r="N139">
        <v>303187.5</v>
      </c>
      <c r="O139" t="s">
        <v>120</v>
      </c>
      <c r="P139" t="s">
        <v>1588</v>
      </c>
      <c r="AH139">
        <v>1734044</v>
      </c>
      <c r="AI139">
        <v>1734691</v>
      </c>
      <c r="AJ139">
        <f t="shared" si="7"/>
        <v>1</v>
      </c>
    </row>
    <row r="140" spans="1:36">
      <c r="A140" s="1">
        <v>46251</v>
      </c>
      <c r="B140" t="s">
        <v>977</v>
      </c>
      <c r="C140" t="s">
        <v>7</v>
      </c>
      <c r="D140" t="s">
        <v>1319</v>
      </c>
      <c r="E140" t="s">
        <v>208</v>
      </c>
      <c r="F140" t="s">
        <v>1510</v>
      </c>
      <c r="G140">
        <v>2736</v>
      </c>
      <c r="H140" s="1">
        <v>37319</v>
      </c>
      <c r="I140" s="1">
        <v>37320</v>
      </c>
      <c r="J140" s="1">
        <v>47345</v>
      </c>
      <c r="K140" t="s">
        <v>113</v>
      </c>
      <c r="L140" t="s">
        <v>7</v>
      </c>
      <c r="M140">
        <v>-303187.5</v>
      </c>
      <c r="N140">
        <v>-303187.5</v>
      </c>
      <c r="O140" t="s">
        <v>120</v>
      </c>
      <c r="P140" t="s">
        <v>1588</v>
      </c>
      <c r="AH140">
        <v>1734082</v>
      </c>
      <c r="AI140">
        <v>1733947</v>
      </c>
      <c r="AJ140">
        <f t="shared" si="7"/>
        <v>1</v>
      </c>
    </row>
    <row r="141" spans="1:36">
      <c r="A141" s="1">
        <v>46251</v>
      </c>
      <c r="B141" t="s">
        <v>977</v>
      </c>
      <c r="C141" t="s">
        <v>7</v>
      </c>
      <c r="D141" t="s">
        <v>1319</v>
      </c>
      <c r="E141" t="s">
        <v>208</v>
      </c>
      <c r="F141" t="s">
        <v>1510</v>
      </c>
      <c r="G141">
        <v>2737</v>
      </c>
      <c r="H141" s="1">
        <v>37319</v>
      </c>
      <c r="I141" s="1">
        <v>37320</v>
      </c>
      <c r="J141" s="1">
        <v>47345</v>
      </c>
      <c r="K141" t="s">
        <v>113</v>
      </c>
      <c r="L141" t="s">
        <v>7</v>
      </c>
      <c r="M141">
        <v>-303187.5</v>
      </c>
      <c r="N141">
        <v>-303187.5</v>
      </c>
      <c r="O141" t="s">
        <v>120</v>
      </c>
      <c r="P141" t="s">
        <v>1589</v>
      </c>
      <c r="AH141">
        <v>1734175</v>
      </c>
      <c r="AI141">
        <v>1733960</v>
      </c>
      <c r="AJ141">
        <f t="shared" si="7"/>
        <v>1</v>
      </c>
    </row>
    <row r="142" spans="1:36">
      <c r="A142" s="1">
        <v>46251</v>
      </c>
      <c r="B142" t="s">
        <v>977</v>
      </c>
      <c r="C142" t="s">
        <v>7</v>
      </c>
      <c r="D142" t="s">
        <v>1319</v>
      </c>
      <c r="E142" t="s">
        <v>208</v>
      </c>
      <c r="F142" t="s">
        <v>1510</v>
      </c>
      <c r="G142">
        <v>2828</v>
      </c>
      <c r="H142" s="1">
        <v>37349</v>
      </c>
      <c r="I142" s="1">
        <v>37350</v>
      </c>
      <c r="J142" s="1">
        <v>47345</v>
      </c>
      <c r="K142" t="s">
        <v>113</v>
      </c>
      <c r="L142" t="s">
        <v>7</v>
      </c>
      <c r="M142">
        <v>-298593.75</v>
      </c>
      <c r="N142">
        <v>-298593.75</v>
      </c>
      <c r="O142" t="s">
        <v>120</v>
      </c>
      <c r="P142" t="s">
        <v>1588</v>
      </c>
      <c r="AH142">
        <v>1734195</v>
      </c>
      <c r="AI142">
        <v>1733930</v>
      </c>
      <c r="AJ142">
        <f t="shared" si="7"/>
        <v>1</v>
      </c>
    </row>
    <row r="143" spans="1:36">
      <c r="A143" s="1">
        <v>46251</v>
      </c>
      <c r="B143" t="s">
        <v>977</v>
      </c>
      <c r="C143" t="s">
        <v>7</v>
      </c>
      <c r="D143" t="s">
        <v>1319</v>
      </c>
      <c r="E143" t="s">
        <v>208</v>
      </c>
      <c r="F143" t="s">
        <v>1510</v>
      </c>
      <c r="G143">
        <v>3430</v>
      </c>
      <c r="H143" s="1">
        <v>37550</v>
      </c>
      <c r="I143" s="1">
        <v>37551</v>
      </c>
      <c r="J143" s="1">
        <v>47345</v>
      </c>
      <c r="K143" t="s">
        <v>113</v>
      </c>
      <c r="L143" t="s">
        <v>7</v>
      </c>
      <c r="M143">
        <v>601781.25</v>
      </c>
      <c r="N143">
        <v>601781.25</v>
      </c>
      <c r="O143" t="s">
        <v>120</v>
      </c>
      <c r="P143" t="s">
        <v>1588</v>
      </c>
      <c r="AH143">
        <v>1734198</v>
      </c>
      <c r="AI143">
        <v>1733932</v>
      </c>
      <c r="AJ143">
        <f t="shared" si="7"/>
        <v>1</v>
      </c>
    </row>
    <row r="144" spans="1:36">
      <c r="A144" s="1">
        <v>46251</v>
      </c>
      <c r="B144" t="s">
        <v>977</v>
      </c>
      <c r="C144" t="s">
        <v>7</v>
      </c>
      <c r="D144" t="s">
        <v>1319</v>
      </c>
      <c r="E144" t="s">
        <v>208</v>
      </c>
      <c r="F144" t="s">
        <v>1410</v>
      </c>
      <c r="G144">
        <v>1818</v>
      </c>
      <c r="H144" s="1">
        <v>36936</v>
      </c>
      <c r="I144" s="1">
        <v>36937</v>
      </c>
      <c r="J144" s="1">
        <v>47894</v>
      </c>
      <c r="K144" t="s">
        <v>113</v>
      </c>
      <c r="L144" t="s">
        <v>7</v>
      </c>
      <c r="M144">
        <v>913750</v>
      </c>
      <c r="N144">
        <v>913750</v>
      </c>
      <c r="O144" t="s">
        <v>120</v>
      </c>
      <c r="P144" t="s">
        <v>1585</v>
      </c>
      <c r="AH144">
        <v>1734285</v>
      </c>
      <c r="AI144">
        <v>1733943</v>
      </c>
      <c r="AJ144">
        <f t="shared" si="7"/>
        <v>1</v>
      </c>
    </row>
    <row r="145" spans="1:36">
      <c r="A145" s="1">
        <v>46251</v>
      </c>
      <c r="B145" t="s">
        <v>977</v>
      </c>
      <c r="C145" t="s">
        <v>7</v>
      </c>
      <c r="D145" t="s">
        <v>1319</v>
      </c>
      <c r="E145" t="s">
        <v>208</v>
      </c>
      <c r="F145" t="s">
        <v>1410</v>
      </c>
      <c r="G145">
        <v>1819</v>
      </c>
      <c r="H145" s="1">
        <v>36936</v>
      </c>
      <c r="I145" s="1">
        <v>36937</v>
      </c>
      <c r="J145" s="1">
        <v>47894</v>
      </c>
      <c r="K145" t="s">
        <v>113</v>
      </c>
      <c r="L145" t="s">
        <v>7</v>
      </c>
      <c r="M145">
        <v>913750</v>
      </c>
      <c r="N145">
        <v>913750</v>
      </c>
      <c r="O145" t="s">
        <v>120</v>
      </c>
      <c r="P145" t="s">
        <v>1589</v>
      </c>
      <c r="AH145">
        <v>1734011</v>
      </c>
      <c r="AI145">
        <v>1733944</v>
      </c>
      <c r="AJ145">
        <f t="shared" si="7"/>
        <v>1</v>
      </c>
    </row>
    <row r="146" spans="1:36">
      <c r="A146" s="1">
        <v>46251</v>
      </c>
      <c r="B146" t="s">
        <v>977</v>
      </c>
      <c r="C146" t="s">
        <v>7</v>
      </c>
      <c r="D146" t="s">
        <v>1319</v>
      </c>
      <c r="E146" t="s">
        <v>208</v>
      </c>
      <c r="F146" t="s">
        <v>1410</v>
      </c>
      <c r="G146">
        <v>1854</v>
      </c>
      <c r="H146" s="1">
        <v>36950</v>
      </c>
      <c r="I146" s="1">
        <v>36951</v>
      </c>
      <c r="J146" s="1">
        <v>47894</v>
      </c>
      <c r="K146" t="s">
        <v>113</v>
      </c>
      <c r="L146" t="s">
        <v>7</v>
      </c>
      <c r="M146">
        <v>53750</v>
      </c>
      <c r="N146">
        <v>53750</v>
      </c>
      <c r="O146" t="s">
        <v>120</v>
      </c>
      <c r="P146" t="s">
        <v>1589</v>
      </c>
      <c r="AH146">
        <v>1734112</v>
      </c>
      <c r="AI146">
        <v>1733938</v>
      </c>
      <c r="AJ146">
        <f t="shared" si="7"/>
        <v>1</v>
      </c>
    </row>
    <row r="147" spans="1:36">
      <c r="A147" s="1">
        <v>46251</v>
      </c>
      <c r="B147" t="s">
        <v>977</v>
      </c>
      <c r="C147" t="s">
        <v>7</v>
      </c>
      <c r="D147" t="s">
        <v>1319</v>
      </c>
      <c r="E147" t="s">
        <v>208</v>
      </c>
      <c r="F147" t="s">
        <v>1410</v>
      </c>
      <c r="G147">
        <v>1919</v>
      </c>
      <c r="H147" s="1">
        <v>36980</v>
      </c>
      <c r="I147" s="1">
        <v>36983</v>
      </c>
      <c r="J147" s="1">
        <v>47894</v>
      </c>
      <c r="K147" t="s">
        <v>113</v>
      </c>
      <c r="L147" t="s">
        <v>7</v>
      </c>
      <c r="M147">
        <v>-107500</v>
      </c>
      <c r="N147">
        <v>-107500</v>
      </c>
      <c r="O147" t="s">
        <v>120</v>
      </c>
      <c r="P147" t="s">
        <v>1589</v>
      </c>
      <c r="AH147">
        <v>1734273</v>
      </c>
      <c r="AI147">
        <v>1733959</v>
      </c>
      <c r="AJ147">
        <f t="shared" si="7"/>
        <v>1</v>
      </c>
    </row>
    <row r="148" spans="1:36">
      <c r="A148" s="1">
        <v>46251</v>
      </c>
      <c r="B148" t="s">
        <v>977</v>
      </c>
      <c r="C148" t="s">
        <v>7</v>
      </c>
      <c r="D148" t="s">
        <v>1319</v>
      </c>
      <c r="E148" t="s">
        <v>208</v>
      </c>
      <c r="F148" t="s">
        <v>1410</v>
      </c>
      <c r="G148">
        <v>1922</v>
      </c>
      <c r="H148" s="1">
        <v>36983</v>
      </c>
      <c r="I148" s="1">
        <v>36983</v>
      </c>
      <c r="J148" s="1">
        <v>47894</v>
      </c>
      <c r="K148" t="s">
        <v>113</v>
      </c>
      <c r="L148" t="s">
        <v>7</v>
      </c>
      <c r="M148">
        <v>268750</v>
      </c>
      <c r="N148">
        <v>268750</v>
      </c>
      <c r="O148" t="s">
        <v>120</v>
      </c>
      <c r="P148" t="s">
        <v>1585</v>
      </c>
      <c r="AH148">
        <v>1734684</v>
      </c>
      <c r="AI148">
        <v>1733925</v>
      </c>
      <c r="AJ148">
        <f t="shared" si="7"/>
        <v>1</v>
      </c>
    </row>
    <row r="149" spans="1:36">
      <c r="A149" s="1">
        <v>46251</v>
      </c>
      <c r="B149" t="s">
        <v>977</v>
      </c>
      <c r="C149" t="s">
        <v>7</v>
      </c>
      <c r="D149" t="s">
        <v>1319</v>
      </c>
      <c r="E149" t="s">
        <v>208</v>
      </c>
      <c r="F149" t="s">
        <v>1410</v>
      </c>
      <c r="G149">
        <v>1962</v>
      </c>
      <c r="H149" s="1">
        <v>37013</v>
      </c>
      <c r="I149" s="1">
        <v>37014</v>
      </c>
      <c r="J149" s="1">
        <v>47894</v>
      </c>
      <c r="K149" t="s">
        <v>113</v>
      </c>
      <c r="L149" t="s">
        <v>7</v>
      </c>
      <c r="M149">
        <v>-134375</v>
      </c>
      <c r="N149">
        <v>-134375</v>
      </c>
      <c r="O149" t="s">
        <v>120</v>
      </c>
      <c r="P149" t="s">
        <v>1588</v>
      </c>
      <c r="AH149">
        <v>1734690</v>
      </c>
      <c r="AI149">
        <v>1733927</v>
      </c>
      <c r="AJ149">
        <f t="shared" si="7"/>
        <v>1</v>
      </c>
    </row>
    <row r="150" spans="1:36">
      <c r="A150" s="1">
        <v>46251</v>
      </c>
      <c r="B150" t="s">
        <v>977</v>
      </c>
      <c r="C150" t="s">
        <v>7</v>
      </c>
      <c r="D150" t="s">
        <v>1319</v>
      </c>
      <c r="E150" t="s">
        <v>208</v>
      </c>
      <c r="F150" t="s">
        <v>1410</v>
      </c>
      <c r="G150">
        <v>2036</v>
      </c>
      <c r="H150" s="1">
        <v>37042</v>
      </c>
      <c r="I150" s="1">
        <v>37043</v>
      </c>
      <c r="J150" s="1">
        <v>47894</v>
      </c>
      <c r="K150" t="s">
        <v>113</v>
      </c>
      <c r="L150" t="s">
        <v>7</v>
      </c>
      <c r="M150">
        <v>161250</v>
      </c>
      <c r="N150">
        <v>161250</v>
      </c>
      <c r="O150" t="s">
        <v>120</v>
      </c>
      <c r="P150" t="s">
        <v>830</v>
      </c>
      <c r="AH150">
        <v>1802927</v>
      </c>
      <c r="AI150">
        <v>1733971</v>
      </c>
      <c r="AJ150">
        <f t="shared" si="7"/>
        <v>1</v>
      </c>
    </row>
    <row r="151" spans="1:36">
      <c r="A151" s="1">
        <v>46251</v>
      </c>
      <c r="B151" t="s">
        <v>977</v>
      </c>
      <c r="C151" t="s">
        <v>7</v>
      </c>
      <c r="D151" t="s">
        <v>1319</v>
      </c>
      <c r="E151" t="s">
        <v>208</v>
      </c>
      <c r="F151" t="s">
        <v>1410</v>
      </c>
      <c r="G151">
        <v>2042</v>
      </c>
      <c r="H151" s="1">
        <v>37048</v>
      </c>
      <c r="I151" s="1">
        <v>37049</v>
      </c>
      <c r="J151" s="1">
        <v>47894</v>
      </c>
      <c r="K151" t="s">
        <v>113</v>
      </c>
      <c r="L151" t="s">
        <v>7</v>
      </c>
      <c r="M151">
        <v>-833125</v>
      </c>
      <c r="N151">
        <v>-833125</v>
      </c>
      <c r="O151" t="s">
        <v>120</v>
      </c>
      <c r="P151" t="s">
        <v>420</v>
      </c>
      <c r="AH151">
        <v>1734147</v>
      </c>
      <c r="AI151">
        <v>1733950</v>
      </c>
      <c r="AJ151">
        <f t="shared" si="7"/>
        <v>1</v>
      </c>
    </row>
    <row r="152" spans="1:36">
      <c r="A152" s="1">
        <v>46251</v>
      </c>
      <c r="B152" t="s">
        <v>977</v>
      </c>
      <c r="C152" t="s">
        <v>7</v>
      </c>
      <c r="D152" t="s">
        <v>1319</v>
      </c>
      <c r="E152" t="s">
        <v>208</v>
      </c>
      <c r="F152" t="s">
        <v>1410</v>
      </c>
      <c r="G152">
        <v>2046</v>
      </c>
      <c r="H152" s="1">
        <v>37049</v>
      </c>
      <c r="I152" s="1">
        <v>37050</v>
      </c>
      <c r="J152" s="1">
        <v>47894</v>
      </c>
      <c r="K152" t="s">
        <v>113</v>
      </c>
      <c r="L152" t="s">
        <v>7</v>
      </c>
      <c r="M152">
        <v>403125</v>
      </c>
      <c r="N152">
        <v>403125</v>
      </c>
      <c r="O152" t="s">
        <v>120</v>
      </c>
      <c r="P152" t="s">
        <v>830</v>
      </c>
      <c r="AH152">
        <v>1734216</v>
      </c>
      <c r="AI152">
        <v>1733913</v>
      </c>
      <c r="AJ152">
        <f t="shared" si="7"/>
        <v>1</v>
      </c>
    </row>
    <row r="153" spans="1:36">
      <c r="A153" s="1">
        <v>46251</v>
      </c>
      <c r="B153" t="s">
        <v>977</v>
      </c>
      <c r="C153" t="s">
        <v>7</v>
      </c>
      <c r="D153" t="s">
        <v>1319</v>
      </c>
      <c r="E153" t="s">
        <v>208</v>
      </c>
      <c r="F153" t="s">
        <v>1410</v>
      </c>
      <c r="G153">
        <v>2047</v>
      </c>
      <c r="H153" s="1">
        <v>37049</v>
      </c>
      <c r="I153" s="1">
        <v>37050</v>
      </c>
      <c r="J153" s="1">
        <v>47894</v>
      </c>
      <c r="K153" t="s">
        <v>113</v>
      </c>
      <c r="L153" t="s">
        <v>7</v>
      </c>
      <c r="M153">
        <v>430000</v>
      </c>
      <c r="N153">
        <v>430000</v>
      </c>
      <c r="O153" t="s">
        <v>120</v>
      </c>
      <c r="P153" t="s">
        <v>1588</v>
      </c>
      <c r="AH153">
        <v>1734699</v>
      </c>
      <c r="AI153">
        <v>1733969</v>
      </c>
      <c r="AJ153">
        <f t="shared" si="7"/>
        <v>1</v>
      </c>
    </row>
    <row r="154" spans="1:36">
      <c r="A154" s="1">
        <v>46251</v>
      </c>
      <c r="B154" t="s">
        <v>977</v>
      </c>
      <c r="C154" t="s">
        <v>7</v>
      </c>
      <c r="D154" t="s">
        <v>1319</v>
      </c>
      <c r="E154" t="s">
        <v>208</v>
      </c>
      <c r="F154" t="s">
        <v>1410</v>
      </c>
      <c r="G154">
        <v>2052</v>
      </c>
      <c r="H154" s="1">
        <v>37053</v>
      </c>
      <c r="I154" s="1">
        <v>37054</v>
      </c>
      <c r="J154" s="1">
        <v>47894</v>
      </c>
      <c r="K154" t="s">
        <v>113</v>
      </c>
      <c r="L154" t="s">
        <v>7</v>
      </c>
      <c r="M154">
        <v>-421937.5</v>
      </c>
      <c r="N154">
        <v>-421937.5</v>
      </c>
      <c r="O154" t="s">
        <v>120</v>
      </c>
      <c r="P154" t="s">
        <v>420</v>
      </c>
      <c r="AH154">
        <v>1734693</v>
      </c>
      <c r="AI154">
        <v>1733952</v>
      </c>
      <c r="AJ154">
        <f t="shared" si="7"/>
        <v>1</v>
      </c>
    </row>
    <row r="155" spans="1:36">
      <c r="A155" s="1">
        <v>46251</v>
      </c>
      <c r="B155" t="s">
        <v>977</v>
      </c>
      <c r="C155" t="s">
        <v>7</v>
      </c>
      <c r="D155" t="s">
        <v>1319</v>
      </c>
      <c r="E155" t="s">
        <v>208</v>
      </c>
      <c r="F155" t="s">
        <v>1410</v>
      </c>
      <c r="G155">
        <v>2060</v>
      </c>
      <c r="H155" s="1">
        <v>37057</v>
      </c>
      <c r="I155" s="1">
        <v>37060</v>
      </c>
      <c r="J155" s="1">
        <v>47894</v>
      </c>
      <c r="K155" t="s">
        <v>113</v>
      </c>
      <c r="L155" t="s">
        <v>7</v>
      </c>
      <c r="M155">
        <v>421937.5</v>
      </c>
      <c r="N155">
        <v>421937.5</v>
      </c>
      <c r="O155" t="s">
        <v>120</v>
      </c>
      <c r="P155" t="s">
        <v>1591</v>
      </c>
      <c r="AH155">
        <v>1734151</v>
      </c>
      <c r="AI155">
        <v>1733964</v>
      </c>
      <c r="AJ155">
        <f t="shared" si="7"/>
        <v>1</v>
      </c>
    </row>
    <row r="156" spans="1:36">
      <c r="A156" s="1">
        <v>46251</v>
      </c>
      <c r="B156" t="s">
        <v>977</v>
      </c>
      <c r="C156" t="s">
        <v>7</v>
      </c>
      <c r="D156" t="s">
        <v>1319</v>
      </c>
      <c r="E156" t="s">
        <v>208</v>
      </c>
      <c r="F156" t="s">
        <v>1410</v>
      </c>
      <c r="G156">
        <v>2141</v>
      </c>
      <c r="H156" s="1">
        <v>37071</v>
      </c>
      <c r="I156" s="1">
        <v>37074</v>
      </c>
      <c r="J156" s="1">
        <v>47894</v>
      </c>
      <c r="K156" t="s">
        <v>113</v>
      </c>
      <c r="L156" t="s">
        <v>7</v>
      </c>
      <c r="M156">
        <v>-53750</v>
      </c>
      <c r="N156">
        <v>-53750</v>
      </c>
      <c r="O156" t="s">
        <v>120</v>
      </c>
      <c r="P156" t="s">
        <v>1588</v>
      </c>
      <c r="AH156">
        <v>1734284</v>
      </c>
      <c r="AI156">
        <v>1733923</v>
      </c>
      <c r="AJ156">
        <f t="shared" si="7"/>
        <v>1</v>
      </c>
    </row>
    <row r="157" spans="1:36">
      <c r="A157" s="1">
        <v>46251</v>
      </c>
      <c r="B157" t="s">
        <v>977</v>
      </c>
      <c r="C157" t="s">
        <v>7</v>
      </c>
      <c r="D157" t="s">
        <v>1319</v>
      </c>
      <c r="E157" t="s">
        <v>208</v>
      </c>
      <c r="F157" t="s">
        <v>1410</v>
      </c>
      <c r="G157">
        <v>2203</v>
      </c>
      <c r="H157" s="1">
        <v>37103</v>
      </c>
      <c r="I157" s="1">
        <v>37104</v>
      </c>
      <c r="J157" s="1">
        <v>47894</v>
      </c>
      <c r="K157" t="s">
        <v>113</v>
      </c>
      <c r="L157" t="s">
        <v>7</v>
      </c>
      <c r="M157">
        <v>-241875</v>
      </c>
      <c r="N157">
        <v>-241875</v>
      </c>
      <c r="O157" t="s">
        <v>120</v>
      </c>
      <c r="P157" t="s">
        <v>1589</v>
      </c>
      <c r="AH157">
        <v>1734016</v>
      </c>
      <c r="AI157">
        <v>1733953</v>
      </c>
      <c r="AJ157">
        <f t="shared" si="7"/>
        <v>1</v>
      </c>
    </row>
    <row r="158" spans="1:36">
      <c r="A158" s="1">
        <v>46251</v>
      </c>
      <c r="B158" t="s">
        <v>977</v>
      </c>
      <c r="C158" t="s">
        <v>7</v>
      </c>
      <c r="D158" t="s">
        <v>1319</v>
      </c>
      <c r="E158" t="s">
        <v>208</v>
      </c>
      <c r="F158" t="s">
        <v>1410</v>
      </c>
      <c r="G158">
        <v>2288</v>
      </c>
      <c r="H158" s="1">
        <v>37134</v>
      </c>
      <c r="I158" s="1">
        <v>37138</v>
      </c>
      <c r="J158" s="1">
        <v>47894</v>
      </c>
      <c r="K158" t="s">
        <v>113</v>
      </c>
      <c r="L158" t="s">
        <v>7</v>
      </c>
      <c r="M158">
        <v>80625</v>
      </c>
      <c r="N158">
        <v>80625</v>
      </c>
      <c r="O158" t="s">
        <v>120</v>
      </c>
      <c r="P158" t="s">
        <v>1589</v>
      </c>
      <c r="AH158">
        <v>1734034</v>
      </c>
      <c r="AI158">
        <v>1733965</v>
      </c>
      <c r="AJ158">
        <f t="shared" si="7"/>
        <v>1</v>
      </c>
    </row>
    <row r="159" spans="1:36">
      <c r="A159" s="1">
        <v>46251</v>
      </c>
      <c r="B159" t="s">
        <v>977</v>
      </c>
      <c r="C159" t="s">
        <v>7</v>
      </c>
      <c r="D159" t="s">
        <v>1319</v>
      </c>
      <c r="E159" t="s">
        <v>208</v>
      </c>
      <c r="F159" t="s">
        <v>1410</v>
      </c>
      <c r="G159">
        <v>2327</v>
      </c>
      <c r="H159" s="1">
        <v>37162</v>
      </c>
      <c r="I159" s="1">
        <v>37165</v>
      </c>
      <c r="J159" s="1">
        <v>47894</v>
      </c>
      <c r="K159" t="s">
        <v>113</v>
      </c>
      <c r="L159" t="s">
        <v>7</v>
      </c>
      <c r="M159">
        <v>456875</v>
      </c>
      <c r="N159">
        <v>456875</v>
      </c>
      <c r="O159" t="s">
        <v>120</v>
      </c>
      <c r="P159" t="s">
        <v>1589</v>
      </c>
      <c r="AH159">
        <v>1734041</v>
      </c>
      <c r="AI159">
        <v>1733914</v>
      </c>
      <c r="AJ159">
        <f t="shared" si="7"/>
        <v>1</v>
      </c>
    </row>
    <row r="160" spans="1:36">
      <c r="A160" s="1">
        <v>46251</v>
      </c>
      <c r="B160" t="s">
        <v>977</v>
      </c>
      <c r="C160" t="s">
        <v>7</v>
      </c>
      <c r="D160" t="s">
        <v>1319</v>
      </c>
      <c r="E160" t="s">
        <v>208</v>
      </c>
      <c r="F160" t="s">
        <v>1410</v>
      </c>
      <c r="G160">
        <v>2396</v>
      </c>
      <c r="H160" s="1">
        <v>37194</v>
      </c>
      <c r="I160" s="1">
        <v>37256</v>
      </c>
      <c r="J160" s="1">
        <v>47894</v>
      </c>
      <c r="K160" t="s">
        <v>113</v>
      </c>
      <c r="L160" t="s">
        <v>7</v>
      </c>
      <c r="M160">
        <v>53750</v>
      </c>
      <c r="N160">
        <v>53750</v>
      </c>
      <c r="O160" t="s">
        <v>120</v>
      </c>
      <c r="P160" t="s">
        <v>1588</v>
      </c>
      <c r="AH160">
        <v>1734141</v>
      </c>
      <c r="AI160">
        <v>1733924</v>
      </c>
      <c r="AJ160">
        <f t="shared" si="7"/>
        <v>1</v>
      </c>
    </row>
    <row r="161" spans="1:36">
      <c r="A161" s="1">
        <v>46251</v>
      </c>
      <c r="B161" t="s">
        <v>977</v>
      </c>
      <c r="C161" t="s">
        <v>7</v>
      </c>
      <c r="D161" t="s">
        <v>1319</v>
      </c>
      <c r="E161" t="s">
        <v>208</v>
      </c>
      <c r="F161" t="s">
        <v>1410</v>
      </c>
      <c r="G161">
        <v>2406</v>
      </c>
      <c r="H161" s="1">
        <v>37195</v>
      </c>
      <c r="I161" s="1">
        <v>37196</v>
      </c>
      <c r="J161" s="1">
        <v>47894</v>
      </c>
      <c r="K161" t="s">
        <v>113</v>
      </c>
      <c r="L161" t="s">
        <v>7</v>
      </c>
      <c r="M161">
        <v>-349375</v>
      </c>
      <c r="N161">
        <v>-349375</v>
      </c>
      <c r="O161" t="s">
        <v>120</v>
      </c>
      <c r="P161" t="s">
        <v>1585</v>
      </c>
      <c r="AH161">
        <v>1734176</v>
      </c>
      <c r="AI161">
        <v>1733940</v>
      </c>
      <c r="AJ161">
        <f t="shared" si="7"/>
        <v>1</v>
      </c>
    </row>
    <row r="162" spans="1:36">
      <c r="A162" s="1">
        <v>46251</v>
      </c>
      <c r="B162" t="s">
        <v>977</v>
      </c>
      <c r="C162" t="s">
        <v>7</v>
      </c>
      <c r="D162" t="s">
        <v>1319</v>
      </c>
      <c r="E162" t="s">
        <v>208</v>
      </c>
      <c r="F162" t="s">
        <v>1410</v>
      </c>
      <c r="G162">
        <v>2471</v>
      </c>
      <c r="H162" s="1">
        <v>37222</v>
      </c>
      <c r="I162" s="1">
        <v>37225</v>
      </c>
      <c r="J162" s="1">
        <v>47894</v>
      </c>
      <c r="K162" t="s">
        <v>113</v>
      </c>
      <c r="L162" t="s">
        <v>7</v>
      </c>
      <c r="M162">
        <v>-268750</v>
      </c>
      <c r="N162">
        <v>-268750</v>
      </c>
      <c r="O162" t="s">
        <v>120</v>
      </c>
      <c r="P162" t="s">
        <v>1588</v>
      </c>
      <c r="AH162">
        <v>1734207</v>
      </c>
      <c r="AI162">
        <v>1733937</v>
      </c>
      <c r="AJ162">
        <f t="shared" si="7"/>
        <v>1</v>
      </c>
    </row>
    <row r="163" spans="1:36">
      <c r="A163" s="1">
        <v>46251</v>
      </c>
      <c r="B163" t="s">
        <v>977</v>
      </c>
      <c r="C163" t="s">
        <v>7</v>
      </c>
      <c r="D163" t="s">
        <v>1319</v>
      </c>
      <c r="E163" t="s">
        <v>208</v>
      </c>
      <c r="F163" t="s">
        <v>1410</v>
      </c>
      <c r="G163">
        <v>2500</v>
      </c>
      <c r="H163" s="1">
        <v>37225</v>
      </c>
      <c r="I163" s="1">
        <v>37228</v>
      </c>
      <c r="J163" s="1">
        <v>47894</v>
      </c>
      <c r="K163" t="s">
        <v>113</v>
      </c>
      <c r="L163" t="s">
        <v>7</v>
      </c>
      <c r="M163">
        <v>-26875</v>
      </c>
      <c r="N163">
        <v>-26875</v>
      </c>
      <c r="O163" t="s">
        <v>120</v>
      </c>
      <c r="P163" t="s">
        <v>1588</v>
      </c>
      <c r="AH163">
        <v>1734215</v>
      </c>
      <c r="AI163">
        <v>1733970</v>
      </c>
      <c r="AJ163">
        <f t="shared" si="7"/>
        <v>1</v>
      </c>
    </row>
    <row r="164" spans="1:36">
      <c r="A164" s="1">
        <v>46251</v>
      </c>
      <c r="B164" t="s">
        <v>977</v>
      </c>
      <c r="C164" t="s">
        <v>7</v>
      </c>
      <c r="D164" t="s">
        <v>1319</v>
      </c>
      <c r="E164" t="s">
        <v>208</v>
      </c>
      <c r="F164" t="s">
        <v>1410</v>
      </c>
      <c r="G164">
        <v>2632</v>
      </c>
      <c r="H164" s="1">
        <v>37287</v>
      </c>
      <c r="I164" s="1">
        <v>37288</v>
      </c>
      <c r="J164" s="1">
        <v>47894</v>
      </c>
      <c r="K164" t="s">
        <v>113</v>
      </c>
      <c r="L164" t="s">
        <v>7</v>
      </c>
      <c r="M164">
        <v>403125</v>
      </c>
      <c r="N164">
        <v>403125</v>
      </c>
      <c r="O164" t="s">
        <v>120</v>
      </c>
      <c r="P164" t="s">
        <v>420</v>
      </c>
      <c r="AH164">
        <v>1734243</v>
      </c>
      <c r="AI164">
        <v>1733912</v>
      </c>
      <c r="AJ164">
        <f t="shared" si="7"/>
        <v>1</v>
      </c>
    </row>
    <row r="165" spans="1:36">
      <c r="A165" s="1">
        <v>46251</v>
      </c>
      <c r="B165" t="s">
        <v>977</v>
      </c>
      <c r="C165" t="s">
        <v>7</v>
      </c>
      <c r="D165" t="s">
        <v>1319</v>
      </c>
      <c r="E165" t="s">
        <v>208</v>
      </c>
      <c r="F165" t="s">
        <v>1410</v>
      </c>
      <c r="G165">
        <v>2633</v>
      </c>
      <c r="H165" s="1">
        <v>37287</v>
      </c>
      <c r="I165" s="1">
        <v>37288</v>
      </c>
      <c r="J165" s="1">
        <v>47894</v>
      </c>
      <c r="K165" t="s">
        <v>113</v>
      </c>
      <c r="L165" t="s">
        <v>7</v>
      </c>
      <c r="M165">
        <v>322500</v>
      </c>
      <c r="N165">
        <v>322500</v>
      </c>
      <c r="O165" t="s">
        <v>120</v>
      </c>
      <c r="P165" t="s">
        <v>1589</v>
      </c>
      <c r="AH165">
        <v>1734268</v>
      </c>
      <c r="AI165">
        <v>1733936</v>
      </c>
      <c r="AJ165">
        <f t="shared" si="7"/>
        <v>1</v>
      </c>
    </row>
    <row r="166" spans="1:36">
      <c r="A166" s="1">
        <v>46251</v>
      </c>
      <c r="B166" t="s">
        <v>977</v>
      </c>
      <c r="C166" t="s">
        <v>7</v>
      </c>
      <c r="D166" t="s">
        <v>1319</v>
      </c>
      <c r="E166" t="s">
        <v>208</v>
      </c>
      <c r="F166" t="s">
        <v>1410</v>
      </c>
      <c r="G166">
        <v>2713</v>
      </c>
      <c r="H166" s="1">
        <v>37309</v>
      </c>
      <c r="I166" s="1">
        <v>37312</v>
      </c>
      <c r="J166" s="1">
        <v>47894</v>
      </c>
      <c r="K166" t="s">
        <v>113</v>
      </c>
      <c r="L166" t="s">
        <v>7</v>
      </c>
      <c r="M166">
        <v>-26875</v>
      </c>
      <c r="N166">
        <v>-26875</v>
      </c>
      <c r="O166" t="s">
        <v>120</v>
      </c>
      <c r="P166" t="s">
        <v>1594</v>
      </c>
      <c r="AH166">
        <v>1734274</v>
      </c>
      <c r="AI166">
        <v>1733920</v>
      </c>
      <c r="AJ166">
        <f t="shared" si="7"/>
        <v>1</v>
      </c>
    </row>
    <row r="167" spans="1:36">
      <c r="A167" s="1">
        <v>46251</v>
      </c>
      <c r="B167" t="s">
        <v>977</v>
      </c>
      <c r="C167" t="s">
        <v>7</v>
      </c>
      <c r="D167" t="s">
        <v>1319</v>
      </c>
      <c r="E167" t="s">
        <v>208</v>
      </c>
      <c r="F167" t="s">
        <v>1410</v>
      </c>
      <c r="G167">
        <v>2725</v>
      </c>
      <c r="H167" s="1">
        <v>37315</v>
      </c>
      <c r="I167" s="1">
        <v>37316</v>
      </c>
      <c r="J167" s="1">
        <v>47894</v>
      </c>
      <c r="K167" t="s">
        <v>113</v>
      </c>
      <c r="L167" t="s">
        <v>7</v>
      </c>
      <c r="M167">
        <v>-53750</v>
      </c>
      <c r="N167">
        <v>-53750</v>
      </c>
      <c r="O167" t="s">
        <v>120</v>
      </c>
      <c r="P167" t="s">
        <v>1588</v>
      </c>
      <c r="AH167">
        <v>1734283</v>
      </c>
      <c r="AI167">
        <v>1733929</v>
      </c>
      <c r="AJ167">
        <f t="shared" si="7"/>
        <v>1</v>
      </c>
    </row>
    <row r="168" spans="1:36">
      <c r="A168" s="1">
        <v>46251</v>
      </c>
      <c r="B168" t="s">
        <v>977</v>
      </c>
      <c r="C168" t="s">
        <v>7</v>
      </c>
      <c r="D168" t="s">
        <v>1319</v>
      </c>
      <c r="E168" t="s">
        <v>208</v>
      </c>
      <c r="F168" t="s">
        <v>1410</v>
      </c>
      <c r="G168">
        <v>2734</v>
      </c>
      <c r="H168" s="1">
        <v>37319</v>
      </c>
      <c r="I168" s="1">
        <v>37320</v>
      </c>
      <c r="J168" s="1">
        <v>47894</v>
      </c>
      <c r="K168" t="s">
        <v>113</v>
      </c>
      <c r="L168" t="s">
        <v>7</v>
      </c>
      <c r="M168">
        <v>268750</v>
      </c>
      <c r="N168">
        <v>268750</v>
      </c>
      <c r="O168" t="s">
        <v>120</v>
      </c>
      <c r="P168" t="s">
        <v>1589</v>
      </c>
      <c r="AH168">
        <v>1734293</v>
      </c>
      <c r="AI168">
        <v>1733918</v>
      </c>
      <c r="AJ168">
        <f t="shared" si="7"/>
        <v>1</v>
      </c>
    </row>
    <row r="169" spans="1:36">
      <c r="A169" s="1">
        <v>46251</v>
      </c>
      <c r="B169" t="s">
        <v>977</v>
      </c>
      <c r="C169" t="s">
        <v>7</v>
      </c>
      <c r="D169" t="s">
        <v>1319</v>
      </c>
      <c r="E169" t="s">
        <v>208</v>
      </c>
      <c r="F169" t="s">
        <v>1410</v>
      </c>
      <c r="G169">
        <v>2735</v>
      </c>
      <c r="H169" s="1">
        <v>37319</v>
      </c>
      <c r="I169" s="1">
        <v>37320</v>
      </c>
      <c r="J169" s="1">
        <v>47894</v>
      </c>
      <c r="K169" t="s">
        <v>113</v>
      </c>
      <c r="L169" t="s">
        <v>7</v>
      </c>
      <c r="M169">
        <v>268750</v>
      </c>
      <c r="N169">
        <v>268750</v>
      </c>
      <c r="O169" t="s">
        <v>120</v>
      </c>
      <c r="P169" t="s">
        <v>1588</v>
      </c>
      <c r="AH169">
        <v>1734688</v>
      </c>
      <c r="AI169">
        <v>1733966</v>
      </c>
      <c r="AJ169">
        <f t="shared" si="7"/>
        <v>1</v>
      </c>
    </row>
    <row r="170" spans="1:36">
      <c r="A170" s="1">
        <v>46251</v>
      </c>
      <c r="B170" t="s">
        <v>977</v>
      </c>
      <c r="C170" t="s">
        <v>7</v>
      </c>
      <c r="D170" t="s">
        <v>1319</v>
      </c>
      <c r="E170" t="s">
        <v>208</v>
      </c>
      <c r="F170" t="s">
        <v>1410</v>
      </c>
      <c r="G170">
        <v>2819</v>
      </c>
      <c r="H170" s="1">
        <v>37343</v>
      </c>
      <c r="I170" s="1">
        <v>37347</v>
      </c>
      <c r="J170" s="1">
        <v>47894</v>
      </c>
      <c r="K170" t="s">
        <v>113</v>
      </c>
      <c r="L170" t="s">
        <v>7</v>
      </c>
      <c r="M170">
        <v>215000</v>
      </c>
      <c r="N170">
        <v>215000</v>
      </c>
      <c r="O170" t="s">
        <v>120</v>
      </c>
      <c r="P170" t="s">
        <v>1589</v>
      </c>
      <c r="AH170">
        <v>1734080</v>
      </c>
      <c r="AI170">
        <v>1733967</v>
      </c>
      <c r="AJ170">
        <f t="shared" si="7"/>
        <v>1</v>
      </c>
    </row>
    <row r="171" spans="1:36">
      <c r="A171" s="1">
        <v>46251</v>
      </c>
      <c r="B171" t="s">
        <v>977</v>
      </c>
      <c r="C171" t="s">
        <v>7</v>
      </c>
      <c r="D171" t="s">
        <v>1319</v>
      </c>
      <c r="E171" t="s">
        <v>208</v>
      </c>
      <c r="F171" t="s">
        <v>1410</v>
      </c>
      <c r="G171">
        <v>2820</v>
      </c>
      <c r="H171" s="1">
        <v>37343</v>
      </c>
      <c r="I171" s="1">
        <v>37347</v>
      </c>
      <c r="J171" s="1">
        <v>47894</v>
      </c>
      <c r="K171" t="s">
        <v>113</v>
      </c>
      <c r="L171" t="s">
        <v>7</v>
      </c>
      <c r="M171">
        <v>134375</v>
      </c>
      <c r="N171">
        <v>134375</v>
      </c>
      <c r="O171" t="s">
        <v>120</v>
      </c>
      <c r="P171" t="s">
        <v>1591</v>
      </c>
      <c r="AH171">
        <v>1734233</v>
      </c>
      <c r="AI171">
        <v>1733933</v>
      </c>
      <c r="AJ171">
        <f t="shared" si="7"/>
        <v>1</v>
      </c>
    </row>
    <row r="172" spans="1:36">
      <c r="A172" s="1">
        <v>46251</v>
      </c>
      <c r="B172" t="s">
        <v>977</v>
      </c>
      <c r="C172" t="s">
        <v>7</v>
      </c>
      <c r="D172" t="s">
        <v>1319</v>
      </c>
      <c r="E172" t="s">
        <v>208</v>
      </c>
      <c r="F172" t="s">
        <v>1410</v>
      </c>
      <c r="G172">
        <v>2829</v>
      </c>
      <c r="H172" s="1">
        <v>37349</v>
      </c>
      <c r="I172" s="1">
        <v>37350</v>
      </c>
      <c r="J172" s="1">
        <v>47894</v>
      </c>
      <c r="K172" t="s">
        <v>113</v>
      </c>
      <c r="L172" t="s">
        <v>7</v>
      </c>
      <c r="M172">
        <v>268750</v>
      </c>
      <c r="N172">
        <v>268750</v>
      </c>
      <c r="O172" t="s">
        <v>120</v>
      </c>
      <c r="P172" t="s">
        <v>1588</v>
      </c>
      <c r="AH172">
        <v>1734237</v>
      </c>
      <c r="AI172">
        <v>1733939</v>
      </c>
      <c r="AJ172">
        <f t="shared" si="7"/>
        <v>1</v>
      </c>
    </row>
    <row r="173" spans="1:36">
      <c r="A173" s="1">
        <v>46251</v>
      </c>
      <c r="B173" t="s">
        <v>977</v>
      </c>
      <c r="C173" t="s">
        <v>7</v>
      </c>
      <c r="D173" t="s">
        <v>1319</v>
      </c>
      <c r="E173" t="s">
        <v>208</v>
      </c>
      <c r="F173" t="s">
        <v>1410</v>
      </c>
      <c r="G173">
        <v>2915</v>
      </c>
      <c r="H173" s="1">
        <v>37376</v>
      </c>
      <c r="I173" s="1">
        <v>37377</v>
      </c>
      <c r="J173" s="1">
        <v>47894</v>
      </c>
      <c r="K173" t="s">
        <v>113</v>
      </c>
      <c r="L173" t="s">
        <v>7</v>
      </c>
      <c r="M173">
        <v>-134375</v>
      </c>
      <c r="N173">
        <v>-134375</v>
      </c>
      <c r="O173" t="s">
        <v>120</v>
      </c>
      <c r="P173" t="s">
        <v>1589</v>
      </c>
      <c r="AH173">
        <v>1734689</v>
      </c>
      <c r="AI173">
        <v>1733951</v>
      </c>
      <c r="AJ173">
        <f t="shared" si="7"/>
        <v>1</v>
      </c>
    </row>
    <row r="174" spans="1:36">
      <c r="A174" s="1">
        <v>46251</v>
      </c>
      <c r="B174" t="s">
        <v>977</v>
      </c>
      <c r="C174" t="s">
        <v>7</v>
      </c>
      <c r="D174" t="s">
        <v>1319</v>
      </c>
      <c r="E174" t="s">
        <v>208</v>
      </c>
      <c r="F174" t="s">
        <v>1410</v>
      </c>
      <c r="G174">
        <v>3024</v>
      </c>
      <c r="H174" s="1">
        <v>37407</v>
      </c>
      <c r="I174" s="1">
        <v>37410</v>
      </c>
      <c r="J174" s="1">
        <v>47894</v>
      </c>
      <c r="K174" t="s">
        <v>113</v>
      </c>
      <c r="L174" t="s">
        <v>7</v>
      </c>
      <c r="M174">
        <v>-134375</v>
      </c>
      <c r="N174">
        <v>-134375</v>
      </c>
      <c r="O174" t="s">
        <v>120</v>
      </c>
      <c r="P174" t="s">
        <v>1590</v>
      </c>
      <c r="AH174">
        <v>1734698</v>
      </c>
      <c r="AI174">
        <v>1733962</v>
      </c>
      <c r="AJ174">
        <f t="shared" si="7"/>
        <v>1</v>
      </c>
    </row>
    <row r="175" spans="1:36">
      <c r="A175" s="1">
        <v>46251</v>
      </c>
      <c r="B175" t="s">
        <v>977</v>
      </c>
      <c r="C175" t="s">
        <v>7</v>
      </c>
      <c r="D175" t="s">
        <v>1319</v>
      </c>
      <c r="E175" t="s">
        <v>208</v>
      </c>
      <c r="F175" t="s">
        <v>1410</v>
      </c>
      <c r="G175">
        <v>3070</v>
      </c>
      <c r="H175" s="1">
        <v>37435</v>
      </c>
      <c r="I175" s="1">
        <v>37438</v>
      </c>
      <c r="J175" s="1">
        <v>47894</v>
      </c>
      <c r="K175" t="s">
        <v>113</v>
      </c>
      <c r="L175" t="s">
        <v>7</v>
      </c>
      <c r="M175">
        <v>-26875</v>
      </c>
      <c r="N175">
        <v>-26875</v>
      </c>
      <c r="O175" t="s">
        <v>120</v>
      </c>
      <c r="P175" t="s">
        <v>1588</v>
      </c>
      <c r="AH175">
        <v>1734692</v>
      </c>
      <c r="AI175">
        <v>1733968</v>
      </c>
      <c r="AJ175">
        <f t="shared" si="7"/>
        <v>1</v>
      </c>
    </row>
    <row r="176" spans="1:36">
      <c r="A176" s="1">
        <v>46251</v>
      </c>
      <c r="B176" t="s">
        <v>977</v>
      </c>
      <c r="C176" t="s">
        <v>7</v>
      </c>
      <c r="D176" t="s">
        <v>1319</v>
      </c>
      <c r="E176" t="s">
        <v>208</v>
      </c>
      <c r="F176" t="s">
        <v>1410</v>
      </c>
      <c r="G176">
        <v>3155</v>
      </c>
      <c r="H176" s="1">
        <v>37468</v>
      </c>
      <c r="I176" s="1">
        <v>37469</v>
      </c>
      <c r="J176" s="1">
        <v>47894</v>
      </c>
      <c r="K176" t="s">
        <v>113</v>
      </c>
      <c r="L176" t="s">
        <v>7</v>
      </c>
      <c r="M176">
        <v>-80625</v>
      </c>
      <c r="N176">
        <v>-80625</v>
      </c>
      <c r="O176" t="s">
        <v>120</v>
      </c>
      <c r="P176" t="s">
        <v>1588</v>
      </c>
      <c r="AH176">
        <v>1734696</v>
      </c>
      <c r="AI176">
        <v>1733942</v>
      </c>
      <c r="AJ176">
        <f t="shared" si="7"/>
        <v>1</v>
      </c>
    </row>
    <row r="177" spans="1:36">
      <c r="A177" s="1">
        <v>46251</v>
      </c>
      <c r="B177" t="s">
        <v>977</v>
      </c>
      <c r="C177" t="s">
        <v>7</v>
      </c>
      <c r="D177" t="s">
        <v>1319</v>
      </c>
      <c r="E177" t="s">
        <v>208</v>
      </c>
      <c r="F177" t="s">
        <v>1410</v>
      </c>
      <c r="G177">
        <v>3159</v>
      </c>
      <c r="H177" s="1">
        <v>37468</v>
      </c>
      <c r="I177" s="1">
        <v>37469</v>
      </c>
      <c r="J177" s="1">
        <v>47894</v>
      </c>
      <c r="K177" t="s">
        <v>113</v>
      </c>
      <c r="L177" t="s">
        <v>7</v>
      </c>
      <c r="M177">
        <v>-268750</v>
      </c>
      <c r="N177">
        <v>-268750</v>
      </c>
      <c r="O177" t="s">
        <v>120</v>
      </c>
      <c r="P177" t="s">
        <v>420</v>
      </c>
      <c r="AH177">
        <v>1734700</v>
      </c>
      <c r="AI177">
        <v>1733956</v>
      </c>
      <c r="AJ177">
        <f t="shared" si="7"/>
        <v>1</v>
      </c>
    </row>
    <row r="178" spans="1:36">
      <c r="A178" s="1">
        <v>46251</v>
      </c>
      <c r="B178" t="s">
        <v>977</v>
      </c>
      <c r="C178" t="s">
        <v>7</v>
      </c>
      <c r="D178" t="s">
        <v>1319</v>
      </c>
      <c r="E178" t="s">
        <v>208</v>
      </c>
      <c r="F178" t="s">
        <v>1410</v>
      </c>
      <c r="G178">
        <v>3295</v>
      </c>
      <c r="H178" s="1">
        <v>37498</v>
      </c>
      <c r="I178" s="1">
        <v>37502</v>
      </c>
      <c r="J178" s="1">
        <v>47894</v>
      </c>
      <c r="K178" t="s">
        <v>113</v>
      </c>
      <c r="L178" t="s">
        <v>7</v>
      </c>
      <c r="M178">
        <v>-161250</v>
      </c>
      <c r="N178">
        <v>-161250</v>
      </c>
      <c r="O178" t="s">
        <v>120</v>
      </c>
      <c r="P178" t="s">
        <v>1588</v>
      </c>
      <c r="AH178">
        <v>1734691</v>
      </c>
      <c r="AI178">
        <v>1733963</v>
      </c>
      <c r="AJ178">
        <f t="shared" si="7"/>
        <v>1</v>
      </c>
    </row>
    <row r="179" spans="1:36">
      <c r="A179" s="1">
        <v>46251</v>
      </c>
      <c r="B179" t="s">
        <v>977</v>
      </c>
      <c r="C179" t="s">
        <v>7</v>
      </c>
      <c r="D179" t="s">
        <v>1319</v>
      </c>
      <c r="E179" t="s">
        <v>208</v>
      </c>
      <c r="F179" t="s">
        <v>1410</v>
      </c>
      <c r="G179">
        <v>3374</v>
      </c>
      <c r="H179" s="1">
        <v>37529</v>
      </c>
      <c r="I179" s="1">
        <v>37530</v>
      </c>
      <c r="J179" s="1">
        <v>47894</v>
      </c>
      <c r="K179" t="s">
        <v>113</v>
      </c>
      <c r="L179" t="s">
        <v>7</v>
      </c>
      <c r="M179">
        <v>-26875</v>
      </c>
      <c r="N179">
        <v>-26875</v>
      </c>
      <c r="O179" t="s">
        <v>120</v>
      </c>
      <c r="P179" t="s">
        <v>1589</v>
      </c>
      <c r="AH179">
        <v>1733947</v>
      </c>
      <c r="AI179">
        <v>1733934</v>
      </c>
      <c r="AJ179">
        <f t="shared" si="7"/>
        <v>1</v>
      </c>
    </row>
    <row r="180" spans="1:36">
      <c r="A180" s="1">
        <v>46251</v>
      </c>
      <c r="B180" t="s">
        <v>977</v>
      </c>
      <c r="C180" t="s">
        <v>7</v>
      </c>
      <c r="D180" t="s">
        <v>1319</v>
      </c>
      <c r="E180" t="s">
        <v>208</v>
      </c>
      <c r="F180" t="s">
        <v>1410</v>
      </c>
      <c r="G180">
        <v>3431</v>
      </c>
      <c r="H180" s="1">
        <v>37550</v>
      </c>
      <c r="I180" s="1">
        <v>37551</v>
      </c>
      <c r="J180" s="1">
        <v>47894</v>
      </c>
      <c r="K180" t="s">
        <v>113</v>
      </c>
      <c r="L180" t="s">
        <v>7</v>
      </c>
      <c r="M180">
        <v>-537500</v>
      </c>
      <c r="N180">
        <v>-537500</v>
      </c>
      <c r="O180" t="s">
        <v>120</v>
      </c>
      <c r="P180" t="s">
        <v>1588</v>
      </c>
      <c r="AH180">
        <v>1733960</v>
      </c>
      <c r="AI180">
        <v>1733928</v>
      </c>
      <c r="AJ180">
        <f t="shared" si="7"/>
        <v>1</v>
      </c>
    </row>
    <row r="181" spans="1:36">
      <c r="A181" s="1">
        <v>46251</v>
      </c>
      <c r="B181" t="s">
        <v>977</v>
      </c>
      <c r="C181" t="s">
        <v>7</v>
      </c>
      <c r="D181" t="s">
        <v>1319</v>
      </c>
      <c r="E181" t="s">
        <v>208</v>
      </c>
      <c r="F181" t="s">
        <v>1410</v>
      </c>
      <c r="G181">
        <v>3476</v>
      </c>
      <c r="H181" s="1">
        <v>37560</v>
      </c>
      <c r="I181" s="1">
        <v>37561</v>
      </c>
      <c r="J181" s="1">
        <v>47894</v>
      </c>
      <c r="K181" t="s">
        <v>113</v>
      </c>
      <c r="L181" t="s">
        <v>7</v>
      </c>
      <c r="M181">
        <v>26875</v>
      </c>
      <c r="N181">
        <v>26875</v>
      </c>
      <c r="O181" t="s">
        <v>120</v>
      </c>
      <c r="P181" t="s">
        <v>1589</v>
      </c>
      <c r="AH181">
        <v>1733930</v>
      </c>
      <c r="AI181">
        <v>1733949</v>
      </c>
      <c r="AJ181">
        <f t="shared" si="7"/>
        <v>1</v>
      </c>
    </row>
    <row r="182" spans="1:36">
      <c r="A182" s="1">
        <v>46251</v>
      </c>
      <c r="B182" t="s">
        <v>977</v>
      </c>
      <c r="C182" t="s">
        <v>7</v>
      </c>
      <c r="D182" t="s">
        <v>1319</v>
      </c>
      <c r="E182" t="s">
        <v>208</v>
      </c>
      <c r="F182" t="s">
        <v>1410</v>
      </c>
      <c r="G182">
        <v>3698</v>
      </c>
      <c r="H182" s="1">
        <v>37621</v>
      </c>
      <c r="I182" s="1">
        <v>37623</v>
      </c>
      <c r="J182" s="1">
        <v>47894</v>
      </c>
      <c r="K182" t="s">
        <v>113</v>
      </c>
      <c r="L182" t="s">
        <v>7</v>
      </c>
      <c r="M182">
        <v>-53750</v>
      </c>
      <c r="N182">
        <v>-53750</v>
      </c>
      <c r="O182" t="s">
        <v>120</v>
      </c>
      <c r="P182" t="s">
        <v>420</v>
      </c>
      <c r="AH182">
        <v>1733932</v>
      </c>
      <c r="AI182">
        <v>1733961</v>
      </c>
      <c r="AJ182">
        <f t="shared" si="7"/>
        <v>1</v>
      </c>
    </row>
    <row r="183" spans="1:36">
      <c r="A183" s="1">
        <v>46251</v>
      </c>
      <c r="B183" t="s">
        <v>977</v>
      </c>
      <c r="C183" t="s">
        <v>7</v>
      </c>
      <c r="D183" t="s">
        <v>1319</v>
      </c>
      <c r="E183" t="s">
        <v>208</v>
      </c>
      <c r="F183" t="s">
        <v>1410</v>
      </c>
      <c r="G183">
        <v>3842</v>
      </c>
      <c r="H183" s="1">
        <v>37652</v>
      </c>
      <c r="I183" s="1">
        <v>37655</v>
      </c>
      <c r="J183" s="1">
        <v>47894</v>
      </c>
      <c r="K183" t="s">
        <v>113</v>
      </c>
      <c r="L183" t="s">
        <v>7</v>
      </c>
      <c r="M183">
        <v>188125</v>
      </c>
      <c r="N183">
        <v>188125</v>
      </c>
      <c r="O183" t="s">
        <v>120</v>
      </c>
      <c r="P183" t="s">
        <v>1589</v>
      </c>
      <c r="AH183">
        <v>1733943</v>
      </c>
      <c r="AI183">
        <v>1733916</v>
      </c>
      <c r="AJ183">
        <f t="shared" si="7"/>
        <v>1</v>
      </c>
    </row>
    <row r="184" spans="1:36">
      <c r="A184" s="1">
        <v>46251</v>
      </c>
      <c r="B184" t="s">
        <v>977</v>
      </c>
      <c r="C184" t="s">
        <v>7</v>
      </c>
      <c r="D184" t="s">
        <v>1319</v>
      </c>
      <c r="E184" t="s">
        <v>208</v>
      </c>
      <c r="F184" t="s">
        <v>1410</v>
      </c>
      <c r="G184">
        <v>3856</v>
      </c>
      <c r="H184" s="1">
        <v>37655</v>
      </c>
      <c r="I184" s="1">
        <v>37656</v>
      </c>
      <c r="J184" s="1">
        <v>47894</v>
      </c>
      <c r="K184" t="s">
        <v>113</v>
      </c>
      <c r="L184" t="s">
        <v>7</v>
      </c>
      <c r="M184">
        <v>-161250</v>
      </c>
      <c r="N184">
        <v>-161250</v>
      </c>
      <c r="O184" t="s">
        <v>120</v>
      </c>
      <c r="P184" t="s">
        <v>1588</v>
      </c>
      <c r="AH184">
        <v>1733944</v>
      </c>
      <c r="AI184">
        <v>1733919</v>
      </c>
      <c r="AJ184">
        <f t="shared" si="7"/>
        <v>1</v>
      </c>
    </row>
    <row r="185" spans="1:36">
      <c r="A185" s="1">
        <v>46251</v>
      </c>
      <c r="B185" t="s">
        <v>977</v>
      </c>
      <c r="C185" t="s">
        <v>7</v>
      </c>
      <c r="D185" t="s">
        <v>1319</v>
      </c>
      <c r="E185" t="s">
        <v>208</v>
      </c>
      <c r="F185" t="s">
        <v>1410</v>
      </c>
      <c r="G185">
        <v>3857</v>
      </c>
      <c r="H185" s="1">
        <v>37655</v>
      </c>
      <c r="I185" s="1">
        <v>37656</v>
      </c>
      <c r="J185" s="1">
        <v>47894</v>
      </c>
      <c r="K185" t="s">
        <v>113</v>
      </c>
      <c r="L185" t="s">
        <v>7</v>
      </c>
      <c r="M185">
        <v>161250</v>
      </c>
      <c r="N185">
        <v>161250</v>
      </c>
      <c r="O185" t="s">
        <v>120</v>
      </c>
      <c r="P185" t="s">
        <v>1594</v>
      </c>
      <c r="AH185">
        <v>1733938</v>
      </c>
      <c r="AI185">
        <v>1733921</v>
      </c>
      <c r="AJ185">
        <f t="shared" si="7"/>
        <v>1</v>
      </c>
    </row>
    <row r="186" spans="1:36">
      <c r="A186" s="1">
        <v>46251</v>
      </c>
      <c r="B186" t="s">
        <v>977</v>
      </c>
      <c r="C186" t="s">
        <v>7</v>
      </c>
      <c r="D186" t="s">
        <v>1319</v>
      </c>
      <c r="E186" t="s">
        <v>208</v>
      </c>
      <c r="F186" t="s">
        <v>1410</v>
      </c>
      <c r="G186">
        <v>3994</v>
      </c>
      <c r="H186" s="1">
        <v>37680</v>
      </c>
      <c r="I186" s="1">
        <v>37683</v>
      </c>
      <c r="J186" s="1">
        <v>47894</v>
      </c>
      <c r="K186" t="s">
        <v>113</v>
      </c>
      <c r="L186" t="s">
        <v>7</v>
      </c>
      <c r="M186">
        <v>-26875</v>
      </c>
      <c r="N186">
        <v>-26875</v>
      </c>
      <c r="O186" t="s">
        <v>120</v>
      </c>
      <c r="P186" t="s">
        <v>1588</v>
      </c>
      <c r="AH186">
        <v>1733959</v>
      </c>
      <c r="AI186">
        <v>1733945</v>
      </c>
      <c r="AJ186">
        <f t="shared" si="7"/>
        <v>1</v>
      </c>
    </row>
    <row r="187" spans="1:36">
      <c r="A187" s="1">
        <v>46251</v>
      </c>
      <c r="B187" t="s">
        <v>977</v>
      </c>
      <c r="C187" t="s">
        <v>7</v>
      </c>
      <c r="D187" t="s">
        <v>1319</v>
      </c>
      <c r="E187" t="s">
        <v>208</v>
      </c>
      <c r="F187" t="s">
        <v>1410</v>
      </c>
      <c r="G187">
        <v>4194</v>
      </c>
      <c r="H187" s="1">
        <v>37711</v>
      </c>
      <c r="I187" s="1">
        <v>37712</v>
      </c>
      <c r="J187" s="1">
        <v>47894</v>
      </c>
      <c r="K187" t="s">
        <v>113</v>
      </c>
      <c r="L187" t="s">
        <v>7</v>
      </c>
      <c r="M187">
        <v>-80625</v>
      </c>
      <c r="N187">
        <v>-80625</v>
      </c>
      <c r="O187" t="s">
        <v>120</v>
      </c>
      <c r="P187" t="s">
        <v>420</v>
      </c>
      <c r="AH187">
        <v>1758410</v>
      </c>
      <c r="AI187">
        <v>1733957</v>
      </c>
      <c r="AJ187">
        <f t="shared" si="7"/>
        <v>1</v>
      </c>
    </row>
    <row r="188" spans="1:36">
      <c r="A188" s="1">
        <v>46251</v>
      </c>
      <c r="B188" t="s">
        <v>977</v>
      </c>
      <c r="C188" t="s">
        <v>7</v>
      </c>
      <c r="D188" t="s">
        <v>1319</v>
      </c>
      <c r="E188" t="s">
        <v>208</v>
      </c>
      <c r="F188" t="s">
        <v>1410</v>
      </c>
      <c r="G188">
        <v>4384</v>
      </c>
      <c r="H188" s="1">
        <v>37741</v>
      </c>
      <c r="I188" s="1">
        <v>37742</v>
      </c>
      <c r="J188" s="1">
        <v>47894</v>
      </c>
      <c r="K188" t="s">
        <v>113</v>
      </c>
      <c r="L188" t="s">
        <v>7</v>
      </c>
      <c r="M188">
        <v>53750</v>
      </c>
      <c r="N188">
        <v>53750</v>
      </c>
      <c r="O188" t="s">
        <v>120</v>
      </c>
      <c r="P188" t="s">
        <v>1594</v>
      </c>
      <c r="AH188">
        <v>1733925</v>
      </c>
      <c r="AI188">
        <v>1733941</v>
      </c>
      <c r="AJ188">
        <f t="shared" si="7"/>
        <v>1</v>
      </c>
    </row>
    <row r="189" spans="1:36">
      <c r="A189" s="1">
        <v>46251</v>
      </c>
      <c r="B189" t="s">
        <v>977</v>
      </c>
      <c r="C189" t="s">
        <v>7</v>
      </c>
      <c r="D189" t="s">
        <v>1319</v>
      </c>
      <c r="E189" t="s">
        <v>208</v>
      </c>
      <c r="F189" t="s">
        <v>1410</v>
      </c>
      <c r="G189">
        <v>4591</v>
      </c>
      <c r="H189" s="1">
        <v>37771</v>
      </c>
      <c r="I189" s="1">
        <v>37774</v>
      </c>
      <c r="J189" s="1">
        <v>47894</v>
      </c>
      <c r="K189" t="s">
        <v>113</v>
      </c>
      <c r="L189" t="s">
        <v>7</v>
      </c>
      <c r="M189">
        <v>134375</v>
      </c>
      <c r="N189">
        <v>134375</v>
      </c>
      <c r="O189" t="s">
        <v>120</v>
      </c>
      <c r="P189" t="s">
        <v>1588</v>
      </c>
      <c r="AH189">
        <v>1733927</v>
      </c>
      <c r="AI189">
        <v>1733954</v>
      </c>
      <c r="AJ189">
        <f t="shared" si="7"/>
        <v>1</v>
      </c>
    </row>
    <row r="190" spans="1:36">
      <c r="A190" s="1">
        <v>46251</v>
      </c>
      <c r="B190" t="s">
        <v>977</v>
      </c>
      <c r="C190" t="s">
        <v>7</v>
      </c>
      <c r="D190" t="s">
        <v>1319</v>
      </c>
      <c r="E190" t="s">
        <v>208</v>
      </c>
      <c r="F190" t="s">
        <v>1410</v>
      </c>
      <c r="G190">
        <v>4777</v>
      </c>
      <c r="H190" s="1">
        <v>37795</v>
      </c>
      <c r="I190" s="1">
        <v>37796</v>
      </c>
      <c r="J190" s="1">
        <v>47894</v>
      </c>
      <c r="K190" t="s">
        <v>113</v>
      </c>
      <c r="L190" t="s">
        <v>7</v>
      </c>
      <c r="M190">
        <v>268750</v>
      </c>
      <c r="N190">
        <v>268750</v>
      </c>
      <c r="O190" t="s">
        <v>120</v>
      </c>
      <c r="P190" t="s">
        <v>1594</v>
      </c>
      <c r="AH190">
        <v>1733971</v>
      </c>
      <c r="AI190">
        <v>1733917</v>
      </c>
      <c r="AJ190">
        <f t="shared" si="7"/>
        <v>1</v>
      </c>
    </row>
    <row r="191" spans="1:36">
      <c r="A191" s="1">
        <v>46251</v>
      </c>
      <c r="B191" t="s">
        <v>977</v>
      </c>
      <c r="C191" t="s">
        <v>7</v>
      </c>
      <c r="D191" t="s">
        <v>1319</v>
      </c>
      <c r="E191" t="s">
        <v>208</v>
      </c>
      <c r="F191" t="s">
        <v>1410</v>
      </c>
      <c r="G191">
        <v>4832</v>
      </c>
      <c r="H191" s="1">
        <v>37803</v>
      </c>
      <c r="I191" s="1">
        <v>37804</v>
      </c>
      <c r="J191" s="1">
        <v>47894</v>
      </c>
      <c r="K191" t="s">
        <v>113</v>
      </c>
      <c r="L191" t="s">
        <v>7</v>
      </c>
      <c r="M191">
        <v>-268750</v>
      </c>
      <c r="N191">
        <v>-268750</v>
      </c>
      <c r="O191" t="s">
        <v>120</v>
      </c>
      <c r="P191" t="s">
        <v>1589</v>
      </c>
      <c r="AH191">
        <v>1774847</v>
      </c>
      <c r="AI191">
        <v>1733946</v>
      </c>
      <c r="AJ191">
        <f t="shared" si="7"/>
        <v>1</v>
      </c>
    </row>
    <row r="192" spans="1:36">
      <c r="A192" s="1">
        <v>46251</v>
      </c>
      <c r="B192" t="s">
        <v>977</v>
      </c>
      <c r="C192" t="s">
        <v>7</v>
      </c>
      <c r="D192" t="s">
        <v>1319</v>
      </c>
      <c r="E192" t="s">
        <v>208</v>
      </c>
      <c r="F192" t="s">
        <v>1410</v>
      </c>
      <c r="G192">
        <v>4833</v>
      </c>
      <c r="H192" s="1">
        <v>37803</v>
      </c>
      <c r="I192" s="1">
        <v>37804</v>
      </c>
      <c r="J192" s="1">
        <v>47894</v>
      </c>
      <c r="K192" t="s">
        <v>113</v>
      </c>
      <c r="L192" t="s">
        <v>7</v>
      </c>
      <c r="M192">
        <v>-80625</v>
      </c>
      <c r="N192">
        <v>-80625</v>
      </c>
      <c r="O192" t="s">
        <v>120</v>
      </c>
      <c r="P192" t="s">
        <v>1588</v>
      </c>
      <c r="AH192">
        <v>1733950</v>
      </c>
      <c r="AI192">
        <v>1733958</v>
      </c>
      <c r="AJ192">
        <f t="shared" si="7"/>
        <v>1</v>
      </c>
    </row>
    <row r="193" spans="1:36">
      <c r="A193" s="1">
        <v>46251</v>
      </c>
      <c r="B193" t="s">
        <v>977</v>
      </c>
      <c r="C193" t="s">
        <v>7</v>
      </c>
      <c r="D193" t="s">
        <v>1319</v>
      </c>
      <c r="E193" t="s">
        <v>208</v>
      </c>
      <c r="F193" t="s">
        <v>1410</v>
      </c>
      <c r="G193">
        <v>4863</v>
      </c>
      <c r="H193" s="1">
        <v>37810</v>
      </c>
      <c r="I193" s="1">
        <v>37811</v>
      </c>
      <c r="J193" s="1">
        <v>47894</v>
      </c>
      <c r="K193" t="s">
        <v>113</v>
      </c>
      <c r="L193" t="s">
        <v>7</v>
      </c>
      <c r="M193">
        <v>-241875</v>
      </c>
      <c r="N193">
        <v>-241875</v>
      </c>
      <c r="O193" t="s">
        <v>120</v>
      </c>
      <c r="P193" t="s">
        <v>1595</v>
      </c>
      <c r="AH193">
        <v>1771330</v>
      </c>
      <c r="AI193">
        <v>1733955</v>
      </c>
      <c r="AJ193">
        <f t="shared" si="7"/>
        <v>1</v>
      </c>
    </row>
    <row r="194" spans="1:36">
      <c r="A194" s="1">
        <v>46251</v>
      </c>
      <c r="B194" t="s">
        <v>977</v>
      </c>
      <c r="C194" t="s">
        <v>7</v>
      </c>
      <c r="D194" t="s">
        <v>1319</v>
      </c>
      <c r="E194" t="s">
        <v>208</v>
      </c>
      <c r="F194" t="s">
        <v>1410</v>
      </c>
      <c r="G194">
        <v>4962</v>
      </c>
      <c r="H194" s="1">
        <v>37820</v>
      </c>
      <c r="I194" s="1">
        <v>37823</v>
      </c>
      <c r="J194" s="1">
        <v>47894</v>
      </c>
      <c r="K194" t="s">
        <v>113</v>
      </c>
      <c r="L194" t="s">
        <v>7</v>
      </c>
      <c r="M194">
        <v>-537500</v>
      </c>
      <c r="N194">
        <v>-537500</v>
      </c>
      <c r="O194" t="s">
        <v>120</v>
      </c>
      <c r="P194" t="s">
        <v>1588</v>
      </c>
      <c r="AH194">
        <v>1733913</v>
      </c>
      <c r="AI194">
        <v>1733931</v>
      </c>
      <c r="AJ194">
        <f t="shared" si="7"/>
        <v>1</v>
      </c>
    </row>
    <row r="195" spans="1:36">
      <c r="A195" s="1">
        <v>46251</v>
      </c>
      <c r="B195" t="s">
        <v>977</v>
      </c>
      <c r="C195" t="s">
        <v>7</v>
      </c>
      <c r="D195" t="s">
        <v>1319</v>
      </c>
      <c r="E195" t="s">
        <v>208</v>
      </c>
      <c r="F195" t="s">
        <v>1410</v>
      </c>
      <c r="G195">
        <v>5068</v>
      </c>
      <c r="H195" s="1">
        <v>37833</v>
      </c>
      <c r="I195" s="1">
        <v>37834</v>
      </c>
      <c r="J195" s="1">
        <v>47894</v>
      </c>
      <c r="K195" t="s">
        <v>113</v>
      </c>
      <c r="L195" t="s">
        <v>7</v>
      </c>
      <c r="M195">
        <v>456875</v>
      </c>
      <c r="N195">
        <v>456875</v>
      </c>
      <c r="O195" t="s">
        <v>120</v>
      </c>
      <c r="P195" t="s">
        <v>420</v>
      </c>
      <c r="AH195">
        <v>1733969</v>
      </c>
      <c r="AI195">
        <v>1733915</v>
      </c>
      <c r="AJ195">
        <f t="shared" si="7"/>
        <v>1</v>
      </c>
    </row>
    <row r="196" spans="1:36">
      <c r="A196" s="1">
        <v>46251</v>
      </c>
      <c r="B196" t="s">
        <v>977</v>
      </c>
      <c r="C196" t="s">
        <v>7</v>
      </c>
      <c r="D196" t="s">
        <v>1319</v>
      </c>
      <c r="E196" t="s">
        <v>208</v>
      </c>
      <c r="F196" t="s">
        <v>1410</v>
      </c>
      <c r="G196">
        <v>5300</v>
      </c>
      <c r="H196" s="1">
        <v>37862</v>
      </c>
      <c r="I196" s="1">
        <v>37866</v>
      </c>
      <c r="J196" s="1">
        <v>47894</v>
      </c>
      <c r="K196" t="s">
        <v>113</v>
      </c>
      <c r="L196" t="s">
        <v>7</v>
      </c>
      <c r="M196">
        <v>53750</v>
      </c>
      <c r="N196">
        <v>53750</v>
      </c>
      <c r="O196" t="s">
        <v>120</v>
      </c>
      <c r="P196" t="s">
        <v>1589</v>
      </c>
      <c r="AH196">
        <v>1733952</v>
      </c>
      <c r="AI196">
        <v>1733926</v>
      </c>
      <c r="AJ196">
        <f t="shared" ref="AJ196:AJ259" si="8">COUNTIF(AH:AH,AI196)</f>
        <v>1</v>
      </c>
    </row>
    <row r="197" spans="1:36">
      <c r="A197" s="1">
        <v>46251</v>
      </c>
      <c r="B197" t="s">
        <v>977</v>
      </c>
      <c r="C197" t="s">
        <v>7</v>
      </c>
      <c r="D197" t="s">
        <v>1319</v>
      </c>
      <c r="E197" t="s">
        <v>208</v>
      </c>
      <c r="F197" t="s">
        <v>1410</v>
      </c>
      <c r="G197">
        <v>5301</v>
      </c>
      <c r="H197" s="1">
        <v>37862</v>
      </c>
      <c r="I197" s="1">
        <v>37866</v>
      </c>
      <c r="J197" s="1">
        <v>47894</v>
      </c>
      <c r="K197" t="s">
        <v>113</v>
      </c>
      <c r="L197" t="s">
        <v>7</v>
      </c>
      <c r="M197">
        <v>134375</v>
      </c>
      <c r="N197">
        <v>134375</v>
      </c>
      <c r="O197" t="s">
        <v>120</v>
      </c>
      <c r="P197" t="s">
        <v>1585</v>
      </c>
      <c r="AH197">
        <v>1733964</v>
      </c>
      <c r="AI197">
        <v>1733935</v>
      </c>
      <c r="AJ197">
        <f t="shared" si="8"/>
        <v>1</v>
      </c>
    </row>
    <row r="198" spans="1:36">
      <c r="A198" s="1">
        <v>46251</v>
      </c>
      <c r="B198" t="s">
        <v>977</v>
      </c>
      <c r="C198" t="s">
        <v>7</v>
      </c>
      <c r="D198" t="s">
        <v>1319</v>
      </c>
      <c r="E198" t="s">
        <v>208</v>
      </c>
      <c r="F198" t="s">
        <v>1410</v>
      </c>
      <c r="G198">
        <v>5516</v>
      </c>
      <c r="H198" s="1">
        <v>37894</v>
      </c>
      <c r="I198" s="1">
        <v>37895</v>
      </c>
      <c r="J198" s="1">
        <v>47894</v>
      </c>
      <c r="K198" t="s">
        <v>113</v>
      </c>
      <c r="L198" t="s">
        <v>7</v>
      </c>
      <c r="M198">
        <v>-80625</v>
      </c>
      <c r="N198">
        <v>-80625</v>
      </c>
      <c r="O198" t="s">
        <v>120</v>
      </c>
      <c r="P198" t="s">
        <v>1594</v>
      </c>
      <c r="AH198">
        <v>1780427</v>
      </c>
      <c r="AI198">
        <v>1733922</v>
      </c>
      <c r="AJ198">
        <f t="shared" si="8"/>
        <v>1</v>
      </c>
    </row>
    <row r="199" spans="1:36">
      <c r="A199" s="1">
        <v>46251</v>
      </c>
      <c r="B199" t="s">
        <v>977</v>
      </c>
      <c r="C199" t="s">
        <v>7</v>
      </c>
      <c r="D199" t="s">
        <v>1319</v>
      </c>
      <c r="E199" t="s">
        <v>208</v>
      </c>
      <c r="F199" t="s">
        <v>1410</v>
      </c>
      <c r="G199">
        <v>5650</v>
      </c>
      <c r="H199" s="1">
        <v>37925</v>
      </c>
      <c r="I199" s="1">
        <v>37928</v>
      </c>
      <c r="J199" s="1">
        <v>47894</v>
      </c>
      <c r="K199" t="s">
        <v>113</v>
      </c>
      <c r="L199" t="s">
        <v>7</v>
      </c>
      <c r="M199">
        <v>403125</v>
      </c>
      <c r="N199">
        <v>403125</v>
      </c>
      <c r="O199" t="s">
        <v>120</v>
      </c>
      <c r="P199" t="s">
        <v>1589</v>
      </c>
      <c r="AH199">
        <v>1790797</v>
      </c>
      <c r="AI199">
        <v>1733948</v>
      </c>
      <c r="AJ199">
        <f t="shared" si="8"/>
        <v>1</v>
      </c>
    </row>
    <row r="200" spans="1:36">
      <c r="A200" s="1">
        <v>46251</v>
      </c>
      <c r="B200" t="s">
        <v>977</v>
      </c>
      <c r="C200" t="s">
        <v>7</v>
      </c>
      <c r="D200" t="s">
        <v>1319</v>
      </c>
      <c r="E200" t="s">
        <v>208</v>
      </c>
      <c r="F200" t="s">
        <v>1410</v>
      </c>
      <c r="G200">
        <v>5804</v>
      </c>
      <c r="H200" s="1">
        <v>37942</v>
      </c>
      <c r="I200" s="1">
        <v>37943</v>
      </c>
      <c r="J200" s="1">
        <v>47894</v>
      </c>
      <c r="K200" t="s">
        <v>113</v>
      </c>
      <c r="L200" t="s">
        <v>7</v>
      </c>
      <c r="M200">
        <v>-134375</v>
      </c>
      <c r="N200">
        <v>-134375</v>
      </c>
      <c r="O200" t="s">
        <v>120</v>
      </c>
      <c r="P200" t="s">
        <v>1589</v>
      </c>
      <c r="AH200">
        <v>1813973</v>
      </c>
      <c r="AI200">
        <v>1732061</v>
      </c>
      <c r="AJ200">
        <f t="shared" si="8"/>
        <v>1</v>
      </c>
    </row>
    <row r="201" spans="1:36">
      <c r="A201" s="1">
        <v>46251</v>
      </c>
      <c r="B201" t="s">
        <v>977</v>
      </c>
      <c r="C201" t="s">
        <v>7</v>
      </c>
      <c r="D201" t="s">
        <v>1319</v>
      </c>
      <c r="E201" t="s">
        <v>208</v>
      </c>
      <c r="F201" t="s">
        <v>1410</v>
      </c>
      <c r="G201">
        <v>5892</v>
      </c>
      <c r="H201" s="1">
        <v>37953</v>
      </c>
      <c r="I201" s="1">
        <v>37956</v>
      </c>
      <c r="J201" s="1">
        <v>47894</v>
      </c>
      <c r="K201" t="s">
        <v>113</v>
      </c>
      <c r="L201" t="s">
        <v>7</v>
      </c>
      <c r="M201">
        <v>-134375</v>
      </c>
      <c r="N201">
        <v>-134375</v>
      </c>
      <c r="O201" t="s">
        <v>120</v>
      </c>
      <c r="P201" t="s">
        <v>1589</v>
      </c>
      <c r="AH201">
        <v>1813974</v>
      </c>
      <c r="AI201">
        <v>1733431</v>
      </c>
      <c r="AJ201">
        <f t="shared" si="8"/>
        <v>1</v>
      </c>
    </row>
    <row r="202" spans="1:36">
      <c r="A202" s="1">
        <v>46251</v>
      </c>
      <c r="B202" t="s">
        <v>977</v>
      </c>
      <c r="C202" t="s">
        <v>7</v>
      </c>
      <c r="D202" t="s">
        <v>1319</v>
      </c>
      <c r="E202" t="s">
        <v>208</v>
      </c>
      <c r="F202" t="s">
        <v>1410</v>
      </c>
      <c r="G202">
        <v>5935</v>
      </c>
      <c r="H202" s="1">
        <v>37959</v>
      </c>
      <c r="I202" s="1">
        <v>37960</v>
      </c>
      <c r="J202" s="1">
        <v>47894</v>
      </c>
      <c r="K202" t="s">
        <v>113</v>
      </c>
      <c r="L202" t="s">
        <v>7</v>
      </c>
      <c r="M202">
        <v>-268750</v>
      </c>
      <c r="N202">
        <v>-268750</v>
      </c>
      <c r="O202" t="s">
        <v>120</v>
      </c>
      <c r="P202" t="s">
        <v>1589</v>
      </c>
      <c r="AH202">
        <v>1813976</v>
      </c>
      <c r="AI202">
        <v>1732602</v>
      </c>
      <c r="AJ202">
        <f t="shared" si="8"/>
        <v>1</v>
      </c>
    </row>
    <row r="203" spans="1:36">
      <c r="A203" s="1">
        <v>46251</v>
      </c>
      <c r="B203" t="s">
        <v>977</v>
      </c>
      <c r="C203" t="s">
        <v>7</v>
      </c>
      <c r="D203" t="s">
        <v>1319</v>
      </c>
      <c r="E203" t="s">
        <v>208</v>
      </c>
      <c r="F203" t="s">
        <v>1410</v>
      </c>
      <c r="G203">
        <v>6100</v>
      </c>
      <c r="H203" s="1">
        <v>37986</v>
      </c>
      <c r="I203" s="1">
        <v>37988</v>
      </c>
      <c r="J203" s="1">
        <v>47894</v>
      </c>
      <c r="K203" t="s">
        <v>113</v>
      </c>
      <c r="L203" t="s">
        <v>7</v>
      </c>
      <c r="M203">
        <v>241875</v>
      </c>
      <c r="N203">
        <v>241875</v>
      </c>
      <c r="O203" t="s">
        <v>120</v>
      </c>
      <c r="P203" t="s">
        <v>1589</v>
      </c>
      <c r="AH203">
        <v>1733923</v>
      </c>
      <c r="AI203">
        <v>1732495</v>
      </c>
      <c r="AJ203">
        <f t="shared" si="8"/>
        <v>1</v>
      </c>
    </row>
    <row r="204" spans="1:36">
      <c r="A204" s="1">
        <v>46251</v>
      </c>
      <c r="B204" t="s">
        <v>977</v>
      </c>
      <c r="C204" t="s">
        <v>7</v>
      </c>
      <c r="D204" t="s">
        <v>1319</v>
      </c>
      <c r="E204" t="s">
        <v>208</v>
      </c>
      <c r="F204" t="s">
        <v>1410</v>
      </c>
      <c r="G204">
        <v>6288</v>
      </c>
      <c r="H204" s="1">
        <v>38016</v>
      </c>
      <c r="I204" s="1">
        <v>38019</v>
      </c>
      <c r="J204" s="1">
        <v>47894</v>
      </c>
      <c r="K204" t="s">
        <v>113</v>
      </c>
      <c r="L204" t="s">
        <v>7</v>
      </c>
      <c r="M204">
        <v>268750</v>
      </c>
      <c r="N204">
        <v>268750</v>
      </c>
      <c r="O204" t="s">
        <v>120</v>
      </c>
      <c r="P204" t="s">
        <v>1585</v>
      </c>
      <c r="AH204">
        <v>1733953</v>
      </c>
      <c r="AI204">
        <v>1732091</v>
      </c>
      <c r="AJ204">
        <f t="shared" si="8"/>
        <v>1</v>
      </c>
    </row>
    <row r="205" spans="1:36">
      <c r="A205" s="1">
        <v>46251</v>
      </c>
      <c r="B205" t="s">
        <v>977</v>
      </c>
      <c r="C205" t="s">
        <v>7</v>
      </c>
      <c r="D205" t="s">
        <v>1319</v>
      </c>
      <c r="E205" t="s">
        <v>208</v>
      </c>
      <c r="F205" t="s">
        <v>1410</v>
      </c>
      <c r="G205">
        <v>6484</v>
      </c>
      <c r="H205" s="1">
        <v>38044</v>
      </c>
      <c r="I205" s="1">
        <v>38047</v>
      </c>
      <c r="J205" s="1">
        <v>47894</v>
      </c>
      <c r="K205" t="s">
        <v>113</v>
      </c>
      <c r="L205" t="s">
        <v>7</v>
      </c>
      <c r="M205">
        <v>134375</v>
      </c>
      <c r="N205">
        <v>134375</v>
      </c>
      <c r="O205" t="s">
        <v>120</v>
      </c>
      <c r="P205" t="s">
        <v>420</v>
      </c>
      <c r="AH205">
        <v>1733965</v>
      </c>
      <c r="AI205">
        <v>1732853</v>
      </c>
      <c r="AJ205">
        <f t="shared" si="8"/>
        <v>1</v>
      </c>
    </row>
    <row r="206" spans="1:36">
      <c r="A206" s="1">
        <v>46251</v>
      </c>
      <c r="B206" t="s">
        <v>977</v>
      </c>
      <c r="C206" t="s">
        <v>7</v>
      </c>
      <c r="D206" t="s">
        <v>1319</v>
      </c>
      <c r="E206" t="s">
        <v>208</v>
      </c>
      <c r="F206" t="s">
        <v>1410</v>
      </c>
      <c r="G206">
        <v>6606</v>
      </c>
      <c r="H206" s="1">
        <v>38057</v>
      </c>
      <c r="I206" s="1">
        <v>38058</v>
      </c>
      <c r="J206" s="1">
        <v>47894</v>
      </c>
      <c r="K206" t="s">
        <v>113</v>
      </c>
      <c r="L206" t="s">
        <v>7</v>
      </c>
      <c r="M206">
        <v>403125</v>
      </c>
      <c r="N206">
        <v>403125</v>
      </c>
      <c r="O206" t="s">
        <v>120</v>
      </c>
      <c r="P206" t="s">
        <v>1590</v>
      </c>
      <c r="AH206">
        <v>1733914</v>
      </c>
      <c r="AI206">
        <v>1732048</v>
      </c>
      <c r="AJ206">
        <f t="shared" si="8"/>
        <v>1</v>
      </c>
    </row>
    <row r="207" spans="1:36">
      <c r="A207" s="1">
        <v>46251</v>
      </c>
      <c r="B207" t="s">
        <v>977</v>
      </c>
      <c r="C207" t="s">
        <v>7</v>
      </c>
      <c r="D207" t="s">
        <v>1319</v>
      </c>
      <c r="E207" t="s">
        <v>208</v>
      </c>
      <c r="F207" t="s">
        <v>1410</v>
      </c>
      <c r="G207">
        <v>6712</v>
      </c>
      <c r="H207" s="1">
        <v>38077</v>
      </c>
      <c r="I207" s="1">
        <v>38078</v>
      </c>
      <c r="J207" s="1">
        <v>47894</v>
      </c>
      <c r="K207" t="s">
        <v>113</v>
      </c>
      <c r="L207" t="s">
        <v>7</v>
      </c>
      <c r="M207">
        <v>241875</v>
      </c>
      <c r="N207">
        <v>241875</v>
      </c>
      <c r="O207" t="s">
        <v>120</v>
      </c>
      <c r="P207" t="s">
        <v>1594</v>
      </c>
      <c r="AH207">
        <v>1733924</v>
      </c>
      <c r="AI207">
        <v>1732899</v>
      </c>
      <c r="AJ207">
        <f t="shared" si="8"/>
        <v>1</v>
      </c>
    </row>
    <row r="208" spans="1:36">
      <c r="A208" s="1">
        <v>46251</v>
      </c>
      <c r="B208" t="s">
        <v>977</v>
      </c>
      <c r="C208" t="s">
        <v>7</v>
      </c>
      <c r="D208" t="s">
        <v>1319</v>
      </c>
      <c r="E208" t="s">
        <v>208</v>
      </c>
      <c r="F208" t="s">
        <v>1410</v>
      </c>
      <c r="G208">
        <v>6730</v>
      </c>
      <c r="H208" s="1">
        <v>38077</v>
      </c>
      <c r="I208" s="1">
        <v>38078</v>
      </c>
      <c r="J208" s="1">
        <v>47894</v>
      </c>
      <c r="K208" t="s">
        <v>113</v>
      </c>
      <c r="L208" t="s">
        <v>7</v>
      </c>
      <c r="M208">
        <v>241875</v>
      </c>
      <c r="N208">
        <v>241875</v>
      </c>
      <c r="O208" t="s">
        <v>120</v>
      </c>
      <c r="P208" t="s">
        <v>1594</v>
      </c>
      <c r="AH208">
        <v>1733940</v>
      </c>
      <c r="AI208">
        <v>1731982</v>
      </c>
      <c r="AJ208">
        <f t="shared" si="8"/>
        <v>1</v>
      </c>
    </row>
    <row r="209" spans="1:36">
      <c r="A209" s="1">
        <v>46251</v>
      </c>
      <c r="B209" t="s">
        <v>977</v>
      </c>
      <c r="C209" t="s">
        <v>7</v>
      </c>
      <c r="D209" t="s">
        <v>1319</v>
      </c>
      <c r="E209" t="s">
        <v>208</v>
      </c>
      <c r="F209" t="s">
        <v>1410</v>
      </c>
      <c r="G209">
        <v>6887</v>
      </c>
      <c r="H209" s="1">
        <v>38107</v>
      </c>
      <c r="I209" s="1">
        <v>38110</v>
      </c>
      <c r="J209" s="1">
        <v>47894</v>
      </c>
      <c r="K209" t="s">
        <v>113</v>
      </c>
      <c r="L209" t="s">
        <v>7</v>
      </c>
      <c r="M209">
        <v>215000</v>
      </c>
      <c r="N209">
        <v>215000</v>
      </c>
      <c r="O209" t="s">
        <v>120</v>
      </c>
      <c r="P209" t="s">
        <v>1596</v>
      </c>
      <c r="AH209">
        <v>1733937</v>
      </c>
      <c r="AI209">
        <v>1732181</v>
      </c>
      <c r="AJ209">
        <f t="shared" si="8"/>
        <v>1</v>
      </c>
    </row>
    <row r="210" spans="1:36">
      <c r="A210" s="1">
        <v>46251</v>
      </c>
      <c r="B210" t="s">
        <v>977</v>
      </c>
      <c r="C210" t="s">
        <v>7</v>
      </c>
      <c r="D210" t="s">
        <v>1319</v>
      </c>
      <c r="E210" t="s">
        <v>208</v>
      </c>
      <c r="F210" t="s">
        <v>1410</v>
      </c>
      <c r="G210">
        <v>6888</v>
      </c>
      <c r="H210" s="1">
        <v>38107</v>
      </c>
      <c r="I210" s="1">
        <v>38110</v>
      </c>
      <c r="J210" s="1">
        <v>47894</v>
      </c>
      <c r="K210" t="s">
        <v>113</v>
      </c>
      <c r="L210" t="s">
        <v>7</v>
      </c>
      <c r="M210">
        <v>188125</v>
      </c>
      <c r="N210">
        <v>188125</v>
      </c>
      <c r="O210" t="s">
        <v>120</v>
      </c>
      <c r="P210" t="s">
        <v>1596</v>
      </c>
      <c r="AH210">
        <v>1733970</v>
      </c>
      <c r="AI210">
        <v>1733111</v>
      </c>
      <c r="AJ210">
        <f t="shared" si="8"/>
        <v>1</v>
      </c>
    </row>
    <row r="211" spans="1:36">
      <c r="A211" s="1">
        <v>46251</v>
      </c>
      <c r="B211" t="s">
        <v>977</v>
      </c>
      <c r="C211" t="s">
        <v>7</v>
      </c>
      <c r="D211" t="s">
        <v>1319</v>
      </c>
      <c r="E211" t="s">
        <v>208</v>
      </c>
      <c r="F211" t="s">
        <v>1410</v>
      </c>
      <c r="G211">
        <v>7073</v>
      </c>
      <c r="H211" s="1">
        <v>38135</v>
      </c>
      <c r="I211" s="1">
        <v>38139</v>
      </c>
      <c r="J211" s="1">
        <v>47894</v>
      </c>
      <c r="K211" t="s">
        <v>113</v>
      </c>
      <c r="L211" t="s">
        <v>7</v>
      </c>
      <c r="M211">
        <v>80625</v>
      </c>
      <c r="N211">
        <v>80625</v>
      </c>
      <c r="O211" t="s">
        <v>120</v>
      </c>
      <c r="P211" t="s">
        <v>1596</v>
      </c>
      <c r="AH211">
        <v>1762511</v>
      </c>
      <c r="AI211">
        <v>1733386</v>
      </c>
      <c r="AJ211">
        <f t="shared" si="8"/>
        <v>1</v>
      </c>
    </row>
    <row r="212" spans="1:36">
      <c r="A212" s="1">
        <v>46251</v>
      </c>
      <c r="B212" t="s">
        <v>977</v>
      </c>
      <c r="C212" t="s">
        <v>7</v>
      </c>
      <c r="D212" t="s">
        <v>1319</v>
      </c>
      <c r="E212" t="s">
        <v>208</v>
      </c>
      <c r="F212" t="s">
        <v>1410</v>
      </c>
      <c r="G212">
        <v>7277</v>
      </c>
      <c r="H212" s="1">
        <v>38161</v>
      </c>
      <c r="I212" s="1">
        <v>38162</v>
      </c>
      <c r="J212" s="1">
        <v>47894</v>
      </c>
      <c r="K212" t="s">
        <v>113</v>
      </c>
      <c r="L212" t="s">
        <v>7</v>
      </c>
      <c r="M212">
        <v>-3977500</v>
      </c>
      <c r="N212">
        <v>-3977500</v>
      </c>
      <c r="O212" t="s">
        <v>120</v>
      </c>
      <c r="P212" t="s">
        <v>1316</v>
      </c>
      <c r="AH212">
        <v>1733912</v>
      </c>
      <c r="AI212">
        <v>1732442</v>
      </c>
      <c r="AJ212">
        <f t="shared" si="8"/>
        <v>1</v>
      </c>
    </row>
    <row r="213" spans="1:36">
      <c r="A213" s="1">
        <v>46251</v>
      </c>
      <c r="B213" t="s">
        <v>977</v>
      </c>
      <c r="C213" t="s">
        <v>7</v>
      </c>
      <c r="D213" t="s">
        <v>1316</v>
      </c>
      <c r="E213" t="s">
        <v>208</v>
      </c>
      <c r="F213" t="s">
        <v>1410</v>
      </c>
      <c r="G213">
        <v>7278</v>
      </c>
      <c r="H213" s="1">
        <v>38161</v>
      </c>
      <c r="I213" s="1">
        <v>38162</v>
      </c>
      <c r="J213" s="1">
        <v>47894</v>
      </c>
      <c r="K213" t="s">
        <v>113</v>
      </c>
      <c r="L213" t="s">
        <v>7</v>
      </c>
      <c r="M213">
        <v>3977500</v>
      </c>
      <c r="N213">
        <v>3977500</v>
      </c>
      <c r="O213" t="s">
        <v>120</v>
      </c>
      <c r="P213" t="s">
        <v>1316</v>
      </c>
      <c r="AH213">
        <v>1733936</v>
      </c>
      <c r="AI213">
        <v>1733409</v>
      </c>
      <c r="AJ213">
        <f t="shared" si="8"/>
        <v>1</v>
      </c>
    </row>
    <row r="214" spans="1:36">
      <c r="A214" s="1">
        <v>46251</v>
      </c>
      <c r="B214" t="s">
        <v>977</v>
      </c>
      <c r="C214" t="s">
        <v>7</v>
      </c>
      <c r="D214" t="s">
        <v>1316</v>
      </c>
      <c r="E214" t="s">
        <v>208</v>
      </c>
      <c r="F214" t="s">
        <v>1410</v>
      </c>
      <c r="G214">
        <v>7479</v>
      </c>
      <c r="H214" s="1">
        <v>38168</v>
      </c>
      <c r="I214" s="1">
        <v>38169</v>
      </c>
      <c r="J214" s="1">
        <v>47894</v>
      </c>
      <c r="K214" t="s">
        <v>113</v>
      </c>
      <c r="L214" t="s">
        <v>7</v>
      </c>
      <c r="M214">
        <v>-564375</v>
      </c>
      <c r="N214">
        <v>-564375</v>
      </c>
      <c r="O214" t="s">
        <v>120</v>
      </c>
      <c r="P214" t="s">
        <v>1591</v>
      </c>
      <c r="AH214">
        <v>1733920</v>
      </c>
      <c r="AI214">
        <v>1733068</v>
      </c>
      <c r="AJ214">
        <f t="shared" si="8"/>
        <v>1</v>
      </c>
    </row>
    <row r="215" spans="1:36">
      <c r="A215" s="1">
        <v>46251</v>
      </c>
      <c r="B215" t="s">
        <v>977</v>
      </c>
      <c r="C215" t="s">
        <v>7</v>
      </c>
      <c r="D215" t="s">
        <v>1316</v>
      </c>
      <c r="E215" t="s">
        <v>208</v>
      </c>
      <c r="F215" t="s">
        <v>1410</v>
      </c>
      <c r="G215">
        <v>7480</v>
      </c>
      <c r="H215" s="1">
        <v>38168</v>
      </c>
      <c r="I215" s="1">
        <v>38169</v>
      </c>
      <c r="J215" s="1">
        <v>47894</v>
      </c>
      <c r="K215" t="s">
        <v>113</v>
      </c>
      <c r="L215" t="s">
        <v>7</v>
      </c>
      <c r="M215">
        <v>-564375</v>
      </c>
      <c r="N215">
        <v>-564375</v>
      </c>
      <c r="O215" t="s">
        <v>120</v>
      </c>
      <c r="P215" t="s">
        <v>1589</v>
      </c>
      <c r="AH215">
        <v>1733929</v>
      </c>
      <c r="AI215">
        <v>1732337</v>
      </c>
      <c r="AJ215">
        <f t="shared" si="8"/>
        <v>1</v>
      </c>
    </row>
    <row r="216" spans="1:36">
      <c r="A216" s="1">
        <v>46251</v>
      </c>
      <c r="B216" t="s">
        <v>977</v>
      </c>
      <c r="C216" t="s">
        <v>7</v>
      </c>
      <c r="D216" t="s">
        <v>1316</v>
      </c>
      <c r="E216" t="s">
        <v>208</v>
      </c>
      <c r="F216" t="s">
        <v>1410</v>
      </c>
      <c r="G216">
        <v>7483</v>
      </c>
      <c r="H216" s="1">
        <v>38168</v>
      </c>
      <c r="I216" s="1">
        <v>38169</v>
      </c>
      <c r="J216" s="1">
        <v>47894</v>
      </c>
      <c r="K216" t="s">
        <v>113</v>
      </c>
      <c r="L216" t="s">
        <v>7</v>
      </c>
      <c r="M216">
        <v>-752500</v>
      </c>
      <c r="N216">
        <v>-752500</v>
      </c>
      <c r="O216" t="s">
        <v>120</v>
      </c>
      <c r="P216" t="s">
        <v>1588</v>
      </c>
      <c r="AH216">
        <v>1774842</v>
      </c>
      <c r="AI216">
        <v>1733016</v>
      </c>
      <c r="AJ216">
        <f t="shared" si="8"/>
        <v>1</v>
      </c>
    </row>
    <row r="217" spans="1:36">
      <c r="A217" s="1">
        <v>46251</v>
      </c>
      <c r="B217" t="s">
        <v>977</v>
      </c>
      <c r="C217" t="s">
        <v>7</v>
      </c>
      <c r="D217" t="s">
        <v>1316</v>
      </c>
      <c r="E217" t="s">
        <v>208</v>
      </c>
      <c r="F217" t="s">
        <v>1410</v>
      </c>
      <c r="G217">
        <v>7484</v>
      </c>
      <c r="H217" s="1">
        <v>38168</v>
      </c>
      <c r="I217" s="1">
        <v>38169</v>
      </c>
      <c r="J217" s="1">
        <v>47894</v>
      </c>
      <c r="K217" t="s">
        <v>113</v>
      </c>
      <c r="L217" t="s">
        <v>7</v>
      </c>
      <c r="M217">
        <v>-752500</v>
      </c>
      <c r="N217">
        <v>-752500</v>
      </c>
      <c r="O217" t="s">
        <v>120</v>
      </c>
      <c r="P217" t="s">
        <v>1588</v>
      </c>
      <c r="AH217">
        <v>1774844</v>
      </c>
      <c r="AI217">
        <v>1732179</v>
      </c>
      <c r="AJ217">
        <f t="shared" si="8"/>
        <v>1</v>
      </c>
    </row>
    <row r="218" spans="1:36">
      <c r="A218" s="1">
        <v>46251</v>
      </c>
      <c r="B218" t="s">
        <v>977</v>
      </c>
      <c r="C218" t="s">
        <v>7</v>
      </c>
      <c r="D218" t="s">
        <v>1316</v>
      </c>
      <c r="E218" t="s">
        <v>208</v>
      </c>
      <c r="F218" t="s">
        <v>1410</v>
      </c>
      <c r="G218">
        <v>7485</v>
      </c>
      <c r="H218" s="1">
        <v>38168</v>
      </c>
      <c r="I218" s="1">
        <v>38169</v>
      </c>
      <c r="J218" s="1">
        <v>47894</v>
      </c>
      <c r="K218" t="s">
        <v>113</v>
      </c>
      <c r="L218" t="s">
        <v>7</v>
      </c>
      <c r="M218">
        <v>-671875</v>
      </c>
      <c r="N218">
        <v>-671875</v>
      </c>
      <c r="O218" t="s">
        <v>120</v>
      </c>
      <c r="P218" t="s">
        <v>1591</v>
      </c>
      <c r="AH218">
        <v>1780421</v>
      </c>
      <c r="AI218">
        <v>1732869</v>
      </c>
      <c r="AJ218">
        <f t="shared" si="8"/>
        <v>1</v>
      </c>
    </row>
    <row r="219" spans="1:36">
      <c r="A219" s="1">
        <v>46251</v>
      </c>
      <c r="B219" t="s">
        <v>977</v>
      </c>
      <c r="C219" t="s">
        <v>7</v>
      </c>
      <c r="D219" t="s">
        <v>1316</v>
      </c>
      <c r="E219" t="s">
        <v>208</v>
      </c>
      <c r="F219" t="s">
        <v>1410</v>
      </c>
      <c r="G219">
        <v>7486</v>
      </c>
      <c r="H219" s="1">
        <v>38168</v>
      </c>
      <c r="I219" s="1">
        <v>38169</v>
      </c>
      <c r="J219" s="1">
        <v>47894</v>
      </c>
      <c r="K219" t="s">
        <v>113</v>
      </c>
      <c r="L219" t="s">
        <v>7</v>
      </c>
      <c r="M219">
        <v>-671875</v>
      </c>
      <c r="N219">
        <v>-671875</v>
      </c>
      <c r="O219" t="s">
        <v>120</v>
      </c>
      <c r="P219" t="s">
        <v>831</v>
      </c>
      <c r="AH219">
        <v>1794210</v>
      </c>
      <c r="AI219">
        <v>1733454</v>
      </c>
      <c r="AJ219">
        <f t="shared" si="8"/>
        <v>1</v>
      </c>
    </row>
    <row r="220" spans="1:36">
      <c r="A220" s="1">
        <v>46251</v>
      </c>
      <c r="B220" t="s">
        <v>977</v>
      </c>
      <c r="C220" t="s">
        <v>7</v>
      </c>
      <c r="D220" t="s">
        <v>1319</v>
      </c>
      <c r="E220" t="s">
        <v>208</v>
      </c>
      <c r="F220" t="s">
        <v>1410</v>
      </c>
      <c r="G220">
        <v>8338</v>
      </c>
      <c r="H220" s="1">
        <v>38275</v>
      </c>
      <c r="I220" s="1">
        <v>38278</v>
      </c>
      <c r="J220" s="1">
        <v>47894</v>
      </c>
      <c r="K220" t="s">
        <v>113</v>
      </c>
      <c r="L220" t="s">
        <v>7</v>
      </c>
      <c r="M220">
        <v>698750</v>
      </c>
      <c r="N220">
        <v>698750</v>
      </c>
      <c r="O220" t="s">
        <v>120</v>
      </c>
      <c r="P220" t="s">
        <v>1588</v>
      </c>
      <c r="AH220">
        <v>1733918</v>
      </c>
      <c r="AI220">
        <v>1732412</v>
      </c>
      <c r="AJ220">
        <f t="shared" si="8"/>
        <v>1</v>
      </c>
    </row>
    <row r="221" spans="1:36">
      <c r="A221" s="1">
        <v>46251</v>
      </c>
      <c r="B221" t="s">
        <v>977</v>
      </c>
      <c r="C221" t="s">
        <v>7</v>
      </c>
      <c r="D221" t="s">
        <v>1319</v>
      </c>
      <c r="E221" t="s">
        <v>208</v>
      </c>
      <c r="F221" t="s">
        <v>1410</v>
      </c>
      <c r="G221">
        <v>8339</v>
      </c>
      <c r="H221" s="1">
        <v>38275</v>
      </c>
      <c r="I221" s="1">
        <v>38278</v>
      </c>
      <c r="J221" s="1">
        <v>47894</v>
      </c>
      <c r="K221" t="s">
        <v>113</v>
      </c>
      <c r="L221" t="s">
        <v>7</v>
      </c>
      <c r="M221">
        <v>671875</v>
      </c>
      <c r="N221">
        <v>671875</v>
      </c>
      <c r="O221" t="s">
        <v>120</v>
      </c>
      <c r="P221" t="s">
        <v>1591</v>
      </c>
      <c r="AH221">
        <v>1733966</v>
      </c>
      <c r="AI221">
        <v>1733101</v>
      </c>
      <c r="AJ221">
        <f t="shared" si="8"/>
        <v>1</v>
      </c>
    </row>
    <row r="222" spans="1:36">
      <c r="A222" s="1">
        <v>46251</v>
      </c>
      <c r="B222" t="s">
        <v>977</v>
      </c>
      <c r="C222" t="s">
        <v>7</v>
      </c>
      <c r="D222" t="s">
        <v>1319</v>
      </c>
      <c r="E222" t="s">
        <v>208</v>
      </c>
      <c r="F222" t="s">
        <v>1410</v>
      </c>
      <c r="G222">
        <v>8512</v>
      </c>
      <c r="H222" s="1">
        <v>38306</v>
      </c>
      <c r="I222" s="1">
        <v>38307</v>
      </c>
      <c r="J222" s="1">
        <v>47894</v>
      </c>
      <c r="K222" t="s">
        <v>113</v>
      </c>
      <c r="L222" t="s">
        <v>7</v>
      </c>
      <c r="M222">
        <v>-1370625</v>
      </c>
      <c r="N222">
        <v>-1370625</v>
      </c>
      <c r="O222" t="s">
        <v>120</v>
      </c>
      <c r="P222" t="s">
        <v>1591</v>
      </c>
      <c r="AH222">
        <v>1733967</v>
      </c>
      <c r="AI222">
        <v>1731875</v>
      </c>
      <c r="AJ222">
        <f t="shared" si="8"/>
        <v>1</v>
      </c>
    </row>
    <row r="223" spans="1:36">
      <c r="A223" s="1">
        <v>46251</v>
      </c>
      <c r="B223" t="s">
        <v>977</v>
      </c>
      <c r="C223" t="s">
        <v>7</v>
      </c>
      <c r="D223" t="s">
        <v>1319</v>
      </c>
      <c r="E223" t="s">
        <v>208</v>
      </c>
      <c r="F223" t="s">
        <v>1410</v>
      </c>
      <c r="G223">
        <v>8532</v>
      </c>
      <c r="H223" s="1">
        <v>38308</v>
      </c>
      <c r="I223" s="1">
        <v>38309</v>
      </c>
      <c r="J223" s="1">
        <v>47894</v>
      </c>
      <c r="K223" t="s">
        <v>113</v>
      </c>
      <c r="L223" t="s">
        <v>7</v>
      </c>
      <c r="M223">
        <v>1343750</v>
      </c>
      <c r="N223">
        <v>1343750</v>
      </c>
      <c r="O223" t="s">
        <v>120</v>
      </c>
      <c r="P223" t="s">
        <v>1588</v>
      </c>
      <c r="AH223">
        <v>1733933</v>
      </c>
      <c r="AI223">
        <v>1732076</v>
      </c>
      <c r="AJ223">
        <f t="shared" si="8"/>
        <v>1</v>
      </c>
    </row>
    <row r="224" spans="1:36">
      <c r="A224" s="1">
        <v>46251</v>
      </c>
      <c r="B224" t="s">
        <v>977</v>
      </c>
      <c r="C224" t="s">
        <v>7</v>
      </c>
      <c r="D224" t="s">
        <v>1319</v>
      </c>
      <c r="E224" t="s">
        <v>208</v>
      </c>
      <c r="F224" t="s">
        <v>1410</v>
      </c>
      <c r="G224">
        <v>8618</v>
      </c>
      <c r="H224" s="1">
        <v>38322</v>
      </c>
      <c r="I224" s="1">
        <v>38323</v>
      </c>
      <c r="J224" s="1">
        <v>47894</v>
      </c>
      <c r="K224" t="s">
        <v>113</v>
      </c>
      <c r="L224" t="s">
        <v>7</v>
      </c>
      <c r="M224">
        <v>-671875</v>
      </c>
      <c r="N224">
        <v>-671875</v>
      </c>
      <c r="O224" t="s">
        <v>120</v>
      </c>
      <c r="P224" t="s">
        <v>1590</v>
      </c>
      <c r="AH224">
        <v>1733939</v>
      </c>
      <c r="AI224">
        <v>1732541</v>
      </c>
      <c r="AJ224">
        <f t="shared" si="8"/>
        <v>1</v>
      </c>
    </row>
    <row r="225" spans="1:36">
      <c r="A225" s="1">
        <v>46251</v>
      </c>
      <c r="B225" t="s">
        <v>977</v>
      </c>
      <c r="C225" t="s">
        <v>7</v>
      </c>
      <c r="D225" t="s">
        <v>1319</v>
      </c>
      <c r="E225" t="s">
        <v>208</v>
      </c>
      <c r="F225" t="s">
        <v>1410</v>
      </c>
      <c r="G225">
        <v>8622</v>
      </c>
      <c r="H225" s="1">
        <v>38322</v>
      </c>
      <c r="I225" s="1">
        <v>38323</v>
      </c>
      <c r="J225" s="1">
        <v>47894</v>
      </c>
      <c r="K225" t="s">
        <v>113</v>
      </c>
      <c r="L225" t="s">
        <v>7</v>
      </c>
      <c r="M225">
        <v>-671875</v>
      </c>
      <c r="N225">
        <v>-671875</v>
      </c>
      <c r="O225" t="s">
        <v>120</v>
      </c>
      <c r="P225" t="s">
        <v>1589</v>
      </c>
      <c r="AH225">
        <v>1733951</v>
      </c>
      <c r="AI225">
        <v>1731817</v>
      </c>
      <c r="AJ225">
        <f t="shared" si="8"/>
        <v>1</v>
      </c>
    </row>
    <row r="226" spans="1:36">
      <c r="A226" s="1">
        <v>46251</v>
      </c>
      <c r="B226" t="s">
        <v>977</v>
      </c>
      <c r="C226" t="s">
        <v>7</v>
      </c>
      <c r="D226" t="s">
        <v>1319</v>
      </c>
      <c r="E226" t="s">
        <v>208</v>
      </c>
      <c r="F226" t="s">
        <v>1410</v>
      </c>
      <c r="G226">
        <v>8678</v>
      </c>
      <c r="H226" s="1">
        <v>38328</v>
      </c>
      <c r="I226" s="1">
        <v>38329</v>
      </c>
      <c r="J226" s="1">
        <v>47894</v>
      </c>
      <c r="K226" t="s">
        <v>113</v>
      </c>
      <c r="L226" t="s">
        <v>7</v>
      </c>
      <c r="M226">
        <v>698750</v>
      </c>
      <c r="N226">
        <v>698750</v>
      </c>
      <c r="O226" t="s">
        <v>120</v>
      </c>
      <c r="P226" t="s">
        <v>1588</v>
      </c>
      <c r="AH226">
        <v>1733962</v>
      </c>
      <c r="AI226">
        <v>1732980</v>
      </c>
      <c r="AJ226">
        <f t="shared" si="8"/>
        <v>1</v>
      </c>
    </row>
    <row r="227" spans="1:36">
      <c r="A227" s="1">
        <v>46251</v>
      </c>
      <c r="B227" t="s">
        <v>977</v>
      </c>
      <c r="C227" t="s">
        <v>7</v>
      </c>
      <c r="D227" t="s">
        <v>1319</v>
      </c>
      <c r="E227" t="s">
        <v>208</v>
      </c>
      <c r="F227" t="s">
        <v>1410</v>
      </c>
      <c r="G227">
        <v>8682</v>
      </c>
      <c r="H227" s="1">
        <v>38329</v>
      </c>
      <c r="I227" s="1">
        <v>38330</v>
      </c>
      <c r="J227" s="1">
        <v>47894</v>
      </c>
      <c r="K227" t="s">
        <v>113</v>
      </c>
      <c r="L227" t="s">
        <v>7</v>
      </c>
      <c r="M227">
        <v>833125</v>
      </c>
      <c r="N227">
        <v>833125</v>
      </c>
      <c r="O227" t="s">
        <v>120</v>
      </c>
      <c r="P227" t="s">
        <v>1590</v>
      </c>
      <c r="AH227">
        <v>1762510</v>
      </c>
      <c r="AI227">
        <v>1732379</v>
      </c>
      <c r="AJ227">
        <f t="shared" si="8"/>
        <v>1</v>
      </c>
    </row>
    <row r="228" spans="1:36">
      <c r="A228" s="1">
        <v>46251</v>
      </c>
      <c r="B228" t="s">
        <v>977</v>
      </c>
      <c r="C228" t="s">
        <v>7</v>
      </c>
      <c r="D228" t="s">
        <v>1319</v>
      </c>
      <c r="E228" t="s">
        <v>208</v>
      </c>
      <c r="F228" t="s">
        <v>1410</v>
      </c>
      <c r="G228">
        <v>8880</v>
      </c>
      <c r="H228" s="1">
        <v>38362</v>
      </c>
      <c r="I228" s="1">
        <v>38363</v>
      </c>
      <c r="J228" s="1">
        <v>47894</v>
      </c>
      <c r="K228" t="s">
        <v>113</v>
      </c>
      <c r="L228" t="s">
        <v>7</v>
      </c>
      <c r="M228">
        <v>201562.5</v>
      </c>
      <c r="N228">
        <v>201562.5</v>
      </c>
      <c r="O228" t="s">
        <v>120</v>
      </c>
      <c r="P228" t="s">
        <v>1588</v>
      </c>
      <c r="AH228">
        <v>1733968</v>
      </c>
      <c r="AI228">
        <v>1733215</v>
      </c>
      <c r="AJ228">
        <f t="shared" si="8"/>
        <v>1</v>
      </c>
    </row>
    <row r="229" spans="1:36">
      <c r="A229" s="1">
        <v>46251</v>
      </c>
      <c r="B229" t="s">
        <v>977</v>
      </c>
      <c r="C229" t="s">
        <v>7</v>
      </c>
      <c r="D229" t="s">
        <v>1319</v>
      </c>
      <c r="E229" t="s">
        <v>208</v>
      </c>
      <c r="F229" t="s">
        <v>1410</v>
      </c>
      <c r="G229">
        <v>9116</v>
      </c>
      <c r="H229" s="1">
        <v>38387</v>
      </c>
      <c r="I229" s="1">
        <v>38390</v>
      </c>
      <c r="J229" s="1">
        <v>47894</v>
      </c>
      <c r="K229" t="s">
        <v>113</v>
      </c>
      <c r="L229" t="s">
        <v>7</v>
      </c>
      <c r="M229">
        <v>1343750</v>
      </c>
      <c r="N229">
        <v>1343750</v>
      </c>
      <c r="O229" t="s">
        <v>120</v>
      </c>
      <c r="P229" t="s">
        <v>1588</v>
      </c>
      <c r="AH229">
        <v>1733942</v>
      </c>
      <c r="AI229">
        <v>1732045</v>
      </c>
      <c r="AJ229">
        <f t="shared" si="8"/>
        <v>1</v>
      </c>
    </row>
    <row r="230" spans="1:36">
      <c r="A230" s="1">
        <v>46251</v>
      </c>
      <c r="B230" t="s">
        <v>977</v>
      </c>
      <c r="C230" t="s">
        <v>7</v>
      </c>
      <c r="D230" t="s">
        <v>1319</v>
      </c>
      <c r="E230" t="s">
        <v>208</v>
      </c>
      <c r="F230" t="s">
        <v>1410</v>
      </c>
      <c r="G230">
        <v>9158</v>
      </c>
      <c r="H230" s="1">
        <v>38391</v>
      </c>
      <c r="I230" s="1">
        <v>38392</v>
      </c>
      <c r="J230" s="1">
        <v>47894</v>
      </c>
      <c r="K230" t="s">
        <v>113</v>
      </c>
      <c r="L230" t="s">
        <v>7</v>
      </c>
      <c r="M230">
        <v>-537500</v>
      </c>
      <c r="N230">
        <v>-537500</v>
      </c>
      <c r="O230" t="s">
        <v>120</v>
      </c>
      <c r="P230" t="s">
        <v>1589</v>
      </c>
      <c r="AH230">
        <v>1733956</v>
      </c>
      <c r="AI230">
        <v>1733367</v>
      </c>
      <c r="AJ230">
        <f t="shared" si="8"/>
        <v>1</v>
      </c>
    </row>
    <row r="231" spans="1:36">
      <c r="A231" s="1">
        <v>46251</v>
      </c>
      <c r="B231" t="s">
        <v>977</v>
      </c>
      <c r="C231" t="s">
        <v>7</v>
      </c>
      <c r="D231" t="s">
        <v>1319</v>
      </c>
      <c r="E231" t="s">
        <v>208</v>
      </c>
      <c r="F231" t="s">
        <v>1410</v>
      </c>
      <c r="G231">
        <v>9159</v>
      </c>
      <c r="H231" s="1">
        <v>38391</v>
      </c>
      <c r="I231" s="1">
        <v>38392</v>
      </c>
      <c r="J231" s="1">
        <v>47894</v>
      </c>
      <c r="K231" t="s">
        <v>113</v>
      </c>
      <c r="L231" t="s">
        <v>7</v>
      </c>
      <c r="M231">
        <v>-161250</v>
      </c>
      <c r="N231">
        <v>-161250</v>
      </c>
      <c r="O231" t="s">
        <v>120</v>
      </c>
      <c r="P231" t="s">
        <v>1588</v>
      </c>
      <c r="AH231">
        <v>1733963</v>
      </c>
      <c r="AI231">
        <v>1732382</v>
      </c>
      <c r="AJ231">
        <f t="shared" si="8"/>
        <v>1</v>
      </c>
    </row>
    <row r="232" spans="1:36">
      <c r="A232" s="1">
        <v>46251</v>
      </c>
      <c r="B232" t="s">
        <v>977</v>
      </c>
      <c r="C232" t="s">
        <v>7</v>
      </c>
      <c r="D232" t="s">
        <v>1319</v>
      </c>
      <c r="E232" t="s">
        <v>208</v>
      </c>
      <c r="F232" t="s">
        <v>1410</v>
      </c>
      <c r="G232">
        <v>9174</v>
      </c>
      <c r="H232" s="1">
        <v>38393</v>
      </c>
      <c r="I232" s="1">
        <v>38394</v>
      </c>
      <c r="J232" s="1">
        <v>47894</v>
      </c>
      <c r="K232" t="s">
        <v>113</v>
      </c>
      <c r="L232" t="s">
        <v>7</v>
      </c>
      <c r="M232">
        <v>403125</v>
      </c>
      <c r="N232">
        <v>403125</v>
      </c>
      <c r="O232" t="s">
        <v>120</v>
      </c>
      <c r="P232" t="s">
        <v>1588</v>
      </c>
      <c r="AH232">
        <v>1733934</v>
      </c>
      <c r="AI232">
        <v>1733106</v>
      </c>
      <c r="AJ232">
        <f t="shared" si="8"/>
        <v>1</v>
      </c>
    </row>
    <row r="233" spans="1:36">
      <c r="A233" s="1">
        <v>46251</v>
      </c>
      <c r="B233" t="s">
        <v>977</v>
      </c>
      <c r="C233" t="s">
        <v>7</v>
      </c>
      <c r="D233" t="s">
        <v>1319</v>
      </c>
      <c r="E233" t="s">
        <v>208</v>
      </c>
      <c r="F233" t="s">
        <v>1410</v>
      </c>
      <c r="G233">
        <v>9758</v>
      </c>
      <c r="H233" s="1">
        <v>38476</v>
      </c>
      <c r="I233" s="1">
        <v>38477</v>
      </c>
      <c r="J233" s="1">
        <v>47894</v>
      </c>
      <c r="K233" t="s">
        <v>113</v>
      </c>
      <c r="L233" t="s">
        <v>7</v>
      </c>
      <c r="M233">
        <v>-671875</v>
      </c>
      <c r="N233">
        <v>-671875</v>
      </c>
      <c r="O233" t="s">
        <v>120</v>
      </c>
      <c r="P233" t="s">
        <v>1588</v>
      </c>
      <c r="AH233">
        <v>1733928</v>
      </c>
      <c r="AI233">
        <v>1732557</v>
      </c>
      <c r="AJ233">
        <f t="shared" si="8"/>
        <v>1</v>
      </c>
    </row>
    <row r="234" spans="1:36">
      <c r="A234" s="1">
        <v>46251</v>
      </c>
      <c r="B234" t="s">
        <v>977</v>
      </c>
      <c r="C234" t="s">
        <v>7</v>
      </c>
      <c r="D234" t="s">
        <v>1319</v>
      </c>
      <c r="E234" t="s">
        <v>208</v>
      </c>
      <c r="F234" t="s">
        <v>1410</v>
      </c>
      <c r="G234">
        <v>9759</v>
      </c>
      <c r="H234" s="1">
        <v>38476</v>
      </c>
      <c r="I234" s="1">
        <v>38477</v>
      </c>
      <c r="J234" s="1">
        <v>47894</v>
      </c>
      <c r="K234" t="s">
        <v>113</v>
      </c>
      <c r="L234" t="s">
        <v>7</v>
      </c>
      <c r="M234">
        <v>-671875</v>
      </c>
      <c r="N234">
        <v>-671875</v>
      </c>
      <c r="O234" t="s">
        <v>120</v>
      </c>
      <c r="P234" t="s">
        <v>1588</v>
      </c>
      <c r="AH234">
        <v>1733949</v>
      </c>
      <c r="AI234">
        <v>1733283</v>
      </c>
      <c r="AJ234">
        <f t="shared" si="8"/>
        <v>1</v>
      </c>
    </row>
    <row r="235" spans="1:36">
      <c r="A235" s="1">
        <v>46251</v>
      </c>
      <c r="B235" t="s">
        <v>977</v>
      </c>
      <c r="C235" t="s">
        <v>7</v>
      </c>
      <c r="D235" t="s">
        <v>1319</v>
      </c>
      <c r="E235" t="s">
        <v>208</v>
      </c>
      <c r="F235" t="s">
        <v>1410</v>
      </c>
      <c r="G235">
        <v>9762</v>
      </c>
      <c r="H235" s="1">
        <v>38476</v>
      </c>
      <c r="I235" s="1">
        <v>38477</v>
      </c>
      <c r="J235" s="1">
        <v>47894</v>
      </c>
      <c r="K235" t="s">
        <v>113</v>
      </c>
      <c r="L235" t="s">
        <v>7</v>
      </c>
      <c r="M235">
        <v>-671875</v>
      </c>
      <c r="N235">
        <v>-671875</v>
      </c>
      <c r="O235" t="s">
        <v>120</v>
      </c>
      <c r="P235" t="s">
        <v>1591</v>
      </c>
      <c r="AH235">
        <v>1733961</v>
      </c>
      <c r="AI235">
        <v>1732600</v>
      </c>
      <c r="AJ235">
        <f t="shared" si="8"/>
        <v>1</v>
      </c>
    </row>
    <row r="236" spans="1:36">
      <c r="A236" s="1">
        <v>46251</v>
      </c>
      <c r="B236" t="s">
        <v>977</v>
      </c>
      <c r="C236" t="s">
        <v>7</v>
      </c>
      <c r="D236" t="s">
        <v>1319</v>
      </c>
      <c r="E236" t="s">
        <v>208</v>
      </c>
      <c r="F236" t="s">
        <v>1410</v>
      </c>
      <c r="G236">
        <v>9763</v>
      </c>
      <c r="H236" s="1">
        <v>38476</v>
      </c>
      <c r="I236" s="1">
        <v>38477</v>
      </c>
      <c r="J236" s="1">
        <v>47894</v>
      </c>
      <c r="K236" t="s">
        <v>113</v>
      </c>
      <c r="L236" t="s">
        <v>7</v>
      </c>
      <c r="M236">
        <v>-765937.5</v>
      </c>
      <c r="N236">
        <v>-765937.5</v>
      </c>
      <c r="O236" t="s">
        <v>120</v>
      </c>
      <c r="P236" t="s">
        <v>1591</v>
      </c>
      <c r="AH236">
        <v>1733916</v>
      </c>
      <c r="AI236">
        <v>1733037</v>
      </c>
      <c r="AJ236">
        <f t="shared" si="8"/>
        <v>1</v>
      </c>
    </row>
    <row r="237" spans="1:36">
      <c r="A237" s="1">
        <v>46251</v>
      </c>
      <c r="B237" t="s">
        <v>977</v>
      </c>
      <c r="C237" t="s">
        <v>7</v>
      </c>
      <c r="D237" t="s">
        <v>1319</v>
      </c>
      <c r="E237" t="s">
        <v>208</v>
      </c>
      <c r="F237" t="s">
        <v>1410</v>
      </c>
      <c r="G237">
        <v>9821</v>
      </c>
      <c r="H237" s="1">
        <v>38481</v>
      </c>
      <c r="I237" s="1">
        <v>38482</v>
      </c>
      <c r="J237" s="1">
        <v>47894</v>
      </c>
      <c r="K237" t="s">
        <v>113</v>
      </c>
      <c r="L237" t="s">
        <v>7</v>
      </c>
      <c r="M237">
        <v>671875</v>
      </c>
      <c r="N237">
        <v>671875</v>
      </c>
      <c r="O237" t="s">
        <v>120</v>
      </c>
      <c r="P237" t="s">
        <v>1591</v>
      </c>
      <c r="AH237">
        <v>1733919</v>
      </c>
      <c r="AI237">
        <v>1733412</v>
      </c>
      <c r="AJ237">
        <f t="shared" si="8"/>
        <v>1</v>
      </c>
    </row>
    <row r="238" spans="1:36">
      <c r="A238" s="1">
        <v>46251</v>
      </c>
      <c r="B238" t="s">
        <v>977</v>
      </c>
      <c r="C238" t="s">
        <v>7</v>
      </c>
      <c r="D238" t="s">
        <v>1319</v>
      </c>
      <c r="E238" t="s">
        <v>208</v>
      </c>
      <c r="F238" t="s">
        <v>1410</v>
      </c>
      <c r="G238">
        <v>9825</v>
      </c>
      <c r="H238" s="1">
        <v>38481</v>
      </c>
      <c r="I238" s="1">
        <v>38482</v>
      </c>
      <c r="J238" s="1">
        <v>47894</v>
      </c>
      <c r="K238" t="s">
        <v>113</v>
      </c>
      <c r="L238" t="s">
        <v>7</v>
      </c>
      <c r="M238">
        <v>403125</v>
      </c>
      <c r="N238">
        <v>403125</v>
      </c>
      <c r="O238" t="s">
        <v>120</v>
      </c>
      <c r="P238" t="s">
        <v>1588</v>
      </c>
      <c r="AH238">
        <v>1733921</v>
      </c>
      <c r="AI238">
        <v>1733213</v>
      </c>
      <c r="AJ238">
        <f t="shared" si="8"/>
        <v>1</v>
      </c>
    </row>
    <row r="239" spans="1:36">
      <c r="A239" s="1">
        <v>46251</v>
      </c>
      <c r="B239" t="s">
        <v>977</v>
      </c>
      <c r="C239" t="s">
        <v>7</v>
      </c>
      <c r="D239" t="s">
        <v>1319</v>
      </c>
      <c r="E239" t="s">
        <v>208</v>
      </c>
      <c r="F239" t="s">
        <v>1410</v>
      </c>
      <c r="G239">
        <v>9838</v>
      </c>
      <c r="H239" s="1">
        <v>38483</v>
      </c>
      <c r="I239" s="1">
        <v>38484</v>
      </c>
      <c r="J239" s="1">
        <v>47894</v>
      </c>
      <c r="K239" t="s">
        <v>113</v>
      </c>
      <c r="L239" t="s">
        <v>7</v>
      </c>
      <c r="M239">
        <v>671875</v>
      </c>
      <c r="N239">
        <v>671875</v>
      </c>
      <c r="O239" t="s">
        <v>120</v>
      </c>
      <c r="P239" t="s">
        <v>1590</v>
      </c>
      <c r="AH239">
        <v>1733945</v>
      </c>
      <c r="AI239">
        <v>1732809</v>
      </c>
      <c r="AJ239">
        <f t="shared" si="8"/>
        <v>1</v>
      </c>
    </row>
    <row r="240" spans="1:36">
      <c r="A240" s="1">
        <v>46251</v>
      </c>
      <c r="B240" t="s">
        <v>977</v>
      </c>
      <c r="C240" t="s">
        <v>7</v>
      </c>
      <c r="D240" t="s">
        <v>1319</v>
      </c>
      <c r="E240" t="s">
        <v>208</v>
      </c>
      <c r="F240" t="s">
        <v>1410</v>
      </c>
      <c r="G240">
        <v>9842</v>
      </c>
      <c r="H240" s="1">
        <v>38483</v>
      </c>
      <c r="I240" s="1">
        <v>38484</v>
      </c>
      <c r="J240" s="1">
        <v>47894</v>
      </c>
      <c r="K240" t="s">
        <v>113</v>
      </c>
      <c r="L240" t="s">
        <v>7</v>
      </c>
      <c r="M240">
        <v>671875</v>
      </c>
      <c r="N240">
        <v>671875</v>
      </c>
      <c r="O240" t="s">
        <v>120</v>
      </c>
      <c r="P240" t="s">
        <v>1588</v>
      </c>
      <c r="AH240">
        <v>1733957</v>
      </c>
      <c r="AI240">
        <v>1732830</v>
      </c>
      <c r="AJ240">
        <f t="shared" si="8"/>
        <v>1</v>
      </c>
    </row>
    <row r="241" spans="1:36">
      <c r="A241" s="1">
        <v>46251</v>
      </c>
      <c r="B241" t="s">
        <v>977</v>
      </c>
      <c r="C241" t="s">
        <v>7</v>
      </c>
      <c r="D241" t="s">
        <v>1319</v>
      </c>
      <c r="E241" t="s">
        <v>208</v>
      </c>
      <c r="F241" t="s">
        <v>1410</v>
      </c>
      <c r="G241">
        <v>9943</v>
      </c>
      <c r="H241" s="1">
        <v>38498</v>
      </c>
      <c r="I241" s="1">
        <v>38499</v>
      </c>
      <c r="J241" s="1">
        <v>47894</v>
      </c>
      <c r="K241" t="s">
        <v>113</v>
      </c>
      <c r="L241" t="s">
        <v>7</v>
      </c>
      <c r="M241">
        <v>-806250</v>
      </c>
      <c r="N241">
        <v>-806250</v>
      </c>
      <c r="O241" t="s">
        <v>120</v>
      </c>
      <c r="P241" t="s">
        <v>1588</v>
      </c>
      <c r="AH241">
        <v>1771329</v>
      </c>
      <c r="AI241">
        <v>1731983</v>
      </c>
      <c r="AJ241">
        <f t="shared" si="8"/>
        <v>1</v>
      </c>
    </row>
    <row r="242" spans="1:36">
      <c r="A242" s="1">
        <v>46251</v>
      </c>
      <c r="B242" t="s">
        <v>977</v>
      </c>
      <c r="C242" t="s">
        <v>7</v>
      </c>
      <c r="D242" t="s">
        <v>1319</v>
      </c>
      <c r="E242" t="s">
        <v>208</v>
      </c>
      <c r="F242" t="s">
        <v>1410</v>
      </c>
      <c r="G242">
        <v>9944</v>
      </c>
      <c r="H242" s="1">
        <v>38498</v>
      </c>
      <c r="I242" s="1">
        <v>38499</v>
      </c>
      <c r="J242" s="1">
        <v>47894</v>
      </c>
      <c r="K242" t="s">
        <v>113</v>
      </c>
      <c r="L242" t="s">
        <v>7</v>
      </c>
      <c r="M242">
        <v>-1612500</v>
      </c>
      <c r="N242">
        <v>-1612500</v>
      </c>
      <c r="O242" t="s">
        <v>120</v>
      </c>
      <c r="P242" t="s">
        <v>1591</v>
      </c>
      <c r="AH242">
        <v>1733941</v>
      </c>
      <c r="AI242">
        <v>1733146</v>
      </c>
      <c r="AJ242">
        <f t="shared" si="8"/>
        <v>1</v>
      </c>
    </row>
    <row r="243" spans="1:36">
      <c r="A243" s="1">
        <v>46251</v>
      </c>
      <c r="B243" t="s">
        <v>977</v>
      </c>
      <c r="C243" t="s">
        <v>7</v>
      </c>
      <c r="D243" t="s">
        <v>1319</v>
      </c>
      <c r="E243" t="s">
        <v>208</v>
      </c>
      <c r="F243" t="s">
        <v>1410</v>
      </c>
      <c r="G243">
        <v>10013</v>
      </c>
      <c r="H243" s="1">
        <v>38504</v>
      </c>
      <c r="I243" s="1">
        <v>38505</v>
      </c>
      <c r="J243" s="1">
        <v>47894</v>
      </c>
      <c r="K243" t="s">
        <v>113</v>
      </c>
      <c r="L243" t="s">
        <v>7</v>
      </c>
      <c r="M243">
        <v>403125</v>
      </c>
      <c r="N243">
        <v>403125</v>
      </c>
      <c r="O243" t="s">
        <v>120</v>
      </c>
      <c r="P243" t="s">
        <v>1591</v>
      </c>
      <c r="AH243">
        <v>1733954</v>
      </c>
      <c r="AI243">
        <v>1732215</v>
      </c>
      <c r="AJ243">
        <f t="shared" si="8"/>
        <v>1</v>
      </c>
    </row>
    <row r="244" spans="1:36">
      <c r="A244" s="1">
        <v>46251</v>
      </c>
      <c r="B244" t="s">
        <v>977</v>
      </c>
      <c r="C244" t="s">
        <v>7</v>
      </c>
      <c r="D244" t="s">
        <v>1319</v>
      </c>
      <c r="E244" t="s">
        <v>208</v>
      </c>
      <c r="F244" t="s">
        <v>1410</v>
      </c>
      <c r="G244">
        <v>10021</v>
      </c>
      <c r="H244" s="1">
        <v>38504</v>
      </c>
      <c r="I244" s="1">
        <v>38505</v>
      </c>
      <c r="J244" s="1">
        <v>47894</v>
      </c>
      <c r="K244" t="s">
        <v>113</v>
      </c>
      <c r="L244" t="s">
        <v>7</v>
      </c>
      <c r="M244">
        <v>645000</v>
      </c>
      <c r="N244">
        <v>645000</v>
      </c>
      <c r="O244" t="s">
        <v>120</v>
      </c>
      <c r="P244" t="s">
        <v>1590</v>
      </c>
      <c r="AH244">
        <v>1733917</v>
      </c>
      <c r="AI244">
        <v>1732106</v>
      </c>
      <c r="AJ244">
        <f t="shared" si="8"/>
        <v>1</v>
      </c>
    </row>
    <row r="245" spans="1:36">
      <c r="A245" s="1">
        <v>46251</v>
      </c>
      <c r="B245" t="s">
        <v>977</v>
      </c>
      <c r="C245" t="s">
        <v>7</v>
      </c>
      <c r="D245" t="s">
        <v>1319</v>
      </c>
      <c r="E245" t="s">
        <v>208</v>
      </c>
      <c r="F245" t="s">
        <v>1410</v>
      </c>
      <c r="G245">
        <v>10022</v>
      </c>
      <c r="H245" s="1">
        <v>38504</v>
      </c>
      <c r="I245" s="1">
        <v>38505</v>
      </c>
      <c r="J245" s="1">
        <v>47894</v>
      </c>
      <c r="K245" t="s">
        <v>113</v>
      </c>
      <c r="L245" t="s">
        <v>7</v>
      </c>
      <c r="M245">
        <v>645000</v>
      </c>
      <c r="N245">
        <v>645000</v>
      </c>
      <c r="O245" t="s">
        <v>120</v>
      </c>
      <c r="P245" t="s">
        <v>1589</v>
      </c>
      <c r="AH245">
        <v>1733946</v>
      </c>
      <c r="AI245">
        <v>1732389</v>
      </c>
      <c r="AJ245">
        <f t="shared" si="8"/>
        <v>1</v>
      </c>
    </row>
    <row r="246" spans="1:36">
      <c r="A246" s="1">
        <v>46251</v>
      </c>
      <c r="B246" t="s">
        <v>977</v>
      </c>
      <c r="C246" t="s">
        <v>7</v>
      </c>
      <c r="D246" t="s">
        <v>1319</v>
      </c>
      <c r="E246" t="s">
        <v>208</v>
      </c>
      <c r="F246" t="s">
        <v>1410</v>
      </c>
      <c r="G246">
        <v>10025</v>
      </c>
      <c r="H246" s="1">
        <v>38504</v>
      </c>
      <c r="I246" s="1">
        <v>38505</v>
      </c>
      <c r="J246" s="1">
        <v>47894</v>
      </c>
      <c r="K246" t="s">
        <v>113</v>
      </c>
      <c r="L246" t="s">
        <v>7</v>
      </c>
      <c r="M246">
        <v>403125</v>
      </c>
      <c r="N246">
        <v>403125</v>
      </c>
      <c r="O246" t="s">
        <v>120</v>
      </c>
      <c r="P246" t="s">
        <v>1588</v>
      </c>
      <c r="AH246">
        <v>1733958</v>
      </c>
      <c r="AI246">
        <v>1732829</v>
      </c>
      <c r="AJ246">
        <f t="shared" si="8"/>
        <v>1</v>
      </c>
    </row>
    <row r="247" spans="1:36">
      <c r="A247" s="1">
        <v>46251</v>
      </c>
      <c r="B247" t="s">
        <v>977</v>
      </c>
      <c r="C247" t="s">
        <v>7</v>
      </c>
      <c r="D247" t="s">
        <v>1319</v>
      </c>
      <c r="E247" t="s">
        <v>208</v>
      </c>
      <c r="F247" t="s">
        <v>1410</v>
      </c>
      <c r="G247">
        <v>10029</v>
      </c>
      <c r="H247" s="1">
        <v>38505</v>
      </c>
      <c r="I247" s="1">
        <v>38506</v>
      </c>
      <c r="J247" s="1">
        <v>47894</v>
      </c>
      <c r="K247" t="s">
        <v>113</v>
      </c>
      <c r="L247" t="s">
        <v>7</v>
      </c>
      <c r="M247">
        <v>618125</v>
      </c>
      <c r="N247">
        <v>618125</v>
      </c>
      <c r="O247" t="s">
        <v>120</v>
      </c>
      <c r="P247" t="s">
        <v>1588</v>
      </c>
      <c r="AH247">
        <v>1733955</v>
      </c>
      <c r="AI247">
        <v>1731865</v>
      </c>
      <c r="AJ247">
        <f t="shared" si="8"/>
        <v>1</v>
      </c>
    </row>
    <row r="248" spans="1:36">
      <c r="A248" s="1">
        <v>46251</v>
      </c>
      <c r="B248" t="s">
        <v>977</v>
      </c>
      <c r="C248" t="s">
        <v>7</v>
      </c>
      <c r="D248" t="s">
        <v>1319</v>
      </c>
      <c r="E248" t="s">
        <v>208</v>
      </c>
      <c r="F248" t="s">
        <v>1410</v>
      </c>
      <c r="G248">
        <v>10030</v>
      </c>
      <c r="H248" s="1">
        <v>38505</v>
      </c>
      <c r="I248" s="1">
        <v>38506</v>
      </c>
      <c r="J248" s="1">
        <v>47894</v>
      </c>
      <c r="K248" t="s">
        <v>113</v>
      </c>
      <c r="L248" t="s">
        <v>7</v>
      </c>
      <c r="M248">
        <v>618125</v>
      </c>
      <c r="N248">
        <v>618125</v>
      </c>
      <c r="O248" t="s">
        <v>120</v>
      </c>
      <c r="P248" t="s">
        <v>1591</v>
      </c>
      <c r="AH248">
        <v>1733931</v>
      </c>
      <c r="AI248">
        <v>1733316</v>
      </c>
      <c r="AJ248">
        <f t="shared" si="8"/>
        <v>1</v>
      </c>
    </row>
    <row r="249" spans="1:36">
      <c r="A249" s="1">
        <v>46251</v>
      </c>
      <c r="B249" t="s">
        <v>977</v>
      </c>
      <c r="C249" t="s">
        <v>7</v>
      </c>
      <c r="D249" t="s">
        <v>1319</v>
      </c>
      <c r="E249" t="s">
        <v>208</v>
      </c>
      <c r="F249" t="s">
        <v>1410</v>
      </c>
      <c r="G249">
        <v>10042</v>
      </c>
      <c r="H249" s="1">
        <v>38506</v>
      </c>
      <c r="I249" s="1">
        <v>38509</v>
      </c>
      <c r="J249" s="1">
        <v>47894</v>
      </c>
      <c r="K249" t="s">
        <v>113</v>
      </c>
      <c r="L249" t="s">
        <v>7</v>
      </c>
      <c r="M249">
        <v>483750</v>
      </c>
      <c r="N249">
        <v>483750</v>
      </c>
      <c r="O249" t="s">
        <v>120</v>
      </c>
      <c r="P249" t="s">
        <v>1591</v>
      </c>
      <c r="AH249">
        <v>1733915</v>
      </c>
      <c r="AI249">
        <v>1733469</v>
      </c>
      <c r="AJ249">
        <f t="shared" si="8"/>
        <v>1</v>
      </c>
    </row>
    <row r="250" spans="1:36">
      <c r="A250" s="1">
        <v>46251</v>
      </c>
      <c r="B250" t="s">
        <v>977</v>
      </c>
      <c r="C250" t="s">
        <v>7</v>
      </c>
      <c r="D250" t="s">
        <v>1319</v>
      </c>
      <c r="E250" t="s">
        <v>208</v>
      </c>
      <c r="F250" t="s">
        <v>1410</v>
      </c>
      <c r="G250">
        <v>10057</v>
      </c>
      <c r="H250" s="1">
        <v>38509</v>
      </c>
      <c r="I250" s="1">
        <v>38510</v>
      </c>
      <c r="J250" s="1">
        <v>47894</v>
      </c>
      <c r="K250" t="s">
        <v>113</v>
      </c>
      <c r="L250" t="s">
        <v>7</v>
      </c>
      <c r="M250">
        <v>403125</v>
      </c>
      <c r="N250">
        <v>403125</v>
      </c>
      <c r="O250" t="s">
        <v>120</v>
      </c>
      <c r="P250" t="s">
        <v>1591</v>
      </c>
      <c r="AH250">
        <v>1733926</v>
      </c>
      <c r="AI250">
        <v>1733337</v>
      </c>
      <c r="AJ250">
        <f t="shared" si="8"/>
        <v>1</v>
      </c>
    </row>
    <row r="251" spans="1:36">
      <c r="A251" s="1">
        <v>46251</v>
      </c>
      <c r="B251" t="s">
        <v>977</v>
      </c>
      <c r="C251" t="s">
        <v>7</v>
      </c>
      <c r="D251" t="s">
        <v>1319</v>
      </c>
      <c r="E251" t="s">
        <v>208</v>
      </c>
      <c r="F251" t="s">
        <v>1410</v>
      </c>
      <c r="G251">
        <v>10058</v>
      </c>
      <c r="H251" s="1">
        <v>38509</v>
      </c>
      <c r="I251" s="1">
        <v>38510</v>
      </c>
      <c r="J251" s="1">
        <v>47894</v>
      </c>
      <c r="K251" t="s">
        <v>113</v>
      </c>
      <c r="L251" t="s">
        <v>7</v>
      </c>
      <c r="M251">
        <v>403125</v>
      </c>
      <c r="N251">
        <v>403125</v>
      </c>
      <c r="O251" t="s">
        <v>120</v>
      </c>
      <c r="P251" t="s">
        <v>1590</v>
      </c>
      <c r="AH251">
        <v>1733935</v>
      </c>
      <c r="AI251">
        <v>1732124</v>
      </c>
      <c r="AJ251">
        <f t="shared" si="8"/>
        <v>1</v>
      </c>
    </row>
    <row r="252" spans="1:36">
      <c r="A252" s="1">
        <v>46251</v>
      </c>
      <c r="B252" t="s">
        <v>977</v>
      </c>
      <c r="C252" t="s">
        <v>7</v>
      </c>
      <c r="D252" t="s">
        <v>1319</v>
      </c>
      <c r="E252" t="s">
        <v>208</v>
      </c>
      <c r="F252" t="s">
        <v>1410</v>
      </c>
      <c r="G252">
        <v>10074</v>
      </c>
      <c r="H252" s="1">
        <v>38510</v>
      </c>
      <c r="I252" s="1">
        <v>38511</v>
      </c>
      <c r="J252" s="1">
        <v>47894</v>
      </c>
      <c r="K252" t="s">
        <v>113</v>
      </c>
      <c r="L252" t="s">
        <v>7</v>
      </c>
      <c r="M252">
        <v>241875</v>
      </c>
      <c r="N252">
        <v>241875</v>
      </c>
      <c r="O252" t="s">
        <v>120</v>
      </c>
      <c r="P252" t="s">
        <v>1591</v>
      </c>
      <c r="AH252">
        <v>1733922</v>
      </c>
      <c r="AI252">
        <v>1732053</v>
      </c>
      <c r="AJ252">
        <f t="shared" si="8"/>
        <v>1</v>
      </c>
    </row>
    <row r="253" spans="1:36">
      <c r="A253" s="1">
        <v>46251</v>
      </c>
      <c r="B253" t="s">
        <v>977</v>
      </c>
      <c r="C253" t="s">
        <v>7</v>
      </c>
      <c r="D253" t="s">
        <v>1319</v>
      </c>
      <c r="E253" t="s">
        <v>208</v>
      </c>
      <c r="F253" t="s">
        <v>1410</v>
      </c>
      <c r="G253">
        <v>10084</v>
      </c>
      <c r="H253" s="1">
        <v>38510</v>
      </c>
      <c r="I253" s="1">
        <v>38511</v>
      </c>
      <c r="J253" s="1">
        <v>47894</v>
      </c>
      <c r="K253" t="s">
        <v>113</v>
      </c>
      <c r="L253" t="s">
        <v>7</v>
      </c>
      <c r="M253">
        <v>-268750</v>
      </c>
      <c r="N253">
        <v>-268750</v>
      </c>
      <c r="O253" t="s">
        <v>120</v>
      </c>
      <c r="P253" t="s">
        <v>420</v>
      </c>
      <c r="AH253">
        <v>1733948</v>
      </c>
      <c r="AI253">
        <v>1733069</v>
      </c>
      <c r="AJ253">
        <f t="shared" si="8"/>
        <v>1</v>
      </c>
    </row>
    <row r="254" spans="1:36">
      <c r="A254" s="1">
        <v>46251</v>
      </c>
      <c r="B254" t="s">
        <v>977</v>
      </c>
      <c r="C254" t="s">
        <v>7</v>
      </c>
      <c r="D254" t="s">
        <v>1319</v>
      </c>
      <c r="E254" t="s">
        <v>208</v>
      </c>
      <c r="F254" t="s">
        <v>1410</v>
      </c>
      <c r="G254">
        <v>10104</v>
      </c>
      <c r="H254" s="1">
        <v>38512</v>
      </c>
      <c r="I254" s="1">
        <v>38513</v>
      </c>
      <c r="J254" s="1">
        <v>47894</v>
      </c>
      <c r="K254" t="s">
        <v>113</v>
      </c>
      <c r="L254" t="s">
        <v>7</v>
      </c>
      <c r="M254">
        <v>537500</v>
      </c>
      <c r="N254">
        <v>537500</v>
      </c>
      <c r="O254" t="s">
        <v>120</v>
      </c>
      <c r="P254" t="s">
        <v>1588</v>
      </c>
      <c r="AH254">
        <v>1732061</v>
      </c>
      <c r="AI254">
        <v>1732306</v>
      </c>
      <c r="AJ254">
        <f t="shared" si="8"/>
        <v>1</v>
      </c>
    </row>
    <row r="255" spans="1:36">
      <c r="A255" s="1">
        <v>46251</v>
      </c>
      <c r="B255" t="s">
        <v>977</v>
      </c>
      <c r="C255" t="s">
        <v>7</v>
      </c>
      <c r="D255" t="s">
        <v>1319</v>
      </c>
      <c r="E255" t="s">
        <v>208</v>
      </c>
      <c r="F255" t="s">
        <v>1410</v>
      </c>
      <c r="G255">
        <v>10105</v>
      </c>
      <c r="H255" s="1">
        <v>38512</v>
      </c>
      <c r="I255" s="1">
        <v>38513</v>
      </c>
      <c r="J255" s="1">
        <v>47894</v>
      </c>
      <c r="K255" t="s">
        <v>113</v>
      </c>
      <c r="L255" t="s">
        <v>7</v>
      </c>
      <c r="M255">
        <v>537500</v>
      </c>
      <c r="N255">
        <v>537500</v>
      </c>
      <c r="O255" t="s">
        <v>120</v>
      </c>
      <c r="P255" t="s">
        <v>1591</v>
      </c>
      <c r="AH255">
        <v>1771419</v>
      </c>
      <c r="AI255">
        <v>1732283</v>
      </c>
      <c r="AJ255">
        <f t="shared" si="8"/>
        <v>1</v>
      </c>
    </row>
    <row r="256" spans="1:36">
      <c r="A256" s="1">
        <v>46251</v>
      </c>
      <c r="B256" t="s">
        <v>977</v>
      </c>
      <c r="C256" t="s">
        <v>7</v>
      </c>
      <c r="D256" t="s">
        <v>1319</v>
      </c>
      <c r="E256" t="s">
        <v>208</v>
      </c>
      <c r="F256" t="s">
        <v>1410</v>
      </c>
      <c r="G256">
        <v>10114</v>
      </c>
      <c r="H256" s="1">
        <v>38513</v>
      </c>
      <c r="I256" s="1">
        <v>38516</v>
      </c>
      <c r="J256" s="1">
        <v>47894</v>
      </c>
      <c r="K256" t="s">
        <v>113</v>
      </c>
      <c r="L256" t="s">
        <v>7</v>
      </c>
      <c r="M256">
        <v>-537500</v>
      </c>
      <c r="N256">
        <v>-537500</v>
      </c>
      <c r="O256" t="s">
        <v>120</v>
      </c>
      <c r="P256" t="s">
        <v>1591</v>
      </c>
      <c r="AH256">
        <v>1771421</v>
      </c>
      <c r="AI256">
        <v>1734701</v>
      </c>
      <c r="AJ256">
        <f t="shared" si="8"/>
        <v>1</v>
      </c>
    </row>
    <row r="257" spans="1:36">
      <c r="A257" s="1">
        <v>46251</v>
      </c>
      <c r="B257" t="s">
        <v>977</v>
      </c>
      <c r="C257" t="s">
        <v>7</v>
      </c>
      <c r="D257" t="s">
        <v>1319</v>
      </c>
      <c r="E257" t="s">
        <v>208</v>
      </c>
      <c r="F257" t="s">
        <v>1410</v>
      </c>
      <c r="G257">
        <v>10115</v>
      </c>
      <c r="H257" s="1">
        <v>38513</v>
      </c>
      <c r="I257" s="1">
        <v>38516</v>
      </c>
      <c r="J257" s="1">
        <v>47894</v>
      </c>
      <c r="K257" t="s">
        <v>113</v>
      </c>
      <c r="L257" t="s">
        <v>7</v>
      </c>
      <c r="M257">
        <v>-537500</v>
      </c>
      <c r="N257">
        <v>-537500</v>
      </c>
      <c r="O257" t="s">
        <v>120</v>
      </c>
      <c r="P257" t="s">
        <v>1587</v>
      </c>
      <c r="AH257">
        <v>1733431</v>
      </c>
      <c r="AI257">
        <v>1733734</v>
      </c>
      <c r="AJ257">
        <f t="shared" si="8"/>
        <v>1</v>
      </c>
    </row>
    <row r="258" spans="1:36">
      <c r="A258" s="1">
        <v>46251</v>
      </c>
      <c r="B258" t="s">
        <v>977</v>
      </c>
      <c r="C258" t="s">
        <v>7</v>
      </c>
      <c r="D258" t="s">
        <v>1319</v>
      </c>
      <c r="E258" t="s">
        <v>208</v>
      </c>
      <c r="F258" t="s">
        <v>1410</v>
      </c>
      <c r="G258">
        <v>10118</v>
      </c>
      <c r="H258" s="1">
        <v>38513</v>
      </c>
      <c r="I258" s="1">
        <v>38516</v>
      </c>
      <c r="J258" s="1">
        <v>47894</v>
      </c>
      <c r="K258" t="s">
        <v>113</v>
      </c>
      <c r="L258" t="s">
        <v>7</v>
      </c>
      <c r="M258">
        <v>-537500</v>
      </c>
      <c r="N258">
        <v>-537500</v>
      </c>
      <c r="O258" t="s">
        <v>120</v>
      </c>
      <c r="P258" t="s">
        <v>1588</v>
      </c>
      <c r="AH258">
        <v>1732602</v>
      </c>
      <c r="AI258">
        <v>1732406</v>
      </c>
      <c r="AJ258">
        <f t="shared" si="8"/>
        <v>1</v>
      </c>
    </row>
    <row r="259" spans="1:36">
      <c r="A259" s="1">
        <v>46251</v>
      </c>
      <c r="B259" t="s">
        <v>977</v>
      </c>
      <c r="C259" t="s">
        <v>7</v>
      </c>
      <c r="D259" t="s">
        <v>1319</v>
      </c>
      <c r="E259" t="s">
        <v>208</v>
      </c>
      <c r="F259" t="s">
        <v>1410</v>
      </c>
      <c r="G259">
        <v>10119</v>
      </c>
      <c r="H259" s="1">
        <v>38513</v>
      </c>
      <c r="I259" s="1">
        <v>38516</v>
      </c>
      <c r="J259" s="1">
        <v>47894</v>
      </c>
      <c r="K259" t="s">
        <v>113</v>
      </c>
      <c r="L259" t="s">
        <v>7</v>
      </c>
      <c r="M259">
        <v>-537500</v>
      </c>
      <c r="N259">
        <v>-537500</v>
      </c>
      <c r="O259" t="s">
        <v>120</v>
      </c>
      <c r="P259" t="s">
        <v>1589</v>
      </c>
      <c r="AH259">
        <v>1771422</v>
      </c>
      <c r="AI259">
        <v>1733738</v>
      </c>
      <c r="AJ259">
        <f t="shared" si="8"/>
        <v>1</v>
      </c>
    </row>
    <row r="260" spans="1:36">
      <c r="A260" s="1">
        <v>46251</v>
      </c>
      <c r="B260" t="s">
        <v>977</v>
      </c>
      <c r="C260" t="s">
        <v>7</v>
      </c>
      <c r="D260" t="s">
        <v>1319</v>
      </c>
      <c r="E260" t="s">
        <v>208</v>
      </c>
      <c r="F260" t="s">
        <v>1410</v>
      </c>
      <c r="G260">
        <v>10122</v>
      </c>
      <c r="H260" s="1">
        <v>38513</v>
      </c>
      <c r="I260" s="1">
        <v>38516</v>
      </c>
      <c r="J260" s="1">
        <v>47894</v>
      </c>
      <c r="K260" t="s">
        <v>113</v>
      </c>
      <c r="L260" t="s">
        <v>7</v>
      </c>
      <c r="M260">
        <v>-537500</v>
      </c>
      <c r="N260">
        <v>-537500</v>
      </c>
      <c r="O260" t="s">
        <v>120</v>
      </c>
      <c r="P260" t="s">
        <v>1590</v>
      </c>
      <c r="AH260">
        <v>1732495</v>
      </c>
      <c r="AI260">
        <v>1731888</v>
      </c>
      <c r="AJ260">
        <f t="shared" ref="AJ260:AJ323" si="9">COUNTIF(AH:AH,AI260)</f>
        <v>1</v>
      </c>
    </row>
    <row r="261" spans="1:36">
      <c r="A261" s="1">
        <v>46251</v>
      </c>
      <c r="B261" t="s">
        <v>977</v>
      </c>
      <c r="C261" t="s">
        <v>7</v>
      </c>
      <c r="D261" t="s">
        <v>1319</v>
      </c>
      <c r="E261" t="s">
        <v>208</v>
      </c>
      <c r="F261" t="s">
        <v>1410</v>
      </c>
      <c r="G261">
        <v>11282</v>
      </c>
      <c r="H261" s="1">
        <v>38631</v>
      </c>
      <c r="I261" s="1">
        <v>38632</v>
      </c>
      <c r="J261" s="1">
        <v>47894</v>
      </c>
      <c r="K261" t="s">
        <v>113</v>
      </c>
      <c r="L261" t="s">
        <v>7</v>
      </c>
      <c r="M261">
        <v>-1491562.5</v>
      </c>
      <c r="N261">
        <v>-1491562.5</v>
      </c>
      <c r="O261" t="s">
        <v>120</v>
      </c>
      <c r="P261" t="s">
        <v>1588</v>
      </c>
      <c r="AH261">
        <v>1732091</v>
      </c>
      <c r="AI261">
        <v>1733790</v>
      </c>
      <c r="AJ261">
        <f t="shared" si="9"/>
        <v>1</v>
      </c>
    </row>
    <row r="262" spans="1:36">
      <c r="A262" s="1">
        <v>46251</v>
      </c>
      <c r="B262" t="s">
        <v>977</v>
      </c>
      <c r="C262" t="s">
        <v>7</v>
      </c>
      <c r="D262" t="s">
        <v>1319</v>
      </c>
      <c r="E262" t="s">
        <v>208</v>
      </c>
      <c r="F262" t="s">
        <v>1410</v>
      </c>
      <c r="G262">
        <v>11284</v>
      </c>
      <c r="H262" s="1">
        <v>38631</v>
      </c>
      <c r="I262" s="1">
        <v>38632</v>
      </c>
      <c r="J262" s="1">
        <v>47894</v>
      </c>
      <c r="K262" t="s">
        <v>113</v>
      </c>
      <c r="L262" t="s">
        <v>7</v>
      </c>
      <c r="M262">
        <v>-255312.5</v>
      </c>
      <c r="N262">
        <v>-255312.5</v>
      </c>
      <c r="O262" t="s">
        <v>120</v>
      </c>
      <c r="P262" t="s">
        <v>1591</v>
      </c>
      <c r="AH262">
        <v>1732853</v>
      </c>
      <c r="AI262">
        <v>1732300</v>
      </c>
      <c r="AJ262">
        <f t="shared" si="9"/>
        <v>1</v>
      </c>
    </row>
    <row r="263" spans="1:36">
      <c r="A263" s="1">
        <v>46251</v>
      </c>
      <c r="B263" t="s">
        <v>977</v>
      </c>
      <c r="C263" t="s">
        <v>7</v>
      </c>
      <c r="D263" t="s">
        <v>1319</v>
      </c>
      <c r="E263" t="s">
        <v>208</v>
      </c>
      <c r="F263" t="s">
        <v>1410</v>
      </c>
      <c r="G263">
        <v>11459</v>
      </c>
      <c r="H263" s="1">
        <v>38651</v>
      </c>
      <c r="I263" s="1">
        <v>38652</v>
      </c>
      <c r="J263" s="1">
        <v>47894</v>
      </c>
      <c r="K263" t="s">
        <v>113</v>
      </c>
      <c r="L263" t="s">
        <v>7</v>
      </c>
      <c r="M263">
        <v>335937.5</v>
      </c>
      <c r="N263">
        <v>335937.5</v>
      </c>
      <c r="O263" t="s">
        <v>120</v>
      </c>
      <c r="P263" t="s">
        <v>1588</v>
      </c>
      <c r="AH263">
        <v>1732048</v>
      </c>
      <c r="AI263">
        <v>1733622</v>
      </c>
      <c r="AJ263">
        <f t="shared" si="9"/>
        <v>1</v>
      </c>
    </row>
    <row r="264" spans="1:36">
      <c r="A264" s="1">
        <v>46251</v>
      </c>
      <c r="B264" t="s">
        <v>977</v>
      </c>
      <c r="C264" t="s">
        <v>7</v>
      </c>
      <c r="D264" t="s">
        <v>1319</v>
      </c>
      <c r="E264" t="s">
        <v>208</v>
      </c>
      <c r="F264" t="s">
        <v>1410</v>
      </c>
      <c r="G264">
        <v>11461</v>
      </c>
      <c r="H264" s="1">
        <v>38651</v>
      </c>
      <c r="I264" s="1">
        <v>38652</v>
      </c>
      <c r="J264" s="1">
        <v>47894</v>
      </c>
      <c r="K264" t="s">
        <v>113</v>
      </c>
      <c r="L264" t="s">
        <v>7</v>
      </c>
      <c r="M264">
        <v>335937.5</v>
      </c>
      <c r="N264">
        <v>335937.5</v>
      </c>
      <c r="O264" t="s">
        <v>120</v>
      </c>
      <c r="P264" t="s">
        <v>1588</v>
      </c>
      <c r="AH264">
        <v>1732899</v>
      </c>
      <c r="AI264">
        <v>1732197</v>
      </c>
      <c r="AJ264">
        <f t="shared" si="9"/>
        <v>1</v>
      </c>
    </row>
    <row r="265" spans="1:36">
      <c r="A265" s="1">
        <v>46251</v>
      </c>
      <c r="B265" t="s">
        <v>977</v>
      </c>
      <c r="C265" t="s">
        <v>7</v>
      </c>
      <c r="D265" t="s">
        <v>1319</v>
      </c>
      <c r="E265" t="s">
        <v>208</v>
      </c>
      <c r="F265" t="s">
        <v>1410</v>
      </c>
      <c r="G265">
        <v>11468</v>
      </c>
      <c r="H265" s="1">
        <v>38651</v>
      </c>
      <c r="I265" s="1">
        <v>38652</v>
      </c>
      <c r="J265" s="1">
        <v>47894</v>
      </c>
      <c r="K265" t="s">
        <v>113</v>
      </c>
      <c r="L265" t="s">
        <v>7</v>
      </c>
      <c r="M265">
        <v>-671875</v>
      </c>
      <c r="N265">
        <v>-671875</v>
      </c>
      <c r="O265" t="s">
        <v>120</v>
      </c>
      <c r="P265" t="s">
        <v>1588</v>
      </c>
      <c r="AH265">
        <v>1731982</v>
      </c>
      <c r="AI265">
        <v>1733791</v>
      </c>
      <c r="AJ265">
        <f t="shared" si="9"/>
        <v>1</v>
      </c>
    </row>
    <row r="266" spans="1:36">
      <c r="A266" s="1">
        <v>46251</v>
      </c>
      <c r="B266" t="s">
        <v>977</v>
      </c>
      <c r="C266" t="s">
        <v>7</v>
      </c>
      <c r="D266" t="s">
        <v>1319</v>
      </c>
      <c r="E266" t="s">
        <v>208</v>
      </c>
      <c r="F266" t="s">
        <v>1410</v>
      </c>
      <c r="G266">
        <v>11483</v>
      </c>
      <c r="H266" s="1">
        <v>38652</v>
      </c>
      <c r="I266" s="1">
        <v>38653</v>
      </c>
      <c r="J266" s="1">
        <v>47894</v>
      </c>
      <c r="K266" t="s">
        <v>113</v>
      </c>
      <c r="L266" t="s">
        <v>7</v>
      </c>
      <c r="M266">
        <v>-671875</v>
      </c>
      <c r="N266">
        <v>-671875</v>
      </c>
      <c r="O266" t="s">
        <v>120</v>
      </c>
      <c r="P266" t="s">
        <v>830</v>
      </c>
      <c r="AH266">
        <v>1732181</v>
      </c>
      <c r="AI266">
        <v>1732813</v>
      </c>
      <c r="AJ266">
        <f t="shared" si="9"/>
        <v>1</v>
      </c>
    </row>
    <row r="267" spans="1:36">
      <c r="A267" s="1">
        <v>46251</v>
      </c>
      <c r="B267" t="s">
        <v>977</v>
      </c>
      <c r="C267" t="s">
        <v>7</v>
      </c>
      <c r="D267" t="s">
        <v>1319</v>
      </c>
      <c r="E267" t="s">
        <v>208</v>
      </c>
      <c r="F267" t="s">
        <v>1410</v>
      </c>
      <c r="G267">
        <v>11485</v>
      </c>
      <c r="H267" s="1">
        <v>38652</v>
      </c>
      <c r="I267" s="1">
        <v>38653</v>
      </c>
      <c r="J267" s="1">
        <v>47894</v>
      </c>
      <c r="K267" t="s">
        <v>113</v>
      </c>
      <c r="L267" t="s">
        <v>7</v>
      </c>
      <c r="M267">
        <v>-671875</v>
      </c>
      <c r="N267">
        <v>-671875</v>
      </c>
      <c r="O267" t="s">
        <v>120</v>
      </c>
      <c r="P267" t="s">
        <v>1588</v>
      </c>
      <c r="AH267">
        <v>1733111</v>
      </c>
      <c r="AI267">
        <v>1733692</v>
      </c>
      <c r="AJ267">
        <f t="shared" si="9"/>
        <v>1</v>
      </c>
    </row>
    <row r="268" spans="1:36">
      <c r="A268" s="1">
        <v>46251</v>
      </c>
      <c r="B268" t="s">
        <v>977</v>
      </c>
      <c r="C268" t="s">
        <v>7</v>
      </c>
      <c r="D268" t="s">
        <v>1319</v>
      </c>
      <c r="E268" t="s">
        <v>208</v>
      </c>
      <c r="F268" t="s">
        <v>1410</v>
      </c>
      <c r="G268">
        <v>11487</v>
      </c>
      <c r="H268" s="1">
        <v>38652</v>
      </c>
      <c r="I268" s="1">
        <v>38653</v>
      </c>
      <c r="J268" s="1">
        <v>47894</v>
      </c>
      <c r="K268" t="s">
        <v>113</v>
      </c>
      <c r="L268" t="s">
        <v>7</v>
      </c>
      <c r="M268">
        <v>-564375</v>
      </c>
      <c r="N268">
        <v>-564375</v>
      </c>
      <c r="O268" t="s">
        <v>120</v>
      </c>
      <c r="P268" t="s">
        <v>1591</v>
      </c>
      <c r="AH268">
        <v>1733386</v>
      </c>
      <c r="AI268">
        <v>1732780</v>
      </c>
      <c r="AJ268">
        <f t="shared" si="9"/>
        <v>1</v>
      </c>
    </row>
    <row r="269" spans="1:36">
      <c r="A269" s="1">
        <v>46251</v>
      </c>
      <c r="B269" t="s">
        <v>977</v>
      </c>
      <c r="C269" t="s">
        <v>7</v>
      </c>
      <c r="D269" t="s">
        <v>1319</v>
      </c>
      <c r="E269" t="s">
        <v>208</v>
      </c>
      <c r="F269" t="s">
        <v>1410</v>
      </c>
      <c r="G269">
        <v>11500</v>
      </c>
      <c r="H269" s="1">
        <v>38653</v>
      </c>
      <c r="I269" s="1">
        <v>38656</v>
      </c>
      <c r="J269" s="1">
        <v>47894</v>
      </c>
      <c r="K269" t="s">
        <v>113</v>
      </c>
      <c r="L269" t="s">
        <v>7</v>
      </c>
      <c r="M269">
        <v>362812.5</v>
      </c>
      <c r="N269">
        <v>362812.5</v>
      </c>
      <c r="O269" t="s">
        <v>120</v>
      </c>
      <c r="P269" t="s">
        <v>1588</v>
      </c>
      <c r="AH269">
        <v>1732442</v>
      </c>
      <c r="AI269">
        <v>1733909</v>
      </c>
      <c r="AJ269">
        <f t="shared" si="9"/>
        <v>1</v>
      </c>
    </row>
    <row r="270" spans="1:36">
      <c r="A270" s="1">
        <v>46251</v>
      </c>
      <c r="B270" t="s">
        <v>977</v>
      </c>
      <c r="C270" t="s">
        <v>7</v>
      </c>
      <c r="D270" t="s">
        <v>1319</v>
      </c>
      <c r="E270" t="s">
        <v>208</v>
      </c>
      <c r="F270" t="s">
        <v>1410</v>
      </c>
      <c r="G270">
        <v>11502</v>
      </c>
      <c r="H270" s="1">
        <v>38653</v>
      </c>
      <c r="I270" s="1">
        <v>38656</v>
      </c>
      <c r="J270" s="1">
        <v>47894</v>
      </c>
      <c r="K270" t="s">
        <v>113</v>
      </c>
      <c r="L270" t="s">
        <v>7</v>
      </c>
      <c r="M270">
        <v>134375</v>
      </c>
      <c r="N270">
        <v>134375</v>
      </c>
      <c r="O270" t="s">
        <v>120</v>
      </c>
      <c r="P270" t="s">
        <v>1588</v>
      </c>
      <c r="AH270">
        <v>1733409</v>
      </c>
      <c r="AI270">
        <v>1733368</v>
      </c>
      <c r="AJ270">
        <f t="shared" si="9"/>
        <v>1</v>
      </c>
    </row>
    <row r="271" spans="1:36">
      <c r="A271" s="1">
        <v>46251</v>
      </c>
      <c r="B271" t="s">
        <v>977</v>
      </c>
      <c r="C271" t="s">
        <v>7</v>
      </c>
      <c r="D271" t="s">
        <v>1319</v>
      </c>
      <c r="E271" t="s">
        <v>208</v>
      </c>
      <c r="F271" t="s">
        <v>1410</v>
      </c>
      <c r="G271">
        <v>11504</v>
      </c>
      <c r="H271" s="1">
        <v>38653</v>
      </c>
      <c r="I271" s="1">
        <v>38656</v>
      </c>
      <c r="J271" s="1">
        <v>47894</v>
      </c>
      <c r="K271" t="s">
        <v>113</v>
      </c>
      <c r="L271" t="s">
        <v>7</v>
      </c>
      <c r="M271">
        <v>174687.5</v>
      </c>
      <c r="N271">
        <v>174687.5</v>
      </c>
      <c r="O271" t="s">
        <v>120</v>
      </c>
      <c r="P271" t="s">
        <v>1588</v>
      </c>
      <c r="AH271">
        <v>1733068</v>
      </c>
      <c r="AI271">
        <v>1733554</v>
      </c>
      <c r="AJ271">
        <f t="shared" si="9"/>
        <v>1</v>
      </c>
    </row>
    <row r="272" spans="1:36">
      <c r="A272" s="1">
        <v>46251</v>
      </c>
      <c r="B272" t="s">
        <v>977</v>
      </c>
      <c r="C272" t="s">
        <v>7</v>
      </c>
      <c r="D272" t="s">
        <v>1319</v>
      </c>
      <c r="E272" t="s">
        <v>208</v>
      </c>
      <c r="F272" t="s">
        <v>1410</v>
      </c>
      <c r="G272">
        <v>11667</v>
      </c>
      <c r="H272" s="1">
        <v>38666</v>
      </c>
      <c r="I272" s="1">
        <v>38670</v>
      </c>
      <c r="J272" s="1">
        <v>47894</v>
      </c>
      <c r="K272" t="s">
        <v>113</v>
      </c>
      <c r="L272" t="s">
        <v>7</v>
      </c>
      <c r="M272">
        <v>1343750</v>
      </c>
      <c r="N272">
        <v>1343750</v>
      </c>
      <c r="O272" t="s">
        <v>120</v>
      </c>
      <c r="P272" t="s">
        <v>1591</v>
      </c>
      <c r="AH272">
        <v>1732337</v>
      </c>
      <c r="AI272">
        <v>1733567</v>
      </c>
      <c r="AJ272">
        <f t="shared" si="9"/>
        <v>1</v>
      </c>
    </row>
    <row r="273" spans="1:36">
      <c r="A273" s="1">
        <v>46251</v>
      </c>
      <c r="B273" t="s">
        <v>977</v>
      </c>
      <c r="C273" t="s">
        <v>7</v>
      </c>
      <c r="D273" t="s">
        <v>1319</v>
      </c>
      <c r="E273" t="s">
        <v>208</v>
      </c>
      <c r="F273" t="s">
        <v>1410</v>
      </c>
      <c r="G273">
        <v>11669</v>
      </c>
      <c r="H273" s="1">
        <v>38666</v>
      </c>
      <c r="I273" s="1">
        <v>38670</v>
      </c>
      <c r="J273" s="1">
        <v>47894</v>
      </c>
      <c r="K273" t="s">
        <v>113</v>
      </c>
      <c r="L273" t="s">
        <v>7</v>
      </c>
      <c r="M273">
        <v>671875</v>
      </c>
      <c r="N273">
        <v>671875</v>
      </c>
      <c r="O273" t="s">
        <v>120</v>
      </c>
      <c r="P273" t="s">
        <v>1589</v>
      </c>
      <c r="AH273">
        <v>1733016</v>
      </c>
      <c r="AI273">
        <v>1733600</v>
      </c>
      <c r="AJ273">
        <f t="shared" si="9"/>
        <v>1</v>
      </c>
    </row>
    <row r="274" spans="1:36">
      <c r="A274" s="1">
        <v>46251</v>
      </c>
      <c r="B274" t="s">
        <v>977</v>
      </c>
      <c r="C274" t="s">
        <v>7</v>
      </c>
      <c r="D274" t="s">
        <v>1319</v>
      </c>
      <c r="E274" t="s">
        <v>208</v>
      </c>
      <c r="F274" t="s">
        <v>1410</v>
      </c>
      <c r="G274">
        <v>11687</v>
      </c>
      <c r="H274" s="1">
        <v>38671</v>
      </c>
      <c r="I274" s="1">
        <v>38672</v>
      </c>
      <c r="J274" s="1">
        <v>47894</v>
      </c>
      <c r="K274" t="s">
        <v>113</v>
      </c>
      <c r="L274" t="s">
        <v>7</v>
      </c>
      <c r="M274">
        <v>671875</v>
      </c>
      <c r="N274">
        <v>671875</v>
      </c>
      <c r="O274" t="s">
        <v>120</v>
      </c>
      <c r="P274" t="s">
        <v>1588</v>
      </c>
      <c r="AH274">
        <v>1732179</v>
      </c>
      <c r="AI274">
        <v>1733623</v>
      </c>
      <c r="AJ274">
        <f t="shared" si="9"/>
        <v>1</v>
      </c>
    </row>
    <row r="275" spans="1:36">
      <c r="A275" s="1">
        <v>46251</v>
      </c>
      <c r="B275" t="s">
        <v>977</v>
      </c>
      <c r="C275" t="s">
        <v>7</v>
      </c>
      <c r="D275" t="s">
        <v>1319</v>
      </c>
      <c r="E275" t="s">
        <v>208</v>
      </c>
      <c r="F275" t="s">
        <v>1410</v>
      </c>
      <c r="G275">
        <v>11689</v>
      </c>
      <c r="H275" s="1">
        <v>38671</v>
      </c>
      <c r="I275" s="1">
        <v>38672</v>
      </c>
      <c r="J275" s="1">
        <v>47894</v>
      </c>
      <c r="K275" t="s">
        <v>113</v>
      </c>
      <c r="L275" t="s">
        <v>7</v>
      </c>
      <c r="M275">
        <v>671875</v>
      </c>
      <c r="N275">
        <v>671875</v>
      </c>
      <c r="O275" t="s">
        <v>120</v>
      </c>
      <c r="P275" t="s">
        <v>1588</v>
      </c>
      <c r="AH275">
        <v>1732869</v>
      </c>
      <c r="AI275">
        <v>1733651</v>
      </c>
      <c r="AJ275">
        <f t="shared" si="9"/>
        <v>1</v>
      </c>
    </row>
    <row r="276" spans="1:36">
      <c r="A276" s="1">
        <v>46251</v>
      </c>
      <c r="B276" t="s">
        <v>977</v>
      </c>
      <c r="C276" t="s">
        <v>7</v>
      </c>
      <c r="D276" t="s">
        <v>1319</v>
      </c>
      <c r="E276" t="s">
        <v>208</v>
      </c>
      <c r="F276" t="s">
        <v>1410</v>
      </c>
      <c r="G276">
        <v>11691</v>
      </c>
      <c r="H276" s="1">
        <v>38671</v>
      </c>
      <c r="I276" s="1">
        <v>38672</v>
      </c>
      <c r="J276" s="1">
        <v>47894</v>
      </c>
      <c r="K276" t="s">
        <v>113</v>
      </c>
      <c r="L276" t="s">
        <v>7</v>
      </c>
      <c r="M276">
        <v>671875</v>
      </c>
      <c r="N276">
        <v>671875</v>
      </c>
      <c r="O276" t="s">
        <v>120</v>
      </c>
      <c r="P276" t="s">
        <v>1591</v>
      </c>
      <c r="AH276">
        <v>1733454</v>
      </c>
      <c r="AI276">
        <v>1733773</v>
      </c>
      <c r="AJ276">
        <f t="shared" si="9"/>
        <v>1</v>
      </c>
    </row>
    <row r="277" spans="1:36">
      <c r="A277" s="1">
        <v>46251</v>
      </c>
      <c r="B277" t="s">
        <v>977</v>
      </c>
      <c r="C277" t="s">
        <v>7</v>
      </c>
      <c r="D277" t="s">
        <v>1319</v>
      </c>
      <c r="E277" t="s">
        <v>208</v>
      </c>
      <c r="F277" t="s">
        <v>1410</v>
      </c>
      <c r="G277">
        <v>11693</v>
      </c>
      <c r="H277" s="1">
        <v>38671</v>
      </c>
      <c r="I277" s="1">
        <v>38672</v>
      </c>
      <c r="J277" s="1">
        <v>47894</v>
      </c>
      <c r="K277" t="s">
        <v>113</v>
      </c>
      <c r="L277" t="s">
        <v>7</v>
      </c>
      <c r="M277">
        <v>-671875</v>
      </c>
      <c r="N277">
        <v>-671875</v>
      </c>
      <c r="O277" t="s">
        <v>120</v>
      </c>
      <c r="P277" t="s">
        <v>1588</v>
      </c>
      <c r="AH277">
        <v>1732412</v>
      </c>
      <c r="AI277">
        <v>1733813</v>
      </c>
      <c r="AJ277">
        <f t="shared" si="9"/>
        <v>1</v>
      </c>
    </row>
    <row r="278" spans="1:36">
      <c r="A278" s="1">
        <v>46251</v>
      </c>
      <c r="B278" t="s">
        <v>977</v>
      </c>
      <c r="C278" t="s">
        <v>7</v>
      </c>
      <c r="D278" t="s">
        <v>1319</v>
      </c>
      <c r="E278" t="s">
        <v>208</v>
      </c>
      <c r="F278" t="s">
        <v>1410</v>
      </c>
      <c r="G278">
        <v>11716</v>
      </c>
      <c r="H278" s="1">
        <v>38673</v>
      </c>
      <c r="I278" s="1">
        <v>38674</v>
      </c>
      <c r="J278" s="1">
        <v>47894</v>
      </c>
      <c r="K278" t="s">
        <v>113</v>
      </c>
      <c r="L278" t="s">
        <v>7</v>
      </c>
      <c r="M278">
        <v>-671875</v>
      </c>
      <c r="N278">
        <v>-671875</v>
      </c>
      <c r="O278" t="s">
        <v>120</v>
      </c>
      <c r="P278" t="s">
        <v>1588</v>
      </c>
      <c r="AH278">
        <v>1733101</v>
      </c>
      <c r="AI278">
        <v>1733850</v>
      </c>
      <c r="AJ278">
        <f t="shared" si="9"/>
        <v>1</v>
      </c>
    </row>
    <row r="279" spans="1:36">
      <c r="A279" s="1">
        <v>46251</v>
      </c>
      <c r="B279" t="s">
        <v>977</v>
      </c>
      <c r="C279" t="s">
        <v>7</v>
      </c>
      <c r="D279" t="s">
        <v>1319</v>
      </c>
      <c r="E279" t="s">
        <v>208</v>
      </c>
      <c r="F279" t="s">
        <v>1410</v>
      </c>
      <c r="G279">
        <v>11727</v>
      </c>
      <c r="H279" s="1">
        <v>38673</v>
      </c>
      <c r="I279" s="1">
        <v>38674</v>
      </c>
      <c r="J279" s="1">
        <v>47894</v>
      </c>
      <c r="K279" t="s">
        <v>113</v>
      </c>
      <c r="L279" t="s">
        <v>7</v>
      </c>
      <c r="M279">
        <v>671875</v>
      </c>
      <c r="N279">
        <v>671875</v>
      </c>
      <c r="O279" t="s">
        <v>120</v>
      </c>
      <c r="P279" t="s">
        <v>1594</v>
      </c>
      <c r="AH279">
        <v>1731875</v>
      </c>
      <c r="AI279">
        <v>1733570</v>
      </c>
      <c r="AJ279">
        <f t="shared" si="9"/>
        <v>1</v>
      </c>
    </row>
    <row r="280" spans="1:36">
      <c r="A280" s="1">
        <v>46251</v>
      </c>
      <c r="B280" t="s">
        <v>977</v>
      </c>
      <c r="C280" t="s">
        <v>7</v>
      </c>
      <c r="D280" t="s">
        <v>1319</v>
      </c>
      <c r="E280" t="s">
        <v>208</v>
      </c>
      <c r="F280" t="s">
        <v>1410</v>
      </c>
      <c r="G280">
        <v>11729</v>
      </c>
      <c r="H280" s="1">
        <v>38673</v>
      </c>
      <c r="I280" s="1">
        <v>38674</v>
      </c>
      <c r="J280" s="1">
        <v>47894</v>
      </c>
      <c r="K280" t="s">
        <v>113</v>
      </c>
      <c r="L280" t="s">
        <v>7</v>
      </c>
      <c r="M280">
        <v>671875</v>
      </c>
      <c r="N280">
        <v>671875</v>
      </c>
      <c r="O280" t="s">
        <v>120</v>
      </c>
      <c r="P280" t="s">
        <v>1589</v>
      </c>
      <c r="AH280">
        <v>1732076</v>
      </c>
      <c r="AI280">
        <v>1733770</v>
      </c>
      <c r="AJ280">
        <f t="shared" si="9"/>
        <v>1</v>
      </c>
    </row>
    <row r="281" spans="1:36">
      <c r="A281" s="1">
        <v>46251</v>
      </c>
      <c r="B281" t="s">
        <v>977</v>
      </c>
      <c r="C281" t="s">
        <v>7</v>
      </c>
      <c r="D281" t="s">
        <v>1319</v>
      </c>
      <c r="E281" t="s">
        <v>208</v>
      </c>
      <c r="F281" t="s">
        <v>1410</v>
      </c>
      <c r="G281">
        <v>11731</v>
      </c>
      <c r="H281" s="1">
        <v>38673</v>
      </c>
      <c r="I281" s="1">
        <v>38674</v>
      </c>
      <c r="J281" s="1">
        <v>47894</v>
      </c>
      <c r="K281" t="s">
        <v>113</v>
      </c>
      <c r="L281" t="s">
        <v>7</v>
      </c>
      <c r="M281">
        <v>671875</v>
      </c>
      <c r="N281">
        <v>671875</v>
      </c>
      <c r="O281" t="s">
        <v>120</v>
      </c>
      <c r="P281" t="s">
        <v>1586</v>
      </c>
      <c r="AH281">
        <v>1732541</v>
      </c>
      <c r="AI281">
        <v>1733875</v>
      </c>
      <c r="AJ281">
        <f t="shared" si="9"/>
        <v>1</v>
      </c>
    </row>
    <row r="282" spans="1:36">
      <c r="A282" s="1">
        <v>46251</v>
      </c>
      <c r="B282" t="s">
        <v>977</v>
      </c>
      <c r="C282" t="s">
        <v>7</v>
      </c>
      <c r="D282" t="s">
        <v>1319</v>
      </c>
      <c r="E282" t="s">
        <v>208</v>
      </c>
      <c r="F282" t="s">
        <v>1410</v>
      </c>
      <c r="G282">
        <v>11733</v>
      </c>
      <c r="H282" s="1">
        <v>38673</v>
      </c>
      <c r="I282" s="1">
        <v>38674</v>
      </c>
      <c r="J282" s="1">
        <v>47894</v>
      </c>
      <c r="K282" t="s">
        <v>113</v>
      </c>
      <c r="L282" t="s">
        <v>7</v>
      </c>
      <c r="M282">
        <v>671875</v>
      </c>
      <c r="N282">
        <v>671875</v>
      </c>
      <c r="O282" t="s">
        <v>120</v>
      </c>
      <c r="P282" t="s">
        <v>1588</v>
      </c>
      <c r="AH282">
        <v>1731817</v>
      </c>
      <c r="AI282">
        <v>1734035</v>
      </c>
      <c r="AJ282">
        <f t="shared" si="9"/>
        <v>1</v>
      </c>
    </row>
    <row r="283" spans="1:36">
      <c r="A283" s="1">
        <v>46251</v>
      </c>
      <c r="B283" t="s">
        <v>977</v>
      </c>
      <c r="C283" t="s">
        <v>7</v>
      </c>
      <c r="D283" t="s">
        <v>1319</v>
      </c>
      <c r="E283" t="s">
        <v>208</v>
      </c>
      <c r="F283" t="s">
        <v>1410</v>
      </c>
      <c r="G283">
        <v>11758</v>
      </c>
      <c r="H283" s="1">
        <v>38678</v>
      </c>
      <c r="I283" s="1">
        <v>38679</v>
      </c>
      <c r="J283" s="1">
        <v>47894</v>
      </c>
      <c r="K283" t="s">
        <v>113</v>
      </c>
      <c r="L283" t="s">
        <v>7</v>
      </c>
      <c r="M283">
        <v>-537500</v>
      </c>
      <c r="N283">
        <v>-537500</v>
      </c>
      <c r="O283" t="s">
        <v>120</v>
      </c>
      <c r="P283" t="s">
        <v>1588</v>
      </c>
      <c r="AH283">
        <v>1771423</v>
      </c>
      <c r="AI283">
        <v>1734180</v>
      </c>
      <c r="AJ283">
        <f t="shared" si="9"/>
        <v>1</v>
      </c>
    </row>
    <row r="284" spans="1:36">
      <c r="A284" s="1">
        <v>46251</v>
      </c>
      <c r="B284" t="s">
        <v>977</v>
      </c>
      <c r="C284" t="s">
        <v>7</v>
      </c>
      <c r="D284" t="s">
        <v>1319</v>
      </c>
      <c r="E284" t="s">
        <v>208</v>
      </c>
      <c r="F284" t="s">
        <v>1410</v>
      </c>
      <c r="G284">
        <v>11771</v>
      </c>
      <c r="H284" s="1">
        <v>38678</v>
      </c>
      <c r="I284" s="1">
        <v>38679</v>
      </c>
      <c r="J284" s="1">
        <v>47894</v>
      </c>
      <c r="K284" t="s">
        <v>113</v>
      </c>
      <c r="L284" t="s">
        <v>7</v>
      </c>
      <c r="M284">
        <v>537500</v>
      </c>
      <c r="N284">
        <v>537500</v>
      </c>
      <c r="O284" t="s">
        <v>120</v>
      </c>
      <c r="P284" t="s">
        <v>1591</v>
      </c>
      <c r="AH284">
        <v>1732980</v>
      </c>
      <c r="AI284">
        <v>1734205</v>
      </c>
      <c r="AJ284">
        <f t="shared" si="9"/>
        <v>1</v>
      </c>
    </row>
    <row r="285" spans="1:36">
      <c r="A285" s="1">
        <v>46251</v>
      </c>
      <c r="B285" t="s">
        <v>977</v>
      </c>
      <c r="C285" t="s">
        <v>7</v>
      </c>
      <c r="D285" t="s">
        <v>1319</v>
      </c>
      <c r="E285" t="s">
        <v>208</v>
      </c>
      <c r="F285" t="s">
        <v>1410</v>
      </c>
      <c r="G285">
        <v>11778</v>
      </c>
      <c r="H285" s="1">
        <v>38681</v>
      </c>
      <c r="I285" s="1">
        <v>38684</v>
      </c>
      <c r="J285" s="1">
        <v>47894</v>
      </c>
      <c r="K285" t="s">
        <v>113</v>
      </c>
      <c r="L285" t="s">
        <v>7</v>
      </c>
      <c r="M285">
        <v>-537500</v>
      </c>
      <c r="N285">
        <v>-537500</v>
      </c>
      <c r="O285" t="s">
        <v>120</v>
      </c>
      <c r="P285" t="s">
        <v>1591</v>
      </c>
      <c r="AH285">
        <v>1732379</v>
      </c>
      <c r="AI285">
        <v>1734086</v>
      </c>
      <c r="AJ285">
        <f t="shared" si="9"/>
        <v>1</v>
      </c>
    </row>
    <row r="286" spans="1:36">
      <c r="A286" s="1">
        <v>46251</v>
      </c>
      <c r="B286" t="s">
        <v>977</v>
      </c>
      <c r="C286" t="s">
        <v>7</v>
      </c>
      <c r="D286" t="s">
        <v>1319</v>
      </c>
      <c r="E286" t="s">
        <v>208</v>
      </c>
      <c r="F286" t="s">
        <v>1410</v>
      </c>
      <c r="G286">
        <v>11780</v>
      </c>
      <c r="H286" s="1">
        <v>38681</v>
      </c>
      <c r="I286" s="1">
        <v>38684</v>
      </c>
      <c r="J286" s="1">
        <v>47894</v>
      </c>
      <c r="K286" t="s">
        <v>113</v>
      </c>
      <c r="L286" t="s">
        <v>7</v>
      </c>
      <c r="M286">
        <v>-537500</v>
      </c>
      <c r="N286">
        <v>-537500</v>
      </c>
      <c r="O286" t="s">
        <v>120</v>
      </c>
      <c r="P286" t="s">
        <v>1588</v>
      </c>
      <c r="AH286">
        <v>1733215</v>
      </c>
      <c r="AI286">
        <v>1734173</v>
      </c>
      <c r="AJ286">
        <f t="shared" si="9"/>
        <v>1</v>
      </c>
    </row>
    <row r="287" spans="1:36">
      <c r="A287" s="1">
        <v>46251</v>
      </c>
      <c r="B287" t="s">
        <v>977</v>
      </c>
      <c r="C287" t="s">
        <v>7</v>
      </c>
      <c r="D287" t="s">
        <v>1319</v>
      </c>
      <c r="E287" t="s">
        <v>208</v>
      </c>
      <c r="F287" t="s">
        <v>1410</v>
      </c>
      <c r="G287">
        <v>11786</v>
      </c>
      <c r="H287" s="1">
        <v>38685</v>
      </c>
      <c r="I287" s="1">
        <v>38686</v>
      </c>
      <c r="J287" s="1">
        <v>47894</v>
      </c>
      <c r="K287" t="s">
        <v>113</v>
      </c>
      <c r="L287" t="s">
        <v>7</v>
      </c>
      <c r="M287">
        <v>-268750</v>
      </c>
      <c r="N287">
        <v>-268750</v>
      </c>
      <c r="O287" t="s">
        <v>120</v>
      </c>
      <c r="P287" t="s">
        <v>1588</v>
      </c>
      <c r="AH287">
        <v>1732045</v>
      </c>
      <c r="AI287">
        <v>1733593</v>
      </c>
      <c r="AJ287">
        <f t="shared" si="9"/>
        <v>1</v>
      </c>
    </row>
    <row r="288" spans="1:36">
      <c r="A288" s="1">
        <v>46251</v>
      </c>
      <c r="B288" t="s">
        <v>977</v>
      </c>
      <c r="C288" t="s">
        <v>7</v>
      </c>
      <c r="D288" t="s">
        <v>1319</v>
      </c>
      <c r="E288" t="s">
        <v>208</v>
      </c>
      <c r="F288" t="s">
        <v>1410</v>
      </c>
      <c r="G288">
        <v>11788</v>
      </c>
      <c r="H288" s="1">
        <v>38685</v>
      </c>
      <c r="I288" s="1">
        <v>38686</v>
      </c>
      <c r="J288" s="1">
        <v>47894</v>
      </c>
      <c r="K288" t="s">
        <v>113</v>
      </c>
      <c r="L288" t="s">
        <v>7</v>
      </c>
      <c r="M288">
        <v>-389687.5</v>
      </c>
      <c r="N288">
        <v>-389687.5</v>
      </c>
      <c r="O288" t="s">
        <v>120</v>
      </c>
      <c r="P288" t="s">
        <v>1588</v>
      </c>
      <c r="AH288">
        <v>1733367</v>
      </c>
      <c r="AI288">
        <v>1734009</v>
      </c>
      <c r="AJ288">
        <f t="shared" si="9"/>
        <v>1</v>
      </c>
    </row>
    <row r="289" spans="1:36">
      <c r="A289" s="1">
        <v>46251</v>
      </c>
      <c r="B289" t="s">
        <v>977</v>
      </c>
      <c r="C289" t="s">
        <v>7</v>
      </c>
      <c r="D289" t="s">
        <v>1319</v>
      </c>
      <c r="E289" t="s">
        <v>208</v>
      </c>
      <c r="F289" t="s">
        <v>1410</v>
      </c>
      <c r="G289">
        <v>11790</v>
      </c>
      <c r="H289" s="1">
        <v>38685</v>
      </c>
      <c r="I289" s="1">
        <v>38686</v>
      </c>
      <c r="J289" s="1">
        <v>47894</v>
      </c>
      <c r="K289" t="s">
        <v>113</v>
      </c>
      <c r="L289" t="s">
        <v>7</v>
      </c>
      <c r="M289">
        <v>-282187.5</v>
      </c>
      <c r="N289">
        <v>-282187.5</v>
      </c>
      <c r="O289" t="s">
        <v>120</v>
      </c>
      <c r="P289" t="s">
        <v>1588</v>
      </c>
      <c r="AH289">
        <v>1732382</v>
      </c>
      <c r="AI289">
        <v>1734193</v>
      </c>
      <c r="AJ289">
        <f t="shared" si="9"/>
        <v>1</v>
      </c>
    </row>
    <row r="290" spans="1:36">
      <c r="A290" s="1">
        <v>46251</v>
      </c>
      <c r="B290" t="s">
        <v>977</v>
      </c>
      <c r="C290" t="s">
        <v>7</v>
      </c>
      <c r="D290" t="s">
        <v>1319</v>
      </c>
      <c r="E290" t="s">
        <v>208</v>
      </c>
      <c r="F290" t="s">
        <v>1410</v>
      </c>
      <c r="G290">
        <v>11809</v>
      </c>
      <c r="H290" s="1">
        <v>38686</v>
      </c>
      <c r="I290" s="1">
        <v>38687</v>
      </c>
      <c r="J290" s="1">
        <v>47894</v>
      </c>
      <c r="K290" t="s">
        <v>113</v>
      </c>
      <c r="L290" t="s">
        <v>7</v>
      </c>
      <c r="M290">
        <v>671875</v>
      </c>
      <c r="N290">
        <v>671875</v>
      </c>
      <c r="O290" t="s">
        <v>120</v>
      </c>
      <c r="P290" t="s">
        <v>1591</v>
      </c>
      <c r="AH290">
        <v>1733106</v>
      </c>
      <c r="AI290">
        <v>1733684</v>
      </c>
      <c r="AJ290">
        <f t="shared" si="9"/>
        <v>1</v>
      </c>
    </row>
    <row r="291" spans="1:36">
      <c r="A291" s="1">
        <v>46251</v>
      </c>
      <c r="B291" t="s">
        <v>977</v>
      </c>
      <c r="C291" t="s">
        <v>7</v>
      </c>
      <c r="D291" t="s">
        <v>1319</v>
      </c>
      <c r="E291" t="s">
        <v>208</v>
      </c>
      <c r="F291" t="s">
        <v>1410</v>
      </c>
      <c r="G291">
        <v>11812</v>
      </c>
      <c r="H291" s="1">
        <v>38686</v>
      </c>
      <c r="I291" s="1">
        <v>38687</v>
      </c>
      <c r="J291" s="1">
        <v>47894</v>
      </c>
      <c r="K291" t="s">
        <v>113</v>
      </c>
      <c r="L291" t="s">
        <v>7</v>
      </c>
      <c r="M291">
        <v>671875</v>
      </c>
      <c r="N291">
        <v>671875</v>
      </c>
      <c r="O291" t="s">
        <v>120</v>
      </c>
      <c r="P291" t="s">
        <v>1588</v>
      </c>
      <c r="AH291">
        <v>1732557</v>
      </c>
      <c r="AI291">
        <v>1734002</v>
      </c>
      <c r="AJ291">
        <f t="shared" si="9"/>
        <v>1</v>
      </c>
    </row>
    <row r="292" spans="1:36">
      <c r="A292" s="1">
        <v>46251</v>
      </c>
      <c r="B292" t="s">
        <v>977</v>
      </c>
      <c r="C292" t="s">
        <v>7</v>
      </c>
      <c r="D292" t="s">
        <v>1319</v>
      </c>
      <c r="E292" t="s">
        <v>208</v>
      </c>
      <c r="F292" t="s">
        <v>1410</v>
      </c>
      <c r="G292">
        <v>11815</v>
      </c>
      <c r="H292" s="1">
        <v>38686</v>
      </c>
      <c r="I292" s="1">
        <v>38687</v>
      </c>
      <c r="J292" s="1">
        <v>47894</v>
      </c>
      <c r="K292" t="s">
        <v>113</v>
      </c>
      <c r="L292" t="s">
        <v>7</v>
      </c>
      <c r="M292">
        <v>671875</v>
      </c>
      <c r="N292">
        <v>671875</v>
      </c>
      <c r="O292" t="s">
        <v>120</v>
      </c>
      <c r="P292" t="s">
        <v>1588</v>
      </c>
      <c r="AH292">
        <v>1733283</v>
      </c>
      <c r="AI292">
        <v>1734026</v>
      </c>
      <c r="AJ292">
        <f t="shared" si="9"/>
        <v>1</v>
      </c>
    </row>
    <row r="293" spans="1:36">
      <c r="A293" s="1">
        <v>46251</v>
      </c>
      <c r="B293" t="s">
        <v>977</v>
      </c>
      <c r="C293" t="s">
        <v>7</v>
      </c>
      <c r="D293" t="s">
        <v>1319</v>
      </c>
      <c r="E293" t="s">
        <v>208</v>
      </c>
      <c r="F293" t="s">
        <v>1410</v>
      </c>
      <c r="G293">
        <v>11844</v>
      </c>
      <c r="H293" s="1">
        <v>38688</v>
      </c>
      <c r="I293" s="1">
        <v>38691</v>
      </c>
      <c r="J293" s="1">
        <v>47894</v>
      </c>
      <c r="K293" t="s">
        <v>113</v>
      </c>
      <c r="L293" t="s">
        <v>7</v>
      </c>
      <c r="M293">
        <v>537500</v>
      </c>
      <c r="N293">
        <v>537500</v>
      </c>
      <c r="O293" t="s">
        <v>120</v>
      </c>
      <c r="P293" t="s">
        <v>1591</v>
      </c>
      <c r="AH293">
        <v>1732600</v>
      </c>
      <c r="AI293">
        <v>1734068</v>
      </c>
      <c r="AJ293">
        <f t="shared" si="9"/>
        <v>1</v>
      </c>
    </row>
    <row r="294" spans="1:36">
      <c r="A294" s="1">
        <v>46251</v>
      </c>
      <c r="B294" t="s">
        <v>977</v>
      </c>
      <c r="C294" t="s">
        <v>7</v>
      </c>
      <c r="D294" t="s">
        <v>1319</v>
      </c>
      <c r="E294" t="s">
        <v>208</v>
      </c>
      <c r="F294" t="s">
        <v>1410</v>
      </c>
      <c r="G294">
        <v>11846</v>
      </c>
      <c r="H294" s="1">
        <v>38688</v>
      </c>
      <c r="I294" s="1">
        <v>38691</v>
      </c>
      <c r="J294" s="1">
        <v>47894</v>
      </c>
      <c r="K294" t="s">
        <v>113</v>
      </c>
      <c r="L294" t="s">
        <v>7</v>
      </c>
      <c r="M294">
        <v>537500</v>
      </c>
      <c r="N294">
        <v>537500</v>
      </c>
      <c r="O294" t="s">
        <v>120</v>
      </c>
      <c r="P294" t="s">
        <v>1588</v>
      </c>
      <c r="AH294">
        <v>1733037</v>
      </c>
      <c r="AI294">
        <v>1734153</v>
      </c>
      <c r="AJ294">
        <f t="shared" si="9"/>
        <v>1</v>
      </c>
    </row>
    <row r="295" spans="1:36">
      <c r="A295" s="1">
        <v>46251</v>
      </c>
      <c r="B295" t="s">
        <v>977</v>
      </c>
      <c r="C295" t="s">
        <v>7</v>
      </c>
      <c r="D295" t="s">
        <v>1319</v>
      </c>
      <c r="E295" t="s">
        <v>208</v>
      </c>
      <c r="F295" t="s">
        <v>1410</v>
      </c>
      <c r="G295">
        <v>11848</v>
      </c>
      <c r="H295" s="1">
        <v>38688</v>
      </c>
      <c r="I295" s="1">
        <v>38691</v>
      </c>
      <c r="J295" s="1">
        <v>47894</v>
      </c>
      <c r="K295" t="s">
        <v>113</v>
      </c>
      <c r="L295" t="s">
        <v>7</v>
      </c>
      <c r="M295">
        <v>268750</v>
      </c>
      <c r="N295">
        <v>268750</v>
      </c>
      <c r="O295" t="s">
        <v>120</v>
      </c>
      <c r="P295" t="s">
        <v>1590</v>
      </c>
      <c r="AH295">
        <v>1733412</v>
      </c>
      <c r="AI295">
        <v>1734184</v>
      </c>
      <c r="AJ295">
        <f t="shared" si="9"/>
        <v>1</v>
      </c>
    </row>
    <row r="296" spans="1:36">
      <c r="A296" s="1">
        <v>46251</v>
      </c>
      <c r="B296" t="s">
        <v>977</v>
      </c>
      <c r="C296" t="s">
        <v>7</v>
      </c>
      <c r="D296" t="s">
        <v>1319</v>
      </c>
      <c r="E296" t="s">
        <v>208</v>
      </c>
      <c r="F296" t="s">
        <v>1410</v>
      </c>
      <c r="G296">
        <v>11851</v>
      </c>
      <c r="H296" s="1">
        <v>38691</v>
      </c>
      <c r="I296" s="1">
        <v>38692</v>
      </c>
      <c r="J296" s="1">
        <v>47894</v>
      </c>
      <c r="K296" t="s">
        <v>113</v>
      </c>
      <c r="L296" t="s">
        <v>7</v>
      </c>
      <c r="M296">
        <v>-1075000</v>
      </c>
      <c r="N296">
        <v>-1075000</v>
      </c>
      <c r="O296" t="s">
        <v>120</v>
      </c>
      <c r="P296" t="s">
        <v>1591</v>
      </c>
      <c r="AH296">
        <v>1733213</v>
      </c>
      <c r="AI296">
        <v>1733836</v>
      </c>
      <c r="AJ296">
        <f t="shared" si="9"/>
        <v>1</v>
      </c>
    </row>
    <row r="297" spans="1:36">
      <c r="A297" s="1">
        <v>46251</v>
      </c>
      <c r="B297" t="s">
        <v>977</v>
      </c>
      <c r="C297" t="s">
        <v>7</v>
      </c>
      <c r="D297" t="s">
        <v>1319</v>
      </c>
      <c r="E297" t="s">
        <v>208</v>
      </c>
      <c r="F297" t="s">
        <v>1410</v>
      </c>
      <c r="G297">
        <v>11933</v>
      </c>
      <c r="H297" s="1">
        <v>38700</v>
      </c>
      <c r="I297" s="1">
        <v>38701</v>
      </c>
      <c r="J297" s="1">
        <v>47894</v>
      </c>
      <c r="K297" t="s">
        <v>113</v>
      </c>
      <c r="L297" t="s">
        <v>7</v>
      </c>
      <c r="M297">
        <v>537500</v>
      </c>
      <c r="N297">
        <v>537500</v>
      </c>
      <c r="O297" t="s">
        <v>120</v>
      </c>
      <c r="P297" t="s">
        <v>1587</v>
      </c>
      <c r="AH297">
        <v>1732809</v>
      </c>
      <c r="AI297">
        <v>1734096</v>
      </c>
      <c r="AJ297">
        <f t="shared" si="9"/>
        <v>1</v>
      </c>
    </row>
    <row r="298" spans="1:36">
      <c r="A298" s="1">
        <v>46251</v>
      </c>
      <c r="B298" t="s">
        <v>977</v>
      </c>
      <c r="C298" t="s">
        <v>7</v>
      </c>
      <c r="D298" t="s">
        <v>1319</v>
      </c>
      <c r="E298" t="s">
        <v>208</v>
      </c>
      <c r="F298" t="s">
        <v>1410</v>
      </c>
      <c r="G298">
        <v>11935</v>
      </c>
      <c r="H298" s="1">
        <v>38700</v>
      </c>
      <c r="I298" s="1">
        <v>38701</v>
      </c>
      <c r="J298" s="1">
        <v>47894</v>
      </c>
      <c r="K298" t="s">
        <v>113</v>
      </c>
      <c r="L298" t="s">
        <v>7</v>
      </c>
      <c r="M298">
        <v>-537500</v>
      </c>
      <c r="N298">
        <v>-537500</v>
      </c>
      <c r="O298" t="s">
        <v>120</v>
      </c>
      <c r="P298" t="s">
        <v>1588</v>
      </c>
      <c r="AH298">
        <v>1732830</v>
      </c>
      <c r="AI298">
        <v>1734199</v>
      </c>
      <c r="AJ298">
        <f t="shared" si="9"/>
        <v>1</v>
      </c>
    </row>
    <row r="299" spans="1:36">
      <c r="A299" s="1">
        <v>46251</v>
      </c>
      <c r="B299" t="s">
        <v>977</v>
      </c>
      <c r="C299" t="s">
        <v>7</v>
      </c>
      <c r="D299" t="s">
        <v>1319</v>
      </c>
      <c r="E299" t="s">
        <v>208</v>
      </c>
      <c r="F299" t="s">
        <v>1410</v>
      </c>
      <c r="G299">
        <v>11956</v>
      </c>
      <c r="H299" s="1">
        <v>38701</v>
      </c>
      <c r="I299" s="1">
        <v>38702</v>
      </c>
      <c r="J299" s="1">
        <v>47894</v>
      </c>
      <c r="K299" t="s">
        <v>113</v>
      </c>
      <c r="L299" t="s">
        <v>7</v>
      </c>
      <c r="M299">
        <v>-134375</v>
      </c>
      <c r="N299">
        <v>-134375</v>
      </c>
      <c r="O299" t="s">
        <v>120</v>
      </c>
      <c r="P299" t="s">
        <v>1588</v>
      </c>
      <c r="AH299">
        <v>1731983</v>
      </c>
      <c r="AI299">
        <v>1734007</v>
      </c>
      <c r="AJ299">
        <f t="shared" si="9"/>
        <v>1</v>
      </c>
    </row>
    <row r="300" spans="1:36">
      <c r="A300" s="1">
        <v>46251</v>
      </c>
      <c r="B300" t="s">
        <v>977</v>
      </c>
      <c r="C300" t="s">
        <v>7</v>
      </c>
      <c r="D300" t="s">
        <v>1319</v>
      </c>
      <c r="E300" t="s">
        <v>208</v>
      </c>
      <c r="F300" t="s">
        <v>1410</v>
      </c>
      <c r="G300">
        <v>11958</v>
      </c>
      <c r="H300" s="1">
        <v>38701</v>
      </c>
      <c r="I300" s="1">
        <v>38702</v>
      </c>
      <c r="J300" s="1">
        <v>47894</v>
      </c>
      <c r="K300" t="s">
        <v>113</v>
      </c>
      <c r="L300" t="s">
        <v>7</v>
      </c>
      <c r="M300">
        <v>-268750</v>
      </c>
      <c r="N300">
        <v>-268750</v>
      </c>
      <c r="O300" t="s">
        <v>120</v>
      </c>
      <c r="P300" t="s">
        <v>1591</v>
      </c>
      <c r="AH300">
        <v>1733146</v>
      </c>
      <c r="AI300">
        <v>1734218</v>
      </c>
      <c r="AJ300">
        <f t="shared" si="9"/>
        <v>1</v>
      </c>
    </row>
    <row r="301" spans="1:36">
      <c r="A301" s="1">
        <v>46251</v>
      </c>
      <c r="B301" t="s">
        <v>977</v>
      </c>
      <c r="C301" t="s">
        <v>7</v>
      </c>
      <c r="D301" t="s">
        <v>1319</v>
      </c>
      <c r="E301" t="s">
        <v>208</v>
      </c>
      <c r="F301" t="s">
        <v>1410</v>
      </c>
      <c r="G301">
        <v>11966</v>
      </c>
      <c r="H301" s="1">
        <v>38706</v>
      </c>
      <c r="I301" s="1">
        <v>38707</v>
      </c>
      <c r="J301" s="1">
        <v>47894</v>
      </c>
      <c r="K301" t="s">
        <v>113</v>
      </c>
      <c r="L301" t="s">
        <v>7</v>
      </c>
      <c r="M301">
        <v>-134375</v>
      </c>
      <c r="N301">
        <v>-134375</v>
      </c>
      <c r="O301" t="s">
        <v>120</v>
      </c>
      <c r="P301" t="s">
        <v>1588</v>
      </c>
      <c r="AH301">
        <v>1732215</v>
      </c>
      <c r="AI301">
        <v>1734219</v>
      </c>
      <c r="AJ301">
        <f t="shared" si="9"/>
        <v>1</v>
      </c>
    </row>
    <row r="302" spans="1:36">
      <c r="A302" s="1">
        <v>46251</v>
      </c>
      <c r="B302" t="s">
        <v>977</v>
      </c>
      <c r="C302" t="s">
        <v>7</v>
      </c>
      <c r="D302" t="s">
        <v>1319</v>
      </c>
      <c r="E302" t="s">
        <v>208</v>
      </c>
      <c r="F302" t="s">
        <v>1410</v>
      </c>
      <c r="G302">
        <v>11983</v>
      </c>
      <c r="H302" s="1">
        <v>38707</v>
      </c>
      <c r="I302" s="1">
        <v>38708</v>
      </c>
      <c r="J302" s="1">
        <v>47894</v>
      </c>
      <c r="K302" t="s">
        <v>113</v>
      </c>
      <c r="L302" t="s">
        <v>7</v>
      </c>
      <c r="M302">
        <v>268750</v>
      </c>
      <c r="N302">
        <v>268750</v>
      </c>
      <c r="O302" t="s">
        <v>120</v>
      </c>
      <c r="P302" t="s">
        <v>1588</v>
      </c>
      <c r="AH302">
        <v>1732106</v>
      </c>
      <c r="AI302">
        <v>1734051</v>
      </c>
      <c r="AJ302">
        <f t="shared" si="9"/>
        <v>1</v>
      </c>
    </row>
    <row r="303" spans="1:36">
      <c r="A303" s="1">
        <v>46251</v>
      </c>
      <c r="B303" t="s">
        <v>977</v>
      </c>
      <c r="C303" t="s">
        <v>7</v>
      </c>
      <c r="D303" t="s">
        <v>1319</v>
      </c>
      <c r="E303" t="s">
        <v>208</v>
      </c>
      <c r="F303" t="s">
        <v>1410</v>
      </c>
      <c r="G303">
        <v>12254</v>
      </c>
      <c r="H303" s="1">
        <v>38743</v>
      </c>
      <c r="I303" s="1">
        <v>38744</v>
      </c>
      <c r="J303" s="1">
        <v>47894</v>
      </c>
      <c r="K303" t="s">
        <v>113</v>
      </c>
      <c r="L303" t="s">
        <v>7</v>
      </c>
      <c r="M303">
        <v>-537500</v>
      </c>
      <c r="N303">
        <v>-537500</v>
      </c>
      <c r="O303" t="s">
        <v>120</v>
      </c>
      <c r="P303" t="s">
        <v>1591</v>
      </c>
      <c r="AH303">
        <v>1732389</v>
      </c>
      <c r="AI303">
        <v>1734672</v>
      </c>
      <c r="AJ303">
        <f t="shared" si="9"/>
        <v>2</v>
      </c>
    </row>
    <row r="304" spans="1:36">
      <c r="A304" s="1">
        <v>46251</v>
      </c>
      <c r="B304" t="s">
        <v>977</v>
      </c>
      <c r="C304" t="s">
        <v>7</v>
      </c>
      <c r="D304" t="s">
        <v>1319</v>
      </c>
      <c r="E304" t="s">
        <v>208</v>
      </c>
      <c r="F304" t="s">
        <v>1410</v>
      </c>
      <c r="G304">
        <v>12256</v>
      </c>
      <c r="H304" s="1">
        <v>38743</v>
      </c>
      <c r="I304" s="1">
        <v>38744</v>
      </c>
      <c r="J304" s="1">
        <v>47894</v>
      </c>
      <c r="K304" t="s">
        <v>113</v>
      </c>
      <c r="L304" t="s">
        <v>7</v>
      </c>
      <c r="M304">
        <v>-537500</v>
      </c>
      <c r="N304">
        <v>-537500</v>
      </c>
      <c r="O304" t="s">
        <v>120</v>
      </c>
      <c r="P304" t="s">
        <v>1588</v>
      </c>
      <c r="AH304">
        <v>1732829</v>
      </c>
      <c r="AI304">
        <v>1734020</v>
      </c>
      <c r="AJ304">
        <f t="shared" si="9"/>
        <v>1</v>
      </c>
    </row>
    <row r="305" spans="1:36">
      <c r="A305" s="1">
        <v>46251</v>
      </c>
      <c r="B305" t="s">
        <v>977</v>
      </c>
      <c r="C305" t="s">
        <v>7</v>
      </c>
      <c r="D305" t="s">
        <v>1319</v>
      </c>
      <c r="E305" t="s">
        <v>208</v>
      </c>
      <c r="F305" t="s">
        <v>1410</v>
      </c>
      <c r="G305">
        <v>12258</v>
      </c>
      <c r="H305" s="1">
        <v>38743</v>
      </c>
      <c r="I305" s="1">
        <v>38744</v>
      </c>
      <c r="J305" s="1">
        <v>47894</v>
      </c>
      <c r="K305" t="s">
        <v>113</v>
      </c>
      <c r="L305" t="s">
        <v>7</v>
      </c>
      <c r="M305">
        <v>-403125</v>
      </c>
      <c r="N305">
        <v>-403125</v>
      </c>
      <c r="O305" t="s">
        <v>120</v>
      </c>
      <c r="P305" t="s">
        <v>1588</v>
      </c>
      <c r="AH305">
        <v>1731865</v>
      </c>
      <c r="AI305">
        <v>1734143</v>
      </c>
      <c r="AJ305">
        <f t="shared" si="9"/>
        <v>1</v>
      </c>
    </row>
    <row r="306" spans="1:36">
      <c r="A306" s="1">
        <v>46251</v>
      </c>
      <c r="B306" t="s">
        <v>977</v>
      </c>
      <c r="C306" t="s">
        <v>7</v>
      </c>
      <c r="D306" t="s">
        <v>1319</v>
      </c>
      <c r="E306" t="s">
        <v>208</v>
      </c>
      <c r="F306" t="s">
        <v>1410</v>
      </c>
      <c r="G306">
        <v>12260</v>
      </c>
      <c r="H306" s="1">
        <v>38743</v>
      </c>
      <c r="I306" s="1">
        <v>38744</v>
      </c>
      <c r="J306" s="1">
        <v>47894</v>
      </c>
      <c r="K306" t="s">
        <v>113</v>
      </c>
      <c r="L306" t="s">
        <v>7</v>
      </c>
      <c r="M306">
        <v>-134375</v>
      </c>
      <c r="N306">
        <v>-134375</v>
      </c>
      <c r="O306" t="s">
        <v>120</v>
      </c>
      <c r="P306" t="s">
        <v>1588</v>
      </c>
      <c r="AH306">
        <v>1733316</v>
      </c>
      <c r="AI306">
        <v>1734236</v>
      </c>
      <c r="AJ306">
        <f t="shared" si="9"/>
        <v>1</v>
      </c>
    </row>
    <row r="307" spans="1:36">
      <c r="A307" s="1">
        <v>46251</v>
      </c>
      <c r="B307" t="s">
        <v>977</v>
      </c>
      <c r="C307" t="s">
        <v>7</v>
      </c>
      <c r="D307" t="s">
        <v>1319</v>
      </c>
      <c r="E307" t="s">
        <v>208</v>
      </c>
      <c r="F307" t="s">
        <v>1410</v>
      </c>
      <c r="G307">
        <v>12289</v>
      </c>
      <c r="H307" s="1">
        <v>38750</v>
      </c>
      <c r="I307" s="1">
        <v>38751</v>
      </c>
      <c r="J307" s="1">
        <v>47894</v>
      </c>
      <c r="K307" t="s">
        <v>113</v>
      </c>
      <c r="L307" t="s">
        <v>7</v>
      </c>
      <c r="M307">
        <v>-268750</v>
      </c>
      <c r="N307">
        <v>-268750</v>
      </c>
      <c r="O307" t="s">
        <v>120</v>
      </c>
      <c r="P307" t="s">
        <v>1588</v>
      </c>
      <c r="AH307">
        <v>1733469</v>
      </c>
      <c r="AI307">
        <v>1734124</v>
      </c>
      <c r="AJ307">
        <f t="shared" si="9"/>
        <v>1</v>
      </c>
    </row>
    <row r="308" spans="1:36">
      <c r="A308" s="1">
        <v>46251</v>
      </c>
      <c r="B308" t="s">
        <v>977</v>
      </c>
      <c r="C308" t="s">
        <v>7</v>
      </c>
      <c r="D308" t="s">
        <v>1319</v>
      </c>
      <c r="E308" t="s">
        <v>208</v>
      </c>
      <c r="F308" t="s">
        <v>1410</v>
      </c>
      <c r="G308">
        <v>12291</v>
      </c>
      <c r="H308" s="1">
        <v>38750</v>
      </c>
      <c r="I308" s="1">
        <v>38751</v>
      </c>
      <c r="J308" s="1">
        <v>47894</v>
      </c>
      <c r="K308" t="s">
        <v>113</v>
      </c>
      <c r="L308" t="s">
        <v>7</v>
      </c>
      <c r="M308">
        <v>-537500</v>
      </c>
      <c r="N308">
        <v>-537500</v>
      </c>
      <c r="O308" t="s">
        <v>120</v>
      </c>
      <c r="P308" t="s">
        <v>1591</v>
      </c>
      <c r="AH308">
        <v>1733337</v>
      </c>
      <c r="AI308">
        <v>1734275</v>
      </c>
      <c r="AJ308">
        <f t="shared" si="9"/>
        <v>1</v>
      </c>
    </row>
    <row r="309" spans="1:36">
      <c r="A309" s="1">
        <v>46251</v>
      </c>
      <c r="B309" t="s">
        <v>977</v>
      </c>
      <c r="C309" t="s">
        <v>7</v>
      </c>
      <c r="D309" t="s">
        <v>1319</v>
      </c>
      <c r="E309" t="s">
        <v>208</v>
      </c>
      <c r="F309" t="s">
        <v>1410</v>
      </c>
      <c r="G309">
        <v>12348</v>
      </c>
      <c r="H309" s="1">
        <v>38756</v>
      </c>
      <c r="I309" s="1">
        <v>38757</v>
      </c>
      <c r="J309" s="1">
        <v>47894</v>
      </c>
      <c r="K309" t="s">
        <v>113</v>
      </c>
      <c r="L309" t="s">
        <v>7</v>
      </c>
      <c r="M309">
        <v>268750</v>
      </c>
      <c r="N309">
        <v>268750</v>
      </c>
      <c r="O309" t="s">
        <v>120</v>
      </c>
      <c r="P309" t="s">
        <v>1591</v>
      </c>
      <c r="AH309">
        <v>1732124</v>
      </c>
      <c r="AI309">
        <v>1734291</v>
      </c>
      <c r="AJ309">
        <f t="shared" si="9"/>
        <v>1</v>
      </c>
    </row>
    <row r="310" spans="1:36">
      <c r="A310" s="1">
        <v>46251</v>
      </c>
      <c r="B310" t="s">
        <v>977</v>
      </c>
      <c r="C310" t="s">
        <v>7</v>
      </c>
      <c r="D310" t="s">
        <v>1319</v>
      </c>
      <c r="E310" t="s">
        <v>208</v>
      </c>
      <c r="F310" t="s">
        <v>1410</v>
      </c>
      <c r="G310">
        <v>12374</v>
      </c>
      <c r="H310" s="1">
        <v>38757</v>
      </c>
      <c r="I310" s="1">
        <v>38758</v>
      </c>
      <c r="J310" s="1">
        <v>47894</v>
      </c>
      <c r="K310" t="s">
        <v>113</v>
      </c>
      <c r="L310" t="s">
        <v>7</v>
      </c>
      <c r="M310">
        <v>-671875</v>
      </c>
      <c r="N310">
        <v>-671875</v>
      </c>
      <c r="O310" t="s">
        <v>120</v>
      </c>
      <c r="P310" t="s">
        <v>1594</v>
      </c>
      <c r="AH310">
        <v>1732053</v>
      </c>
      <c r="AI310">
        <v>1734166</v>
      </c>
      <c r="AJ310">
        <f t="shared" si="9"/>
        <v>1</v>
      </c>
    </row>
    <row r="311" spans="1:36">
      <c r="A311" s="1">
        <v>46251</v>
      </c>
      <c r="B311" t="s">
        <v>977</v>
      </c>
      <c r="C311" t="s">
        <v>7</v>
      </c>
      <c r="D311" t="s">
        <v>1319</v>
      </c>
      <c r="E311" t="s">
        <v>208</v>
      </c>
      <c r="F311" t="s">
        <v>1410</v>
      </c>
      <c r="G311">
        <v>12376</v>
      </c>
      <c r="H311" s="1">
        <v>38757</v>
      </c>
      <c r="I311" s="1">
        <v>38758</v>
      </c>
      <c r="J311" s="1">
        <v>47894</v>
      </c>
      <c r="K311" t="s">
        <v>113</v>
      </c>
      <c r="L311" t="s">
        <v>7</v>
      </c>
      <c r="M311">
        <v>-295625</v>
      </c>
      <c r="N311">
        <v>-295625</v>
      </c>
      <c r="O311" t="s">
        <v>120</v>
      </c>
      <c r="P311" t="s">
        <v>1587</v>
      </c>
      <c r="AH311">
        <v>1733069</v>
      </c>
      <c r="AI311">
        <v>1734171</v>
      </c>
      <c r="AJ311">
        <f t="shared" si="9"/>
        <v>1</v>
      </c>
    </row>
    <row r="312" spans="1:36">
      <c r="A312" s="1">
        <v>46251</v>
      </c>
      <c r="B312" t="s">
        <v>977</v>
      </c>
      <c r="C312" t="s">
        <v>7</v>
      </c>
      <c r="D312" t="s">
        <v>1319</v>
      </c>
      <c r="E312" t="s">
        <v>208</v>
      </c>
      <c r="F312" t="s">
        <v>1410</v>
      </c>
      <c r="G312">
        <v>12379</v>
      </c>
      <c r="H312" s="1">
        <v>38757</v>
      </c>
      <c r="I312" s="1">
        <v>38758</v>
      </c>
      <c r="J312" s="1">
        <v>47894</v>
      </c>
      <c r="K312" t="s">
        <v>113</v>
      </c>
      <c r="L312" t="s">
        <v>7</v>
      </c>
      <c r="M312">
        <v>-671875</v>
      </c>
      <c r="N312">
        <v>-671875</v>
      </c>
      <c r="O312" t="s">
        <v>120</v>
      </c>
      <c r="P312" t="s">
        <v>1590</v>
      </c>
      <c r="AH312">
        <v>1732306</v>
      </c>
      <c r="AI312">
        <v>1733888</v>
      </c>
      <c r="AJ312">
        <f t="shared" si="9"/>
        <v>1</v>
      </c>
    </row>
    <row r="313" spans="1:36">
      <c r="A313" s="1">
        <v>46251</v>
      </c>
      <c r="B313" t="s">
        <v>977</v>
      </c>
      <c r="C313" t="s">
        <v>7</v>
      </c>
      <c r="D313" t="s">
        <v>1319</v>
      </c>
      <c r="E313" t="s">
        <v>208</v>
      </c>
      <c r="F313" t="s">
        <v>1410</v>
      </c>
      <c r="G313">
        <v>12380</v>
      </c>
      <c r="H313" s="1">
        <v>38757</v>
      </c>
      <c r="I313" s="1">
        <v>38758</v>
      </c>
      <c r="J313" s="1">
        <v>47894</v>
      </c>
      <c r="K313" t="s">
        <v>113</v>
      </c>
      <c r="L313" t="s">
        <v>7</v>
      </c>
      <c r="M313">
        <v>-376250</v>
      </c>
      <c r="N313">
        <v>-376250</v>
      </c>
      <c r="O313" t="s">
        <v>120</v>
      </c>
      <c r="P313" t="s">
        <v>1587</v>
      </c>
      <c r="AH313">
        <v>1732283</v>
      </c>
      <c r="AI313">
        <v>1733683</v>
      </c>
      <c r="AJ313">
        <f t="shared" si="9"/>
        <v>1</v>
      </c>
    </row>
    <row r="314" spans="1:36">
      <c r="A314" s="1">
        <v>46251</v>
      </c>
      <c r="B314" t="s">
        <v>977</v>
      </c>
      <c r="C314" t="s">
        <v>7</v>
      </c>
      <c r="D314" t="s">
        <v>1319</v>
      </c>
      <c r="E314" t="s">
        <v>208</v>
      </c>
      <c r="F314" t="s">
        <v>1410</v>
      </c>
      <c r="G314">
        <v>12382</v>
      </c>
      <c r="H314" s="1">
        <v>38757</v>
      </c>
      <c r="I314" s="1">
        <v>38758</v>
      </c>
      <c r="J314" s="1">
        <v>47894</v>
      </c>
      <c r="K314" t="s">
        <v>113</v>
      </c>
      <c r="L314" t="s">
        <v>7</v>
      </c>
      <c r="M314">
        <v>-537500</v>
      </c>
      <c r="N314">
        <v>-537500</v>
      </c>
      <c r="O314" t="s">
        <v>120</v>
      </c>
      <c r="P314" t="s">
        <v>1588</v>
      </c>
      <c r="AH314">
        <v>1771424</v>
      </c>
      <c r="AI314">
        <v>1733687</v>
      </c>
      <c r="AJ314">
        <f t="shared" si="9"/>
        <v>1</v>
      </c>
    </row>
    <row r="315" spans="1:36">
      <c r="A315" s="1">
        <v>46251</v>
      </c>
      <c r="B315" t="s">
        <v>977</v>
      </c>
      <c r="C315" t="s">
        <v>7</v>
      </c>
      <c r="D315" t="s">
        <v>1319</v>
      </c>
      <c r="E315" t="s">
        <v>208</v>
      </c>
      <c r="F315" t="s">
        <v>1410</v>
      </c>
      <c r="G315">
        <v>12384</v>
      </c>
      <c r="H315" s="1">
        <v>38757</v>
      </c>
      <c r="I315" s="1">
        <v>38758</v>
      </c>
      <c r="J315" s="1">
        <v>47894</v>
      </c>
      <c r="K315" t="s">
        <v>113</v>
      </c>
      <c r="L315" t="s">
        <v>7</v>
      </c>
      <c r="M315">
        <v>-403125</v>
      </c>
      <c r="N315">
        <v>-403125</v>
      </c>
      <c r="O315" t="s">
        <v>120</v>
      </c>
      <c r="P315" t="s">
        <v>1591</v>
      </c>
      <c r="AH315">
        <v>1771425</v>
      </c>
      <c r="AI315">
        <v>1733694</v>
      </c>
      <c r="AJ315">
        <f t="shared" si="9"/>
        <v>1</v>
      </c>
    </row>
    <row r="316" spans="1:36">
      <c r="A316" s="1">
        <v>46251</v>
      </c>
      <c r="B316" t="s">
        <v>977</v>
      </c>
      <c r="C316" t="s">
        <v>7</v>
      </c>
      <c r="D316" t="s">
        <v>1319</v>
      </c>
      <c r="E316" t="s">
        <v>208</v>
      </c>
      <c r="F316" t="s">
        <v>1410</v>
      </c>
      <c r="G316">
        <v>12402</v>
      </c>
      <c r="H316" s="1">
        <v>38757</v>
      </c>
      <c r="I316" s="1">
        <v>38758</v>
      </c>
      <c r="J316" s="1">
        <v>47894</v>
      </c>
      <c r="K316" t="s">
        <v>113</v>
      </c>
      <c r="L316" t="s">
        <v>7</v>
      </c>
      <c r="M316">
        <v>-268750</v>
      </c>
      <c r="N316">
        <v>-268750</v>
      </c>
      <c r="O316" t="s">
        <v>120</v>
      </c>
      <c r="P316" t="s">
        <v>1591</v>
      </c>
      <c r="AH316">
        <v>1771426</v>
      </c>
      <c r="AI316">
        <v>1733494</v>
      </c>
      <c r="AJ316">
        <f t="shared" si="9"/>
        <v>1</v>
      </c>
    </row>
    <row r="317" spans="1:36">
      <c r="A317" s="1">
        <v>46251</v>
      </c>
      <c r="B317" t="s">
        <v>977</v>
      </c>
      <c r="C317" t="s">
        <v>7</v>
      </c>
      <c r="D317" t="s">
        <v>1319</v>
      </c>
      <c r="E317" t="s">
        <v>208</v>
      </c>
      <c r="F317" t="s">
        <v>1374</v>
      </c>
      <c r="G317">
        <v>12578</v>
      </c>
      <c r="H317" s="1">
        <v>38778</v>
      </c>
      <c r="I317" s="1">
        <v>38779</v>
      </c>
      <c r="J317" s="1">
        <v>49720</v>
      </c>
      <c r="K317" t="s">
        <v>113</v>
      </c>
      <c r="L317" t="s">
        <v>7</v>
      </c>
      <c r="M317">
        <v>-562500</v>
      </c>
      <c r="N317">
        <v>-562500</v>
      </c>
      <c r="O317" t="s">
        <v>120</v>
      </c>
      <c r="P317" t="s">
        <v>1588</v>
      </c>
      <c r="AH317">
        <v>1771391</v>
      </c>
      <c r="AI317">
        <v>1733718</v>
      </c>
      <c r="AJ317">
        <f t="shared" si="9"/>
        <v>1</v>
      </c>
    </row>
    <row r="318" spans="1:36">
      <c r="A318" s="1">
        <v>46251</v>
      </c>
      <c r="B318" t="s">
        <v>977</v>
      </c>
      <c r="C318" t="s">
        <v>7</v>
      </c>
      <c r="D318" t="s">
        <v>1319</v>
      </c>
      <c r="E318" t="s">
        <v>208</v>
      </c>
      <c r="F318" t="s">
        <v>1374</v>
      </c>
      <c r="G318">
        <v>12580</v>
      </c>
      <c r="H318" s="1">
        <v>38778</v>
      </c>
      <c r="I318" s="1">
        <v>38779</v>
      </c>
      <c r="J318" s="1">
        <v>49720</v>
      </c>
      <c r="K318" t="s">
        <v>113</v>
      </c>
      <c r="L318" t="s">
        <v>7</v>
      </c>
      <c r="M318">
        <v>-562500</v>
      </c>
      <c r="N318">
        <v>-562500</v>
      </c>
      <c r="O318" t="s">
        <v>120</v>
      </c>
      <c r="P318" t="s">
        <v>1591</v>
      </c>
      <c r="AH318">
        <v>1734701</v>
      </c>
      <c r="AI318">
        <v>1733750</v>
      </c>
      <c r="AJ318">
        <f t="shared" si="9"/>
        <v>1</v>
      </c>
    </row>
    <row r="319" spans="1:36">
      <c r="A319" s="1">
        <v>46251</v>
      </c>
      <c r="B319" t="s">
        <v>977</v>
      </c>
      <c r="C319" t="s">
        <v>7</v>
      </c>
      <c r="D319" t="s">
        <v>1319</v>
      </c>
      <c r="E319" t="s">
        <v>208</v>
      </c>
      <c r="F319" t="s">
        <v>1374</v>
      </c>
      <c r="G319">
        <v>12582</v>
      </c>
      <c r="H319" s="1">
        <v>38778</v>
      </c>
      <c r="I319" s="1">
        <v>38779</v>
      </c>
      <c r="J319" s="1">
        <v>49720</v>
      </c>
      <c r="K319" t="s">
        <v>113</v>
      </c>
      <c r="L319" t="s">
        <v>7</v>
      </c>
      <c r="M319">
        <v>225000</v>
      </c>
      <c r="N319">
        <v>225000</v>
      </c>
      <c r="O319" t="s">
        <v>120</v>
      </c>
      <c r="P319" t="s">
        <v>1591</v>
      </c>
      <c r="AH319">
        <v>1758414</v>
      </c>
      <c r="AI319">
        <v>1734006</v>
      </c>
      <c r="AJ319">
        <f t="shared" si="9"/>
        <v>1</v>
      </c>
    </row>
    <row r="320" spans="1:36">
      <c r="A320" s="1">
        <v>46251</v>
      </c>
      <c r="B320" t="s">
        <v>977</v>
      </c>
      <c r="C320" t="s">
        <v>7</v>
      </c>
      <c r="D320" t="s">
        <v>1319</v>
      </c>
      <c r="E320" t="s">
        <v>208</v>
      </c>
      <c r="F320" t="s">
        <v>1374</v>
      </c>
      <c r="G320">
        <v>12589</v>
      </c>
      <c r="H320" s="1">
        <v>38779</v>
      </c>
      <c r="I320" s="1">
        <v>38782</v>
      </c>
      <c r="J320" s="1">
        <v>49720</v>
      </c>
      <c r="K320" t="s">
        <v>113</v>
      </c>
      <c r="L320" t="s">
        <v>7</v>
      </c>
      <c r="M320">
        <v>337500</v>
      </c>
      <c r="N320">
        <v>337500</v>
      </c>
      <c r="O320" t="s">
        <v>120</v>
      </c>
      <c r="P320" t="s">
        <v>1588</v>
      </c>
      <c r="AH320">
        <v>1762512</v>
      </c>
      <c r="AI320">
        <v>1734042</v>
      </c>
      <c r="AJ320">
        <f t="shared" si="9"/>
        <v>1</v>
      </c>
    </row>
    <row r="321" spans="1:36">
      <c r="A321" s="1">
        <v>46251</v>
      </c>
      <c r="B321" t="s">
        <v>977</v>
      </c>
      <c r="C321" t="s">
        <v>7</v>
      </c>
      <c r="D321" t="s">
        <v>1319</v>
      </c>
      <c r="E321" t="s">
        <v>208</v>
      </c>
      <c r="F321" t="s">
        <v>1374</v>
      </c>
      <c r="G321">
        <v>12590</v>
      </c>
      <c r="H321" s="1">
        <v>38779</v>
      </c>
      <c r="I321" s="1">
        <v>38782</v>
      </c>
      <c r="J321" s="1">
        <v>49720</v>
      </c>
      <c r="K321" t="s">
        <v>113</v>
      </c>
      <c r="L321" t="s">
        <v>7</v>
      </c>
      <c r="M321">
        <v>281250</v>
      </c>
      <c r="N321">
        <v>281250</v>
      </c>
      <c r="O321" t="s">
        <v>120</v>
      </c>
      <c r="P321" t="s">
        <v>1588</v>
      </c>
      <c r="AH321">
        <v>1762592</v>
      </c>
      <c r="AI321">
        <v>1734060</v>
      </c>
      <c r="AJ321">
        <f t="shared" si="9"/>
        <v>1</v>
      </c>
    </row>
    <row r="322" spans="1:36">
      <c r="A322" s="1">
        <v>46251</v>
      </c>
      <c r="B322" t="s">
        <v>977</v>
      </c>
      <c r="C322" t="s">
        <v>7</v>
      </c>
      <c r="D322" t="s">
        <v>1319</v>
      </c>
      <c r="E322" t="s">
        <v>208</v>
      </c>
      <c r="F322" t="s">
        <v>1374</v>
      </c>
      <c r="G322">
        <v>12591</v>
      </c>
      <c r="H322" s="1">
        <v>38779</v>
      </c>
      <c r="I322" s="1">
        <v>38782</v>
      </c>
      <c r="J322" s="1">
        <v>49720</v>
      </c>
      <c r="K322" t="s">
        <v>113</v>
      </c>
      <c r="L322" t="s">
        <v>7</v>
      </c>
      <c r="M322">
        <v>281250</v>
      </c>
      <c r="N322">
        <v>281250</v>
      </c>
      <c r="O322" t="s">
        <v>120</v>
      </c>
      <c r="P322" t="s">
        <v>1588</v>
      </c>
      <c r="AH322">
        <v>1762593</v>
      </c>
      <c r="AI322">
        <v>1734079</v>
      </c>
      <c r="AJ322">
        <f t="shared" si="9"/>
        <v>1</v>
      </c>
    </row>
    <row r="323" spans="1:36">
      <c r="A323" s="1">
        <v>46251</v>
      </c>
      <c r="B323" t="s">
        <v>977</v>
      </c>
      <c r="C323" t="s">
        <v>7</v>
      </c>
      <c r="D323" t="s">
        <v>1319</v>
      </c>
      <c r="E323" t="s">
        <v>208</v>
      </c>
      <c r="F323" t="s">
        <v>1374</v>
      </c>
      <c r="G323">
        <v>12602</v>
      </c>
      <c r="H323" s="1">
        <v>38782</v>
      </c>
      <c r="I323" s="1">
        <v>38783</v>
      </c>
      <c r="J323" s="1">
        <v>49720</v>
      </c>
      <c r="K323" t="s">
        <v>113</v>
      </c>
      <c r="L323" t="s">
        <v>7</v>
      </c>
      <c r="M323">
        <v>562500</v>
      </c>
      <c r="N323">
        <v>562500</v>
      </c>
      <c r="O323" t="s">
        <v>120</v>
      </c>
      <c r="P323" t="s">
        <v>1588</v>
      </c>
      <c r="AH323">
        <v>1763134</v>
      </c>
      <c r="AI323">
        <v>1734224</v>
      </c>
      <c r="AJ323">
        <f t="shared" si="9"/>
        <v>1</v>
      </c>
    </row>
    <row r="324" spans="1:36">
      <c r="A324" s="1">
        <v>46251</v>
      </c>
      <c r="B324" t="s">
        <v>977</v>
      </c>
      <c r="C324" t="s">
        <v>7</v>
      </c>
      <c r="D324" t="s">
        <v>1319</v>
      </c>
      <c r="E324" t="s">
        <v>208</v>
      </c>
      <c r="F324" t="s">
        <v>1374</v>
      </c>
      <c r="G324">
        <v>12603</v>
      </c>
      <c r="H324" s="1">
        <v>38782</v>
      </c>
      <c r="I324" s="1">
        <v>38783</v>
      </c>
      <c r="J324" s="1">
        <v>49720</v>
      </c>
      <c r="K324" t="s">
        <v>113</v>
      </c>
      <c r="L324" t="s">
        <v>7</v>
      </c>
      <c r="M324">
        <v>562500</v>
      </c>
      <c r="N324">
        <v>562500</v>
      </c>
      <c r="O324" t="s">
        <v>120</v>
      </c>
      <c r="P324" t="s">
        <v>1591</v>
      </c>
      <c r="AH324">
        <v>1763135</v>
      </c>
      <c r="AI324">
        <v>1734225</v>
      </c>
      <c r="AJ324">
        <f t="shared" ref="AJ324:AJ387" si="10">COUNTIF(AH:AH,AI324)</f>
        <v>1</v>
      </c>
    </row>
    <row r="325" spans="1:36">
      <c r="A325" s="1">
        <v>46251</v>
      </c>
      <c r="B325" t="s">
        <v>977</v>
      </c>
      <c r="C325" t="s">
        <v>7</v>
      </c>
      <c r="D325" t="s">
        <v>1319</v>
      </c>
      <c r="E325" t="s">
        <v>208</v>
      </c>
      <c r="F325" t="s">
        <v>1374</v>
      </c>
      <c r="G325">
        <v>12608</v>
      </c>
      <c r="H325" s="1">
        <v>38782</v>
      </c>
      <c r="I325" s="1">
        <v>38783</v>
      </c>
      <c r="J325" s="1">
        <v>49720</v>
      </c>
      <c r="K325" t="s">
        <v>113</v>
      </c>
      <c r="L325" t="s">
        <v>7</v>
      </c>
      <c r="M325">
        <v>-562500</v>
      </c>
      <c r="N325">
        <v>-562500</v>
      </c>
      <c r="O325" t="s">
        <v>120</v>
      </c>
      <c r="P325" t="s">
        <v>1588</v>
      </c>
      <c r="AH325">
        <v>1762594</v>
      </c>
      <c r="AI325">
        <v>1734752</v>
      </c>
      <c r="AJ325">
        <f t="shared" si="10"/>
        <v>1</v>
      </c>
    </row>
    <row r="326" spans="1:36">
      <c r="A326" s="1">
        <v>46251</v>
      </c>
      <c r="B326" t="s">
        <v>977</v>
      </c>
      <c r="C326" t="s">
        <v>7</v>
      </c>
      <c r="D326" t="s">
        <v>1319</v>
      </c>
      <c r="E326" t="s">
        <v>208</v>
      </c>
      <c r="F326" t="s">
        <v>1374</v>
      </c>
      <c r="G326">
        <v>12610</v>
      </c>
      <c r="H326" s="1">
        <v>38782</v>
      </c>
      <c r="I326" s="1">
        <v>38783</v>
      </c>
      <c r="J326" s="1">
        <v>49720</v>
      </c>
      <c r="K326" t="s">
        <v>113</v>
      </c>
      <c r="L326" t="s">
        <v>7</v>
      </c>
      <c r="M326">
        <v>-1125000</v>
      </c>
      <c r="N326">
        <v>-1125000</v>
      </c>
      <c r="O326" t="s">
        <v>120</v>
      </c>
      <c r="P326" t="s">
        <v>1591</v>
      </c>
      <c r="AH326">
        <v>1765410</v>
      </c>
      <c r="AI326">
        <v>1734239</v>
      </c>
      <c r="AJ326">
        <f t="shared" si="10"/>
        <v>1</v>
      </c>
    </row>
    <row r="327" spans="1:36">
      <c r="A327" s="1">
        <v>46251</v>
      </c>
      <c r="B327" t="s">
        <v>977</v>
      </c>
      <c r="C327" t="s">
        <v>7</v>
      </c>
      <c r="D327" t="s">
        <v>1319</v>
      </c>
      <c r="E327" t="s">
        <v>208</v>
      </c>
      <c r="F327" t="s">
        <v>1374</v>
      </c>
      <c r="G327">
        <v>12618</v>
      </c>
      <c r="H327" s="1">
        <v>38783</v>
      </c>
      <c r="I327" s="1">
        <v>38784</v>
      </c>
      <c r="J327" s="1">
        <v>49720</v>
      </c>
      <c r="K327" t="s">
        <v>113</v>
      </c>
      <c r="L327" t="s">
        <v>7</v>
      </c>
      <c r="M327">
        <v>562500</v>
      </c>
      <c r="N327">
        <v>562500</v>
      </c>
      <c r="O327" t="s">
        <v>120</v>
      </c>
      <c r="P327" t="s">
        <v>1591</v>
      </c>
      <c r="AH327">
        <v>1765488</v>
      </c>
      <c r="AI327">
        <v>1734256</v>
      </c>
      <c r="AJ327">
        <f t="shared" si="10"/>
        <v>1</v>
      </c>
    </row>
    <row r="328" spans="1:36">
      <c r="A328" s="1">
        <v>46251</v>
      </c>
      <c r="B328" t="s">
        <v>977</v>
      </c>
      <c r="C328" t="s">
        <v>7</v>
      </c>
      <c r="D328" t="s">
        <v>1319</v>
      </c>
      <c r="E328" t="s">
        <v>208</v>
      </c>
      <c r="F328" t="s">
        <v>1374</v>
      </c>
      <c r="G328">
        <v>12769</v>
      </c>
      <c r="H328" s="1">
        <v>38812</v>
      </c>
      <c r="I328" s="1">
        <v>38813</v>
      </c>
      <c r="J328" s="1">
        <v>49720</v>
      </c>
      <c r="K328" t="s">
        <v>113</v>
      </c>
      <c r="L328" t="s">
        <v>7</v>
      </c>
      <c r="M328">
        <v>382500</v>
      </c>
      <c r="N328">
        <v>382500</v>
      </c>
      <c r="O328" t="s">
        <v>120</v>
      </c>
      <c r="P328" t="s">
        <v>1588</v>
      </c>
      <c r="AH328">
        <v>1765492</v>
      </c>
      <c r="AI328">
        <v>1733543</v>
      </c>
      <c r="AJ328">
        <f t="shared" si="10"/>
        <v>1</v>
      </c>
    </row>
    <row r="329" spans="1:36">
      <c r="A329" s="1">
        <v>46251</v>
      </c>
      <c r="B329" t="s">
        <v>977</v>
      </c>
      <c r="C329" t="s">
        <v>7</v>
      </c>
      <c r="D329" t="s">
        <v>1319</v>
      </c>
      <c r="E329" t="s">
        <v>208</v>
      </c>
      <c r="F329" t="s">
        <v>1374</v>
      </c>
      <c r="G329">
        <v>12773</v>
      </c>
      <c r="H329" s="1">
        <v>38813</v>
      </c>
      <c r="I329" s="1">
        <v>38814</v>
      </c>
      <c r="J329" s="1">
        <v>49720</v>
      </c>
      <c r="K329" t="s">
        <v>113</v>
      </c>
      <c r="L329" t="s">
        <v>7</v>
      </c>
      <c r="M329">
        <v>-382500</v>
      </c>
      <c r="N329">
        <v>-382500</v>
      </c>
      <c r="O329" t="s">
        <v>120</v>
      </c>
      <c r="P329" t="s">
        <v>420</v>
      </c>
      <c r="AH329">
        <v>1765493</v>
      </c>
      <c r="AI329">
        <v>1733561</v>
      </c>
      <c r="AJ329">
        <f t="shared" si="10"/>
        <v>1</v>
      </c>
    </row>
    <row r="330" spans="1:36">
      <c r="A330" s="1">
        <v>46251</v>
      </c>
      <c r="B330" t="s">
        <v>977</v>
      </c>
      <c r="C330" t="s">
        <v>7</v>
      </c>
      <c r="D330" t="s">
        <v>1319</v>
      </c>
      <c r="E330" t="s">
        <v>208</v>
      </c>
      <c r="F330" t="s">
        <v>1374</v>
      </c>
      <c r="G330">
        <v>13059</v>
      </c>
      <c r="H330" s="1">
        <v>38848</v>
      </c>
      <c r="I330" s="1">
        <v>38849</v>
      </c>
      <c r="J330" s="1">
        <v>49720</v>
      </c>
      <c r="K330" t="s">
        <v>113</v>
      </c>
      <c r="L330" t="s">
        <v>7</v>
      </c>
      <c r="M330">
        <v>112500</v>
      </c>
      <c r="N330">
        <v>112500</v>
      </c>
      <c r="O330" t="s">
        <v>120</v>
      </c>
      <c r="P330" t="s">
        <v>1588</v>
      </c>
      <c r="AH330">
        <v>1765491</v>
      </c>
      <c r="AI330">
        <v>1733499</v>
      </c>
      <c r="AJ330">
        <f t="shared" si="10"/>
        <v>1</v>
      </c>
    </row>
    <row r="331" spans="1:36">
      <c r="A331" s="1">
        <v>46251</v>
      </c>
      <c r="B331" t="s">
        <v>977</v>
      </c>
      <c r="C331" t="s">
        <v>7</v>
      </c>
      <c r="D331" t="s">
        <v>1319</v>
      </c>
      <c r="E331" t="s">
        <v>208</v>
      </c>
      <c r="F331" t="s">
        <v>1374</v>
      </c>
      <c r="G331">
        <v>13060</v>
      </c>
      <c r="H331" s="1">
        <v>38848</v>
      </c>
      <c r="I331" s="1">
        <v>38849</v>
      </c>
      <c r="J331" s="1">
        <v>49720</v>
      </c>
      <c r="K331" t="s">
        <v>113</v>
      </c>
      <c r="L331" t="s">
        <v>7</v>
      </c>
      <c r="M331">
        <v>-112500</v>
      </c>
      <c r="N331">
        <v>-112500</v>
      </c>
      <c r="O331" t="s">
        <v>120</v>
      </c>
      <c r="P331" t="s">
        <v>1591</v>
      </c>
      <c r="AH331">
        <v>1771413</v>
      </c>
      <c r="AI331">
        <v>1733644</v>
      </c>
      <c r="AJ331">
        <f t="shared" si="10"/>
        <v>1</v>
      </c>
    </row>
    <row r="332" spans="1:36">
      <c r="A332" s="1">
        <v>46251</v>
      </c>
      <c r="B332" t="s">
        <v>977</v>
      </c>
      <c r="C332" t="s">
        <v>7</v>
      </c>
      <c r="D332" t="s">
        <v>1319</v>
      </c>
      <c r="E332" t="s">
        <v>208</v>
      </c>
      <c r="F332" t="s">
        <v>1374</v>
      </c>
      <c r="G332">
        <v>13067</v>
      </c>
      <c r="H332" s="1">
        <v>38849</v>
      </c>
      <c r="I332" s="1">
        <v>38852</v>
      </c>
      <c r="J332" s="1">
        <v>49720</v>
      </c>
      <c r="K332" t="s">
        <v>113</v>
      </c>
      <c r="L332" t="s">
        <v>7</v>
      </c>
      <c r="M332">
        <v>-562500</v>
      </c>
      <c r="N332">
        <v>-562500</v>
      </c>
      <c r="O332" t="s">
        <v>120</v>
      </c>
      <c r="P332" t="s">
        <v>1591</v>
      </c>
      <c r="AH332">
        <v>1771412</v>
      </c>
      <c r="AI332">
        <v>1733731</v>
      </c>
      <c r="AJ332">
        <f t="shared" si="10"/>
        <v>1</v>
      </c>
    </row>
    <row r="333" spans="1:36">
      <c r="A333" s="1">
        <v>46251</v>
      </c>
      <c r="B333" t="s">
        <v>977</v>
      </c>
      <c r="C333" t="s">
        <v>7</v>
      </c>
      <c r="D333" t="s">
        <v>1319</v>
      </c>
      <c r="E333" t="s">
        <v>208</v>
      </c>
      <c r="F333" t="s">
        <v>1374</v>
      </c>
      <c r="G333">
        <v>13069</v>
      </c>
      <c r="H333" s="1">
        <v>38849</v>
      </c>
      <c r="I333" s="1">
        <v>38852</v>
      </c>
      <c r="J333" s="1">
        <v>49720</v>
      </c>
      <c r="K333" t="s">
        <v>113</v>
      </c>
      <c r="L333" t="s">
        <v>7</v>
      </c>
      <c r="M333">
        <v>-562500</v>
      </c>
      <c r="N333">
        <v>-562500</v>
      </c>
      <c r="O333" t="s">
        <v>120</v>
      </c>
      <c r="P333" t="s">
        <v>1588</v>
      </c>
      <c r="AH333">
        <v>1765494</v>
      </c>
      <c r="AI333">
        <v>1733871</v>
      </c>
      <c r="AJ333">
        <f t="shared" si="10"/>
        <v>1</v>
      </c>
    </row>
    <row r="334" spans="1:36">
      <c r="A334" s="1">
        <v>46251</v>
      </c>
      <c r="B334" t="s">
        <v>977</v>
      </c>
      <c r="C334" t="s">
        <v>7</v>
      </c>
      <c r="D334" t="s">
        <v>1319</v>
      </c>
      <c r="E334" t="s">
        <v>208</v>
      </c>
      <c r="F334" t="s">
        <v>1374</v>
      </c>
      <c r="G334">
        <v>13071</v>
      </c>
      <c r="H334" s="1">
        <v>38849</v>
      </c>
      <c r="I334" s="1">
        <v>38852</v>
      </c>
      <c r="J334" s="1">
        <v>49720</v>
      </c>
      <c r="K334" t="s">
        <v>113</v>
      </c>
      <c r="L334" t="s">
        <v>7</v>
      </c>
      <c r="M334">
        <v>-562500</v>
      </c>
      <c r="N334">
        <v>-562500</v>
      </c>
      <c r="O334" t="s">
        <v>120</v>
      </c>
      <c r="P334" t="s">
        <v>1588</v>
      </c>
      <c r="AH334">
        <v>1771247</v>
      </c>
      <c r="AI334">
        <v>1733891</v>
      </c>
      <c r="AJ334">
        <f t="shared" si="10"/>
        <v>1</v>
      </c>
    </row>
    <row r="335" spans="1:36">
      <c r="A335" s="1">
        <v>46251</v>
      </c>
      <c r="B335" t="s">
        <v>977</v>
      </c>
      <c r="C335" t="s">
        <v>7</v>
      </c>
      <c r="D335" t="s">
        <v>1319</v>
      </c>
      <c r="E335" t="s">
        <v>208</v>
      </c>
      <c r="F335" t="s">
        <v>1374</v>
      </c>
      <c r="G335">
        <v>13073</v>
      </c>
      <c r="H335" s="1">
        <v>38849</v>
      </c>
      <c r="I335" s="1">
        <v>38852</v>
      </c>
      <c r="J335" s="1">
        <v>49720</v>
      </c>
      <c r="K335" t="s">
        <v>113</v>
      </c>
      <c r="L335" t="s">
        <v>7</v>
      </c>
      <c r="M335">
        <v>-562500</v>
      </c>
      <c r="N335">
        <v>-562500</v>
      </c>
      <c r="O335" t="s">
        <v>120</v>
      </c>
      <c r="P335" t="s">
        <v>1591</v>
      </c>
      <c r="AH335">
        <v>1771279</v>
      </c>
      <c r="AI335">
        <v>1733897</v>
      </c>
      <c r="AJ335">
        <f t="shared" si="10"/>
        <v>1</v>
      </c>
    </row>
    <row r="336" spans="1:36">
      <c r="A336" s="1">
        <v>46251</v>
      </c>
      <c r="B336" t="s">
        <v>977</v>
      </c>
      <c r="C336" t="s">
        <v>7</v>
      </c>
      <c r="D336" t="s">
        <v>1319</v>
      </c>
      <c r="E336" t="s">
        <v>208</v>
      </c>
      <c r="F336" t="s">
        <v>1374</v>
      </c>
      <c r="G336">
        <v>13086</v>
      </c>
      <c r="H336" s="1">
        <v>38849</v>
      </c>
      <c r="I336" s="1">
        <v>38852</v>
      </c>
      <c r="J336" s="1">
        <v>49720</v>
      </c>
      <c r="K336" t="s">
        <v>113</v>
      </c>
      <c r="L336" t="s">
        <v>7</v>
      </c>
      <c r="M336">
        <v>-1125000</v>
      </c>
      <c r="N336">
        <v>-1125000</v>
      </c>
      <c r="O336" t="s">
        <v>120</v>
      </c>
      <c r="P336" t="s">
        <v>1591</v>
      </c>
      <c r="AH336">
        <v>1771280</v>
      </c>
      <c r="AI336">
        <v>1733671</v>
      </c>
      <c r="AJ336">
        <f t="shared" si="10"/>
        <v>1</v>
      </c>
    </row>
    <row r="337" spans="1:36">
      <c r="A337" s="1">
        <v>46251</v>
      </c>
      <c r="B337" t="s">
        <v>977</v>
      </c>
      <c r="C337" t="s">
        <v>7</v>
      </c>
      <c r="D337" t="s">
        <v>1319</v>
      </c>
      <c r="E337" t="s">
        <v>208</v>
      </c>
      <c r="F337" t="s">
        <v>1374</v>
      </c>
      <c r="G337">
        <v>13088</v>
      </c>
      <c r="H337" s="1">
        <v>38849</v>
      </c>
      <c r="I337" s="1">
        <v>38852</v>
      </c>
      <c r="J337" s="1">
        <v>49720</v>
      </c>
      <c r="K337" t="s">
        <v>113</v>
      </c>
      <c r="L337" t="s">
        <v>7</v>
      </c>
      <c r="M337">
        <v>-1125000</v>
      </c>
      <c r="N337">
        <v>-1125000</v>
      </c>
      <c r="O337" t="s">
        <v>120</v>
      </c>
      <c r="P337" t="s">
        <v>830</v>
      </c>
      <c r="AH337">
        <v>1771276</v>
      </c>
      <c r="AI337">
        <v>1733697</v>
      </c>
      <c r="AJ337">
        <f t="shared" si="10"/>
        <v>1</v>
      </c>
    </row>
    <row r="338" spans="1:36">
      <c r="A338" s="1">
        <v>46251</v>
      </c>
      <c r="B338" t="s">
        <v>977</v>
      </c>
      <c r="C338" t="s">
        <v>7</v>
      </c>
      <c r="D338" t="s">
        <v>1319</v>
      </c>
      <c r="E338" t="s">
        <v>208</v>
      </c>
      <c r="F338" t="s">
        <v>1374</v>
      </c>
      <c r="G338">
        <v>13090</v>
      </c>
      <c r="H338" s="1">
        <v>38849</v>
      </c>
      <c r="I338" s="1">
        <v>38852</v>
      </c>
      <c r="J338" s="1">
        <v>49720</v>
      </c>
      <c r="K338" t="s">
        <v>113</v>
      </c>
      <c r="L338" t="s">
        <v>7</v>
      </c>
      <c r="M338">
        <v>-562500</v>
      </c>
      <c r="N338">
        <v>-562500</v>
      </c>
      <c r="O338" t="s">
        <v>120</v>
      </c>
      <c r="P338" t="s">
        <v>1590</v>
      </c>
      <c r="AH338">
        <v>1771282</v>
      </c>
      <c r="AI338">
        <v>1734194</v>
      </c>
      <c r="AJ338">
        <f t="shared" si="10"/>
        <v>1</v>
      </c>
    </row>
    <row r="339" spans="1:36">
      <c r="A339" s="1">
        <v>46251</v>
      </c>
      <c r="B339" t="s">
        <v>977</v>
      </c>
      <c r="C339" t="s">
        <v>7</v>
      </c>
      <c r="D339" t="s">
        <v>1319</v>
      </c>
      <c r="E339" t="s">
        <v>208</v>
      </c>
      <c r="F339" t="s">
        <v>1374</v>
      </c>
      <c r="G339">
        <v>13097</v>
      </c>
      <c r="H339" s="1">
        <v>38852</v>
      </c>
      <c r="I339" s="1">
        <v>38853</v>
      </c>
      <c r="J339" s="1">
        <v>49720</v>
      </c>
      <c r="K339" t="s">
        <v>113</v>
      </c>
      <c r="L339" t="s">
        <v>7</v>
      </c>
      <c r="M339">
        <v>-562500</v>
      </c>
      <c r="N339">
        <v>-562500</v>
      </c>
      <c r="O339" t="s">
        <v>120</v>
      </c>
      <c r="P339" t="s">
        <v>1588</v>
      </c>
      <c r="AH339">
        <v>1771283</v>
      </c>
      <c r="AI339">
        <v>1734737</v>
      </c>
      <c r="AJ339">
        <f t="shared" si="10"/>
        <v>1</v>
      </c>
    </row>
    <row r="340" spans="1:36">
      <c r="A340" s="1">
        <v>46251</v>
      </c>
      <c r="B340" t="s">
        <v>977</v>
      </c>
      <c r="C340" t="s">
        <v>7</v>
      </c>
      <c r="D340" t="s">
        <v>1319</v>
      </c>
      <c r="E340" t="s">
        <v>208</v>
      </c>
      <c r="F340" t="s">
        <v>1374</v>
      </c>
      <c r="G340">
        <v>13105</v>
      </c>
      <c r="H340" s="1">
        <v>38854</v>
      </c>
      <c r="I340" s="1">
        <v>38855</v>
      </c>
      <c r="J340" s="1">
        <v>49720</v>
      </c>
      <c r="K340" t="s">
        <v>113</v>
      </c>
      <c r="L340" t="s">
        <v>7</v>
      </c>
      <c r="M340">
        <v>562500</v>
      </c>
      <c r="N340">
        <v>562500</v>
      </c>
      <c r="O340" t="s">
        <v>120</v>
      </c>
      <c r="P340" t="s">
        <v>1591</v>
      </c>
      <c r="AH340">
        <v>1771277</v>
      </c>
      <c r="AI340">
        <v>1734286</v>
      </c>
      <c r="AJ340">
        <f t="shared" si="10"/>
        <v>1</v>
      </c>
    </row>
    <row r="341" spans="1:36">
      <c r="A341" s="1">
        <v>46251</v>
      </c>
      <c r="B341" t="s">
        <v>977</v>
      </c>
      <c r="C341" t="s">
        <v>7</v>
      </c>
      <c r="D341" t="s">
        <v>1319</v>
      </c>
      <c r="E341" t="s">
        <v>208</v>
      </c>
      <c r="F341" t="s">
        <v>1374</v>
      </c>
      <c r="G341">
        <v>13106</v>
      </c>
      <c r="H341" s="1">
        <v>38854</v>
      </c>
      <c r="I341" s="1">
        <v>38855</v>
      </c>
      <c r="J341" s="1">
        <v>49720</v>
      </c>
      <c r="K341" t="s">
        <v>113</v>
      </c>
      <c r="L341" t="s">
        <v>7</v>
      </c>
      <c r="M341">
        <v>562500</v>
      </c>
      <c r="N341">
        <v>562500</v>
      </c>
      <c r="O341" t="s">
        <v>120</v>
      </c>
      <c r="P341" t="s">
        <v>1591</v>
      </c>
      <c r="AH341">
        <v>1771278</v>
      </c>
      <c r="AI341">
        <v>1734738</v>
      </c>
      <c r="AJ341">
        <f t="shared" si="10"/>
        <v>1</v>
      </c>
    </row>
    <row r="342" spans="1:36">
      <c r="A342" s="1">
        <v>46251</v>
      </c>
      <c r="B342" t="s">
        <v>977</v>
      </c>
      <c r="C342" t="s">
        <v>7</v>
      </c>
      <c r="D342" t="s">
        <v>1319</v>
      </c>
      <c r="E342" t="s">
        <v>208</v>
      </c>
      <c r="F342" t="s">
        <v>1374</v>
      </c>
      <c r="G342">
        <v>13125</v>
      </c>
      <c r="H342" s="1">
        <v>38856</v>
      </c>
      <c r="I342" s="1">
        <v>38859</v>
      </c>
      <c r="J342" s="1">
        <v>49720</v>
      </c>
      <c r="K342" t="s">
        <v>113</v>
      </c>
      <c r="L342" t="s">
        <v>7</v>
      </c>
      <c r="M342">
        <v>-1125000</v>
      </c>
      <c r="N342">
        <v>-1125000</v>
      </c>
      <c r="O342" t="s">
        <v>120</v>
      </c>
      <c r="P342" t="s">
        <v>1588</v>
      </c>
      <c r="AH342">
        <v>1771292</v>
      </c>
      <c r="AI342">
        <v>1734741</v>
      </c>
      <c r="AJ342">
        <f t="shared" si="10"/>
        <v>1</v>
      </c>
    </row>
    <row r="343" spans="1:36">
      <c r="A343" s="1">
        <v>46251</v>
      </c>
      <c r="B343" t="s">
        <v>977</v>
      </c>
      <c r="C343" t="s">
        <v>7</v>
      </c>
      <c r="D343" t="s">
        <v>1319</v>
      </c>
      <c r="E343" t="s">
        <v>208</v>
      </c>
      <c r="F343" t="s">
        <v>1374</v>
      </c>
      <c r="G343">
        <v>13128</v>
      </c>
      <c r="H343" s="1">
        <v>38861</v>
      </c>
      <c r="I343" s="1">
        <v>38862</v>
      </c>
      <c r="J343" s="1">
        <v>49720</v>
      </c>
      <c r="K343" t="s">
        <v>113</v>
      </c>
      <c r="L343" t="s">
        <v>7</v>
      </c>
      <c r="M343">
        <v>1125000</v>
      </c>
      <c r="N343">
        <v>1125000</v>
      </c>
      <c r="O343" t="s">
        <v>120</v>
      </c>
      <c r="P343" t="s">
        <v>1588</v>
      </c>
      <c r="AH343">
        <v>1771291</v>
      </c>
      <c r="AI343">
        <v>1734066</v>
      </c>
      <c r="AJ343">
        <f t="shared" si="10"/>
        <v>1</v>
      </c>
    </row>
    <row r="344" spans="1:36">
      <c r="A344" s="1">
        <v>46251</v>
      </c>
      <c r="B344" t="s">
        <v>977</v>
      </c>
      <c r="C344" t="s">
        <v>7</v>
      </c>
      <c r="D344" t="s">
        <v>1319</v>
      </c>
      <c r="E344" t="s">
        <v>208</v>
      </c>
      <c r="F344" t="s">
        <v>1374</v>
      </c>
      <c r="G344">
        <v>13132</v>
      </c>
      <c r="H344" s="1">
        <v>38862</v>
      </c>
      <c r="I344" s="1">
        <v>38863</v>
      </c>
      <c r="J344" s="1">
        <v>49720</v>
      </c>
      <c r="K344" t="s">
        <v>113</v>
      </c>
      <c r="L344" t="s">
        <v>7</v>
      </c>
      <c r="M344">
        <v>1125000</v>
      </c>
      <c r="N344">
        <v>1125000</v>
      </c>
      <c r="O344" t="s">
        <v>120</v>
      </c>
      <c r="P344" t="s">
        <v>1588</v>
      </c>
      <c r="AH344">
        <v>1771289</v>
      </c>
      <c r="AI344">
        <v>1734101</v>
      </c>
      <c r="AJ344">
        <f t="shared" si="10"/>
        <v>1</v>
      </c>
    </row>
    <row r="345" spans="1:36">
      <c r="A345" s="1">
        <v>46251</v>
      </c>
      <c r="B345" t="s">
        <v>977</v>
      </c>
      <c r="C345" t="s">
        <v>7</v>
      </c>
      <c r="D345" t="s">
        <v>1319</v>
      </c>
      <c r="E345" t="s">
        <v>208</v>
      </c>
      <c r="F345" t="s">
        <v>1374</v>
      </c>
      <c r="G345">
        <v>13134</v>
      </c>
      <c r="H345" s="1">
        <v>38862</v>
      </c>
      <c r="I345" s="1">
        <v>38863</v>
      </c>
      <c r="J345" s="1">
        <v>49720</v>
      </c>
      <c r="K345" t="s">
        <v>113</v>
      </c>
      <c r="L345" t="s">
        <v>7</v>
      </c>
      <c r="M345">
        <v>1125000</v>
      </c>
      <c r="N345">
        <v>1125000</v>
      </c>
      <c r="O345" t="s">
        <v>120</v>
      </c>
      <c r="P345" t="s">
        <v>1588</v>
      </c>
      <c r="AH345">
        <v>1771446</v>
      </c>
      <c r="AI345">
        <v>1734123</v>
      </c>
      <c r="AJ345">
        <f t="shared" si="10"/>
        <v>1</v>
      </c>
    </row>
    <row r="346" spans="1:36">
      <c r="A346" s="1">
        <v>46251</v>
      </c>
      <c r="B346" t="s">
        <v>977</v>
      </c>
      <c r="C346" t="s">
        <v>7</v>
      </c>
      <c r="D346" t="s">
        <v>1319</v>
      </c>
      <c r="E346" t="s">
        <v>208</v>
      </c>
      <c r="F346" t="s">
        <v>1374</v>
      </c>
      <c r="G346">
        <v>13136</v>
      </c>
      <c r="H346" s="1">
        <v>38862</v>
      </c>
      <c r="I346" s="1">
        <v>38863</v>
      </c>
      <c r="J346" s="1">
        <v>49720</v>
      </c>
      <c r="K346" t="s">
        <v>113</v>
      </c>
      <c r="L346" t="s">
        <v>7</v>
      </c>
      <c r="M346">
        <v>1125000</v>
      </c>
      <c r="N346">
        <v>1125000</v>
      </c>
      <c r="O346" t="s">
        <v>120</v>
      </c>
      <c r="P346" t="s">
        <v>1591</v>
      </c>
      <c r="AH346">
        <v>1771447</v>
      </c>
      <c r="AI346">
        <v>1734197</v>
      </c>
      <c r="AJ346">
        <f t="shared" si="10"/>
        <v>1</v>
      </c>
    </row>
    <row r="347" spans="1:36">
      <c r="A347" s="1">
        <v>46251</v>
      </c>
      <c r="B347" t="s">
        <v>977</v>
      </c>
      <c r="C347" t="s">
        <v>7</v>
      </c>
      <c r="D347" t="s">
        <v>1319</v>
      </c>
      <c r="E347" t="s">
        <v>208</v>
      </c>
      <c r="F347" t="s">
        <v>1374</v>
      </c>
      <c r="G347">
        <v>13138</v>
      </c>
      <c r="H347" s="1">
        <v>38862</v>
      </c>
      <c r="I347" s="1">
        <v>38863</v>
      </c>
      <c r="J347" s="1">
        <v>49720</v>
      </c>
      <c r="K347" t="s">
        <v>113</v>
      </c>
      <c r="L347" t="s">
        <v>7</v>
      </c>
      <c r="M347">
        <v>1125000</v>
      </c>
      <c r="N347">
        <v>1125000</v>
      </c>
      <c r="O347" t="s">
        <v>120</v>
      </c>
      <c r="P347" t="s">
        <v>1590</v>
      </c>
      <c r="AH347">
        <v>1772304</v>
      </c>
      <c r="AI347">
        <v>1734294</v>
      </c>
      <c r="AJ347">
        <f t="shared" si="10"/>
        <v>1</v>
      </c>
    </row>
    <row r="348" spans="1:36">
      <c r="A348" s="1">
        <v>46251</v>
      </c>
      <c r="B348" t="s">
        <v>977</v>
      </c>
      <c r="C348" t="s">
        <v>7</v>
      </c>
      <c r="D348" t="s">
        <v>1319</v>
      </c>
      <c r="E348" t="s">
        <v>208</v>
      </c>
      <c r="F348" t="s">
        <v>1374</v>
      </c>
      <c r="G348">
        <v>13148</v>
      </c>
      <c r="H348" s="1">
        <v>38862</v>
      </c>
      <c r="I348" s="1">
        <v>38863</v>
      </c>
      <c r="J348" s="1">
        <v>49720</v>
      </c>
      <c r="K348" t="s">
        <v>113</v>
      </c>
      <c r="L348" t="s">
        <v>7</v>
      </c>
      <c r="M348">
        <v>-1125000</v>
      </c>
      <c r="N348">
        <v>-1125000</v>
      </c>
      <c r="O348" t="s">
        <v>120</v>
      </c>
      <c r="P348" t="s">
        <v>830</v>
      </c>
      <c r="AH348">
        <v>1772303</v>
      </c>
      <c r="AI348">
        <v>1734278</v>
      </c>
      <c r="AJ348">
        <f t="shared" si="10"/>
        <v>1</v>
      </c>
    </row>
    <row r="349" spans="1:36">
      <c r="A349" s="1">
        <v>46251</v>
      </c>
      <c r="B349" t="s">
        <v>977</v>
      </c>
      <c r="C349" t="s">
        <v>7</v>
      </c>
      <c r="D349" t="s">
        <v>1319</v>
      </c>
      <c r="E349" t="s">
        <v>208</v>
      </c>
      <c r="F349" t="s">
        <v>1374</v>
      </c>
      <c r="G349">
        <v>13150</v>
      </c>
      <c r="H349" s="1">
        <v>38862</v>
      </c>
      <c r="I349" s="1">
        <v>38863</v>
      </c>
      <c r="J349" s="1">
        <v>49720</v>
      </c>
      <c r="K349" t="s">
        <v>113</v>
      </c>
      <c r="L349" t="s">
        <v>7</v>
      </c>
      <c r="M349">
        <v>-1125000</v>
      </c>
      <c r="N349">
        <v>-1125000</v>
      </c>
      <c r="O349" t="s">
        <v>120</v>
      </c>
      <c r="P349" t="s">
        <v>1591</v>
      </c>
      <c r="AH349">
        <v>1771448</v>
      </c>
      <c r="AI349">
        <v>1734241</v>
      </c>
      <c r="AJ349">
        <f t="shared" si="10"/>
        <v>1</v>
      </c>
    </row>
    <row r="350" spans="1:36">
      <c r="A350" s="1">
        <v>46251</v>
      </c>
      <c r="B350" t="s">
        <v>977</v>
      </c>
      <c r="C350" t="s">
        <v>7</v>
      </c>
      <c r="D350" t="s">
        <v>1319</v>
      </c>
      <c r="E350" t="s">
        <v>208</v>
      </c>
      <c r="F350" t="s">
        <v>1374</v>
      </c>
      <c r="G350">
        <v>13155</v>
      </c>
      <c r="H350" s="1">
        <v>38863</v>
      </c>
      <c r="I350" s="1">
        <v>38867</v>
      </c>
      <c r="J350" s="1">
        <v>49720</v>
      </c>
      <c r="K350" t="s">
        <v>113</v>
      </c>
      <c r="L350" t="s">
        <v>7</v>
      </c>
      <c r="M350">
        <v>2250000</v>
      </c>
      <c r="N350">
        <v>2250000</v>
      </c>
      <c r="O350" t="s">
        <v>120</v>
      </c>
      <c r="P350" t="s">
        <v>420</v>
      </c>
      <c r="AH350">
        <v>1771575</v>
      </c>
      <c r="AI350">
        <v>1734098</v>
      </c>
      <c r="AJ350">
        <f t="shared" si="10"/>
        <v>1</v>
      </c>
    </row>
    <row r="351" spans="1:36">
      <c r="A351" s="1">
        <v>46251</v>
      </c>
      <c r="B351" t="s">
        <v>977</v>
      </c>
      <c r="C351" t="s">
        <v>7</v>
      </c>
      <c r="D351" t="s">
        <v>1319</v>
      </c>
      <c r="E351" t="s">
        <v>208</v>
      </c>
      <c r="F351" t="s">
        <v>1374</v>
      </c>
      <c r="G351">
        <v>13157</v>
      </c>
      <c r="H351" s="1">
        <v>38863</v>
      </c>
      <c r="I351" s="1">
        <v>38867</v>
      </c>
      <c r="J351" s="1">
        <v>49720</v>
      </c>
      <c r="K351" t="s">
        <v>113</v>
      </c>
      <c r="L351" t="s">
        <v>7</v>
      </c>
      <c r="M351">
        <v>2250000</v>
      </c>
      <c r="N351">
        <v>2250000</v>
      </c>
      <c r="O351" t="s">
        <v>120</v>
      </c>
      <c r="P351" t="s">
        <v>1591</v>
      </c>
      <c r="AH351">
        <v>1771669</v>
      </c>
      <c r="AI351">
        <v>1734134</v>
      </c>
      <c r="AJ351">
        <f t="shared" si="10"/>
        <v>1</v>
      </c>
    </row>
    <row r="352" spans="1:36">
      <c r="A352" s="1">
        <v>46251</v>
      </c>
      <c r="B352" t="s">
        <v>977</v>
      </c>
      <c r="C352" t="s">
        <v>7</v>
      </c>
      <c r="D352" t="s">
        <v>1319</v>
      </c>
      <c r="E352" t="s">
        <v>208</v>
      </c>
      <c r="F352" t="s">
        <v>1374</v>
      </c>
      <c r="G352">
        <v>13160</v>
      </c>
      <c r="H352" s="1">
        <v>38867</v>
      </c>
      <c r="I352" s="1">
        <v>38868</v>
      </c>
      <c r="J352" s="1">
        <v>49720</v>
      </c>
      <c r="K352" t="s">
        <v>113</v>
      </c>
      <c r="L352" t="s">
        <v>7</v>
      </c>
      <c r="M352">
        <v>-1125000</v>
      </c>
      <c r="N352">
        <v>-1125000</v>
      </c>
      <c r="O352" t="s">
        <v>120</v>
      </c>
      <c r="P352" t="s">
        <v>1588</v>
      </c>
      <c r="AH352">
        <v>1773589</v>
      </c>
      <c r="AI352">
        <v>1734263</v>
      </c>
      <c r="AJ352">
        <f t="shared" si="10"/>
        <v>1</v>
      </c>
    </row>
    <row r="353" spans="1:36">
      <c r="A353" s="1">
        <v>46251</v>
      </c>
      <c r="B353" t="s">
        <v>977</v>
      </c>
      <c r="C353" t="s">
        <v>7</v>
      </c>
      <c r="D353" t="s">
        <v>1319</v>
      </c>
      <c r="E353" t="s">
        <v>208</v>
      </c>
      <c r="F353" t="s">
        <v>1374</v>
      </c>
      <c r="G353">
        <v>13162</v>
      </c>
      <c r="H353" s="1">
        <v>38867</v>
      </c>
      <c r="I353" s="1">
        <v>38868</v>
      </c>
      <c r="J353" s="1">
        <v>49720</v>
      </c>
      <c r="K353" t="s">
        <v>113</v>
      </c>
      <c r="L353" t="s">
        <v>7</v>
      </c>
      <c r="M353">
        <v>-1125000</v>
      </c>
      <c r="N353">
        <v>-1125000</v>
      </c>
      <c r="O353" t="s">
        <v>120</v>
      </c>
      <c r="P353" t="s">
        <v>1591</v>
      </c>
      <c r="AH353">
        <v>1772349</v>
      </c>
      <c r="AI353">
        <v>1734234</v>
      </c>
      <c r="AJ353">
        <f t="shared" si="10"/>
        <v>1</v>
      </c>
    </row>
    <row r="354" spans="1:36">
      <c r="A354" s="1">
        <v>46251</v>
      </c>
      <c r="B354" t="s">
        <v>977</v>
      </c>
      <c r="C354" t="s">
        <v>7</v>
      </c>
      <c r="D354" t="s">
        <v>1319</v>
      </c>
      <c r="E354" t="s">
        <v>208</v>
      </c>
      <c r="F354" t="s">
        <v>1374</v>
      </c>
      <c r="G354">
        <v>13167</v>
      </c>
      <c r="H354" s="1">
        <v>38868</v>
      </c>
      <c r="I354" s="1">
        <v>38869</v>
      </c>
      <c r="J354" s="1">
        <v>49720</v>
      </c>
      <c r="K354" t="s">
        <v>113</v>
      </c>
      <c r="L354" t="s">
        <v>7</v>
      </c>
      <c r="M354">
        <v>-1125000</v>
      </c>
      <c r="N354">
        <v>-1125000</v>
      </c>
      <c r="O354" t="s">
        <v>120</v>
      </c>
      <c r="P354" t="s">
        <v>1588</v>
      </c>
      <c r="AH354">
        <v>1772305</v>
      </c>
      <c r="AI354">
        <v>1734240</v>
      </c>
      <c r="AJ354">
        <f t="shared" si="10"/>
        <v>1</v>
      </c>
    </row>
    <row r="355" spans="1:36">
      <c r="A355" s="1">
        <v>46251</v>
      </c>
      <c r="B355" t="s">
        <v>977</v>
      </c>
      <c r="C355" t="s">
        <v>7</v>
      </c>
      <c r="D355" t="s">
        <v>1319</v>
      </c>
      <c r="E355" t="s">
        <v>208</v>
      </c>
      <c r="F355" t="s">
        <v>1374</v>
      </c>
      <c r="G355">
        <v>13169</v>
      </c>
      <c r="H355" s="1">
        <v>38868</v>
      </c>
      <c r="I355" s="1">
        <v>38869</v>
      </c>
      <c r="J355" s="1">
        <v>49720</v>
      </c>
      <c r="K355" t="s">
        <v>113</v>
      </c>
      <c r="L355" t="s">
        <v>7</v>
      </c>
      <c r="M355">
        <v>-1125000</v>
      </c>
      <c r="N355">
        <v>-1125000</v>
      </c>
      <c r="O355" t="s">
        <v>120</v>
      </c>
      <c r="P355" t="s">
        <v>420</v>
      </c>
      <c r="AH355">
        <v>1794322</v>
      </c>
      <c r="AI355">
        <v>1734138</v>
      </c>
      <c r="AJ355">
        <f t="shared" si="10"/>
        <v>1</v>
      </c>
    </row>
    <row r="356" spans="1:36">
      <c r="A356" s="1">
        <v>46251</v>
      </c>
      <c r="B356" t="s">
        <v>977</v>
      </c>
      <c r="C356" t="s">
        <v>7</v>
      </c>
      <c r="D356" t="s">
        <v>1319</v>
      </c>
      <c r="E356" t="s">
        <v>208</v>
      </c>
      <c r="F356" t="s">
        <v>1374</v>
      </c>
      <c r="G356">
        <v>13174</v>
      </c>
      <c r="H356" s="1">
        <v>38868</v>
      </c>
      <c r="I356" s="1">
        <v>38869</v>
      </c>
      <c r="J356" s="1">
        <v>49720</v>
      </c>
      <c r="K356" t="s">
        <v>113</v>
      </c>
      <c r="L356" t="s">
        <v>7</v>
      </c>
      <c r="M356">
        <v>-1125000</v>
      </c>
      <c r="N356">
        <v>-1125000</v>
      </c>
      <c r="O356" t="s">
        <v>120</v>
      </c>
      <c r="P356" t="s">
        <v>1588</v>
      </c>
      <c r="AH356">
        <v>1783663</v>
      </c>
      <c r="AI356">
        <v>1734148</v>
      </c>
      <c r="AJ356">
        <f t="shared" si="10"/>
        <v>1</v>
      </c>
    </row>
    <row r="357" spans="1:36">
      <c r="A357" s="1">
        <v>46251</v>
      </c>
      <c r="B357" t="s">
        <v>977</v>
      </c>
      <c r="C357" t="s">
        <v>7</v>
      </c>
      <c r="D357" t="s">
        <v>1319</v>
      </c>
      <c r="E357" t="s">
        <v>208</v>
      </c>
      <c r="F357" t="s">
        <v>1374</v>
      </c>
      <c r="G357">
        <v>13182</v>
      </c>
      <c r="H357" s="1">
        <v>38870</v>
      </c>
      <c r="I357" s="1">
        <v>38873</v>
      </c>
      <c r="J357" s="1">
        <v>49720</v>
      </c>
      <c r="K357" t="s">
        <v>113</v>
      </c>
      <c r="L357" t="s">
        <v>7</v>
      </c>
      <c r="M357">
        <v>1125000</v>
      </c>
      <c r="N357">
        <v>1125000</v>
      </c>
      <c r="O357" t="s">
        <v>120</v>
      </c>
      <c r="P357" t="s">
        <v>1591</v>
      </c>
      <c r="AH357">
        <v>1783655</v>
      </c>
      <c r="AI357">
        <v>1734008</v>
      </c>
      <c r="AJ357">
        <f t="shared" si="10"/>
        <v>1</v>
      </c>
    </row>
    <row r="358" spans="1:36">
      <c r="A358" s="1">
        <v>46251</v>
      </c>
      <c r="B358" t="s">
        <v>977</v>
      </c>
      <c r="C358" t="s">
        <v>7</v>
      </c>
      <c r="D358" t="s">
        <v>1319</v>
      </c>
      <c r="E358" t="s">
        <v>208</v>
      </c>
      <c r="F358" t="s">
        <v>1374</v>
      </c>
      <c r="G358">
        <v>13197</v>
      </c>
      <c r="H358" s="1">
        <v>38873</v>
      </c>
      <c r="I358" s="1">
        <v>38874</v>
      </c>
      <c r="J358" s="1">
        <v>49720</v>
      </c>
      <c r="K358" t="s">
        <v>113</v>
      </c>
      <c r="L358" t="s">
        <v>7</v>
      </c>
      <c r="M358">
        <v>-1125000</v>
      </c>
      <c r="N358">
        <v>-1125000</v>
      </c>
      <c r="O358" t="s">
        <v>120</v>
      </c>
      <c r="P358" t="s">
        <v>1590</v>
      </c>
      <c r="AH358">
        <v>1783667</v>
      </c>
      <c r="AI358">
        <v>1734120</v>
      </c>
      <c r="AJ358">
        <f t="shared" si="10"/>
        <v>1</v>
      </c>
    </row>
    <row r="359" spans="1:36">
      <c r="A359" s="1">
        <v>46251</v>
      </c>
      <c r="B359" t="s">
        <v>977</v>
      </c>
      <c r="C359" t="s">
        <v>7</v>
      </c>
      <c r="D359" t="s">
        <v>1319</v>
      </c>
      <c r="E359" t="s">
        <v>208</v>
      </c>
      <c r="F359" t="s">
        <v>1374</v>
      </c>
      <c r="G359">
        <v>13201</v>
      </c>
      <c r="H359" s="1">
        <v>38873</v>
      </c>
      <c r="I359" s="1">
        <v>38874</v>
      </c>
      <c r="J359" s="1">
        <v>49720</v>
      </c>
      <c r="K359" t="s">
        <v>113</v>
      </c>
      <c r="L359" t="s">
        <v>7</v>
      </c>
      <c r="M359">
        <v>1125000</v>
      </c>
      <c r="N359">
        <v>1125000</v>
      </c>
      <c r="O359" t="s">
        <v>120</v>
      </c>
      <c r="P359" t="s">
        <v>1588</v>
      </c>
      <c r="AH359">
        <v>1783666</v>
      </c>
      <c r="AI359">
        <v>1734039</v>
      </c>
      <c r="AJ359">
        <f t="shared" si="10"/>
        <v>1</v>
      </c>
    </row>
    <row r="360" spans="1:36">
      <c r="A360" s="1">
        <v>46251</v>
      </c>
      <c r="B360" t="s">
        <v>977</v>
      </c>
      <c r="C360" t="s">
        <v>7</v>
      </c>
      <c r="D360" t="s">
        <v>1319</v>
      </c>
      <c r="E360" t="s">
        <v>208</v>
      </c>
      <c r="F360" t="s">
        <v>1374</v>
      </c>
      <c r="G360">
        <v>13203</v>
      </c>
      <c r="H360" s="1">
        <v>38873</v>
      </c>
      <c r="I360" s="1">
        <v>38874</v>
      </c>
      <c r="J360" s="1">
        <v>49720</v>
      </c>
      <c r="K360" t="s">
        <v>113</v>
      </c>
      <c r="L360" t="s">
        <v>7</v>
      </c>
      <c r="M360">
        <v>-1125000</v>
      </c>
      <c r="N360">
        <v>-1125000</v>
      </c>
      <c r="O360" t="s">
        <v>120</v>
      </c>
      <c r="P360" t="s">
        <v>1591</v>
      </c>
      <c r="AH360">
        <v>1783657</v>
      </c>
      <c r="AI360">
        <v>1734229</v>
      </c>
      <c r="AJ360">
        <f t="shared" si="10"/>
        <v>1</v>
      </c>
    </row>
    <row r="361" spans="1:36">
      <c r="A361" s="1">
        <v>46251</v>
      </c>
      <c r="B361" t="s">
        <v>977</v>
      </c>
      <c r="C361" t="s">
        <v>7</v>
      </c>
      <c r="D361" t="s">
        <v>1319</v>
      </c>
      <c r="E361" t="s">
        <v>208</v>
      </c>
      <c r="F361" t="s">
        <v>1374</v>
      </c>
      <c r="G361">
        <v>13208</v>
      </c>
      <c r="H361" s="1">
        <v>38874</v>
      </c>
      <c r="I361" s="1">
        <v>38875</v>
      </c>
      <c r="J361" s="1">
        <v>49720</v>
      </c>
      <c r="K361" t="s">
        <v>113</v>
      </c>
      <c r="L361" t="s">
        <v>7</v>
      </c>
      <c r="M361">
        <v>1125000</v>
      </c>
      <c r="N361">
        <v>1125000</v>
      </c>
      <c r="O361" t="s">
        <v>120</v>
      </c>
      <c r="P361" t="s">
        <v>1588</v>
      </c>
      <c r="AH361">
        <v>1783668</v>
      </c>
      <c r="AI361">
        <v>1734296</v>
      </c>
      <c r="AJ361">
        <f t="shared" si="10"/>
        <v>1</v>
      </c>
    </row>
    <row r="362" spans="1:36">
      <c r="A362" s="1">
        <v>46251</v>
      </c>
      <c r="B362" t="s">
        <v>977</v>
      </c>
      <c r="C362" t="s">
        <v>7</v>
      </c>
      <c r="D362" t="s">
        <v>1319</v>
      </c>
      <c r="E362" t="s">
        <v>208</v>
      </c>
      <c r="F362" t="s">
        <v>1374</v>
      </c>
      <c r="G362">
        <v>13212</v>
      </c>
      <c r="H362" s="1">
        <v>38875</v>
      </c>
      <c r="I362" s="1">
        <v>38876</v>
      </c>
      <c r="J362" s="1">
        <v>49720</v>
      </c>
      <c r="K362" t="s">
        <v>113</v>
      </c>
      <c r="L362" t="s">
        <v>7</v>
      </c>
      <c r="M362">
        <v>-1125000</v>
      </c>
      <c r="N362">
        <v>-1125000</v>
      </c>
      <c r="O362" t="s">
        <v>120</v>
      </c>
      <c r="P362" t="s">
        <v>1591</v>
      </c>
      <c r="AH362">
        <v>1783706</v>
      </c>
      <c r="AI362">
        <v>1734031</v>
      </c>
      <c r="AJ362">
        <f t="shared" si="10"/>
        <v>1</v>
      </c>
    </row>
    <row r="363" spans="1:36">
      <c r="A363" s="1">
        <v>46251</v>
      </c>
      <c r="B363" t="s">
        <v>977</v>
      </c>
      <c r="C363" t="s">
        <v>7</v>
      </c>
      <c r="D363" t="s">
        <v>1319</v>
      </c>
      <c r="E363" t="s">
        <v>208</v>
      </c>
      <c r="F363" t="s">
        <v>1374</v>
      </c>
      <c r="G363">
        <v>13215</v>
      </c>
      <c r="H363" s="1">
        <v>38875</v>
      </c>
      <c r="I363" s="1">
        <v>38876</v>
      </c>
      <c r="J363" s="1">
        <v>49720</v>
      </c>
      <c r="K363" t="s">
        <v>113</v>
      </c>
      <c r="L363" t="s">
        <v>7</v>
      </c>
      <c r="M363">
        <v>-1125000</v>
      </c>
      <c r="N363">
        <v>-1125000</v>
      </c>
      <c r="O363" t="s">
        <v>120</v>
      </c>
      <c r="P363" t="s">
        <v>1591</v>
      </c>
      <c r="AH363">
        <v>1783714</v>
      </c>
      <c r="AI363">
        <v>1734220</v>
      </c>
      <c r="AJ363">
        <f t="shared" si="10"/>
        <v>1</v>
      </c>
    </row>
    <row r="364" spans="1:36">
      <c r="A364" s="1">
        <v>46251</v>
      </c>
      <c r="B364" t="s">
        <v>977</v>
      </c>
      <c r="C364" t="s">
        <v>7</v>
      </c>
      <c r="D364" t="s">
        <v>1319</v>
      </c>
      <c r="E364" t="s">
        <v>208</v>
      </c>
      <c r="F364" t="s">
        <v>1374</v>
      </c>
      <c r="G364">
        <v>13250</v>
      </c>
      <c r="H364" s="1">
        <v>38882</v>
      </c>
      <c r="I364" s="1">
        <v>38883</v>
      </c>
      <c r="J364" s="1">
        <v>49720</v>
      </c>
      <c r="K364" t="s">
        <v>113</v>
      </c>
      <c r="L364" t="s">
        <v>7</v>
      </c>
      <c r="M364">
        <v>1125000</v>
      </c>
      <c r="N364">
        <v>1125000</v>
      </c>
      <c r="O364" t="s">
        <v>120</v>
      </c>
      <c r="P364" t="s">
        <v>1588</v>
      </c>
      <c r="AH364">
        <v>1783718</v>
      </c>
      <c r="AI364">
        <v>1734071</v>
      </c>
      <c r="AJ364">
        <f t="shared" si="10"/>
        <v>1</v>
      </c>
    </row>
    <row r="365" spans="1:36">
      <c r="A365" s="1">
        <v>46251</v>
      </c>
      <c r="B365" t="s">
        <v>977</v>
      </c>
      <c r="C365" t="s">
        <v>7</v>
      </c>
      <c r="D365" t="s">
        <v>1319</v>
      </c>
      <c r="E365" t="s">
        <v>208</v>
      </c>
      <c r="F365" t="s">
        <v>1374</v>
      </c>
      <c r="G365">
        <v>13251</v>
      </c>
      <c r="H365" s="1">
        <v>38882</v>
      </c>
      <c r="I365" s="1">
        <v>38883</v>
      </c>
      <c r="J365" s="1">
        <v>49720</v>
      </c>
      <c r="K365" t="s">
        <v>113</v>
      </c>
      <c r="L365" t="s">
        <v>7</v>
      </c>
      <c r="M365">
        <v>1125000</v>
      </c>
      <c r="N365">
        <v>1125000</v>
      </c>
      <c r="O365" t="s">
        <v>120</v>
      </c>
      <c r="P365" t="s">
        <v>1591</v>
      </c>
      <c r="AH365">
        <v>1783717</v>
      </c>
      <c r="AI365">
        <v>1734163</v>
      </c>
      <c r="AJ365">
        <f t="shared" si="10"/>
        <v>1</v>
      </c>
    </row>
    <row r="366" spans="1:36">
      <c r="A366" s="1">
        <v>46251</v>
      </c>
      <c r="B366" t="s">
        <v>977</v>
      </c>
      <c r="C366" t="s">
        <v>7</v>
      </c>
      <c r="D366" t="s">
        <v>1319</v>
      </c>
      <c r="E366" t="s">
        <v>208</v>
      </c>
      <c r="F366" t="s">
        <v>1374</v>
      </c>
      <c r="G366">
        <v>13264</v>
      </c>
      <c r="H366" s="1">
        <v>38882</v>
      </c>
      <c r="I366" s="1">
        <v>38883</v>
      </c>
      <c r="J366" s="1">
        <v>49720</v>
      </c>
      <c r="K366" t="s">
        <v>113</v>
      </c>
      <c r="L366" t="s">
        <v>7</v>
      </c>
      <c r="M366">
        <v>562500</v>
      </c>
      <c r="N366">
        <v>562500</v>
      </c>
      <c r="O366" t="s">
        <v>120</v>
      </c>
      <c r="P366" t="s">
        <v>1591</v>
      </c>
      <c r="AH366">
        <v>1783715</v>
      </c>
      <c r="AI366">
        <v>1734262</v>
      </c>
      <c r="AJ366">
        <f t="shared" si="10"/>
        <v>1</v>
      </c>
    </row>
    <row r="367" spans="1:36">
      <c r="A367" s="1">
        <v>46251</v>
      </c>
      <c r="B367" t="s">
        <v>977</v>
      </c>
      <c r="C367" t="s">
        <v>7</v>
      </c>
      <c r="D367" t="s">
        <v>1319</v>
      </c>
      <c r="E367" t="s">
        <v>208</v>
      </c>
      <c r="F367" t="s">
        <v>1374</v>
      </c>
      <c r="G367">
        <v>13266</v>
      </c>
      <c r="H367" s="1">
        <v>38882</v>
      </c>
      <c r="I367" s="1">
        <v>38883</v>
      </c>
      <c r="J367" s="1">
        <v>49720</v>
      </c>
      <c r="K367" t="s">
        <v>113</v>
      </c>
      <c r="L367" t="s">
        <v>7</v>
      </c>
      <c r="M367">
        <v>562500</v>
      </c>
      <c r="N367">
        <v>562500</v>
      </c>
      <c r="O367" t="s">
        <v>120</v>
      </c>
      <c r="P367" t="s">
        <v>420</v>
      </c>
      <c r="AH367">
        <v>1784149</v>
      </c>
      <c r="AI367">
        <v>1734730</v>
      </c>
      <c r="AJ367">
        <f t="shared" si="10"/>
        <v>1</v>
      </c>
    </row>
    <row r="368" spans="1:36">
      <c r="A368" s="1">
        <v>46251</v>
      </c>
      <c r="B368" t="s">
        <v>977</v>
      </c>
      <c r="C368" t="s">
        <v>7</v>
      </c>
      <c r="D368" t="s">
        <v>1319</v>
      </c>
      <c r="E368" t="s">
        <v>208</v>
      </c>
      <c r="F368" t="s">
        <v>1374</v>
      </c>
      <c r="G368">
        <v>13269</v>
      </c>
      <c r="H368" s="1">
        <v>38883</v>
      </c>
      <c r="I368" s="1">
        <v>38884</v>
      </c>
      <c r="J368" s="1">
        <v>49720</v>
      </c>
      <c r="K368" t="s">
        <v>113</v>
      </c>
      <c r="L368" t="s">
        <v>7</v>
      </c>
      <c r="M368">
        <v>1125000</v>
      </c>
      <c r="N368">
        <v>1125000</v>
      </c>
      <c r="O368" t="s">
        <v>120</v>
      </c>
      <c r="P368" t="s">
        <v>1588</v>
      </c>
      <c r="AH368">
        <v>1783938</v>
      </c>
      <c r="AI368">
        <v>1734117</v>
      </c>
      <c r="AJ368">
        <f t="shared" si="10"/>
        <v>1</v>
      </c>
    </row>
    <row r="369" spans="1:36">
      <c r="A369" s="1">
        <v>46251</v>
      </c>
      <c r="B369" t="s">
        <v>977</v>
      </c>
      <c r="C369" t="s">
        <v>7</v>
      </c>
      <c r="D369" t="s">
        <v>1319</v>
      </c>
      <c r="E369" t="s">
        <v>208</v>
      </c>
      <c r="F369" t="s">
        <v>1374</v>
      </c>
      <c r="G369">
        <v>13275</v>
      </c>
      <c r="H369" s="1">
        <v>38883</v>
      </c>
      <c r="I369" s="1">
        <v>38884</v>
      </c>
      <c r="J369" s="1">
        <v>49720</v>
      </c>
      <c r="K369" t="s">
        <v>113</v>
      </c>
      <c r="L369" t="s">
        <v>7</v>
      </c>
      <c r="M369">
        <v>-562500</v>
      </c>
      <c r="N369">
        <v>-562500</v>
      </c>
      <c r="O369" t="s">
        <v>120</v>
      </c>
      <c r="P369" t="s">
        <v>1588</v>
      </c>
      <c r="AH369">
        <v>1783716</v>
      </c>
      <c r="AI369">
        <v>1734144</v>
      </c>
      <c r="AJ369">
        <f t="shared" si="10"/>
        <v>1</v>
      </c>
    </row>
    <row r="370" spans="1:36">
      <c r="A370" s="1">
        <v>46251</v>
      </c>
      <c r="B370" t="s">
        <v>977</v>
      </c>
      <c r="C370" t="s">
        <v>7</v>
      </c>
      <c r="D370" t="s">
        <v>1319</v>
      </c>
      <c r="E370" t="s">
        <v>208</v>
      </c>
      <c r="F370" t="s">
        <v>1374</v>
      </c>
      <c r="G370">
        <v>13291</v>
      </c>
      <c r="H370" s="1">
        <v>38888</v>
      </c>
      <c r="I370" s="1">
        <v>38889</v>
      </c>
      <c r="J370" s="1">
        <v>49720</v>
      </c>
      <c r="K370" t="s">
        <v>113</v>
      </c>
      <c r="L370" t="s">
        <v>7</v>
      </c>
      <c r="M370">
        <v>-562500</v>
      </c>
      <c r="N370">
        <v>-562500</v>
      </c>
      <c r="O370" t="s">
        <v>120</v>
      </c>
      <c r="P370" t="s">
        <v>1588</v>
      </c>
      <c r="AH370">
        <v>1794330</v>
      </c>
      <c r="AI370">
        <v>1734005</v>
      </c>
      <c r="AJ370">
        <f t="shared" si="10"/>
        <v>1</v>
      </c>
    </row>
    <row r="371" spans="1:36">
      <c r="A371" s="1">
        <v>46251</v>
      </c>
      <c r="B371" t="s">
        <v>977</v>
      </c>
      <c r="C371" t="s">
        <v>7</v>
      </c>
      <c r="D371" t="s">
        <v>1319</v>
      </c>
      <c r="E371" t="s">
        <v>208</v>
      </c>
      <c r="F371" t="s">
        <v>1374</v>
      </c>
      <c r="G371">
        <v>13300</v>
      </c>
      <c r="H371" s="1">
        <v>38888</v>
      </c>
      <c r="I371" s="1">
        <v>38889</v>
      </c>
      <c r="J371" s="1">
        <v>49720</v>
      </c>
      <c r="K371" t="s">
        <v>113</v>
      </c>
      <c r="L371" t="s">
        <v>7</v>
      </c>
      <c r="M371">
        <v>450000</v>
      </c>
      <c r="N371">
        <v>450000</v>
      </c>
      <c r="O371" t="s">
        <v>120</v>
      </c>
      <c r="P371" t="s">
        <v>830</v>
      </c>
      <c r="AH371">
        <v>1800468</v>
      </c>
      <c r="AI371">
        <v>1734187</v>
      </c>
      <c r="AJ371">
        <f t="shared" si="10"/>
        <v>1</v>
      </c>
    </row>
    <row r="372" spans="1:36">
      <c r="A372" s="1">
        <v>46251</v>
      </c>
      <c r="B372" t="s">
        <v>977</v>
      </c>
      <c r="C372" t="s">
        <v>7</v>
      </c>
      <c r="D372" t="s">
        <v>1319</v>
      </c>
      <c r="E372" t="s">
        <v>208</v>
      </c>
      <c r="F372" t="s">
        <v>1374</v>
      </c>
      <c r="G372">
        <v>13310</v>
      </c>
      <c r="H372" s="1">
        <v>38890</v>
      </c>
      <c r="I372" s="1">
        <v>38891</v>
      </c>
      <c r="J372" s="1">
        <v>49720</v>
      </c>
      <c r="K372" t="s">
        <v>113</v>
      </c>
      <c r="L372" t="s">
        <v>7</v>
      </c>
      <c r="M372">
        <v>225000</v>
      </c>
      <c r="N372">
        <v>225000</v>
      </c>
      <c r="O372" t="s">
        <v>120</v>
      </c>
      <c r="P372" t="s">
        <v>1588</v>
      </c>
      <c r="AH372">
        <v>1800467</v>
      </c>
      <c r="AI372">
        <v>1734258</v>
      </c>
      <c r="AJ372">
        <f t="shared" si="10"/>
        <v>1</v>
      </c>
    </row>
    <row r="373" spans="1:36">
      <c r="A373" s="1">
        <v>46251</v>
      </c>
      <c r="B373" t="s">
        <v>977</v>
      </c>
      <c r="C373" t="s">
        <v>7</v>
      </c>
      <c r="D373" t="s">
        <v>1319</v>
      </c>
      <c r="E373" t="s">
        <v>208</v>
      </c>
      <c r="F373" t="s">
        <v>1374</v>
      </c>
      <c r="G373">
        <v>13312</v>
      </c>
      <c r="H373" s="1">
        <v>38890</v>
      </c>
      <c r="I373" s="1">
        <v>38891</v>
      </c>
      <c r="J373" s="1">
        <v>49720</v>
      </c>
      <c r="K373" t="s">
        <v>113</v>
      </c>
      <c r="L373" t="s">
        <v>7</v>
      </c>
      <c r="M373">
        <v>225000</v>
      </c>
      <c r="N373">
        <v>225000</v>
      </c>
      <c r="O373" t="s">
        <v>120</v>
      </c>
      <c r="P373" t="s">
        <v>1591</v>
      </c>
      <c r="AH373">
        <v>1800466</v>
      </c>
      <c r="AI373">
        <v>1734749</v>
      </c>
      <c r="AJ373">
        <f t="shared" si="10"/>
        <v>1</v>
      </c>
    </row>
    <row r="374" spans="1:36">
      <c r="A374" s="1">
        <v>46251</v>
      </c>
      <c r="B374" t="s">
        <v>977</v>
      </c>
      <c r="C374" t="s">
        <v>7</v>
      </c>
      <c r="D374" t="s">
        <v>1319</v>
      </c>
      <c r="E374" t="s">
        <v>208</v>
      </c>
      <c r="F374" t="s">
        <v>1374</v>
      </c>
      <c r="G374">
        <v>13314</v>
      </c>
      <c r="H374" s="1">
        <v>38890</v>
      </c>
      <c r="I374" s="1">
        <v>38891</v>
      </c>
      <c r="J374" s="1">
        <v>49720</v>
      </c>
      <c r="K374" t="s">
        <v>113</v>
      </c>
      <c r="L374" t="s">
        <v>7</v>
      </c>
      <c r="M374">
        <v>112500</v>
      </c>
      <c r="N374">
        <v>112500</v>
      </c>
      <c r="O374" t="s">
        <v>120</v>
      </c>
      <c r="P374" t="s">
        <v>1588</v>
      </c>
      <c r="AH374">
        <v>1802900</v>
      </c>
      <c r="AI374">
        <v>1734736</v>
      </c>
      <c r="AJ374">
        <f t="shared" si="10"/>
        <v>1</v>
      </c>
    </row>
    <row r="375" spans="1:36">
      <c r="A375" s="1">
        <v>46251</v>
      </c>
      <c r="B375" t="s">
        <v>977</v>
      </c>
      <c r="C375" t="s">
        <v>7</v>
      </c>
      <c r="D375" t="s">
        <v>1319</v>
      </c>
      <c r="E375" t="s">
        <v>208</v>
      </c>
      <c r="F375" t="s">
        <v>1374</v>
      </c>
      <c r="G375">
        <v>13333</v>
      </c>
      <c r="H375" s="1">
        <v>38891</v>
      </c>
      <c r="I375" s="1">
        <v>38894</v>
      </c>
      <c r="J375" s="1">
        <v>49720</v>
      </c>
      <c r="K375" t="s">
        <v>113</v>
      </c>
      <c r="L375" t="s">
        <v>7</v>
      </c>
      <c r="M375">
        <v>112500</v>
      </c>
      <c r="N375">
        <v>112500</v>
      </c>
      <c r="O375" t="s">
        <v>120</v>
      </c>
      <c r="P375" t="s">
        <v>420</v>
      </c>
      <c r="AH375">
        <v>1802899</v>
      </c>
      <c r="AI375">
        <v>1734745</v>
      </c>
      <c r="AJ375">
        <f t="shared" si="10"/>
        <v>1</v>
      </c>
    </row>
    <row r="376" spans="1:36">
      <c r="A376" s="1">
        <v>46251</v>
      </c>
      <c r="B376" t="s">
        <v>977</v>
      </c>
      <c r="C376" t="s">
        <v>7</v>
      </c>
      <c r="D376" t="s">
        <v>1319</v>
      </c>
      <c r="E376" t="s">
        <v>208</v>
      </c>
      <c r="F376" t="s">
        <v>1374</v>
      </c>
      <c r="G376">
        <v>13335</v>
      </c>
      <c r="H376" s="1">
        <v>38894</v>
      </c>
      <c r="I376" s="1">
        <v>38895</v>
      </c>
      <c r="J376" s="1">
        <v>49720</v>
      </c>
      <c r="K376" t="s">
        <v>113</v>
      </c>
      <c r="L376" t="s">
        <v>7</v>
      </c>
      <c r="M376">
        <v>-337500</v>
      </c>
      <c r="N376">
        <v>-337500</v>
      </c>
      <c r="O376" t="s">
        <v>120</v>
      </c>
      <c r="P376" t="s">
        <v>1591</v>
      </c>
      <c r="AH376">
        <v>1802898</v>
      </c>
      <c r="AI376">
        <v>1734727</v>
      </c>
      <c r="AJ376">
        <f t="shared" si="10"/>
        <v>1</v>
      </c>
    </row>
    <row r="377" spans="1:36">
      <c r="A377" s="1">
        <v>46251</v>
      </c>
      <c r="B377" t="s">
        <v>977</v>
      </c>
      <c r="C377" t="s">
        <v>7</v>
      </c>
      <c r="D377" t="s">
        <v>1319</v>
      </c>
      <c r="E377" t="s">
        <v>208</v>
      </c>
      <c r="F377" t="s">
        <v>1374</v>
      </c>
      <c r="G377">
        <v>13336</v>
      </c>
      <c r="H377" s="1">
        <v>38894</v>
      </c>
      <c r="I377" s="1">
        <v>38895</v>
      </c>
      <c r="J377" s="1">
        <v>49720</v>
      </c>
      <c r="K377" t="s">
        <v>113</v>
      </c>
      <c r="L377" t="s">
        <v>7</v>
      </c>
      <c r="M377">
        <v>-337500</v>
      </c>
      <c r="N377">
        <v>-337500</v>
      </c>
      <c r="O377" t="s">
        <v>120</v>
      </c>
      <c r="P377" t="s">
        <v>1588</v>
      </c>
      <c r="AH377">
        <v>1808977</v>
      </c>
      <c r="AI377">
        <v>1734729</v>
      </c>
      <c r="AJ377">
        <f t="shared" si="10"/>
        <v>1</v>
      </c>
    </row>
    <row r="378" spans="1:36">
      <c r="A378" s="1">
        <v>46251</v>
      </c>
      <c r="B378" t="s">
        <v>977</v>
      </c>
      <c r="C378" t="s">
        <v>7</v>
      </c>
      <c r="D378" t="s">
        <v>1319</v>
      </c>
      <c r="E378" t="s">
        <v>208</v>
      </c>
      <c r="F378" t="s">
        <v>1374</v>
      </c>
      <c r="G378">
        <v>13534</v>
      </c>
      <c r="H378" s="1">
        <v>38909</v>
      </c>
      <c r="I378" s="1">
        <v>38910</v>
      </c>
      <c r="J378" s="1">
        <v>49720</v>
      </c>
      <c r="K378" t="s">
        <v>113</v>
      </c>
      <c r="L378" t="s">
        <v>7</v>
      </c>
      <c r="M378">
        <v>675000</v>
      </c>
      <c r="N378">
        <v>675000</v>
      </c>
      <c r="O378" t="s">
        <v>120</v>
      </c>
      <c r="P378" t="s">
        <v>1590</v>
      </c>
      <c r="AH378">
        <v>1808994</v>
      </c>
      <c r="AI378">
        <v>1734746</v>
      </c>
      <c r="AJ378">
        <f t="shared" si="10"/>
        <v>1</v>
      </c>
    </row>
    <row r="379" spans="1:36">
      <c r="A379" s="1">
        <v>46244</v>
      </c>
      <c r="B379" t="s">
        <v>977</v>
      </c>
      <c r="C379" t="s">
        <v>7</v>
      </c>
      <c r="D379" t="s">
        <v>978</v>
      </c>
      <c r="E379" t="s">
        <v>208</v>
      </c>
      <c r="F379" t="s">
        <v>979</v>
      </c>
      <c r="G379">
        <v>64776</v>
      </c>
      <c r="H379" s="1">
        <v>46240</v>
      </c>
      <c r="I379" s="1">
        <v>46244</v>
      </c>
      <c r="J379" s="1">
        <v>46428</v>
      </c>
      <c r="K379" t="s">
        <v>980</v>
      </c>
      <c r="L379" t="s">
        <v>334</v>
      </c>
      <c r="M379">
        <v>-48780805.079999998</v>
      </c>
      <c r="N379">
        <v>-34412418.943686001</v>
      </c>
      <c r="O379" t="s">
        <v>120</v>
      </c>
      <c r="P379" t="s">
        <v>829</v>
      </c>
      <c r="AH379">
        <v>1808993</v>
      </c>
      <c r="AI379">
        <v>1734748</v>
      </c>
      <c r="AJ379">
        <f t="shared" si="10"/>
        <v>1</v>
      </c>
    </row>
    <row r="380" spans="1:36">
      <c r="A380" s="1">
        <v>46253</v>
      </c>
      <c r="B380" t="s">
        <v>977</v>
      </c>
      <c r="C380" t="s">
        <v>7</v>
      </c>
      <c r="D380" t="s">
        <v>978</v>
      </c>
      <c r="E380" t="s">
        <v>208</v>
      </c>
      <c r="F380" t="s">
        <v>981</v>
      </c>
      <c r="G380">
        <v>64817</v>
      </c>
      <c r="H380" s="1">
        <v>46251</v>
      </c>
      <c r="I380" s="1">
        <v>46253</v>
      </c>
      <c r="J380" s="1">
        <v>46437</v>
      </c>
      <c r="K380" t="s">
        <v>980</v>
      </c>
      <c r="L380" t="s">
        <v>334</v>
      </c>
      <c r="M380">
        <v>-97576207.019999996</v>
      </c>
      <c r="N380">
        <v>-69513289.881047994</v>
      </c>
      <c r="O380" t="s">
        <v>120</v>
      </c>
      <c r="P380" t="s">
        <v>829</v>
      </c>
      <c r="AH380">
        <v>1808992</v>
      </c>
      <c r="AI380">
        <v>1734735</v>
      </c>
      <c r="AJ380">
        <f t="shared" si="10"/>
        <v>1</v>
      </c>
    </row>
    <row r="381" spans="1:36">
      <c r="A381" s="1">
        <v>46203</v>
      </c>
      <c r="B381" t="s">
        <v>977</v>
      </c>
      <c r="C381" t="s">
        <v>7</v>
      </c>
      <c r="D381" t="s">
        <v>978</v>
      </c>
      <c r="E381" t="s">
        <v>208</v>
      </c>
      <c r="F381" t="s">
        <v>1597</v>
      </c>
      <c r="G381">
        <v>64025</v>
      </c>
      <c r="H381" s="1">
        <v>46108</v>
      </c>
      <c r="I381" s="1">
        <v>46112</v>
      </c>
      <c r="J381" s="1">
        <v>46203</v>
      </c>
      <c r="K381" t="s">
        <v>113</v>
      </c>
      <c r="L381" t="s">
        <v>187</v>
      </c>
      <c r="M381">
        <v>302753</v>
      </c>
      <c r="N381">
        <v>345940.71545000002</v>
      </c>
      <c r="O381" t="s">
        <v>120</v>
      </c>
      <c r="P381" t="s">
        <v>829</v>
      </c>
      <c r="AH381">
        <v>1813957</v>
      </c>
      <c r="AI381">
        <v>1734739</v>
      </c>
      <c r="AJ381">
        <f t="shared" si="10"/>
        <v>1</v>
      </c>
    </row>
    <row r="382" spans="1:36">
      <c r="A382" s="1">
        <v>46203</v>
      </c>
      <c r="B382" t="s">
        <v>977</v>
      </c>
      <c r="C382" t="s">
        <v>7</v>
      </c>
      <c r="D382" t="s">
        <v>978</v>
      </c>
      <c r="E382" t="s">
        <v>208</v>
      </c>
      <c r="F382" t="s">
        <v>1597</v>
      </c>
      <c r="G382">
        <v>64025</v>
      </c>
      <c r="H382" s="1">
        <v>46108</v>
      </c>
      <c r="I382" s="1">
        <v>46112</v>
      </c>
      <c r="J382" s="1">
        <v>46203</v>
      </c>
      <c r="K382" t="s">
        <v>980</v>
      </c>
      <c r="L382" t="s">
        <v>187</v>
      </c>
      <c r="M382">
        <v>49697247</v>
      </c>
      <c r="N382">
        <v>56786559.284550004</v>
      </c>
      <c r="O382" t="s">
        <v>120</v>
      </c>
      <c r="P382" t="s">
        <v>829</v>
      </c>
      <c r="AH382">
        <v>1813956</v>
      </c>
      <c r="AI382">
        <v>1734750</v>
      </c>
      <c r="AJ382">
        <f t="shared" si="10"/>
        <v>1</v>
      </c>
    </row>
    <row r="383" spans="1:36">
      <c r="A383" s="1">
        <v>46251</v>
      </c>
      <c r="B383" t="s">
        <v>977</v>
      </c>
      <c r="C383" t="s">
        <v>7</v>
      </c>
      <c r="D383" t="s">
        <v>978</v>
      </c>
      <c r="E383" t="s">
        <v>208</v>
      </c>
      <c r="F383" t="s">
        <v>982</v>
      </c>
      <c r="G383">
        <v>64806</v>
      </c>
      <c r="H383" s="1">
        <v>46246</v>
      </c>
      <c r="I383" s="1">
        <v>46251</v>
      </c>
      <c r="J383" s="1">
        <v>46434</v>
      </c>
      <c r="K383" t="s">
        <v>980</v>
      </c>
      <c r="L383" t="s">
        <v>408</v>
      </c>
      <c r="M383">
        <v>-6452114556</v>
      </c>
      <c r="N383">
        <v>-40461016.817239299</v>
      </c>
      <c r="O383" t="s">
        <v>120</v>
      </c>
      <c r="P383" t="s">
        <v>829</v>
      </c>
      <c r="AH383">
        <v>1813954</v>
      </c>
      <c r="AI383">
        <v>1734743</v>
      </c>
      <c r="AJ383">
        <f t="shared" si="10"/>
        <v>1</v>
      </c>
    </row>
    <row r="384" spans="1:36">
      <c r="A384" s="1">
        <v>46231</v>
      </c>
      <c r="B384" t="s">
        <v>977</v>
      </c>
      <c r="C384" t="s">
        <v>7</v>
      </c>
      <c r="D384" t="s">
        <v>978</v>
      </c>
      <c r="E384" t="s">
        <v>208</v>
      </c>
      <c r="F384" t="s">
        <v>983</v>
      </c>
      <c r="G384">
        <v>64400</v>
      </c>
      <c r="H384" s="1">
        <v>46168</v>
      </c>
      <c r="I384" s="1">
        <v>46170</v>
      </c>
      <c r="J384" s="1">
        <v>46231</v>
      </c>
      <c r="K384" t="s">
        <v>113</v>
      </c>
      <c r="L384" t="s">
        <v>408</v>
      </c>
      <c r="M384">
        <v>18604200</v>
      </c>
      <c r="N384">
        <v>113540.688432</v>
      </c>
      <c r="O384" t="s">
        <v>120</v>
      </c>
      <c r="P384" t="s">
        <v>829</v>
      </c>
      <c r="AH384">
        <v>1813960</v>
      </c>
      <c r="AI384">
        <v>1734740</v>
      </c>
      <c r="AJ384">
        <f t="shared" si="10"/>
        <v>1</v>
      </c>
    </row>
    <row r="385" spans="1:36">
      <c r="A385" s="1">
        <v>46231</v>
      </c>
      <c r="B385" t="s">
        <v>977</v>
      </c>
      <c r="C385" t="s">
        <v>7</v>
      </c>
      <c r="D385" t="s">
        <v>978</v>
      </c>
      <c r="E385" t="s">
        <v>208</v>
      </c>
      <c r="F385" t="s">
        <v>983</v>
      </c>
      <c r="G385">
        <v>64400</v>
      </c>
      <c r="H385" s="1">
        <v>46168</v>
      </c>
      <c r="I385" s="1">
        <v>46170</v>
      </c>
      <c r="J385" s="1">
        <v>46231</v>
      </c>
      <c r="K385" t="s">
        <v>980</v>
      </c>
      <c r="L385" t="s">
        <v>408</v>
      </c>
      <c r="M385">
        <v>9981395800</v>
      </c>
      <c r="N385">
        <v>60916059.311567999</v>
      </c>
      <c r="O385" t="s">
        <v>120</v>
      </c>
      <c r="P385" t="s">
        <v>829</v>
      </c>
      <c r="AH385">
        <v>1813961</v>
      </c>
      <c r="AI385">
        <v>1734751</v>
      </c>
      <c r="AJ385">
        <f t="shared" si="10"/>
        <v>1</v>
      </c>
    </row>
    <row r="386" spans="1:36">
      <c r="A386" s="1">
        <v>46246</v>
      </c>
      <c r="B386" t="s">
        <v>977</v>
      </c>
      <c r="C386" t="s">
        <v>7</v>
      </c>
      <c r="D386" t="s">
        <v>978</v>
      </c>
      <c r="E386" t="s">
        <v>208</v>
      </c>
      <c r="F386" t="s">
        <v>984</v>
      </c>
      <c r="G386">
        <v>64801</v>
      </c>
      <c r="H386" s="1">
        <v>46245</v>
      </c>
      <c r="I386" s="1">
        <v>46246</v>
      </c>
      <c r="J386" s="1">
        <v>46399</v>
      </c>
      <c r="K386" t="s">
        <v>980</v>
      </c>
      <c r="L386" t="s">
        <v>408</v>
      </c>
      <c r="M386">
        <v>-19387118502.57</v>
      </c>
      <c r="N386">
        <v>-121557039.139928</v>
      </c>
      <c r="O386" t="s">
        <v>120</v>
      </c>
      <c r="P386" t="s">
        <v>829</v>
      </c>
      <c r="AH386">
        <v>1733734</v>
      </c>
      <c r="AI386">
        <v>1734733</v>
      </c>
      <c r="AJ386">
        <f t="shared" si="10"/>
        <v>1</v>
      </c>
    </row>
    <row r="387" spans="1:36">
      <c r="A387" s="1">
        <v>46247</v>
      </c>
      <c r="B387" t="s">
        <v>977</v>
      </c>
      <c r="C387" t="s">
        <v>7</v>
      </c>
      <c r="D387" t="s">
        <v>978</v>
      </c>
      <c r="E387" t="s">
        <v>208</v>
      </c>
      <c r="F387" t="s">
        <v>985</v>
      </c>
      <c r="G387">
        <v>64130</v>
      </c>
      <c r="H387" s="1">
        <v>46122</v>
      </c>
      <c r="I387" s="1">
        <v>46125</v>
      </c>
      <c r="J387" s="1">
        <v>46247</v>
      </c>
      <c r="K387" t="s">
        <v>980</v>
      </c>
      <c r="L387" t="s">
        <v>7</v>
      </c>
      <c r="M387">
        <v>49321392.5</v>
      </c>
      <c r="N387">
        <v>49321392.5</v>
      </c>
      <c r="O387" t="s">
        <v>120</v>
      </c>
      <c r="P387" t="s">
        <v>829</v>
      </c>
      <c r="AH387">
        <v>1732406</v>
      </c>
      <c r="AI387">
        <v>1734728</v>
      </c>
      <c r="AJ387">
        <f t="shared" si="10"/>
        <v>1</v>
      </c>
    </row>
    <row r="388" spans="1:36">
      <c r="A388" s="1">
        <v>46247</v>
      </c>
      <c r="B388" t="s">
        <v>977</v>
      </c>
      <c r="C388" t="s">
        <v>7</v>
      </c>
      <c r="D388" t="s">
        <v>978</v>
      </c>
      <c r="E388" t="s">
        <v>208</v>
      </c>
      <c r="F388" t="s">
        <v>985</v>
      </c>
      <c r="G388">
        <v>64130</v>
      </c>
      <c r="H388" s="1">
        <v>46122</v>
      </c>
      <c r="I388" s="1">
        <v>46125</v>
      </c>
      <c r="J388" s="1">
        <v>46247</v>
      </c>
      <c r="K388" t="s">
        <v>113</v>
      </c>
      <c r="L388" t="s">
        <v>7</v>
      </c>
      <c r="M388">
        <v>678607.5</v>
      </c>
      <c r="N388">
        <v>678607.5</v>
      </c>
      <c r="O388" t="s">
        <v>120</v>
      </c>
      <c r="P388" t="s">
        <v>829</v>
      </c>
      <c r="AH388">
        <v>1768231</v>
      </c>
      <c r="AI388">
        <v>1734731</v>
      </c>
      <c r="AJ388">
        <f t="shared" ref="AJ388:AJ451" si="11">COUNTIF(AH:AH,AI388)</f>
        <v>1</v>
      </c>
    </row>
    <row r="389" spans="1:36">
      <c r="A389" s="1">
        <v>46234</v>
      </c>
      <c r="B389" t="s">
        <v>977</v>
      </c>
      <c r="C389" t="s">
        <v>7</v>
      </c>
      <c r="D389" t="s">
        <v>978</v>
      </c>
      <c r="E389" t="s">
        <v>208</v>
      </c>
      <c r="F389" t="s">
        <v>986</v>
      </c>
      <c r="G389">
        <v>64215</v>
      </c>
      <c r="H389" s="1">
        <v>46140</v>
      </c>
      <c r="I389" s="1">
        <v>46142</v>
      </c>
      <c r="J389" s="1">
        <v>46234</v>
      </c>
      <c r="K389" t="s">
        <v>980</v>
      </c>
      <c r="L389" t="s">
        <v>187</v>
      </c>
      <c r="M389">
        <v>14912727.4</v>
      </c>
      <c r="N389">
        <v>17195865.96494</v>
      </c>
      <c r="O389" t="s">
        <v>120</v>
      </c>
      <c r="P389" t="s">
        <v>829</v>
      </c>
      <c r="AH389">
        <v>1768232</v>
      </c>
      <c r="AI389">
        <v>1734732</v>
      </c>
      <c r="AJ389">
        <f t="shared" si="11"/>
        <v>1</v>
      </c>
    </row>
    <row r="390" spans="1:36">
      <c r="A390" s="1">
        <v>46234</v>
      </c>
      <c r="B390" t="s">
        <v>977</v>
      </c>
      <c r="C390" t="s">
        <v>7</v>
      </c>
      <c r="D390" t="s">
        <v>978</v>
      </c>
      <c r="E390" t="s">
        <v>208</v>
      </c>
      <c r="F390" t="s">
        <v>986</v>
      </c>
      <c r="G390">
        <v>64215</v>
      </c>
      <c r="H390" s="1">
        <v>46140</v>
      </c>
      <c r="I390" s="1">
        <v>46142</v>
      </c>
      <c r="J390" s="1">
        <v>46234</v>
      </c>
      <c r="K390" t="s">
        <v>113</v>
      </c>
      <c r="L390" t="s">
        <v>187</v>
      </c>
      <c r="M390">
        <v>87272.59</v>
      </c>
      <c r="N390">
        <v>100634.023529</v>
      </c>
      <c r="O390" t="s">
        <v>120</v>
      </c>
      <c r="P390" t="s">
        <v>829</v>
      </c>
      <c r="AH390">
        <v>1768222</v>
      </c>
      <c r="AI390">
        <v>1734734</v>
      </c>
      <c r="AJ390">
        <f t="shared" si="11"/>
        <v>1</v>
      </c>
    </row>
    <row r="391" spans="1:36">
      <c r="A391" s="1">
        <v>46240</v>
      </c>
      <c r="B391" t="s">
        <v>977</v>
      </c>
      <c r="C391" t="s">
        <v>7</v>
      </c>
      <c r="D391" t="s">
        <v>978</v>
      </c>
      <c r="E391" t="s">
        <v>208</v>
      </c>
      <c r="F391" t="s">
        <v>987</v>
      </c>
      <c r="G391">
        <v>64288</v>
      </c>
      <c r="H391" s="1">
        <v>46148</v>
      </c>
      <c r="I391" s="1">
        <v>46150</v>
      </c>
      <c r="J391" s="1">
        <v>46240</v>
      </c>
      <c r="K391" t="s">
        <v>980</v>
      </c>
      <c r="L391" t="s">
        <v>187</v>
      </c>
      <c r="M391">
        <v>19884174.68</v>
      </c>
      <c r="N391">
        <v>22912534.483764</v>
      </c>
      <c r="O391" t="s">
        <v>120</v>
      </c>
      <c r="P391" t="s">
        <v>829</v>
      </c>
      <c r="AH391">
        <v>1800464</v>
      </c>
      <c r="AI391">
        <v>1734742</v>
      </c>
      <c r="AJ391">
        <f t="shared" si="11"/>
        <v>1</v>
      </c>
    </row>
    <row r="392" spans="1:36">
      <c r="A392" s="1">
        <v>46240</v>
      </c>
      <c r="B392" t="s">
        <v>977</v>
      </c>
      <c r="C392" t="s">
        <v>7</v>
      </c>
      <c r="D392" t="s">
        <v>978</v>
      </c>
      <c r="E392" t="s">
        <v>208</v>
      </c>
      <c r="F392" t="s">
        <v>987</v>
      </c>
      <c r="G392">
        <v>64288</v>
      </c>
      <c r="H392" s="1">
        <v>46148</v>
      </c>
      <c r="I392" s="1">
        <v>46150</v>
      </c>
      <c r="J392" s="1">
        <v>46240</v>
      </c>
      <c r="K392" t="s">
        <v>113</v>
      </c>
      <c r="L392" t="s">
        <v>187</v>
      </c>
      <c r="M392">
        <v>115825.32</v>
      </c>
      <c r="N392">
        <v>133465.516236</v>
      </c>
      <c r="O392" t="s">
        <v>120</v>
      </c>
      <c r="P392" t="s">
        <v>829</v>
      </c>
      <c r="AH392">
        <v>1800465</v>
      </c>
      <c r="AI392">
        <v>1734744</v>
      </c>
      <c r="AJ392">
        <f t="shared" si="11"/>
        <v>1</v>
      </c>
    </row>
    <row r="393" spans="1:36">
      <c r="A393" s="1">
        <v>46239</v>
      </c>
      <c r="B393" t="s">
        <v>977</v>
      </c>
      <c r="C393" t="s">
        <v>7</v>
      </c>
      <c r="D393" t="s">
        <v>978</v>
      </c>
      <c r="E393" t="s">
        <v>208</v>
      </c>
      <c r="F393" t="s">
        <v>988</v>
      </c>
      <c r="G393">
        <v>64224</v>
      </c>
      <c r="H393" s="1">
        <v>46141</v>
      </c>
      <c r="I393" s="1">
        <v>46147</v>
      </c>
      <c r="J393" s="1">
        <v>46239</v>
      </c>
      <c r="K393" t="s">
        <v>980</v>
      </c>
      <c r="L393" t="s">
        <v>352</v>
      </c>
      <c r="M393">
        <v>19793947.73</v>
      </c>
      <c r="N393">
        <v>26650571.223671999</v>
      </c>
      <c r="O393" t="s">
        <v>120</v>
      </c>
      <c r="P393" t="s">
        <v>829</v>
      </c>
      <c r="AH393">
        <v>1800463</v>
      </c>
      <c r="AI393">
        <v>1734747</v>
      </c>
      <c r="AJ393">
        <f t="shared" si="11"/>
        <v>1</v>
      </c>
    </row>
    <row r="394" spans="1:36">
      <c r="A394" s="1">
        <v>46239</v>
      </c>
      <c r="B394" t="s">
        <v>977</v>
      </c>
      <c r="C394" t="s">
        <v>7</v>
      </c>
      <c r="D394" t="s">
        <v>978</v>
      </c>
      <c r="E394" t="s">
        <v>208</v>
      </c>
      <c r="F394" t="s">
        <v>988</v>
      </c>
      <c r="G394">
        <v>64224</v>
      </c>
      <c r="H394" s="1">
        <v>46141</v>
      </c>
      <c r="I394" s="1">
        <v>46147</v>
      </c>
      <c r="J394" s="1">
        <v>46239</v>
      </c>
      <c r="K394" t="s">
        <v>113</v>
      </c>
      <c r="L394" t="s">
        <v>352</v>
      </c>
      <c r="M394">
        <v>206052.27</v>
      </c>
      <c r="N394">
        <v>277428.77632800001</v>
      </c>
      <c r="O394" t="s">
        <v>120</v>
      </c>
      <c r="P394" t="s">
        <v>829</v>
      </c>
      <c r="AH394">
        <v>1783652</v>
      </c>
      <c r="AI394">
        <v>1729276</v>
      </c>
      <c r="AJ394">
        <f t="shared" si="11"/>
        <v>1</v>
      </c>
    </row>
    <row r="395" spans="1:36">
      <c r="A395" s="1">
        <v>46217</v>
      </c>
      <c r="B395" t="s">
        <v>977</v>
      </c>
      <c r="C395" t="s">
        <v>7</v>
      </c>
      <c r="D395" t="s">
        <v>978</v>
      </c>
      <c r="E395" t="s">
        <v>208</v>
      </c>
      <c r="F395" t="s">
        <v>989</v>
      </c>
      <c r="G395">
        <v>64129</v>
      </c>
      <c r="H395" s="1">
        <v>46122</v>
      </c>
      <c r="I395" s="1">
        <v>46125</v>
      </c>
      <c r="J395" s="1">
        <v>46217</v>
      </c>
      <c r="K395" t="s">
        <v>113</v>
      </c>
      <c r="L395" t="s">
        <v>7</v>
      </c>
      <c r="M395">
        <v>263088.40999999997</v>
      </c>
      <c r="N395">
        <v>263088.40999999997</v>
      </c>
      <c r="O395" t="s">
        <v>120</v>
      </c>
      <c r="P395" t="s">
        <v>829</v>
      </c>
      <c r="AH395">
        <v>1783653</v>
      </c>
      <c r="AI395">
        <v>1732859</v>
      </c>
      <c r="AJ395">
        <f t="shared" si="11"/>
        <v>1</v>
      </c>
    </row>
    <row r="396" spans="1:36">
      <c r="A396" s="1">
        <v>46217</v>
      </c>
      <c r="B396" t="s">
        <v>977</v>
      </c>
      <c r="C396" t="s">
        <v>7</v>
      </c>
      <c r="D396" t="s">
        <v>978</v>
      </c>
      <c r="E396" t="s">
        <v>208</v>
      </c>
      <c r="F396" t="s">
        <v>989</v>
      </c>
      <c r="G396">
        <v>64129</v>
      </c>
      <c r="H396" s="1">
        <v>46122</v>
      </c>
      <c r="I396" s="1">
        <v>46125</v>
      </c>
      <c r="J396" s="1">
        <v>46217</v>
      </c>
      <c r="K396" t="s">
        <v>980</v>
      </c>
      <c r="L396" t="s">
        <v>7</v>
      </c>
      <c r="M396">
        <v>25736911.59</v>
      </c>
      <c r="N396">
        <v>25736911.59</v>
      </c>
      <c r="O396" t="s">
        <v>120</v>
      </c>
      <c r="P396" t="s">
        <v>829</v>
      </c>
      <c r="AH396">
        <v>1783649</v>
      </c>
      <c r="AI396">
        <v>1732403</v>
      </c>
      <c r="AJ396">
        <f t="shared" si="11"/>
        <v>1</v>
      </c>
    </row>
    <row r="397" spans="1:36">
      <c r="A397" s="1">
        <v>46254</v>
      </c>
      <c r="B397" t="s">
        <v>977</v>
      </c>
      <c r="C397" t="s">
        <v>7</v>
      </c>
      <c r="D397" t="s">
        <v>978</v>
      </c>
      <c r="E397" t="s">
        <v>208</v>
      </c>
      <c r="F397" t="s">
        <v>990</v>
      </c>
      <c r="G397">
        <v>64355</v>
      </c>
      <c r="H397" s="1">
        <v>46160</v>
      </c>
      <c r="I397" s="1">
        <v>46162</v>
      </c>
      <c r="J397" s="1">
        <v>46254</v>
      </c>
      <c r="K397" t="s">
        <v>980</v>
      </c>
      <c r="L397" t="s">
        <v>7</v>
      </c>
      <c r="M397">
        <v>12375393.550000001</v>
      </c>
      <c r="N397">
        <v>12375393.550000001</v>
      </c>
      <c r="O397" t="s">
        <v>120</v>
      </c>
      <c r="P397" t="s">
        <v>829</v>
      </c>
      <c r="AH397">
        <v>1733738</v>
      </c>
      <c r="AI397">
        <v>1730847</v>
      </c>
      <c r="AJ397">
        <f t="shared" si="11"/>
        <v>1</v>
      </c>
    </row>
    <row r="398" spans="1:36">
      <c r="A398" s="1">
        <v>46254</v>
      </c>
      <c r="B398" t="s">
        <v>977</v>
      </c>
      <c r="C398" t="s">
        <v>7</v>
      </c>
      <c r="D398" t="s">
        <v>978</v>
      </c>
      <c r="E398" t="s">
        <v>208</v>
      </c>
      <c r="F398" t="s">
        <v>990</v>
      </c>
      <c r="G398">
        <v>64355</v>
      </c>
      <c r="H398" s="1">
        <v>46160</v>
      </c>
      <c r="I398" s="1">
        <v>46162</v>
      </c>
      <c r="J398" s="1">
        <v>46254</v>
      </c>
      <c r="K398" t="s">
        <v>113</v>
      </c>
      <c r="L398" t="s">
        <v>7</v>
      </c>
      <c r="M398">
        <v>124606.45</v>
      </c>
      <c r="N398">
        <v>124606.45</v>
      </c>
      <c r="O398" t="s">
        <v>120</v>
      </c>
      <c r="P398" t="s">
        <v>829</v>
      </c>
      <c r="AH398">
        <v>1731888</v>
      </c>
      <c r="AI398">
        <v>1728519</v>
      </c>
      <c r="AJ398">
        <f t="shared" si="11"/>
        <v>1</v>
      </c>
    </row>
    <row r="399" spans="1:36">
      <c r="A399" s="1">
        <v>46239</v>
      </c>
      <c r="B399" t="s">
        <v>977</v>
      </c>
      <c r="C399" t="s">
        <v>7</v>
      </c>
      <c r="D399" t="s">
        <v>978</v>
      </c>
      <c r="E399" t="s">
        <v>208</v>
      </c>
      <c r="F399" t="s">
        <v>991</v>
      </c>
      <c r="G399">
        <v>64319</v>
      </c>
      <c r="H399" s="1">
        <v>46154</v>
      </c>
      <c r="I399" s="1">
        <v>46156</v>
      </c>
      <c r="J399" s="1">
        <v>46239</v>
      </c>
      <c r="K399" t="s">
        <v>980</v>
      </c>
      <c r="L399" t="s">
        <v>7</v>
      </c>
      <c r="M399">
        <v>33697007.729999997</v>
      </c>
      <c r="N399">
        <v>33697007.729999997</v>
      </c>
      <c r="O399" t="s">
        <v>120</v>
      </c>
      <c r="P399" t="s">
        <v>830</v>
      </c>
      <c r="AH399">
        <v>1771444</v>
      </c>
      <c r="AI399">
        <v>1732642</v>
      </c>
      <c r="AJ399">
        <f t="shared" si="11"/>
        <v>1</v>
      </c>
    </row>
    <row r="400" spans="1:36">
      <c r="A400" s="1">
        <v>46239</v>
      </c>
      <c r="B400" t="s">
        <v>977</v>
      </c>
      <c r="C400" t="s">
        <v>7</v>
      </c>
      <c r="D400" t="s">
        <v>978</v>
      </c>
      <c r="E400" t="s">
        <v>208</v>
      </c>
      <c r="F400" t="s">
        <v>991</v>
      </c>
      <c r="G400">
        <v>64319</v>
      </c>
      <c r="H400" s="1">
        <v>46154</v>
      </c>
      <c r="I400" s="1">
        <v>46156</v>
      </c>
      <c r="J400" s="1">
        <v>46239</v>
      </c>
      <c r="K400" t="s">
        <v>113</v>
      </c>
      <c r="L400" t="s">
        <v>7</v>
      </c>
      <c r="M400">
        <v>302992.27</v>
      </c>
      <c r="N400">
        <v>302992.27</v>
      </c>
      <c r="O400" t="s">
        <v>120</v>
      </c>
      <c r="P400" t="s">
        <v>830</v>
      </c>
      <c r="AH400">
        <v>1771445</v>
      </c>
      <c r="AI400">
        <v>1729474</v>
      </c>
      <c r="AJ400">
        <f t="shared" si="11"/>
        <v>1</v>
      </c>
    </row>
    <row r="401" spans="1:36">
      <c r="A401" s="1">
        <v>46230</v>
      </c>
      <c r="B401" t="s">
        <v>977</v>
      </c>
      <c r="C401" t="s">
        <v>7</v>
      </c>
      <c r="D401" t="s">
        <v>1393</v>
      </c>
      <c r="E401" t="s">
        <v>208</v>
      </c>
      <c r="F401" t="s">
        <v>1326</v>
      </c>
      <c r="G401">
        <v>30190</v>
      </c>
      <c r="H401" s="1">
        <v>41621</v>
      </c>
      <c r="I401" s="1">
        <v>41626</v>
      </c>
      <c r="J401" s="1">
        <v>51557</v>
      </c>
      <c r="K401" t="s">
        <v>980</v>
      </c>
      <c r="L401" t="s">
        <v>7</v>
      </c>
      <c r="M401">
        <v>38157.730000000003</v>
      </c>
      <c r="N401">
        <v>38157.730000000003</v>
      </c>
      <c r="O401" t="s">
        <v>120</v>
      </c>
      <c r="P401" t="s">
        <v>1586</v>
      </c>
      <c r="AH401">
        <v>1771443</v>
      </c>
      <c r="AI401">
        <v>1732446</v>
      </c>
      <c r="AJ401">
        <f t="shared" si="11"/>
        <v>1</v>
      </c>
    </row>
    <row r="402" spans="1:36">
      <c r="A402" s="1">
        <v>46230</v>
      </c>
      <c r="B402" t="s">
        <v>977</v>
      </c>
      <c r="C402" t="s">
        <v>7</v>
      </c>
      <c r="D402" t="s">
        <v>1393</v>
      </c>
      <c r="E402" t="s">
        <v>208</v>
      </c>
      <c r="F402" t="s">
        <v>1326</v>
      </c>
      <c r="G402">
        <v>30190</v>
      </c>
      <c r="H402" s="1">
        <v>41621</v>
      </c>
      <c r="I402" s="1">
        <v>41626</v>
      </c>
      <c r="J402" s="1">
        <v>51557</v>
      </c>
      <c r="K402" t="s">
        <v>350</v>
      </c>
      <c r="L402" t="s">
        <v>7</v>
      </c>
      <c r="M402">
        <v>0</v>
      </c>
      <c r="N402">
        <v>0</v>
      </c>
      <c r="O402" t="s">
        <v>120</v>
      </c>
      <c r="P402" t="s">
        <v>1586</v>
      </c>
      <c r="AH402">
        <v>1733790</v>
      </c>
      <c r="AI402">
        <v>1727886</v>
      </c>
      <c r="AJ402">
        <f t="shared" si="11"/>
        <v>1</v>
      </c>
    </row>
    <row r="403" spans="1:36">
      <c r="A403" s="1">
        <v>46230</v>
      </c>
      <c r="B403" t="s">
        <v>977</v>
      </c>
      <c r="C403" t="s">
        <v>7</v>
      </c>
      <c r="D403" t="s">
        <v>1393</v>
      </c>
      <c r="E403" t="s">
        <v>208</v>
      </c>
      <c r="F403" t="s">
        <v>1326</v>
      </c>
      <c r="G403">
        <v>35480</v>
      </c>
      <c r="H403" s="1">
        <v>42269</v>
      </c>
      <c r="I403" s="1">
        <v>42271</v>
      </c>
      <c r="J403" s="1">
        <v>51557</v>
      </c>
      <c r="K403" t="s">
        <v>350</v>
      </c>
      <c r="L403" t="s">
        <v>7</v>
      </c>
      <c r="M403">
        <v>0</v>
      </c>
      <c r="N403">
        <v>0</v>
      </c>
      <c r="O403" t="s">
        <v>120</v>
      </c>
      <c r="P403" t="s">
        <v>993</v>
      </c>
      <c r="AH403">
        <v>1732300</v>
      </c>
      <c r="AI403">
        <v>1732852</v>
      </c>
      <c r="AJ403">
        <f t="shared" si="11"/>
        <v>1</v>
      </c>
    </row>
    <row r="404" spans="1:36">
      <c r="A404" s="1">
        <v>46230</v>
      </c>
      <c r="B404" t="s">
        <v>977</v>
      </c>
      <c r="C404" t="s">
        <v>7</v>
      </c>
      <c r="D404" t="s">
        <v>1393</v>
      </c>
      <c r="E404" t="s">
        <v>208</v>
      </c>
      <c r="F404" t="s">
        <v>1326</v>
      </c>
      <c r="G404">
        <v>35480</v>
      </c>
      <c r="H404" s="1">
        <v>42269</v>
      </c>
      <c r="I404" s="1">
        <v>42271</v>
      </c>
      <c r="J404" s="1">
        <v>51557</v>
      </c>
      <c r="K404" t="s">
        <v>980</v>
      </c>
      <c r="L404" t="s">
        <v>7</v>
      </c>
      <c r="M404">
        <v>-38157.730000000003</v>
      </c>
      <c r="N404">
        <v>-38157.730000000003</v>
      </c>
      <c r="O404" t="s">
        <v>120</v>
      </c>
      <c r="P404" t="s">
        <v>993</v>
      </c>
      <c r="AH404">
        <v>1733622</v>
      </c>
      <c r="AI404">
        <v>1733266</v>
      </c>
      <c r="AJ404">
        <f t="shared" si="11"/>
        <v>1</v>
      </c>
    </row>
    <row r="405" spans="1:36">
      <c r="A405" s="1">
        <v>46251</v>
      </c>
      <c r="B405" t="s">
        <v>977</v>
      </c>
      <c r="C405" t="s">
        <v>7</v>
      </c>
      <c r="D405" t="s">
        <v>1426</v>
      </c>
      <c r="E405" t="s">
        <v>208</v>
      </c>
      <c r="F405" t="s">
        <v>1334</v>
      </c>
      <c r="G405">
        <v>47682</v>
      </c>
      <c r="H405" s="1">
        <v>43325</v>
      </c>
      <c r="I405" s="1">
        <v>43326</v>
      </c>
      <c r="J405" s="1">
        <v>51806</v>
      </c>
      <c r="K405" t="s">
        <v>113</v>
      </c>
      <c r="L405" t="s">
        <v>7</v>
      </c>
      <c r="M405">
        <v>20567.28</v>
      </c>
      <c r="N405">
        <v>20567.28</v>
      </c>
      <c r="O405" t="s">
        <v>120</v>
      </c>
      <c r="P405" t="s">
        <v>993</v>
      </c>
      <c r="AH405">
        <v>1732197</v>
      </c>
      <c r="AI405">
        <v>1733385</v>
      </c>
      <c r="AJ405">
        <f t="shared" si="11"/>
        <v>1</v>
      </c>
    </row>
    <row r="406" spans="1:36">
      <c r="A406" s="1">
        <v>46218</v>
      </c>
      <c r="B406" t="s">
        <v>977</v>
      </c>
      <c r="C406" t="s">
        <v>7</v>
      </c>
      <c r="D406" t="s">
        <v>1426</v>
      </c>
      <c r="E406" t="s">
        <v>208</v>
      </c>
      <c r="F406" t="s">
        <v>1334</v>
      </c>
      <c r="G406">
        <v>47682</v>
      </c>
      <c r="H406" s="1">
        <v>43325</v>
      </c>
      <c r="I406" s="1">
        <v>43326</v>
      </c>
      <c r="J406" s="1">
        <v>51806</v>
      </c>
      <c r="K406" t="s">
        <v>113</v>
      </c>
      <c r="L406" t="s">
        <v>7</v>
      </c>
      <c r="M406">
        <v>20197.349999999999</v>
      </c>
      <c r="N406">
        <v>20197.349999999999</v>
      </c>
      <c r="O406" t="s">
        <v>120</v>
      </c>
      <c r="P406" t="s">
        <v>993</v>
      </c>
      <c r="AH406">
        <v>1733791</v>
      </c>
      <c r="AI406">
        <v>1728099</v>
      </c>
      <c r="AJ406">
        <f t="shared" si="11"/>
        <v>1</v>
      </c>
    </row>
    <row r="407" spans="1:36">
      <c r="A407" s="1">
        <v>46251</v>
      </c>
      <c r="B407" t="s">
        <v>977</v>
      </c>
      <c r="C407" t="s">
        <v>7</v>
      </c>
      <c r="D407" t="s">
        <v>1426</v>
      </c>
      <c r="E407" t="s">
        <v>208</v>
      </c>
      <c r="F407" t="s">
        <v>1334</v>
      </c>
      <c r="G407">
        <v>47682</v>
      </c>
      <c r="H407" s="1">
        <v>43325</v>
      </c>
      <c r="I407" s="1">
        <v>43326</v>
      </c>
      <c r="J407" s="1">
        <v>51806</v>
      </c>
      <c r="K407" t="s">
        <v>980</v>
      </c>
      <c r="L407" t="s">
        <v>7</v>
      </c>
      <c r="M407">
        <v>69607.839999999997</v>
      </c>
      <c r="N407">
        <v>69607.839999999997</v>
      </c>
      <c r="O407" t="s">
        <v>120</v>
      </c>
      <c r="P407" t="s">
        <v>993</v>
      </c>
      <c r="AH407">
        <v>1732813</v>
      </c>
      <c r="AI407">
        <v>1733466</v>
      </c>
      <c r="AJ407">
        <f t="shared" si="11"/>
        <v>1</v>
      </c>
    </row>
    <row r="408" spans="1:36">
      <c r="A408" s="1">
        <v>46218</v>
      </c>
      <c r="B408" t="s">
        <v>977</v>
      </c>
      <c r="C408" t="s">
        <v>7</v>
      </c>
      <c r="D408" t="s">
        <v>1426</v>
      </c>
      <c r="E408" t="s">
        <v>208</v>
      </c>
      <c r="F408" t="s">
        <v>1334</v>
      </c>
      <c r="G408">
        <v>47682</v>
      </c>
      <c r="H408" s="1">
        <v>43325</v>
      </c>
      <c r="I408" s="1">
        <v>43326</v>
      </c>
      <c r="J408" s="1">
        <v>51806</v>
      </c>
      <c r="K408" t="s">
        <v>980</v>
      </c>
      <c r="L408" t="s">
        <v>7</v>
      </c>
      <c r="M408">
        <v>70447.899999999994</v>
      </c>
      <c r="N408">
        <v>70447.899999999994</v>
      </c>
      <c r="O408" t="s">
        <v>120</v>
      </c>
      <c r="P408" t="s">
        <v>993</v>
      </c>
      <c r="AH408">
        <v>1733692</v>
      </c>
      <c r="AI408">
        <v>1730860</v>
      </c>
      <c r="AJ408">
        <f t="shared" si="11"/>
        <v>1</v>
      </c>
    </row>
    <row r="409" spans="1:36">
      <c r="A409" s="1">
        <v>46218</v>
      </c>
      <c r="B409" t="s">
        <v>977</v>
      </c>
      <c r="C409" t="s">
        <v>7</v>
      </c>
      <c r="D409" t="s">
        <v>1426</v>
      </c>
      <c r="E409" t="s">
        <v>208</v>
      </c>
      <c r="F409" t="s">
        <v>1334</v>
      </c>
      <c r="G409">
        <v>49028</v>
      </c>
      <c r="H409" s="1">
        <v>43473</v>
      </c>
      <c r="I409" s="1">
        <v>43479</v>
      </c>
      <c r="J409" s="1">
        <v>51806</v>
      </c>
      <c r="K409" t="s">
        <v>113</v>
      </c>
      <c r="L409" t="s">
        <v>7</v>
      </c>
      <c r="M409">
        <v>-20197.349999999999</v>
      </c>
      <c r="N409">
        <v>-20197.349999999999</v>
      </c>
      <c r="O409" t="s">
        <v>120</v>
      </c>
      <c r="P409" t="s">
        <v>830</v>
      </c>
      <c r="AH409">
        <v>1732780</v>
      </c>
      <c r="AI409">
        <v>1732956</v>
      </c>
      <c r="AJ409">
        <f t="shared" si="11"/>
        <v>1</v>
      </c>
    </row>
    <row r="410" spans="1:36">
      <c r="A410" s="1">
        <v>46251</v>
      </c>
      <c r="B410" t="s">
        <v>977</v>
      </c>
      <c r="C410" t="s">
        <v>7</v>
      </c>
      <c r="D410" t="s">
        <v>1426</v>
      </c>
      <c r="E410" t="s">
        <v>208</v>
      </c>
      <c r="F410" t="s">
        <v>1334</v>
      </c>
      <c r="G410">
        <v>49028</v>
      </c>
      <c r="H410" s="1">
        <v>43473</v>
      </c>
      <c r="I410" s="1">
        <v>43479</v>
      </c>
      <c r="J410" s="1">
        <v>51806</v>
      </c>
      <c r="K410" t="s">
        <v>113</v>
      </c>
      <c r="L410" t="s">
        <v>7</v>
      </c>
      <c r="M410">
        <v>-20567.28</v>
      </c>
      <c r="N410">
        <v>-20567.28</v>
      </c>
      <c r="O410" t="s">
        <v>120</v>
      </c>
      <c r="P410" t="s">
        <v>830</v>
      </c>
      <c r="AH410">
        <v>1733909</v>
      </c>
      <c r="AI410">
        <v>1729457</v>
      </c>
      <c r="AJ410">
        <f t="shared" si="11"/>
        <v>1</v>
      </c>
    </row>
    <row r="411" spans="1:36">
      <c r="A411" s="1">
        <v>46218</v>
      </c>
      <c r="B411" t="s">
        <v>977</v>
      </c>
      <c r="C411" t="s">
        <v>7</v>
      </c>
      <c r="D411" t="s">
        <v>1426</v>
      </c>
      <c r="E411" t="s">
        <v>208</v>
      </c>
      <c r="F411" t="s">
        <v>1334</v>
      </c>
      <c r="G411">
        <v>49028</v>
      </c>
      <c r="H411" s="1">
        <v>43473</v>
      </c>
      <c r="I411" s="1">
        <v>43479</v>
      </c>
      <c r="J411" s="1">
        <v>51806</v>
      </c>
      <c r="K411" t="s">
        <v>980</v>
      </c>
      <c r="L411" t="s">
        <v>7</v>
      </c>
      <c r="M411">
        <v>-70447.899999999994</v>
      </c>
      <c r="N411">
        <v>-70447.899999999994</v>
      </c>
      <c r="O411" t="s">
        <v>120</v>
      </c>
      <c r="P411" t="s">
        <v>830</v>
      </c>
      <c r="AH411">
        <v>1733368</v>
      </c>
      <c r="AI411">
        <v>1729272</v>
      </c>
      <c r="AJ411">
        <f t="shared" si="11"/>
        <v>1</v>
      </c>
    </row>
    <row r="412" spans="1:36">
      <c r="A412" s="1">
        <v>46251</v>
      </c>
      <c r="B412" t="s">
        <v>977</v>
      </c>
      <c r="C412" t="s">
        <v>7</v>
      </c>
      <c r="D412" t="s">
        <v>1426</v>
      </c>
      <c r="E412" t="s">
        <v>208</v>
      </c>
      <c r="F412" t="s">
        <v>1334</v>
      </c>
      <c r="G412">
        <v>49028</v>
      </c>
      <c r="H412" s="1">
        <v>43473</v>
      </c>
      <c r="I412" s="1">
        <v>43479</v>
      </c>
      <c r="J412" s="1">
        <v>51806</v>
      </c>
      <c r="K412" t="s">
        <v>980</v>
      </c>
      <c r="L412" t="s">
        <v>7</v>
      </c>
      <c r="M412">
        <v>-69607.839999999997</v>
      </c>
      <c r="N412">
        <v>-69607.839999999997</v>
      </c>
      <c r="O412" t="s">
        <v>120</v>
      </c>
      <c r="P412" t="s">
        <v>830</v>
      </c>
      <c r="AH412">
        <v>1774823</v>
      </c>
      <c r="AI412">
        <v>1731243</v>
      </c>
      <c r="AJ412">
        <f t="shared" si="11"/>
        <v>1</v>
      </c>
    </row>
    <row r="413" spans="1:36">
      <c r="A413" s="1">
        <v>46251</v>
      </c>
      <c r="B413" t="s">
        <v>977</v>
      </c>
      <c r="C413" t="s">
        <v>7</v>
      </c>
      <c r="D413" t="s">
        <v>1426</v>
      </c>
      <c r="E413" t="s">
        <v>208</v>
      </c>
      <c r="F413" t="s">
        <v>1338</v>
      </c>
      <c r="G413">
        <v>47684</v>
      </c>
      <c r="H413" s="1">
        <v>43325</v>
      </c>
      <c r="I413" s="1">
        <v>43326</v>
      </c>
      <c r="J413" s="1">
        <v>51836</v>
      </c>
      <c r="K413" t="s">
        <v>980</v>
      </c>
      <c r="L413" t="s">
        <v>7</v>
      </c>
      <c r="M413">
        <v>51594.8</v>
      </c>
      <c r="N413">
        <v>51594.8</v>
      </c>
      <c r="O413" t="s">
        <v>120</v>
      </c>
      <c r="P413" t="s">
        <v>993</v>
      </c>
      <c r="AH413">
        <v>1774824</v>
      </c>
      <c r="AI413">
        <v>1732487</v>
      </c>
      <c r="AJ413">
        <f t="shared" si="11"/>
        <v>1</v>
      </c>
    </row>
    <row r="414" spans="1:36">
      <c r="A414" s="1">
        <v>46218</v>
      </c>
      <c r="B414" t="s">
        <v>977</v>
      </c>
      <c r="C414" t="s">
        <v>7</v>
      </c>
      <c r="D414" t="s">
        <v>1426</v>
      </c>
      <c r="E414" t="s">
        <v>208</v>
      </c>
      <c r="F414" t="s">
        <v>1338</v>
      </c>
      <c r="G414">
        <v>47684</v>
      </c>
      <c r="H414" s="1">
        <v>43325</v>
      </c>
      <c r="I414" s="1">
        <v>43326</v>
      </c>
      <c r="J414" s="1">
        <v>51836</v>
      </c>
      <c r="K414" t="s">
        <v>980</v>
      </c>
      <c r="L414" t="s">
        <v>7</v>
      </c>
      <c r="M414">
        <v>52217</v>
      </c>
      <c r="N414">
        <v>52217</v>
      </c>
      <c r="O414" t="s">
        <v>120</v>
      </c>
      <c r="P414" t="s">
        <v>993</v>
      </c>
      <c r="AH414">
        <v>1774821</v>
      </c>
      <c r="AI414">
        <v>1731903</v>
      </c>
      <c r="AJ414">
        <f t="shared" si="11"/>
        <v>1</v>
      </c>
    </row>
    <row r="415" spans="1:36">
      <c r="A415" s="1">
        <v>46218</v>
      </c>
      <c r="B415" t="s">
        <v>977</v>
      </c>
      <c r="C415" t="s">
        <v>7</v>
      </c>
      <c r="D415" t="s">
        <v>1426</v>
      </c>
      <c r="E415" t="s">
        <v>208</v>
      </c>
      <c r="F415" t="s">
        <v>1338</v>
      </c>
      <c r="G415">
        <v>47684</v>
      </c>
      <c r="H415" s="1">
        <v>43325</v>
      </c>
      <c r="I415" s="1">
        <v>43326</v>
      </c>
      <c r="J415" s="1">
        <v>51836</v>
      </c>
      <c r="K415" t="s">
        <v>113</v>
      </c>
      <c r="L415" t="s">
        <v>7</v>
      </c>
      <c r="M415">
        <v>15009.04</v>
      </c>
      <c r="N415">
        <v>15009.04</v>
      </c>
      <c r="O415" t="s">
        <v>120</v>
      </c>
      <c r="P415" t="s">
        <v>993</v>
      </c>
      <c r="AH415">
        <v>1768255</v>
      </c>
      <c r="AI415">
        <v>1732728</v>
      </c>
      <c r="AJ415">
        <f t="shared" si="11"/>
        <v>1</v>
      </c>
    </row>
    <row r="416" spans="1:36">
      <c r="A416" s="1">
        <v>46251</v>
      </c>
      <c r="B416" t="s">
        <v>977</v>
      </c>
      <c r="C416" t="s">
        <v>7</v>
      </c>
      <c r="D416" t="s">
        <v>1426</v>
      </c>
      <c r="E416" t="s">
        <v>208</v>
      </c>
      <c r="F416" t="s">
        <v>1338</v>
      </c>
      <c r="G416">
        <v>47684</v>
      </c>
      <c r="H416" s="1">
        <v>43325</v>
      </c>
      <c r="I416" s="1">
        <v>43326</v>
      </c>
      <c r="J416" s="1">
        <v>51836</v>
      </c>
      <c r="K416" t="s">
        <v>113</v>
      </c>
      <c r="L416" t="s">
        <v>7</v>
      </c>
      <c r="M416">
        <v>14791.47</v>
      </c>
      <c r="N416">
        <v>14791.47</v>
      </c>
      <c r="O416" t="s">
        <v>120</v>
      </c>
      <c r="P416" t="s">
        <v>993</v>
      </c>
      <c r="AH416">
        <v>1768261</v>
      </c>
      <c r="AI416">
        <v>1732026</v>
      </c>
      <c r="AJ416">
        <f t="shared" si="11"/>
        <v>1</v>
      </c>
    </row>
    <row r="417" spans="1:36">
      <c r="A417" s="1">
        <v>46251</v>
      </c>
      <c r="B417" t="s">
        <v>977</v>
      </c>
      <c r="C417" t="s">
        <v>7</v>
      </c>
      <c r="D417" t="s">
        <v>1426</v>
      </c>
      <c r="E417" t="s">
        <v>208</v>
      </c>
      <c r="F417" t="s">
        <v>1338</v>
      </c>
      <c r="G417">
        <v>49029</v>
      </c>
      <c r="H417" s="1">
        <v>43473</v>
      </c>
      <c r="I417" s="1">
        <v>43479</v>
      </c>
      <c r="J417" s="1">
        <v>51836</v>
      </c>
      <c r="K417" t="s">
        <v>980</v>
      </c>
      <c r="L417" t="s">
        <v>7</v>
      </c>
      <c r="M417">
        <v>-51594.8</v>
      </c>
      <c r="N417">
        <v>-51594.8</v>
      </c>
      <c r="O417" t="s">
        <v>120</v>
      </c>
      <c r="P417" t="s">
        <v>830</v>
      </c>
      <c r="AH417">
        <v>1802977</v>
      </c>
      <c r="AI417">
        <v>1732128</v>
      </c>
      <c r="AJ417">
        <f t="shared" si="11"/>
        <v>1</v>
      </c>
    </row>
    <row r="418" spans="1:36">
      <c r="A418" s="1">
        <v>46218</v>
      </c>
      <c r="B418" t="s">
        <v>977</v>
      </c>
      <c r="C418" t="s">
        <v>7</v>
      </c>
      <c r="D418" t="s">
        <v>1426</v>
      </c>
      <c r="E418" t="s">
        <v>208</v>
      </c>
      <c r="F418" t="s">
        <v>1338</v>
      </c>
      <c r="G418">
        <v>49029</v>
      </c>
      <c r="H418" s="1">
        <v>43473</v>
      </c>
      <c r="I418" s="1">
        <v>43479</v>
      </c>
      <c r="J418" s="1">
        <v>51836</v>
      </c>
      <c r="K418" t="s">
        <v>980</v>
      </c>
      <c r="L418" t="s">
        <v>7</v>
      </c>
      <c r="M418">
        <v>-52217</v>
      </c>
      <c r="N418">
        <v>-52217</v>
      </c>
      <c r="O418" t="s">
        <v>120</v>
      </c>
      <c r="P418" t="s">
        <v>830</v>
      </c>
      <c r="AH418">
        <v>1808949</v>
      </c>
      <c r="AI418">
        <v>1730617</v>
      </c>
      <c r="AJ418">
        <f t="shared" si="11"/>
        <v>1</v>
      </c>
    </row>
    <row r="419" spans="1:36">
      <c r="A419" s="1">
        <v>46218</v>
      </c>
      <c r="B419" t="s">
        <v>977</v>
      </c>
      <c r="C419" t="s">
        <v>7</v>
      </c>
      <c r="D419" t="s">
        <v>1426</v>
      </c>
      <c r="E419" t="s">
        <v>208</v>
      </c>
      <c r="F419" t="s">
        <v>1338</v>
      </c>
      <c r="G419">
        <v>49029</v>
      </c>
      <c r="H419" s="1">
        <v>43473</v>
      </c>
      <c r="I419" s="1">
        <v>43479</v>
      </c>
      <c r="J419" s="1">
        <v>51836</v>
      </c>
      <c r="K419" t="s">
        <v>113</v>
      </c>
      <c r="L419" t="s">
        <v>7</v>
      </c>
      <c r="M419">
        <v>-15009.04</v>
      </c>
      <c r="N419">
        <v>-15009.04</v>
      </c>
      <c r="O419" t="s">
        <v>120</v>
      </c>
      <c r="P419" t="s">
        <v>830</v>
      </c>
      <c r="AH419">
        <v>1768262</v>
      </c>
      <c r="AI419">
        <v>1733530</v>
      </c>
      <c r="AJ419">
        <f t="shared" si="11"/>
        <v>1</v>
      </c>
    </row>
    <row r="420" spans="1:36">
      <c r="A420" s="1">
        <v>46251</v>
      </c>
      <c r="B420" t="s">
        <v>977</v>
      </c>
      <c r="C420" t="s">
        <v>7</v>
      </c>
      <c r="D420" t="s">
        <v>1426</v>
      </c>
      <c r="E420" t="s">
        <v>208</v>
      </c>
      <c r="F420" t="s">
        <v>1338</v>
      </c>
      <c r="G420">
        <v>49029</v>
      </c>
      <c r="H420" s="1">
        <v>43473</v>
      </c>
      <c r="I420" s="1">
        <v>43479</v>
      </c>
      <c r="J420" s="1">
        <v>51836</v>
      </c>
      <c r="K420" t="s">
        <v>113</v>
      </c>
      <c r="L420" t="s">
        <v>7</v>
      </c>
      <c r="M420">
        <v>-14791.47</v>
      </c>
      <c r="N420">
        <v>-14791.47</v>
      </c>
      <c r="O420" t="s">
        <v>120</v>
      </c>
      <c r="P420" t="s">
        <v>830</v>
      </c>
      <c r="AH420">
        <v>1790787</v>
      </c>
      <c r="AI420">
        <v>1732298</v>
      </c>
      <c r="AJ420">
        <f t="shared" si="11"/>
        <v>1</v>
      </c>
    </row>
    <row r="421" spans="1:36">
      <c r="A421" s="1">
        <v>46218</v>
      </c>
      <c r="B421" t="s">
        <v>977</v>
      </c>
      <c r="C421" t="s">
        <v>7</v>
      </c>
      <c r="D421" t="s">
        <v>1426</v>
      </c>
      <c r="E421" t="s">
        <v>208</v>
      </c>
      <c r="F421" t="s">
        <v>1554</v>
      </c>
      <c r="G421">
        <v>43971</v>
      </c>
      <c r="H421" s="1">
        <v>43012</v>
      </c>
      <c r="I421" s="1">
        <v>43020</v>
      </c>
      <c r="J421" s="1">
        <v>53966</v>
      </c>
      <c r="K421" t="s">
        <v>980</v>
      </c>
      <c r="L421" t="s">
        <v>7</v>
      </c>
      <c r="M421">
        <v>86295.56</v>
      </c>
      <c r="N421">
        <v>86295.56</v>
      </c>
      <c r="O421" t="s">
        <v>120</v>
      </c>
      <c r="P421" t="s">
        <v>1583</v>
      </c>
      <c r="AH421">
        <v>1791725</v>
      </c>
      <c r="AI421">
        <v>1731248</v>
      </c>
      <c r="AJ421">
        <f t="shared" si="11"/>
        <v>1</v>
      </c>
    </row>
    <row r="422" spans="1:36">
      <c r="A422" s="1">
        <v>46251</v>
      </c>
      <c r="B422" t="s">
        <v>977</v>
      </c>
      <c r="C422" t="s">
        <v>7</v>
      </c>
      <c r="D422" t="s">
        <v>1426</v>
      </c>
      <c r="E422" t="s">
        <v>208</v>
      </c>
      <c r="F422" t="s">
        <v>1554</v>
      </c>
      <c r="G422">
        <v>43971</v>
      </c>
      <c r="H422" s="1">
        <v>43012</v>
      </c>
      <c r="I422" s="1">
        <v>43020</v>
      </c>
      <c r="J422" s="1">
        <v>53966</v>
      </c>
      <c r="K422" t="s">
        <v>113</v>
      </c>
      <c r="L422" t="s">
        <v>7</v>
      </c>
      <c r="M422">
        <v>27173.06</v>
      </c>
      <c r="N422">
        <v>27173.06</v>
      </c>
      <c r="O422" t="s">
        <v>120</v>
      </c>
      <c r="P422" t="s">
        <v>1583</v>
      </c>
      <c r="AH422">
        <v>1794328</v>
      </c>
      <c r="AI422">
        <v>1733594</v>
      </c>
      <c r="AJ422">
        <f t="shared" si="11"/>
        <v>1</v>
      </c>
    </row>
    <row r="423" spans="1:36">
      <c r="A423" s="1">
        <v>46251</v>
      </c>
      <c r="B423" t="s">
        <v>977</v>
      </c>
      <c r="C423" t="s">
        <v>7</v>
      </c>
      <c r="D423" t="s">
        <v>1426</v>
      </c>
      <c r="E423" t="s">
        <v>208</v>
      </c>
      <c r="F423" t="s">
        <v>1554</v>
      </c>
      <c r="G423">
        <v>43971</v>
      </c>
      <c r="H423" s="1">
        <v>43012</v>
      </c>
      <c r="I423" s="1">
        <v>43020</v>
      </c>
      <c r="J423" s="1">
        <v>53966</v>
      </c>
      <c r="K423" t="s">
        <v>980</v>
      </c>
      <c r="L423" t="s">
        <v>7</v>
      </c>
      <c r="M423">
        <v>85513.22</v>
      </c>
      <c r="N423">
        <v>85513.22</v>
      </c>
      <c r="O423" t="s">
        <v>120</v>
      </c>
      <c r="P423" t="s">
        <v>1583</v>
      </c>
      <c r="AH423">
        <v>1733554</v>
      </c>
      <c r="AI423">
        <v>1733719</v>
      </c>
      <c r="AJ423">
        <f t="shared" si="11"/>
        <v>1</v>
      </c>
    </row>
    <row r="424" spans="1:36">
      <c r="A424" s="1">
        <v>46218</v>
      </c>
      <c r="B424" t="s">
        <v>977</v>
      </c>
      <c r="C424" t="s">
        <v>7</v>
      </c>
      <c r="D424" t="s">
        <v>1426</v>
      </c>
      <c r="E424" t="s">
        <v>208</v>
      </c>
      <c r="F424" t="s">
        <v>1554</v>
      </c>
      <c r="G424">
        <v>43971</v>
      </c>
      <c r="H424" s="1">
        <v>43012</v>
      </c>
      <c r="I424" s="1">
        <v>43020</v>
      </c>
      <c r="J424" s="1">
        <v>53966</v>
      </c>
      <c r="K424" t="s">
        <v>113</v>
      </c>
      <c r="L424" t="s">
        <v>7</v>
      </c>
      <c r="M424">
        <v>27460.71</v>
      </c>
      <c r="N424">
        <v>27460.71</v>
      </c>
      <c r="O424" t="s">
        <v>120</v>
      </c>
      <c r="P424" t="s">
        <v>1583</v>
      </c>
      <c r="AH424">
        <v>1733567</v>
      </c>
      <c r="AI424">
        <v>1733011</v>
      </c>
      <c r="AJ424">
        <f t="shared" si="11"/>
        <v>1</v>
      </c>
    </row>
    <row r="425" spans="1:36">
      <c r="A425" s="1">
        <v>46251</v>
      </c>
      <c r="B425" t="s">
        <v>977</v>
      </c>
      <c r="C425" t="s">
        <v>7</v>
      </c>
      <c r="D425" t="s">
        <v>1426</v>
      </c>
      <c r="E425" t="s">
        <v>208</v>
      </c>
      <c r="F425" t="s">
        <v>1554</v>
      </c>
      <c r="G425">
        <v>48926</v>
      </c>
      <c r="H425" s="1">
        <v>43467</v>
      </c>
      <c r="I425" s="1">
        <v>43479</v>
      </c>
      <c r="J425" s="1">
        <v>53966</v>
      </c>
      <c r="K425" t="s">
        <v>980</v>
      </c>
      <c r="L425" t="s">
        <v>7</v>
      </c>
      <c r="M425">
        <v>-85513.22</v>
      </c>
      <c r="N425">
        <v>-85513.22</v>
      </c>
      <c r="O425" t="s">
        <v>120</v>
      </c>
      <c r="P425" t="s">
        <v>1579</v>
      </c>
      <c r="AH425">
        <v>1733600</v>
      </c>
      <c r="AI425">
        <v>1733461</v>
      </c>
      <c r="AJ425">
        <f t="shared" si="11"/>
        <v>1</v>
      </c>
    </row>
    <row r="426" spans="1:36">
      <c r="A426" s="1">
        <v>46218</v>
      </c>
      <c r="B426" t="s">
        <v>977</v>
      </c>
      <c r="C426" t="s">
        <v>7</v>
      </c>
      <c r="D426" t="s">
        <v>1426</v>
      </c>
      <c r="E426" t="s">
        <v>208</v>
      </c>
      <c r="F426" t="s">
        <v>1554</v>
      </c>
      <c r="G426">
        <v>48926</v>
      </c>
      <c r="H426" s="1">
        <v>43467</v>
      </c>
      <c r="I426" s="1">
        <v>43479</v>
      </c>
      <c r="J426" s="1">
        <v>53966</v>
      </c>
      <c r="K426" t="s">
        <v>113</v>
      </c>
      <c r="L426" t="s">
        <v>7</v>
      </c>
      <c r="M426">
        <v>-27460.71</v>
      </c>
      <c r="N426">
        <v>-27460.71</v>
      </c>
      <c r="O426" t="s">
        <v>120</v>
      </c>
      <c r="P426" t="s">
        <v>1579</v>
      </c>
      <c r="AH426">
        <v>1733623</v>
      </c>
      <c r="AI426">
        <v>1728485</v>
      </c>
      <c r="AJ426">
        <f t="shared" si="11"/>
        <v>1</v>
      </c>
    </row>
    <row r="427" spans="1:36">
      <c r="A427" s="1">
        <v>46218</v>
      </c>
      <c r="B427" t="s">
        <v>977</v>
      </c>
      <c r="C427" t="s">
        <v>7</v>
      </c>
      <c r="D427" t="s">
        <v>1426</v>
      </c>
      <c r="E427" t="s">
        <v>208</v>
      </c>
      <c r="F427" t="s">
        <v>1554</v>
      </c>
      <c r="G427">
        <v>48926</v>
      </c>
      <c r="H427" s="1">
        <v>43467</v>
      </c>
      <c r="I427" s="1">
        <v>43479</v>
      </c>
      <c r="J427" s="1">
        <v>53966</v>
      </c>
      <c r="K427" t="s">
        <v>980</v>
      </c>
      <c r="L427" t="s">
        <v>7</v>
      </c>
      <c r="M427">
        <v>-86295.56</v>
      </c>
      <c r="N427">
        <v>-86295.56</v>
      </c>
      <c r="O427" t="s">
        <v>120</v>
      </c>
      <c r="P427" t="s">
        <v>1579</v>
      </c>
      <c r="AH427">
        <v>1733651</v>
      </c>
      <c r="AI427">
        <v>1733843</v>
      </c>
      <c r="AJ427">
        <f t="shared" si="11"/>
        <v>1</v>
      </c>
    </row>
    <row r="428" spans="1:36">
      <c r="A428" s="1">
        <v>46251</v>
      </c>
      <c r="B428" t="s">
        <v>977</v>
      </c>
      <c r="C428" t="s">
        <v>7</v>
      </c>
      <c r="D428" t="s">
        <v>1426</v>
      </c>
      <c r="E428" t="s">
        <v>208</v>
      </c>
      <c r="F428" t="s">
        <v>1554</v>
      </c>
      <c r="G428">
        <v>48926</v>
      </c>
      <c r="H428" s="1">
        <v>43467</v>
      </c>
      <c r="I428" s="1">
        <v>43479</v>
      </c>
      <c r="J428" s="1">
        <v>53966</v>
      </c>
      <c r="K428" t="s">
        <v>113</v>
      </c>
      <c r="L428" t="s">
        <v>7</v>
      </c>
      <c r="M428">
        <v>-27173.06</v>
      </c>
      <c r="N428">
        <v>-27173.06</v>
      </c>
      <c r="O428" t="s">
        <v>120</v>
      </c>
      <c r="P428" t="s">
        <v>1579</v>
      </c>
      <c r="AH428">
        <v>1733773</v>
      </c>
      <c r="AI428">
        <v>1731989</v>
      </c>
      <c r="AJ428">
        <f t="shared" si="11"/>
        <v>1</v>
      </c>
    </row>
    <row r="429" spans="1:36">
      <c r="A429" s="1">
        <v>46251</v>
      </c>
      <c r="B429" t="s">
        <v>977</v>
      </c>
      <c r="C429" t="s">
        <v>7</v>
      </c>
      <c r="D429" t="s">
        <v>1426</v>
      </c>
      <c r="E429" t="s">
        <v>208</v>
      </c>
      <c r="F429" t="s">
        <v>1518</v>
      </c>
      <c r="G429">
        <v>43972</v>
      </c>
      <c r="H429" s="1">
        <v>43012</v>
      </c>
      <c r="I429" s="1">
        <v>43020</v>
      </c>
      <c r="J429" s="1">
        <v>53966</v>
      </c>
      <c r="K429" t="s">
        <v>113</v>
      </c>
      <c r="L429" t="s">
        <v>7</v>
      </c>
      <c r="M429">
        <v>57324</v>
      </c>
      <c r="N429">
        <v>57324</v>
      </c>
      <c r="O429" t="s">
        <v>120</v>
      </c>
      <c r="P429" t="s">
        <v>1583</v>
      </c>
      <c r="AH429">
        <v>1733813</v>
      </c>
      <c r="AI429">
        <v>1730179</v>
      </c>
      <c r="AJ429">
        <f t="shared" si="11"/>
        <v>1</v>
      </c>
    </row>
    <row r="430" spans="1:36">
      <c r="A430" s="1">
        <v>46218</v>
      </c>
      <c r="B430" t="s">
        <v>977</v>
      </c>
      <c r="C430" t="s">
        <v>7</v>
      </c>
      <c r="D430" t="s">
        <v>1426</v>
      </c>
      <c r="E430" t="s">
        <v>208</v>
      </c>
      <c r="F430" t="s">
        <v>1518</v>
      </c>
      <c r="G430">
        <v>43972</v>
      </c>
      <c r="H430" s="1">
        <v>43012</v>
      </c>
      <c r="I430" s="1">
        <v>43020</v>
      </c>
      <c r="J430" s="1">
        <v>53966</v>
      </c>
      <c r="K430" t="s">
        <v>113</v>
      </c>
      <c r="L430" t="s">
        <v>7</v>
      </c>
      <c r="M430">
        <v>57930.2</v>
      </c>
      <c r="N430">
        <v>57930.2</v>
      </c>
      <c r="O430" t="s">
        <v>120</v>
      </c>
      <c r="P430" t="s">
        <v>1583</v>
      </c>
      <c r="AH430">
        <v>1733850</v>
      </c>
      <c r="AI430">
        <v>1733538</v>
      </c>
      <c r="AJ430">
        <f t="shared" si="11"/>
        <v>1</v>
      </c>
    </row>
    <row r="431" spans="1:36">
      <c r="A431" s="1">
        <v>46251</v>
      </c>
      <c r="B431" t="s">
        <v>977</v>
      </c>
      <c r="C431" t="s">
        <v>7</v>
      </c>
      <c r="D431" t="s">
        <v>1426</v>
      </c>
      <c r="E431" t="s">
        <v>208</v>
      </c>
      <c r="F431" t="s">
        <v>1518</v>
      </c>
      <c r="G431">
        <v>43972</v>
      </c>
      <c r="H431" s="1">
        <v>43012</v>
      </c>
      <c r="I431" s="1">
        <v>43020</v>
      </c>
      <c r="J431" s="1">
        <v>53966</v>
      </c>
      <c r="K431" t="s">
        <v>980</v>
      </c>
      <c r="L431" t="s">
        <v>7</v>
      </c>
      <c r="M431">
        <v>180210.98</v>
      </c>
      <c r="N431">
        <v>180210.98</v>
      </c>
      <c r="O431" t="s">
        <v>120</v>
      </c>
      <c r="P431" t="s">
        <v>1583</v>
      </c>
      <c r="AH431">
        <v>1733570</v>
      </c>
      <c r="AI431">
        <v>1733740</v>
      </c>
      <c r="AJ431">
        <f t="shared" si="11"/>
        <v>1</v>
      </c>
    </row>
    <row r="432" spans="1:36">
      <c r="A432" s="1">
        <v>46218</v>
      </c>
      <c r="B432" t="s">
        <v>977</v>
      </c>
      <c r="C432" t="s">
        <v>7</v>
      </c>
      <c r="D432" t="s">
        <v>1426</v>
      </c>
      <c r="E432" t="s">
        <v>208</v>
      </c>
      <c r="F432" t="s">
        <v>1518</v>
      </c>
      <c r="G432">
        <v>43972</v>
      </c>
      <c r="H432" s="1">
        <v>43012</v>
      </c>
      <c r="I432" s="1">
        <v>43020</v>
      </c>
      <c r="J432" s="1">
        <v>53966</v>
      </c>
      <c r="K432" t="s">
        <v>980</v>
      </c>
      <c r="L432" t="s">
        <v>7</v>
      </c>
      <c r="M432">
        <v>181859.91</v>
      </c>
      <c r="N432">
        <v>181859.91</v>
      </c>
      <c r="O432" t="s">
        <v>120</v>
      </c>
      <c r="P432" t="s">
        <v>1583</v>
      </c>
      <c r="AH432">
        <v>1733770</v>
      </c>
      <c r="AI432">
        <v>1732727</v>
      </c>
      <c r="AJ432">
        <f t="shared" si="11"/>
        <v>1</v>
      </c>
    </row>
    <row r="433" spans="1:36">
      <c r="A433" s="1">
        <v>46251</v>
      </c>
      <c r="B433" t="s">
        <v>977</v>
      </c>
      <c r="C433" t="s">
        <v>7</v>
      </c>
      <c r="D433" t="s">
        <v>1426</v>
      </c>
      <c r="E433" t="s">
        <v>208</v>
      </c>
      <c r="F433" t="s">
        <v>1518</v>
      </c>
      <c r="G433">
        <v>48777</v>
      </c>
      <c r="H433" s="1">
        <v>43441</v>
      </c>
      <c r="I433" s="1">
        <v>43447</v>
      </c>
      <c r="J433" s="1">
        <v>53966</v>
      </c>
      <c r="K433" t="s">
        <v>113</v>
      </c>
      <c r="L433" t="s">
        <v>7</v>
      </c>
      <c r="M433">
        <v>-57324</v>
      </c>
      <c r="N433">
        <v>-57324</v>
      </c>
      <c r="O433" t="s">
        <v>120</v>
      </c>
      <c r="P433" t="s">
        <v>1579</v>
      </c>
      <c r="AH433">
        <v>1733875</v>
      </c>
      <c r="AI433">
        <v>1729061</v>
      </c>
      <c r="AJ433">
        <f t="shared" si="11"/>
        <v>1</v>
      </c>
    </row>
    <row r="434" spans="1:36">
      <c r="A434" s="1">
        <v>46218</v>
      </c>
      <c r="B434" t="s">
        <v>977</v>
      </c>
      <c r="C434" t="s">
        <v>7</v>
      </c>
      <c r="D434" t="s">
        <v>1426</v>
      </c>
      <c r="E434" t="s">
        <v>208</v>
      </c>
      <c r="F434" t="s">
        <v>1518</v>
      </c>
      <c r="G434">
        <v>48777</v>
      </c>
      <c r="H434" s="1">
        <v>43441</v>
      </c>
      <c r="I434" s="1">
        <v>43447</v>
      </c>
      <c r="J434" s="1">
        <v>53966</v>
      </c>
      <c r="K434" t="s">
        <v>113</v>
      </c>
      <c r="L434" t="s">
        <v>7</v>
      </c>
      <c r="M434">
        <v>-57930.2</v>
      </c>
      <c r="N434">
        <v>-57930.2</v>
      </c>
      <c r="O434" t="s">
        <v>120</v>
      </c>
      <c r="P434" t="s">
        <v>1579</v>
      </c>
      <c r="AH434">
        <v>1734035</v>
      </c>
      <c r="AI434">
        <v>1733519</v>
      </c>
      <c r="AJ434">
        <f t="shared" si="11"/>
        <v>1</v>
      </c>
    </row>
    <row r="435" spans="1:36">
      <c r="A435" s="1">
        <v>46218</v>
      </c>
      <c r="B435" t="s">
        <v>977</v>
      </c>
      <c r="C435" t="s">
        <v>7</v>
      </c>
      <c r="D435" t="s">
        <v>1426</v>
      </c>
      <c r="E435" t="s">
        <v>208</v>
      </c>
      <c r="F435" t="s">
        <v>1518</v>
      </c>
      <c r="G435">
        <v>48777</v>
      </c>
      <c r="H435" s="1">
        <v>43441</v>
      </c>
      <c r="I435" s="1">
        <v>43447</v>
      </c>
      <c r="J435" s="1">
        <v>53966</v>
      </c>
      <c r="K435" t="s">
        <v>980</v>
      </c>
      <c r="L435" t="s">
        <v>7</v>
      </c>
      <c r="M435">
        <v>-181859.91</v>
      </c>
      <c r="N435">
        <v>-181859.91</v>
      </c>
      <c r="O435" t="s">
        <v>120</v>
      </c>
      <c r="P435" t="s">
        <v>1579</v>
      </c>
      <c r="AH435">
        <v>1734180</v>
      </c>
      <c r="AI435">
        <v>1733673</v>
      </c>
      <c r="AJ435">
        <f t="shared" si="11"/>
        <v>1</v>
      </c>
    </row>
    <row r="436" spans="1:36">
      <c r="A436" s="1">
        <v>46251</v>
      </c>
      <c r="B436" t="s">
        <v>977</v>
      </c>
      <c r="C436" t="s">
        <v>7</v>
      </c>
      <c r="D436" t="s">
        <v>1426</v>
      </c>
      <c r="E436" t="s">
        <v>208</v>
      </c>
      <c r="F436" t="s">
        <v>1518</v>
      </c>
      <c r="G436">
        <v>48777</v>
      </c>
      <c r="H436" s="1">
        <v>43441</v>
      </c>
      <c r="I436" s="1">
        <v>43447</v>
      </c>
      <c r="J436" s="1">
        <v>53966</v>
      </c>
      <c r="K436" t="s">
        <v>980</v>
      </c>
      <c r="L436" t="s">
        <v>7</v>
      </c>
      <c r="M436">
        <v>-180210.98</v>
      </c>
      <c r="N436">
        <v>-180210.98</v>
      </c>
      <c r="O436" t="s">
        <v>120</v>
      </c>
      <c r="P436" t="s">
        <v>1579</v>
      </c>
      <c r="AH436">
        <v>1734205</v>
      </c>
      <c r="AI436">
        <v>1733420</v>
      </c>
      <c r="AJ436">
        <f t="shared" si="11"/>
        <v>1</v>
      </c>
    </row>
    <row r="437" spans="1:36">
      <c r="A437" s="1">
        <v>46218</v>
      </c>
      <c r="B437" t="s">
        <v>977</v>
      </c>
      <c r="C437" t="s">
        <v>7</v>
      </c>
      <c r="D437" t="s">
        <v>1426</v>
      </c>
      <c r="E437" t="s">
        <v>208</v>
      </c>
      <c r="F437" t="s">
        <v>1542</v>
      </c>
      <c r="G437">
        <v>44233</v>
      </c>
      <c r="H437" s="1">
        <v>43031</v>
      </c>
      <c r="I437" s="1">
        <v>43040</v>
      </c>
      <c r="J437" s="1">
        <v>53997</v>
      </c>
      <c r="K437" t="s">
        <v>980</v>
      </c>
      <c r="L437" t="s">
        <v>7</v>
      </c>
      <c r="M437">
        <v>92857.12</v>
      </c>
      <c r="N437">
        <v>92857.12</v>
      </c>
      <c r="O437" t="s">
        <v>120</v>
      </c>
      <c r="P437" t="s">
        <v>1583</v>
      </c>
      <c r="AH437">
        <v>1734086</v>
      </c>
      <c r="AI437">
        <v>1733020</v>
      </c>
      <c r="AJ437">
        <f t="shared" si="11"/>
        <v>1</v>
      </c>
    </row>
    <row r="438" spans="1:36">
      <c r="A438" s="1">
        <v>46218</v>
      </c>
      <c r="B438" t="s">
        <v>977</v>
      </c>
      <c r="C438" t="s">
        <v>7</v>
      </c>
      <c r="D438" t="s">
        <v>1426</v>
      </c>
      <c r="E438" t="s">
        <v>208</v>
      </c>
      <c r="F438" t="s">
        <v>1542</v>
      </c>
      <c r="G438">
        <v>44233</v>
      </c>
      <c r="H438" s="1">
        <v>43031</v>
      </c>
      <c r="I438" s="1">
        <v>43040</v>
      </c>
      <c r="J438" s="1">
        <v>53997</v>
      </c>
      <c r="K438" t="s">
        <v>113</v>
      </c>
      <c r="L438" t="s">
        <v>7</v>
      </c>
      <c r="M438">
        <v>29649.03</v>
      </c>
      <c r="N438">
        <v>29649.03</v>
      </c>
      <c r="O438" t="s">
        <v>120</v>
      </c>
      <c r="P438" t="s">
        <v>1583</v>
      </c>
      <c r="AH438">
        <v>1734173</v>
      </c>
      <c r="AI438">
        <v>1731253</v>
      </c>
      <c r="AJ438">
        <f t="shared" si="11"/>
        <v>1</v>
      </c>
    </row>
    <row r="439" spans="1:36">
      <c r="A439" s="1">
        <v>46251</v>
      </c>
      <c r="B439" t="s">
        <v>977</v>
      </c>
      <c r="C439" t="s">
        <v>7</v>
      </c>
      <c r="D439" t="s">
        <v>1426</v>
      </c>
      <c r="E439" t="s">
        <v>208</v>
      </c>
      <c r="F439" t="s">
        <v>1542</v>
      </c>
      <c r="G439">
        <v>44233</v>
      </c>
      <c r="H439" s="1">
        <v>43031</v>
      </c>
      <c r="I439" s="1">
        <v>43040</v>
      </c>
      <c r="J439" s="1">
        <v>53997</v>
      </c>
      <c r="K439" t="s">
        <v>113</v>
      </c>
      <c r="L439" t="s">
        <v>7</v>
      </c>
      <c r="M439">
        <v>29339.51</v>
      </c>
      <c r="N439">
        <v>29339.51</v>
      </c>
      <c r="O439" t="s">
        <v>120</v>
      </c>
      <c r="P439" t="s">
        <v>1583</v>
      </c>
      <c r="AH439">
        <v>1733593</v>
      </c>
      <c r="AI439">
        <v>1733834</v>
      </c>
      <c r="AJ439">
        <f t="shared" si="11"/>
        <v>1</v>
      </c>
    </row>
    <row r="440" spans="1:36">
      <c r="A440" s="1">
        <v>46251</v>
      </c>
      <c r="B440" t="s">
        <v>977</v>
      </c>
      <c r="C440" t="s">
        <v>7</v>
      </c>
      <c r="D440" t="s">
        <v>1426</v>
      </c>
      <c r="E440" t="s">
        <v>208</v>
      </c>
      <c r="F440" t="s">
        <v>1542</v>
      </c>
      <c r="G440">
        <v>44233</v>
      </c>
      <c r="H440" s="1">
        <v>43031</v>
      </c>
      <c r="I440" s="1">
        <v>43040</v>
      </c>
      <c r="J440" s="1">
        <v>53997</v>
      </c>
      <c r="K440" t="s">
        <v>980</v>
      </c>
      <c r="L440" t="s">
        <v>7</v>
      </c>
      <c r="M440">
        <v>92016.54</v>
      </c>
      <c r="N440">
        <v>92016.54</v>
      </c>
      <c r="O440" t="s">
        <v>120</v>
      </c>
      <c r="P440" t="s">
        <v>1583</v>
      </c>
      <c r="AH440">
        <v>1734009</v>
      </c>
      <c r="AI440">
        <v>1732279</v>
      </c>
      <c r="AJ440">
        <f t="shared" si="11"/>
        <v>1</v>
      </c>
    </row>
    <row r="441" spans="1:36">
      <c r="A441" s="1">
        <v>46251</v>
      </c>
      <c r="B441" t="s">
        <v>977</v>
      </c>
      <c r="C441" t="s">
        <v>7</v>
      </c>
      <c r="D441" t="s">
        <v>1426</v>
      </c>
      <c r="E441" t="s">
        <v>208</v>
      </c>
      <c r="F441" t="s">
        <v>1542</v>
      </c>
      <c r="G441">
        <v>48927</v>
      </c>
      <c r="H441" s="1">
        <v>43467</v>
      </c>
      <c r="I441" s="1">
        <v>43479</v>
      </c>
      <c r="J441" s="1">
        <v>53997</v>
      </c>
      <c r="K441" t="s">
        <v>980</v>
      </c>
      <c r="L441" t="s">
        <v>7</v>
      </c>
      <c r="M441">
        <v>-92016.54</v>
      </c>
      <c r="N441">
        <v>-92016.54</v>
      </c>
      <c r="O441" t="s">
        <v>120</v>
      </c>
      <c r="P441" t="s">
        <v>1579</v>
      </c>
      <c r="AH441">
        <v>1734193</v>
      </c>
      <c r="AI441">
        <v>1728057</v>
      </c>
      <c r="AJ441">
        <f t="shared" si="11"/>
        <v>1</v>
      </c>
    </row>
    <row r="442" spans="1:36">
      <c r="A442" s="1">
        <v>46218</v>
      </c>
      <c r="B442" t="s">
        <v>977</v>
      </c>
      <c r="C442" t="s">
        <v>7</v>
      </c>
      <c r="D442" t="s">
        <v>1426</v>
      </c>
      <c r="E442" t="s">
        <v>208</v>
      </c>
      <c r="F442" t="s">
        <v>1542</v>
      </c>
      <c r="G442">
        <v>48927</v>
      </c>
      <c r="H442" s="1">
        <v>43467</v>
      </c>
      <c r="I442" s="1">
        <v>43479</v>
      </c>
      <c r="J442" s="1">
        <v>53997</v>
      </c>
      <c r="K442" t="s">
        <v>980</v>
      </c>
      <c r="L442" t="s">
        <v>7</v>
      </c>
      <c r="M442">
        <v>-92857.12</v>
      </c>
      <c r="N442">
        <v>-92857.12</v>
      </c>
      <c r="O442" t="s">
        <v>120</v>
      </c>
      <c r="P442" t="s">
        <v>1579</v>
      </c>
      <c r="AH442">
        <v>1733684</v>
      </c>
      <c r="AI442">
        <v>1733654</v>
      </c>
      <c r="AJ442">
        <f t="shared" si="11"/>
        <v>1</v>
      </c>
    </row>
    <row r="443" spans="1:36">
      <c r="A443" s="1">
        <v>46218</v>
      </c>
      <c r="B443" t="s">
        <v>977</v>
      </c>
      <c r="C443" t="s">
        <v>7</v>
      </c>
      <c r="D443" t="s">
        <v>1426</v>
      </c>
      <c r="E443" t="s">
        <v>208</v>
      </c>
      <c r="F443" t="s">
        <v>1542</v>
      </c>
      <c r="G443">
        <v>48927</v>
      </c>
      <c r="H443" s="1">
        <v>43467</v>
      </c>
      <c r="I443" s="1">
        <v>43479</v>
      </c>
      <c r="J443" s="1">
        <v>53997</v>
      </c>
      <c r="K443" t="s">
        <v>113</v>
      </c>
      <c r="L443" t="s">
        <v>7</v>
      </c>
      <c r="M443">
        <v>-29649.03</v>
      </c>
      <c r="N443">
        <v>-29649.03</v>
      </c>
      <c r="O443" t="s">
        <v>120</v>
      </c>
      <c r="P443" t="s">
        <v>1579</v>
      </c>
      <c r="AH443">
        <v>1734002</v>
      </c>
      <c r="AI443">
        <v>1732422</v>
      </c>
      <c r="AJ443">
        <f t="shared" si="11"/>
        <v>1</v>
      </c>
    </row>
    <row r="444" spans="1:36">
      <c r="A444" s="1">
        <v>46251</v>
      </c>
      <c r="B444" t="s">
        <v>977</v>
      </c>
      <c r="C444" t="s">
        <v>7</v>
      </c>
      <c r="D444" t="s">
        <v>1426</v>
      </c>
      <c r="E444" t="s">
        <v>208</v>
      </c>
      <c r="F444" t="s">
        <v>1542</v>
      </c>
      <c r="G444">
        <v>48927</v>
      </c>
      <c r="H444" s="1">
        <v>43467</v>
      </c>
      <c r="I444" s="1">
        <v>43479</v>
      </c>
      <c r="J444" s="1">
        <v>53997</v>
      </c>
      <c r="K444" t="s">
        <v>113</v>
      </c>
      <c r="L444" t="s">
        <v>7</v>
      </c>
      <c r="M444">
        <v>-29339.51</v>
      </c>
      <c r="N444">
        <v>-29339.51</v>
      </c>
      <c r="O444" t="s">
        <v>120</v>
      </c>
      <c r="P444" t="s">
        <v>1579</v>
      </c>
      <c r="AH444">
        <v>1734026</v>
      </c>
      <c r="AI444">
        <v>1729775</v>
      </c>
      <c r="AJ444">
        <f t="shared" si="11"/>
        <v>1</v>
      </c>
    </row>
    <row r="445" spans="1:36">
      <c r="A445" s="1">
        <v>46251</v>
      </c>
      <c r="B445" t="s">
        <v>977</v>
      </c>
      <c r="C445" t="s">
        <v>7</v>
      </c>
      <c r="D445" t="s">
        <v>1310</v>
      </c>
      <c r="E445" t="s">
        <v>208</v>
      </c>
      <c r="F445" t="s">
        <v>1543</v>
      </c>
      <c r="G445">
        <v>14709</v>
      </c>
      <c r="H445" s="1">
        <v>39162</v>
      </c>
      <c r="I445" s="1">
        <v>39163</v>
      </c>
      <c r="J445" s="1">
        <v>50406</v>
      </c>
      <c r="K445" t="s">
        <v>980</v>
      </c>
      <c r="L445" t="s">
        <v>7</v>
      </c>
      <c r="M445">
        <v>103108.79</v>
      </c>
      <c r="N445">
        <v>103108.79</v>
      </c>
      <c r="O445" t="s">
        <v>120</v>
      </c>
      <c r="P445" t="s">
        <v>1586</v>
      </c>
      <c r="AH445">
        <v>1734068</v>
      </c>
      <c r="AI445">
        <v>1733705</v>
      </c>
      <c r="AJ445">
        <f t="shared" si="11"/>
        <v>1</v>
      </c>
    </row>
    <row r="446" spans="1:36">
      <c r="A446" s="1">
        <v>46251</v>
      </c>
      <c r="B446" t="s">
        <v>977</v>
      </c>
      <c r="C446" t="s">
        <v>7</v>
      </c>
      <c r="D446" t="s">
        <v>1310</v>
      </c>
      <c r="E446" t="s">
        <v>208</v>
      </c>
      <c r="F446" t="s">
        <v>1543</v>
      </c>
      <c r="G446">
        <v>14709</v>
      </c>
      <c r="H446" s="1">
        <v>39162</v>
      </c>
      <c r="I446" s="1">
        <v>39163</v>
      </c>
      <c r="J446" s="1">
        <v>50406</v>
      </c>
      <c r="K446" t="s">
        <v>113</v>
      </c>
      <c r="L446" t="s">
        <v>7</v>
      </c>
      <c r="M446">
        <v>1309.04</v>
      </c>
      <c r="N446">
        <v>1309.04</v>
      </c>
      <c r="O446" t="s">
        <v>120</v>
      </c>
      <c r="P446" t="s">
        <v>1586</v>
      </c>
      <c r="AH446">
        <v>1734153</v>
      </c>
      <c r="AI446">
        <v>1732000</v>
      </c>
      <c r="AJ446">
        <f t="shared" si="11"/>
        <v>1</v>
      </c>
    </row>
    <row r="447" spans="1:36">
      <c r="A447" s="1">
        <v>46218</v>
      </c>
      <c r="B447" t="s">
        <v>977</v>
      </c>
      <c r="C447" t="s">
        <v>7</v>
      </c>
      <c r="D447" t="s">
        <v>1310</v>
      </c>
      <c r="E447" t="s">
        <v>208</v>
      </c>
      <c r="F447" t="s">
        <v>1543</v>
      </c>
      <c r="G447">
        <v>14709</v>
      </c>
      <c r="H447" s="1">
        <v>39162</v>
      </c>
      <c r="I447" s="1">
        <v>39163</v>
      </c>
      <c r="J447" s="1">
        <v>50406</v>
      </c>
      <c r="K447" t="s">
        <v>113</v>
      </c>
      <c r="L447" t="s">
        <v>7</v>
      </c>
      <c r="M447">
        <v>1346.31</v>
      </c>
      <c r="N447">
        <v>1346.31</v>
      </c>
      <c r="O447" t="s">
        <v>120</v>
      </c>
      <c r="P447" t="s">
        <v>1586</v>
      </c>
      <c r="AH447">
        <v>1734184</v>
      </c>
      <c r="AI447">
        <v>1732082</v>
      </c>
      <c r="AJ447">
        <f t="shared" si="11"/>
        <v>1</v>
      </c>
    </row>
    <row r="448" spans="1:36">
      <c r="A448" s="1">
        <v>46218</v>
      </c>
      <c r="B448" t="s">
        <v>977</v>
      </c>
      <c r="C448" t="s">
        <v>7</v>
      </c>
      <c r="D448" t="s">
        <v>1310</v>
      </c>
      <c r="E448" t="s">
        <v>208</v>
      </c>
      <c r="F448" t="s">
        <v>1543</v>
      </c>
      <c r="G448">
        <v>14709</v>
      </c>
      <c r="H448" s="1">
        <v>39162</v>
      </c>
      <c r="I448" s="1">
        <v>39163</v>
      </c>
      <c r="J448" s="1">
        <v>50406</v>
      </c>
      <c r="K448" t="s">
        <v>980</v>
      </c>
      <c r="L448" t="s">
        <v>7</v>
      </c>
      <c r="M448">
        <v>7148.47</v>
      </c>
      <c r="N448">
        <v>7148.47</v>
      </c>
      <c r="O448" t="s">
        <v>120</v>
      </c>
      <c r="P448" t="s">
        <v>1586</v>
      </c>
      <c r="AH448">
        <v>1733836</v>
      </c>
      <c r="AI448">
        <v>1731321</v>
      </c>
      <c r="AJ448">
        <f t="shared" si="11"/>
        <v>1</v>
      </c>
    </row>
    <row r="449" spans="1:36">
      <c r="A449" s="1">
        <v>46251</v>
      </c>
      <c r="B449" t="s">
        <v>977</v>
      </c>
      <c r="C449" t="s">
        <v>7</v>
      </c>
      <c r="D449" t="s">
        <v>1310</v>
      </c>
      <c r="E449" t="s">
        <v>208</v>
      </c>
      <c r="F449" t="s">
        <v>1543</v>
      </c>
      <c r="G449">
        <v>16567</v>
      </c>
      <c r="H449" s="1">
        <v>39868</v>
      </c>
      <c r="I449" s="1">
        <v>39871</v>
      </c>
      <c r="J449" s="1">
        <v>50406</v>
      </c>
      <c r="K449" t="s">
        <v>113</v>
      </c>
      <c r="L449" t="s">
        <v>7</v>
      </c>
      <c r="M449">
        <v>-1309.04</v>
      </c>
      <c r="N449">
        <v>-1309.04</v>
      </c>
      <c r="O449" t="s">
        <v>120</v>
      </c>
      <c r="P449" t="s">
        <v>800</v>
      </c>
      <c r="AH449">
        <v>1734096</v>
      </c>
      <c r="AI449">
        <v>1733639</v>
      </c>
      <c r="AJ449">
        <f t="shared" si="11"/>
        <v>1</v>
      </c>
    </row>
    <row r="450" spans="1:36">
      <c r="A450" s="1">
        <v>46251</v>
      </c>
      <c r="B450" t="s">
        <v>977</v>
      </c>
      <c r="C450" t="s">
        <v>7</v>
      </c>
      <c r="D450" t="s">
        <v>1310</v>
      </c>
      <c r="E450" t="s">
        <v>208</v>
      </c>
      <c r="F450" t="s">
        <v>1543</v>
      </c>
      <c r="G450">
        <v>16567</v>
      </c>
      <c r="H450" s="1">
        <v>39868</v>
      </c>
      <c r="I450" s="1">
        <v>39871</v>
      </c>
      <c r="J450" s="1">
        <v>50406</v>
      </c>
      <c r="K450" t="s">
        <v>980</v>
      </c>
      <c r="L450" t="s">
        <v>7</v>
      </c>
      <c r="M450">
        <v>-103108.79</v>
      </c>
      <c r="N450">
        <v>-103108.79</v>
      </c>
      <c r="O450" t="s">
        <v>120</v>
      </c>
      <c r="P450" t="s">
        <v>800</v>
      </c>
      <c r="AH450">
        <v>1734199</v>
      </c>
      <c r="AI450">
        <v>1733809</v>
      </c>
      <c r="AJ450">
        <f t="shared" si="11"/>
        <v>1</v>
      </c>
    </row>
    <row r="451" spans="1:36">
      <c r="A451" s="1">
        <v>46218</v>
      </c>
      <c r="B451" t="s">
        <v>977</v>
      </c>
      <c r="C451" t="s">
        <v>7</v>
      </c>
      <c r="D451" t="s">
        <v>1310</v>
      </c>
      <c r="E451" t="s">
        <v>208</v>
      </c>
      <c r="F451" t="s">
        <v>1543</v>
      </c>
      <c r="G451">
        <v>16567</v>
      </c>
      <c r="H451" s="1">
        <v>39868</v>
      </c>
      <c r="I451" s="1">
        <v>39871</v>
      </c>
      <c r="J451" s="1">
        <v>50406</v>
      </c>
      <c r="K451" t="s">
        <v>113</v>
      </c>
      <c r="L451" t="s">
        <v>7</v>
      </c>
      <c r="M451">
        <v>-1346.31</v>
      </c>
      <c r="N451">
        <v>-1346.31</v>
      </c>
      <c r="O451" t="s">
        <v>120</v>
      </c>
      <c r="P451" t="s">
        <v>800</v>
      </c>
      <c r="AH451">
        <v>1794217</v>
      </c>
      <c r="AI451">
        <v>1728163</v>
      </c>
      <c r="AJ451">
        <f t="shared" si="11"/>
        <v>1</v>
      </c>
    </row>
    <row r="452" spans="1:36">
      <c r="A452" s="1">
        <v>46218</v>
      </c>
      <c r="B452" t="s">
        <v>977</v>
      </c>
      <c r="C452" t="s">
        <v>7</v>
      </c>
      <c r="D452" t="s">
        <v>1310</v>
      </c>
      <c r="E452" t="s">
        <v>208</v>
      </c>
      <c r="F452" t="s">
        <v>1543</v>
      </c>
      <c r="G452">
        <v>16567</v>
      </c>
      <c r="H452" s="1">
        <v>39868</v>
      </c>
      <c r="I452" s="1">
        <v>39871</v>
      </c>
      <c r="J452" s="1">
        <v>50406</v>
      </c>
      <c r="K452" t="s">
        <v>980</v>
      </c>
      <c r="L452" t="s">
        <v>7</v>
      </c>
      <c r="M452">
        <v>-7148.47</v>
      </c>
      <c r="N452">
        <v>-7148.47</v>
      </c>
      <c r="O452" t="s">
        <v>120</v>
      </c>
      <c r="P452" t="s">
        <v>800</v>
      </c>
      <c r="AH452">
        <v>1734007</v>
      </c>
      <c r="AI452">
        <v>1729679</v>
      </c>
      <c r="AJ452">
        <f t="shared" ref="AJ452:AJ515" si="12">COUNTIF(AH:AH,AI452)</f>
        <v>1</v>
      </c>
    </row>
    <row r="453" spans="1:36">
      <c r="A453" s="1">
        <v>46218</v>
      </c>
      <c r="B453" t="s">
        <v>977</v>
      </c>
      <c r="C453" t="s">
        <v>7</v>
      </c>
      <c r="D453" t="s">
        <v>1310</v>
      </c>
      <c r="E453" t="s">
        <v>208</v>
      </c>
      <c r="F453" t="s">
        <v>1349</v>
      </c>
      <c r="G453">
        <v>14552</v>
      </c>
      <c r="H453" s="1">
        <v>39119</v>
      </c>
      <c r="I453" s="1">
        <v>39141</v>
      </c>
      <c r="J453" s="1">
        <v>53738</v>
      </c>
      <c r="K453" t="s">
        <v>350</v>
      </c>
      <c r="L453" t="s">
        <v>7</v>
      </c>
      <c r="M453">
        <v>0</v>
      </c>
      <c r="N453">
        <v>0</v>
      </c>
      <c r="O453" t="s">
        <v>120</v>
      </c>
      <c r="P453" t="s">
        <v>1594</v>
      </c>
      <c r="AH453">
        <v>1734218</v>
      </c>
      <c r="AI453">
        <v>1733514</v>
      </c>
      <c r="AJ453">
        <f t="shared" si="12"/>
        <v>1</v>
      </c>
    </row>
    <row r="454" spans="1:36">
      <c r="A454" s="1">
        <v>46251</v>
      </c>
      <c r="B454" t="s">
        <v>977</v>
      </c>
      <c r="C454" t="s">
        <v>7</v>
      </c>
      <c r="D454" t="s">
        <v>1310</v>
      </c>
      <c r="E454" t="s">
        <v>208</v>
      </c>
      <c r="F454" t="s">
        <v>1349</v>
      </c>
      <c r="G454">
        <v>14552</v>
      </c>
      <c r="H454" s="1">
        <v>39119</v>
      </c>
      <c r="I454" s="1">
        <v>39141</v>
      </c>
      <c r="J454" s="1">
        <v>53738</v>
      </c>
      <c r="K454" t="s">
        <v>980</v>
      </c>
      <c r="L454" t="s">
        <v>7</v>
      </c>
      <c r="M454">
        <v>1654</v>
      </c>
      <c r="N454">
        <v>1654</v>
      </c>
      <c r="O454" t="s">
        <v>120</v>
      </c>
      <c r="P454" t="s">
        <v>1594</v>
      </c>
      <c r="AH454">
        <v>1734219</v>
      </c>
      <c r="AI454">
        <v>1733841</v>
      </c>
      <c r="AJ454">
        <f t="shared" si="12"/>
        <v>1</v>
      </c>
    </row>
    <row r="455" spans="1:36">
      <c r="A455" s="1">
        <v>46218</v>
      </c>
      <c r="B455" t="s">
        <v>977</v>
      </c>
      <c r="C455" t="s">
        <v>7</v>
      </c>
      <c r="D455" t="s">
        <v>1310</v>
      </c>
      <c r="E455" t="s">
        <v>208</v>
      </c>
      <c r="F455" t="s">
        <v>1349</v>
      </c>
      <c r="G455">
        <v>14552</v>
      </c>
      <c r="H455" s="1">
        <v>39119</v>
      </c>
      <c r="I455" s="1">
        <v>39141</v>
      </c>
      <c r="J455" s="1">
        <v>53738</v>
      </c>
      <c r="K455" t="s">
        <v>980</v>
      </c>
      <c r="L455" t="s">
        <v>7</v>
      </c>
      <c r="M455">
        <v>1713</v>
      </c>
      <c r="N455">
        <v>1713</v>
      </c>
      <c r="O455" t="s">
        <v>120</v>
      </c>
      <c r="P455" t="s">
        <v>1594</v>
      </c>
      <c r="AH455">
        <v>1755538</v>
      </c>
      <c r="AI455">
        <v>1732523</v>
      </c>
      <c r="AJ455">
        <f t="shared" si="12"/>
        <v>1</v>
      </c>
    </row>
    <row r="456" spans="1:36">
      <c r="A456" s="1">
        <v>46251</v>
      </c>
      <c r="B456" t="s">
        <v>977</v>
      </c>
      <c r="C456" t="s">
        <v>7</v>
      </c>
      <c r="D456" t="s">
        <v>1310</v>
      </c>
      <c r="E456" t="s">
        <v>208</v>
      </c>
      <c r="F456" t="s">
        <v>1349</v>
      </c>
      <c r="G456">
        <v>14552</v>
      </c>
      <c r="H456" s="1">
        <v>39119</v>
      </c>
      <c r="I456" s="1">
        <v>39141</v>
      </c>
      <c r="J456" s="1">
        <v>53738</v>
      </c>
      <c r="K456" t="s">
        <v>350</v>
      </c>
      <c r="L456" t="s">
        <v>7</v>
      </c>
      <c r="M456">
        <v>0</v>
      </c>
      <c r="N456">
        <v>0</v>
      </c>
      <c r="O456" t="s">
        <v>120</v>
      </c>
      <c r="P456" t="s">
        <v>1594</v>
      </c>
      <c r="AH456">
        <v>1755568</v>
      </c>
      <c r="AI456">
        <v>1732564</v>
      </c>
      <c r="AJ456">
        <f t="shared" si="12"/>
        <v>1</v>
      </c>
    </row>
    <row r="457" spans="1:36">
      <c r="A457" s="1">
        <v>46218</v>
      </c>
      <c r="B457" t="s">
        <v>977</v>
      </c>
      <c r="C457" t="s">
        <v>7</v>
      </c>
      <c r="D457" t="s">
        <v>1310</v>
      </c>
      <c r="E457" t="s">
        <v>208</v>
      </c>
      <c r="F457" t="s">
        <v>1349</v>
      </c>
      <c r="G457">
        <v>17119</v>
      </c>
      <c r="H457" s="1">
        <v>39934</v>
      </c>
      <c r="I457" s="1">
        <v>39934</v>
      </c>
      <c r="J457" s="1">
        <v>53738</v>
      </c>
      <c r="K457" t="s">
        <v>980</v>
      </c>
      <c r="L457" t="s">
        <v>7</v>
      </c>
      <c r="M457">
        <v>-1713</v>
      </c>
      <c r="N457">
        <v>-1713</v>
      </c>
      <c r="O457" t="s">
        <v>120</v>
      </c>
      <c r="P457" t="s">
        <v>993</v>
      </c>
      <c r="AH457">
        <v>1758420</v>
      </c>
      <c r="AI457">
        <v>1731333</v>
      </c>
      <c r="AJ457">
        <f t="shared" si="12"/>
        <v>1</v>
      </c>
    </row>
    <row r="458" spans="1:36">
      <c r="A458" s="1">
        <v>46251</v>
      </c>
      <c r="B458" t="s">
        <v>977</v>
      </c>
      <c r="C458" t="s">
        <v>7</v>
      </c>
      <c r="D458" t="s">
        <v>1310</v>
      </c>
      <c r="E458" t="s">
        <v>208</v>
      </c>
      <c r="F458" t="s">
        <v>1349</v>
      </c>
      <c r="G458">
        <v>17119</v>
      </c>
      <c r="H458" s="1">
        <v>39934</v>
      </c>
      <c r="I458" s="1">
        <v>39934</v>
      </c>
      <c r="J458" s="1">
        <v>53738</v>
      </c>
      <c r="K458" t="s">
        <v>980</v>
      </c>
      <c r="L458" t="s">
        <v>7</v>
      </c>
      <c r="M458">
        <v>-1654</v>
      </c>
      <c r="N458">
        <v>-1654</v>
      </c>
      <c r="O458" t="s">
        <v>120</v>
      </c>
      <c r="P458" t="s">
        <v>993</v>
      </c>
      <c r="AH458">
        <v>1762538</v>
      </c>
      <c r="AI458">
        <v>1733537</v>
      </c>
      <c r="AJ458">
        <f t="shared" si="12"/>
        <v>1</v>
      </c>
    </row>
    <row r="459" spans="1:36">
      <c r="A459" s="1">
        <v>46251</v>
      </c>
      <c r="B459" t="s">
        <v>977</v>
      </c>
      <c r="C459" t="s">
        <v>7</v>
      </c>
      <c r="D459" t="s">
        <v>1310</v>
      </c>
      <c r="E459" t="s">
        <v>208</v>
      </c>
      <c r="F459" t="s">
        <v>1349</v>
      </c>
      <c r="G459">
        <v>17119</v>
      </c>
      <c r="H459" s="1">
        <v>39934</v>
      </c>
      <c r="I459" s="1">
        <v>39934</v>
      </c>
      <c r="J459" s="1">
        <v>53738</v>
      </c>
      <c r="K459" t="s">
        <v>350</v>
      </c>
      <c r="L459" t="s">
        <v>7</v>
      </c>
      <c r="M459">
        <v>0</v>
      </c>
      <c r="N459">
        <v>0</v>
      </c>
      <c r="O459" t="s">
        <v>120</v>
      </c>
      <c r="P459" t="s">
        <v>993</v>
      </c>
      <c r="AH459">
        <v>1762552</v>
      </c>
      <c r="AI459">
        <v>1733656</v>
      </c>
      <c r="AJ459">
        <f t="shared" si="12"/>
        <v>1</v>
      </c>
    </row>
    <row r="460" spans="1:36">
      <c r="A460" s="1">
        <v>46218</v>
      </c>
      <c r="B460" t="s">
        <v>977</v>
      </c>
      <c r="C460" t="s">
        <v>7</v>
      </c>
      <c r="D460" t="s">
        <v>1310</v>
      </c>
      <c r="E460" t="s">
        <v>208</v>
      </c>
      <c r="F460" t="s">
        <v>1349</v>
      </c>
      <c r="G460">
        <v>17119</v>
      </c>
      <c r="H460" s="1">
        <v>39934</v>
      </c>
      <c r="I460" s="1">
        <v>39934</v>
      </c>
      <c r="J460" s="1">
        <v>53738</v>
      </c>
      <c r="K460" t="s">
        <v>350</v>
      </c>
      <c r="L460" t="s">
        <v>7</v>
      </c>
      <c r="M460">
        <v>0</v>
      </c>
      <c r="N460">
        <v>0</v>
      </c>
      <c r="O460" t="s">
        <v>120</v>
      </c>
      <c r="P460" t="s">
        <v>993</v>
      </c>
      <c r="AH460">
        <v>1765441</v>
      </c>
      <c r="AI460">
        <v>1733168</v>
      </c>
      <c r="AJ460">
        <f t="shared" si="12"/>
        <v>1</v>
      </c>
    </row>
    <row r="461" spans="1:36">
      <c r="A461" s="1">
        <v>46218</v>
      </c>
      <c r="B461" t="s">
        <v>977</v>
      </c>
      <c r="C461" t="s">
        <v>7</v>
      </c>
      <c r="D461" t="s">
        <v>1310</v>
      </c>
      <c r="E461" t="s">
        <v>208</v>
      </c>
      <c r="F461" t="s">
        <v>1350</v>
      </c>
      <c r="G461">
        <v>14557</v>
      </c>
      <c r="H461" s="1">
        <v>39119</v>
      </c>
      <c r="I461" s="1">
        <v>39141</v>
      </c>
      <c r="J461" s="1">
        <v>50451</v>
      </c>
      <c r="K461" t="s">
        <v>350</v>
      </c>
      <c r="L461" t="s">
        <v>7</v>
      </c>
      <c r="M461">
        <v>0</v>
      </c>
      <c r="N461">
        <v>0</v>
      </c>
      <c r="O461" t="s">
        <v>120</v>
      </c>
      <c r="P461" t="s">
        <v>1589</v>
      </c>
      <c r="AH461">
        <v>1768254</v>
      </c>
      <c r="AI461">
        <v>1729889</v>
      </c>
      <c r="AJ461">
        <f t="shared" si="12"/>
        <v>1</v>
      </c>
    </row>
    <row r="462" spans="1:36">
      <c r="A462" s="1">
        <v>46251</v>
      </c>
      <c r="B462" t="s">
        <v>977</v>
      </c>
      <c r="C462" t="s">
        <v>7</v>
      </c>
      <c r="D462" t="s">
        <v>1310</v>
      </c>
      <c r="E462" t="s">
        <v>208</v>
      </c>
      <c r="F462" t="s">
        <v>1350</v>
      </c>
      <c r="G462">
        <v>14557</v>
      </c>
      <c r="H462" s="1">
        <v>39119</v>
      </c>
      <c r="I462" s="1">
        <v>39141</v>
      </c>
      <c r="J462" s="1">
        <v>50451</v>
      </c>
      <c r="K462" t="s">
        <v>350</v>
      </c>
      <c r="L462" t="s">
        <v>7</v>
      </c>
      <c r="M462">
        <v>0</v>
      </c>
      <c r="N462">
        <v>0</v>
      </c>
      <c r="O462" t="s">
        <v>120</v>
      </c>
      <c r="P462" t="s">
        <v>1589</v>
      </c>
      <c r="AH462">
        <v>1768303</v>
      </c>
      <c r="AI462">
        <v>1733528</v>
      </c>
      <c r="AJ462">
        <f t="shared" si="12"/>
        <v>1</v>
      </c>
    </row>
    <row r="463" spans="1:36">
      <c r="A463" s="1">
        <v>46218</v>
      </c>
      <c r="B463" t="s">
        <v>977</v>
      </c>
      <c r="C463" t="s">
        <v>7</v>
      </c>
      <c r="D463" t="s">
        <v>1310</v>
      </c>
      <c r="E463" t="s">
        <v>208</v>
      </c>
      <c r="F463" t="s">
        <v>1350</v>
      </c>
      <c r="G463">
        <v>14557</v>
      </c>
      <c r="H463" s="1">
        <v>39119</v>
      </c>
      <c r="I463" s="1">
        <v>39141</v>
      </c>
      <c r="J463" s="1">
        <v>50451</v>
      </c>
      <c r="K463" t="s">
        <v>980</v>
      </c>
      <c r="L463" t="s">
        <v>7</v>
      </c>
      <c r="M463">
        <v>3596</v>
      </c>
      <c r="N463">
        <v>3596</v>
      </c>
      <c r="O463" t="s">
        <v>120</v>
      </c>
      <c r="P463" t="s">
        <v>1589</v>
      </c>
      <c r="AH463">
        <v>1771332</v>
      </c>
      <c r="AI463">
        <v>1731976</v>
      </c>
      <c r="AJ463">
        <f t="shared" si="12"/>
        <v>1</v>
      </c>
    </row>
    <row r="464" spans="1:36">
      <c r="A464" s="1">
        <v>46251</v>
      </c>
      <c r="B464" t="s">
        <v>977</v>
      </c>
      <c r="C464" t="s">
        <v>7</v>
      </c>
      <c r="D464" t="s">
        <v>1310</v>
      </c>
      <c r="E464" t="s">
        <v>208</v>
      </c>
      <c r="F464" t="s">
        <v>1350</v>
      </c>
      <c r="G464">
        <v>14557</v>
      </c>
      <c r="H464" s="1">
        <v>39119</v>
      </c>
      <c r="I464" s="1">
        <v>39141</v>
      </c>
      <c r="J464" s="1">
        <v>50451</v>
      </c>
      <c r="K464" t="s">
        <v>980</v>
      </c>
      <c r="L464" t="s">
        <v>7</v>
      </c>
      <c r="M464">
        <v>3471.5</v>
      </c>
      <c r="N464">
        <v>3471.5</v>
      </c>
      <c r="O464" t="s">
        <v>120</v>
      </c>
      <c r="P464" t="s">
        <v>1589</v>
      </c>
      <c r="AH464">
        <v>1771390</v>
      </c>
      <c r="AI464">
        <v>1733804</v>
      </c>
      <c r="AJ464">
        <f t="shared" si="12"/>
        <v>1</v>
      </c>
    </row>
    <row r="465" spans="1:36">
      <c r="A465" s="1">
        <v>46218</v>
      </c>
      <c r="B465" t="s">
        <v>977</v>
      </c>
      <c r="C465" t="s">
        <v>7</v>
      </c>
      <c r="D465" t="s">
        <v>1310</v>
      </c>
      <c r="E465" t="s">
        <v>208</v>
      </c>
      <c r="F465" t="s">
        <v>1350</v>
      </c>
      <c r="G465">
        <v>17120</v>
      </c>
      <c r="H465" s="1">
        <v>39934</v>
      </c>
      <c r="I465" s="1">
        <v>39934</v>
      </c>
      <c r="J465" s="1">
        <v>50451</v>
      </c>
      <c r="K465" t="s">
        <v>350</v>
      </c>
      <c r="L465" t="s">
        <v>7</v>
      </c>
      <c r="M465">
        <v>0</v>
      </c>
      <c r="N465">
        <v>0</v>
      </c>
      <c r="O465" t="s">
        <v>120</v>
      </c>
      <c r="P465" t="s">
        <v>993</v>
      </c>
      <c r="AH465">
        <v>1774851</v>
      </c>
      <c r="AI465">
        <v>1729302</v>
      </c>
      <c r="AJ465">
        <f t="shared" si="12"/>
        <v>1</v>
      </c>
    </row>
    <row r="466" spans="1:36">
      <c r="A466" s="1">
        <v>46251</v>
      </c>
      <c r="B466" t="s">
        <v>977</v>
      </c>
      <c r="C466" t="s">
        <v>7</v>
      </c>
      <c r="D466" t="s">
        <v>1310</v>
      </c>
      <c r="E466" t="s">
        <v>208</v>
      </c>
      <c r="F466" t="s">
        <v>1350</v>
      </c>
      <c r="G466">
        <v>17120</v>
      </c>
      <c r="H466" s="1">
        <v>39934</v>
      </c>
      <c r="I466" s="1">
        <v>39934</v>
      </c>
      <c r="J466" s="1">
        <v>50451</v>
      </c>
      <c r="K466" t="s">
        <v>350</v>
      </c>
      <c r="L466" t="s">
        <v>7</v>
      </c>
      <c r="M466">
        <v>0</v>
      </c>
      <c r="N466">
        <v>0</v>
      </c>
      <c r="O466" t="s">
        <v>120</v>
      </c>
      <c r="P466" t="s">
        <v>993</v>
      </c>
      <c r="AH466">
        <v>1777516</v>
      </c>
      <c r="AI466">
        <v>1733581</v>
      </c>
      <c r="AJ466">
        <f t="shared" si="12"/>
        <v>1</v>
      </c>
    </row>
    <row r="467" spans="1:36">
      <c r="A467" s="1">
        <v>46218</v>
      </c>
      <c r="B467" t="s">
        <v>977</v>
      </c>
      <c r="C467" t="s">
        <v>7</v>
      </c>
      <c r="D467" t="s">
        <v>1310</v>
      </c>
      <c r="E467" t="s">
        <v>208</v>
      </c>
      <c r="F467" t="s">
        <v>1350</v>
      </c>
      <c r="G467">
        <v>17120</v>
      </c>
      <c r="H467" s="1">
        <v>39934</v>
      </c>
      <c r="I467" s="1">
        <v>39934</v>
      </c>
      <c r="J467" s="1">
        <v>50451</v>
      </c>
      <c r="K467" t="s">
        <v>980</v>
      </c>
      <c r="L467" t="s">
        <v>7</v>
      </c>
      <c r="M467">
        <v>-3596</v>
      </c>
      <c r="N467">
        <v>-3596</v>
      </c>
      <c r="O467" t="s">
        <v>120</v>
      </c>
      <c r="P467" t="s">
        <v>993</v>
      </c>
      <c r="AH467">
        <v>1777558</v>
      </c>
      <c r="AI467">
        <v>1733902</v>
      </c>
      <c r="AJ467">
        <f t="shared" si="12"/>
        <v>1</v>
      </c>
    </row>
    <row r="468" spans="1:36">
      <c r="A468" s="1">
        <v>46251</v>
      </c>
      <c r="B468" t="s">
        <v>977</v>
      </c>
      <c r="C468" t="s">
        <v>7</v>
      </c>
      <c r="D468" t="s">
        <v>1310</v>
      </c>
      <c r="E468" t="s">
        <v>208</v>
      </c>
      <c r="F468" t="s">
        <v>1350</v>
      </c>
      <c r="G468">
        <v>17120</v>
      </c>
      <c r="H468" s="1">
        <v>39934</v>
      </c>
      <c r="I468" s="1">
        <v>39934</v>
      </c>
      <c r="J468" s="1">
        <v>50451</v>
      </c>
      <c r="K468" t="s">
        <v>980</v>
      </c>
      <c r="L468" t="s">
        <v>7</v>
      </c>
      <c r="M468">
        <v>-3471.5</v>
      </c>
      <c r="N468">
        <v>-3471.5</v>
      </c>
      <c r="O468" t="s">
        <v>120</v>
      </c>
      <c r="P468" t="s">
        <v>993</v>
      </c>
      <c r="AH468">
        <v>1780431</v>
      </c>
      <c r="AI468">
        <v>1732144</v>
      </c>
      <c r="AJ468">
        <f t="shared" si="12"/>
        <v>1</v>
      </c>
    </row>
    <row r="469" spans="1:36">
      <c r="A469" s="1">
        <v>46218</v>
      </c>
      <c r="B469" t="s">
        <v>977</v>
      </c>
      <c r="C469" t="s">
        <v>7</v>
      </c>
      <c r="D469" t="s">
        <v>1310</v>
      </c>
      <c r="E469" t="s">
        <v>208</v>
      </c>
      <c r="F469" t="s">
        <v>1348</v>
      </c>
      <c r="G469">
        <v>14734</v>
      </c>
      <c r="H469" s="1">
        <v>39135</v>
      </c>
      <c r="I469" s="1">
        <v>39171</v>
      </c>
      <c r="J469" s="1">
        <v>50114</v>
      </c>
      <c r="K469" t="s">
        <v>350</v>
      </c>
      <c r="L469" t="s">
        <v>7</v>
      </c>
      <c r="M469">
        <v>0</v>
      </c>
      <c r="N469">
        <v>0</v>
      </c>
      <c r="O469" t="s">
        <v>120</v>
      </c>
      <c r="P469" t="s">
        <v>1589</v>
      </c>
      <c r="AH469">
        <v>1780433</v>
      </c>
      <c r="AI469">
        <v>1732116</v>
      </c>
      <c r="AJ469">
        <f t="shared" si="12"/>
        <v>1</v>
      </c>
    </row>
    <row r="470" spans="1:36">
      <c r="A470" s="1">
        <v>46218</v>
      </c>
      <c r="B470" t="s">
        <v>977</v>
      </c>
      <c r="C470" t="s">
        <v>7</v>
      </c>
      <c r="D470" t="s">
        <v>1310</v>
      </c>
      <c r="E470" t="s">
        <v>208</v>
      </c>
      <c r="F470" t="s">
        <v>1348</v>
      </c>
      <c r="G470">
        <v>14734</v>
      </c>
      <c r="H470" s="1">
        <v>39135</v>
      </c>
      <c r="I470" s="1">
        <v>39171</v>
      </c>
      <c r="J470" s="1">
        <v>50114</v>
      </c>
      <c r="K470" t="s">
        <v>980</v>
      </c>
      <c r="L470" t="s">
        <v>7</v>
      </c>
      <c r="M470">
        <v>4935.3900000000003</v>
      </c>
      <c r="N470">
        <v>4935.3900000000003</v>
      </c>
      <c r="O470" t="s">
        <v>120</v>
      </c>
      <c r="P470" t="s">
        <v>1589</v>
      </c>
      <c r="AH470">
        <v>1783070</v>
      </c>
      <c r="AI470">
        <v>1733457</v>
      </c>
      <c r="AJ470">
        <f t="shared" si="12"/>
        <v>1</v>
      </c>
    </row>
    <row r="471" spans="1:36">
      <c r="A471" s="1">
        <v>46251</v>
      </c>
      <c r="B471" t="s">
        <v>977</v>
      </c>
      <c r="C471" t="s">
        <v>7</v>
      </c>
      <c r="D471" t="s">
        <v>1310</v>
      </c>
      <c r="E471" t="s">
        <v>208</v>
      </c>
      <c r="F471" t="s">
        <v>1348</v>
      </c>
      <c r="G471">
        <v>14734</v>
      </c>
      <c r="H471" s="1">
        <v>39135</v>
      </c>
      <c r="I471" s="1">
        <v>39171</v>
      </c>
      <c r="J471" s="1">
        <v>50114</v>
      </c>
      <c r="K471" t="s">
        <v>980</v>
      </c>
      <c r="L471" t="s">
        <v>7</v>
      </c>
      <c r="M471">
        <v>4764.72</v>
      </c>
      <c r="N471">
        <v>4764.72</v>
      </c>
      <c r="O471" t="s">
        <v>120</v>
      </c>
      <c r="P471" t="s">
        <v>1589</v>
      </c>
      <c r="AH471">
        <v>1783076</v>
      </c>
      <c r="AI471">
        <v>1728054</v>
      </c>
      <c r="AJ471">
        <f t="shared" si="12"/>
        <v>1</v>
      </c>
    </row>
    <row r="472" spans="1:36">
      <c r="A472" s="1">
        <v>46251</v>
      </c>
      <c r="B472" t="s">
        <v>977</v>
      </c>
      <c r="C472" t="s">
        <v>7</v>
      </c>
      <c r="D472" t="s">
        <v>1310</v>
      </c>
      <c r="E472" t="s">
        <v>208</v>
      </c>
      <c r="F472" t="s">
        <v>1348</v>
      </c>
      <c r="G472">
        <v>14734</v>
      </c>
      <c r="H472" s="1">
        <v>39135</v>
      </c>
      <c r="I472" s="1">
        <v>39171</v>
      </c>
      <c r="J472" s="1">
        <v>50114</v>
      </c>
      <c r="K472" t="s">
        <v>350</v>
      </c>
      <c r="L472" t="s">
        <v>7</v>
      </c>
      <c r="M472">
        <v>0</v>
      </c>
      <c r="N472">
        <v>0</v>
      </c>
      <c r="O472" t="s">
        <v>120</v>
      </c>
      <c r="P472" t="s">
        <v>1589</v>
      </c>
      <c r="AH472">
        <v>1783682</v>
      </c>
      <c r="AI472">
        <v>1733706</v>
      </c>
      <c r="AJ472">
        <f t="shared" si="12"/>
        <v>1</v>
      </c>
    </row>
    <row r="473" spans="1:36">
      <c r="A473" s="1">
        <v>46251</v>
      </c>
      <c r="B473" t="s">
        <v>977</v>
      </c>
      <c r="C473" t="s">
        <v>7</v>
      </c>
      <c r="D473" t="s">
        <v>1310</v>
      </c>
      <c r="E473" t="s">
        <v>208</v>
      </c>
      <c r="F473" t="s">
        <v>1348</v>
      </c>
      <c r="G473">
        <v>14836</v>
      </c>
      <c r="H473" s="1">
        <v>39191</v>
      </c>
      <c r="I473" s="1">
        <v>39192</v>
      </c>
      <c r="J473" s="1">
        <v>50114</v>
      </c>
      <c r="K473" t="s">
        <v>350</v>
      </c>
      <c r="L473" t="s">
        <v>7</v>
      </c>
      <c r="M473">
        <v>0</v>
      </c>
      <c r="N473">
        <v>0</v>
      </c>
      <c r="O473" t="s">
        <v>120</v>
      </c>
      <c r="P473" t="s">
        <v>993</v>
      </c>
      <c r="AH473">
        <v>1790790</v>
      </c>
      <c r="AI473">
        <v>1733797</v>
      </c>
      <c r="AJ473">
        <f t="shared" si="12"/>
        <v>1</v>
      </c>
    </row>
    <row r="474" spans="1:36">
      <c r="A474" s="1">
        <v>46218</v>
      </c>
      <c r="B474" t="s">
        <v>977</v>
      </c>
      <c r="C474" t="s">
        <v>7</v>
      </c>
      <c r="D474" t="s">
        <v>1310</v>
      </c>
      <c r="E474" t="s">
        <v>208</v>
      </c>
      <c r="F474" t="s">
        <v>1348</v>
      </c>
      <c r="G474">
        <v>14836</v>
      </c>
      <c r="H474" s="1">
        <v>39191</v>
      </c>
      <c r="I474" s="1">
        <v>39192</v>
      </c>
      <c r="J474" s="1">
        <v>50114</v>
      </c>
      <c r="K474" t="s">
        <v>980</v>
      </c>
      <c r="L474" t="s">
        <v>7</v>
      </c>
      <c r="M474">
        <v>-4277.34</v>
      </c>
      <c r="N474">
        <v>-4277.34</v>
      </c>
      <c r="O474" t="s">
        <v>120</v>
      </c>
      <c r="P474" t="s">
        <v>993</v>
      </c>
      <c r="AH474">
        <v>1794211</v>
      </c>
      <c r="AI474">
        <v>1730097</v>
      </c>
      <c r="AJ474">
        <f t="shared" si="12"/>
        <v>1</v>
      </c>
    </row>
    <row r="475" spans="1:36">
      <c r="A475" s="1">
        <v>46218</v>
      </c>
      <c r="B475" t="s">
        <v>977</v>
      </c>
      <c r="C475" t="s">
        <v>7</v>
      </c>
      <c r="D475" t="s">
        <v>1310</v>
      </c>
      <c r="E475" t="s">
        <v>208</v>
      </c>
      <c r="F475" t="s">
        <v>1348</v>
      </c>
      <c r="G475">
        <v>14836</v>
      </c>
      <c r="H475" s="1">
        <v>39191</v>
      </c>
      <c r="I475" s="1">
        <v>39192</v>
      </c>
      <c r="J475" s="1">
        <v>50114</v>
      </c>
      <c r="K475" t="s">
        <v>350</v>
      </c>
      <c r="L475" t="s">
        <v>7</v>
      </c>
      <c r="M475">
        <v>0</v>
      </c>
      <c r="N475">
        <v>0</v>
      </c>
      <c r="O475" t="s">
        <v>120</v>
      </c>
      <c r="P475" t="s">
        <v>993</v>
      </c>
      <c r="AH475">
        <v>1794286</v>
      </c>
      <c r="AI475">
        <v>1727848</v>
      </c>
      <c r="AJ475">
        <f t="shared" si="12"/>
        <v>1</v>
      </c>
    </row>
    <row r="476" spans="1:36">
      <c r="A476" s="1">
        <v>46251</v>
      </c>
      <c r="B476" t="s">
        <v>977</v>
      </c>
      <c r="C476" t="s">
        <v>7</v>
      </c>
      <c r="D476" t="s">
        <v>1310</v>
      </c>
      <c r="E476" t="s">
        <v>208</v>
      </c>
      <c r="F476" t="s">
        <v>1348</v>
      </c>
      <c r="G476">
        <v>14836</v>
      </c>
      <c r="H476" s="1">
        <v>39191</v>
      </c>
      <c r="I476" s="1">
        <v>39192</v>
      </c>
      <c r="J476" s="1">
        <v>50114</v>
      </c>
      <c r="K476" t="s">
        <v>980</v>
      </c>
      <c r="L476" t="s">
        <v>7</v>
      </c>
      <c r="M476">
        <v>-4129.42</v>
      </c>
      <c r="N476">
        <v>-4129.42</v>
      </c>
      <c r="O476" t="s">
        <v>120</v>
      </c>
      <c r="P476" t="s">
        <v>993</v>
      </c>
      <c r="AH476">
        <v>1797425</v>
      </c>
      <c r="AI476">
        <v>1733546</v>
      </c>
      <c r="AJ476">
        <f t="shared" si="12"/>
        <v>1</v>
      </c>
    </row>
    <row r="477" spans="1:36">
      <c r="A477" s="1">
        <v>46251</v>
      </c>
      <c r="B477" t="s">
        <v>977</v>
      </c>
      <c r="C477" t="s">
        <v>7</v>
      </c>
      <c r="D477" t="s">
        <v>1310</v>
      </c>
      <c r="E477" t="s">
        <v>208</v>
      </c>
      <c r="F477" t="s">
        <v>1348</v>
      </c>
      <c r="G477">
        <v>17121</v>
      </c>
      <c r="H477" s="1">
        <v>39934</v>
      </c>
      <c r="I477" s="1">
        <v>39934</v>
      </c>
      <c r="J477" s="1">
        <v>50114</v>
      </c>
      <c r="K477" t="s">
        <v>980</v>
      </c>
      <c r="L477" t="s">
        <v>7</v>
      </c>
      <c r="M477">
        <v>-635.29999999999995</v>
      </c>
      <c r="N477">
        <v>-635.29999999999995</v>
      </c>
      <c r="O477" t="s">
        <v>120</v>
      </c>
      <c r="P477" t="s">
        <v>993</v>
      </c>
      <c r="AH477">
        <v>1797464</v>
      </c>
      <c r="AI477">
        <v>1732988</v>
      </c>
      <c r="AJ477">
        <f t="shared" si="12"/>
        <v>1</v>
      </c>
    </row>
    <row r="478" spans="1:36">
      <c r="A478" s="1">
        <v>46218</v>
      </c>
      <c r="B478" t="s">
        <v>977</v>
      </c>
      <c r="C478" t="s">
        <v>7</v>
      </c>
      <c r="D478" t="s">
        <v>1310</v>
      </c>
      <c r="E478" t="s">
        <v>208</v>
      </c>
      <c r="F478" t="s">
        <v>1348</v>
      </c>
      <c r="G478">
        <v>17121</v>
      </c>
      <c r="H478" s="1">
        <v>39934</v>
      </c>
      <c r="I478" s="1">
        <v>39934</v>
      </c>
      <c r="J478" s="1">
        <v>50114</v>
      </c>
      <c r="K478" t="s">
        <v>980</v>
      </c>
      <c r="L478" t="s">
        <v>7</v>
      </c>
      <c r="M478">
        <v>-658.05</v>
      </c>
      <c r="N478">
        <v>-658.05</v>
      </c>
      <c r="O478" t="s">
        <v>120</v>
      </c>
      <c r="P478" t="s">
        <v>993</v>
      </c>
      <c r="AH478">
        <v>1797495</v>
      </c>
      <c r="AI478">
        <v>1733076</v>
      </c>
      <c r="AJ478">
        <f t="shared" si="12"/>
        <v>1</v>
      </c>
    </row>
    <row r="479" spans="1:36">
      <c r="A479" s="1">
        <v>46218</v>
      </c>
      <c r="B479" t="s">
        <v>977</v>
      </c>
      <c r="C479" t="s">
        <v>7</v>
      </c>
      <c r="D479" t="s">
        <v>1310</v>
      </c>
      <c r="E479" t="s">
        <v>208</v>
      </c>
      <c r="F479" t="s">
        <v>1348</v>
      </c>
      <c r="G479">
        <v>17121</v>
      </c>
      <c r="H479" s="1">
        <v>39934</v>
      </c>
      <c r="I479" s="1">
        <v>39934</v>
      </c>
      <c r="J479" s="1">
        <v>50114</v>
      </c>
      <c r="K479" t="s">
        <v>350</v>
      </c>
      <c r="L479" t="s">
        <v>7</v>
      </c>
      <c r="M479">
        <v>0</v>
      </c>
      <c r="N479">
        <v>0</v>
      </c>
      <c r="O479" t="s">
        <v>120</v>
      </c>
      <c r="P479" t="s">
        <v>993</v>
      </c>
      <c r="AH479">
        <v>1800326</v>
      </c>
      <c r="AI479">
        <v>1733118</v>
      </c>
      <c r="AJ479">
        <f t="shared" si="12"/>
        <v>1</v>
      </c>
    </row>
    <row r="480" spans="1:36">
      <c r="A480" s="1">
        <v>46251</v>
      </c>
      <c r="B480" t="s">
        <v>977</v>
      </c>
      <c r="C480" t="s">
        <v>7</v>
      </c>
      <c r="D480" t="s">
        <v>1310</v>
      </c>
      <c r="E480" t="s">
        <v>208</v>
      </c>
      <c r="F480" t="s">
        <v>1348</v>
      </c>
      <c r="G480">
        <v>17121</v>
      </c>
      <c r="H480" s="1">
        <v>39934</v>
      </c>
      <c r="I480" s="1">
        <v>39934</v>
      </c>
      <c r="J480" s="1">
        <v>50114</v>
      </c>
      <c r="K480" t="s">
        <v>350</v>
      </c>
      <c r="L480" t="s">
        <v>7</v>
      </c>
      <c r="M480">
        <v>0</v>
      </c>
      <c r="N480">
        <v>0</v>
      </c>
      <c r="O480" t="s">
        <v>120</v>
      </c>
      <c r="P480" t="s">
        <v>993</v>
      </c>
      <c r="AH480">
        <v>1802944</v>
      </c>
      <c r="AI480">
        <v>1730511</v>
      </c>
      <c r="AJ480">
        <f t="shared" si="12"/>
        <v>1</v>
      </c>
    </row>
    <row r="481" spans="1:36">
      <c r="A481" s="1">
        <v>46218</v>
      </c>
      <c r="B481" t="s">
        <v>977</v>
      </c>
      <c r="C481" t="s">
        <v>7</v>
      </c>
      <c r="D481" t="s">
        <v>1310</v>
      </c>
      <c r="E481" t="s">
        <v>208</v>
      </c>
      <c r="F481" t="s">
        <v>1351</v>
      </c>
      <c r="G481">
        <v>14733</v>
      </c>
      <c r="H481" s="1">
        <v>39135</v>
      </c>
      <c r="I481" s="1">
        <v>39171</v>
      </c>
      <c r="J481" s="1">
        <v>50114</v>
      </c>
      <c r="K481" t="s">
        <v>980</v>
      </c>
      <c r="L481" t="s">
        <v>7</v>
      </c>
      <c r="M481">
        <v>5324.37</v>
      </c>
      <c r="N481">
        <v>5324.37</v>
      </c>
      <c r="O481" t="s">
        <v>120</v>
      </c>
      <c r="P481" t="s">
        <v>1589</v>
      </c>
      <c r="AH481">
        <v>1808913</v>
      </c>
      <c r="AI481">
        <v>1730900</v>
      </c>
      <c r="AJ481">
        <f t="shared" si="12"/>
        <v>1</v>
      </c>
    </row>
    <row r="482" spans="1:36">
      <c r="A482" s="1">
        <v>46251</v>
      </c>
      <c r="B482" t="s">
        <v>977</v>
      </c>
      <c r="C482" t="s">
        <v>7</v>
      </c>
      <c r="D482" t="s">
        <v>1310</v>
      </c>
      <c r="E482" t="s">
        <v>208</v>
      </c>
      <c r="F482" t="s">
        <v>1351</v>
      </c>
      <c r="G482">
        <v>14733</v>
      </c>
      <c r="H482" s="1">
        <v>39135</v>
      </c>
      <c r="I482" s="1">
        <v>39171</v>
      </c>
      <c r="J482" s="1">
        <v>50114</v>
      </c>
      <c r="K482" t="s">
        <v>980</v>
      </c>
      <c r="L482" t="s">
        <v>7</v>
      </c>
      <c r="M482">
        <v>5140.0200000000004</v>
      </c>
      <c r="N482">
        <v>5140.0200000000004</v>
      </c>
      <c r="O482" t="s">
        <v>120</v>
      </c>
      <c r="P482" t="s">
        <v>1589</v>
      </c>
      <c r="AH482">
        <v>1808921</v>
      </c>
      <c r="AI482">
        <v>1730385</v>
      </c>
      <c r="AJ482">
        <f t="shared" si="12"/>
        <v>1</v>
      </c>
    </row>
    <row r="483" spans="1:36">
      <c r="A483" s="1">
        <v>46218</v>
      </c>
      <c r="B483" t="s">
        <v>977</v>
      </c>
      <c r="C483" t="s">
        <v>7</v>
      </c>
      <c r="D483" t="s">
        <v>1310</v>
      </c>
      <c r="E483" t="s">
        <v>208</v>
      </c>
      <c r="F483" t="s">
        <v>1351</v>
      </c>
      <c r="G483">
        <v>14733</v>
      </c>
      <c r="H483" s="1">
        <v>39135</v>
      </c>
      <c r="I483" s="1">
        <v>39171</v>
      </c>
      <c r="J483" s="1">
        <v>50114</v>
      </c>
      <c r="K483" t="s">
        <v>350</v>
      </c>
      <c r="L483" t="s">
        <v>7</v>
      </c>
      <c r="M483">
        <v>0</v>
      </c>
      <c r="N483">
        <v>0</v>
      </c>
      <c r="O483" t="s">
        <v>120</v>
      </c>
      <c r="P483" t="s">
        <v>1589</v>
      </c>
      <c r="AH483">
        <v>1813970</v>
      </c>
      <c r="AI483">
        <v>1732286</v>
      </c>
      <c r="AJ483">
        <f t="shared" si="12"/>
        <v>1</v>
      </c>
    </row>
    <row r="484" spans="1:36">
      <c r="A484" s="1">
        <v>46251</v>
      </c>
      <c r="B484" t="s">
        <v>977</v>
      </c>
      <c r="C484" t="s">
        <v>7</v>
      </c>
      <c r="D484" t="s">
        <v>1310</v>
      </c>
      <c r="E484" t="s">
        <v>208</v>
      </c>
      <c r="F484" t="s">
        <v>1351</v>
      </c>
      <c r="G484">
        <v>14733</v>
      </c>
      <c r="H484" s="1">
        <v>39135</v>
      </c>
      <c r="I484" s="1">
        <v>39171</v>
      </c>
      <c r="J484" s="1">
        <v>50114</v>
      </c>
      <c r="K484" t="s">
        <v>350</v>
      </c>
      <c r="L484" t="s">
        <v>7</v>
      </c>
      <c r="M484">
        <v>0</v>
      </c>
      <c r="N484">
        <v>0</v>
      </c>
      <c r="O484" t="s">
        <v>120</v>
      </c>
      <c r="P484" t="s">
        <v>1589</v>
      </c>
      <c r="AH484">
        <v>1814003</v>
      </c>
      <c r="AI484">
        <v>1732568</v>
      </c>
      <c r="AJ484">
        <f t="shared" si="12"/>
        <v>1</v>
      </c>
    </row>
    <row r="485" spans="1:36">
      <c r="A485" s="1">
        <v>46251</v>
      </c>
      <c r="B485" t="s">
        <v>977</v>
      </c>
      <c r="C485" t="s">
        <v>7</v>
      </c>
      <c r="D485" t="s">
        <v>1310</v>
      </c>
      <c r="E485" t="s">
        <v>208</v>
      </c>
      <c r="F485" t="s">
        <v>1351</v>
      </c>
      <c r="G485">
        <v>14838</v>
      </c>
      <c r="H485" s="1">
        <v>39191</v>
      </c>
      <c r="I485" s="1">
        <v>39192</v>
      </c>
      <c r="J485" s="1">
        <v>50114</v>
      </c>
      <c r="K485" t="s">
        <v>350</v>
      </c>
      <c r="L485" t="s">
        <v>7</v>
      </c>
      <c r="M485">
        <v>0</v>
      </c>
      <c r="N485">
        <v>0</v>
      </c>
      <c r="O485" t="s">
        <v>120</v>
      </c>
      <c r="P485" t="s">
        <v>993</v>
      </c>
      <c r="AH485">
        <v>1734051</v>
      </c>
      <c r="AI485">
        <v>1732663</v>
      </c>
      <c r="AJ485">
        <f t="shared" si="12"/>
        <v>1</v>
      </c>
    </row>
    <row r="486" spans="1:36">
      <c r="A486" s="1">
        <v>46251</v>
      </c>
      <c r="B486" t="s">
        <v>977</v>
      </c>
      <c r="C486" t="s">
        <v>7</v>
      </c>
      <c r="D486" t="s">
        <v>1310</v>
      </c>
      <c r="E486" t="s">
        <v>208</v>
      </c>
      <c r="F486" t="s">
        <v>1351</v>
      </c>
      <c r="G486">
        <v>14838</v>
      </c>
      <c r="H486" s="1">
        <v>39191</v>
      </c>
      <c r="I486" s="1">
        <v>39192</v>
      </c>
      <c r="J486" s="1">
        <v>50114</v>
      </c>
      <c r="K486" t="s">
        <v>980</v>
      </c>
      <c r="L486" t="s">
        <v>7</v>
      </c>
      <c r="M486">
        <v>-4283.3500000000004</v>
      </c>
      <c r="N486">
        <v>-4283.3500000000004</v>
      </c>
      <c r="O486" t="s">
        <v>120</v>
      </c>
      <c r="P486" t="s">
        <v>993</v>
      </c>
      <c r="AH486">
        <v>1734672</v>
      </c>
      <c r="AI486">
        <v>1733754</v>
      </c>
      <c r="AJ486">
        <f t="shared" si="12"/>
        <v>1</v>
      </c>
    </row>
    <row r="487" spans="1:36">
      <c r="A487" s="1">
        <v>46218</v>
      </c>
      <c r="B487" t="s">
        <v>977</v>
      </c>
      <c r="C487" t="s">
        <v>7</v>
      </c>
      <c r="D487" t="s">
        <v>1310</v>
      </c>
      <c r="E487" t="s">
        <v>208</v>
      </c>
      <c r="F487" t="s">
        <v>1351</v>
      </c>
      <c r="G487">
        <v>14838</v>
      </c>
      <c r="H487" s="1">
        <v>39191</v>
      </c>
      <c r="I487" s="1">
        <v>39192</v>
      </c>
      <c r="J487" s="1">
        <v>50114</v>
      </c>
      <c r="K487" t="s">
        <v>980</v>
      </c>
      <c r="L487" t="s">
        <v>7</v>
      </c>
      <c r="M487">
        <v>-4436.9799999999996</v>
      </c>
      <c r="N487">
        <v>-4436.9799999999996</v>
      </c>
      <c r="O487" t="s">
        <v>120</v>
      </c>
      <c r="P487" t="s">
        <v>993</v>
      </c>
      <c r="AH487">
        <v>1734020</v>
      </c>
      <c r="AI487">
        <v>1731196</v>
      </c>
      <c r="AJ487">
        <f t="shared" si="12"/>
        <v>1</v>
      </c>
    </row>
    <row r="488" spans="1:36">
      <c r="A488" s="1">
        <v>46218</v>
      </c>
      <c r="B488" t="s">
        <v>977</v>
      </c>
      <c r="C488" t="s">
        <v>7</v>
      </c>
      <c r="D488" t="s">
        <v>1310</v>
      </c>
      <c r="E488" t="s">
        <v>208</v>
      </c>
      <c r="F488" t="s">
        <v>1351</v>
      </c>
      <c r="G488">
        <v>14838</v>
      </c>
      <c r="H488" s="1">
        <v>39191</v>
      </c>
      <c r="I488" s="1">
        <v>39192</v>
      </c>
      <c r="J488" s="1">
        <v>50114</v>
      </c>
      <c r="K488" t="s">
        <v>350</v>
      </c>
      <c r="L488" t="s">
        <v>7</v>
      </c>
      <c r="M488">
        <v>0</v>
      </c>
      <c r="N488">
        <v>0</v>
      </c>
      <c r="O488" t="s">
        <v>120</v>
      </c>
      <c r="P488" t="s">
        <v>993</v>
      </c>
      <c r="AH488">
        <v>1734143</v>
      </c>
      <c r="AI488">
        <v>1733584</v>
      </c>
      <c r="AJ488">
        <f t="shared" si="12"/>
        <v>1</v>
      </c>
    </row>
    <row r="489" spans="1:36">
      <c r="A489" s="1">
        <v>46218</v>
      </c>
      <c r="B489" t="s">
        <v>977</v>
      </c>
      <c r="C489" t="s">
        <v>7</v>
      </c>
      <c r="D489" t="s">
        <v>1310</v>
      </c>
      <c r="E489" t="s">
        <v>208</v>
      </c>
      <c r="F489" t="s">
        <v>1351</v>
      </c>
      <c r="G489">
        <v>17122</v>
      </c>
      <c r="H489" s="1">
        <v>39934</v>
      </c>
      <c r="I489" s="1">
        <v>39934</v>
      </c>
      <c r="J489" s="1">
        <v>50114</v>
      </c>
      <c r="K489" t="s">
        <v>350</v>
      </c>
      <c r="L489" t="s">
        <v>7</v>
      </c>
      <c r="M489">
        <v>0</v>
      </c>
      <c r="N489">
        <v>0</v>
      </c>
      <c r="O489" t="s">
        <v>120</v>
      </c>
      <c r="P489" t="s">
        <v>993</v>
      </c>
      <c r="AH489">
        <v>1734236</v>
      </c>
      <c r="AI489">
        <v>1733603</v>
      </c>
      <c r="AJ489">
        <f t="shared" si="12"/>
        <v>1</v>
      </c>
    </row>
    <row r="490" spans="1:36">
      <c r="A490" s="1">
        <v>46218</v>
      </c>
      <c r="B490" t="s">
        <v>977</v>
      </c>
      <c r="C490" t="s">
        <v>7</v>
      </c>
      <c r="D490" t="s">
        <v>1310</v>
      </c>
      <c r="E490" t="s">
        <v>208</v>
      </c>
      <c r="F490" t="s">
        <v>1351</v>
      </c>
      <c r="G490">
        <v>17122</v>
      </c>
      <c r="H490" s="1">
        <v>39934</v>
      </c>
      <c r="I490" s="1">
        <v>39934</v>
      </c>
      <c r="J490" s="1">
        <v>50114</v>
      </c>
      <c r="K490" t="s">
        <v>980</v>
      </c>
      <c r="L490" t="s">
        <v>7</v>
      </c>
      <c r="M490">
        <v>-887.4</v>
      </c>
      <c r="N490">
        <v>-887.4</v>
      </c>
      <c r="O490" t="s">
        <v>120</v>
      </c>
      <c r="P490" t="s">
        <v>993</v>
      </c>
      <c r="AH490">
        <v>1734124</v>
      </c>
      <c r="AI490">
        <v>1730460</v>
      </c>
      <c r="AJ490">
        <f t="shared" si="12"/>
        <v>1</v>
      </c>
    </row>
    <row r="491" spans="1:36">
      <c r="A491" s="1">
        <v>46251</v>
      </c>
      <c r="B491" t="s">
        <v>977</v>
      </c>
      <c r="C491" t="s">
        <v>7</v>
      </c>
      <c r="D491" t="s">
        <v>1310</v>
      </c>
      <c r="E491" t="s">
        <v>208</v>
      </c>
      <c r="F491" t="s">
        <v>1351</v>
      </c>
      <c r="G491">
        <v>17122</v>
      </c>
      <c r="H491" s="1">
        <v>39934</v>
      </c>
      <c r="I491" s="1">
        <v>39934</v>
      </c>
      <c r="J491" s="1">
        <v>50114</v>
      </c>
      <c r="K491" t="s">
        <v>350</v>
      </c>
      <c r="L491" t="s">
        <v>7</v>
      </c>
      <c r="M491">
        <v>0</v>
      </c>
      <c r="N491">
        <v>0</v>
      </c>
      <c r="O491" t="s">
        <v>120</v>
      </c>
      <c r="P491" t="s">
        <v>993</v>
      </c>
      <c r="AH491">
        <v>1734275</v>
      </c>
      <c r="AI491">
        <v>1731455</v>
      </c>
      <c r="AJ491">
        <f t="shared" si="12"/>
        <v>1</v>
      </c>
    </row>
    <row r="492" spans="1:36">
      <c r="A492" s="1">
        <v>46251</v>
      </c>
      <c r="B492" t="s">
        <v>977</v>
      </c>
      <c r="C492" t="s">
        <v>7</v>
      </c>
      <c r="D492" t="s">
        <v>1310</v>
      </c>
      <c r="E492" t="s">
        <v>208</v>
      </c>
      <c r="F492" t="s">
        <v>1351</v>
      </c>
      <c r="G492">
        <v>17122</v>
      </c>
      <c r="H492" s="1">
        <v>39934</v>
      </c>
      <c r="I492" s="1">
        <v>39934</v>
      </c>
      <c r="J492" s="1">
        <v>50114</v>
      </c>
      <c r="K492" t="s">
        <v>980</v>
      </c>
      <c r="L492" t="s">
        <v>7</v>
      </c>
      <c r="M492">
        <v>-856.67</v>
      </c>
      <c r="N492">
        <v>-856.67</v>
      </c>
      <c r="O492" t="s">
        <v>120</v>
      </c>
      <c r="P492" t="s">
        <v>993</v>
      </c>
      <c r="AH492">
        <v>1734291</v>
      </c>
      <c r="AI492">
        <v>1731143</v>
      </c>
      <c r="AJ492">
        <f t="shared" si="12"/>
        <v>1</v>
      </c>
    </row>
    <row r="493" spans="1:36">
      <c r="A493" s="1">
        <v>46230</v>
      </c>
      <c r="B493" t="s">
        <v>977</v>
      </c>
      <c r="C493" t="s">
        <v>7</v>
      </c>
      <c r="D493" t="s">
        <v>1426</v>
      </c>
      <c r="E493" t="s">
        <v>208</v>
      </c>
      <c r="F493" t="s">
        <v>1358</v>
      </c>
      <c r="G493">
        <v>47606</v>
      </c>
      <c r="H493" s="1">
        <v>43319</v>
      </c>
      <c r="I493" s="1">
        <v>43320</v>
      </c>
      <c r="J493" s="1">
        <v>49065</v>
      </c>
      <c r="K493" t="s">
        <v>980</v>
      </c>
      <c r="L493" t="s">
        <v>7</v>
      </c>
      <c r="M493">
        <v>38097</v>
      </c>
      <c r="N493">
        <v>38097</v>
      </c>
      <c r="O493" t="s">
        <v>120</v>
      </c>
      <c r="P493" t="s">
        <v>993</v>
      </c>
      <c r="AH493">
        <v>1734166</v>
      </c>
      <c r="AI493">
        <v>1733548</v>
      </c>
      <c r="AJ493">
        <f t="shared" si="12"/>
        <v>1</v>
      </c>
    </row>
    <row r="494" spans="1:36">
      <c r="A494" s="1">
        <v>46230</v>
      </c>
      <c r="B494" t="s">
        <v>977</v>
      </c>
      <c r="C494" t="s">
        <v>7</v>
      </c>
      <c r="D494" t="s">
        <v>1426</v>
      </c>
      <c r="E494" t="s">
        <v>208</v>
      </c>
      <c r="F494" t="s">
        <v>1358</v>
      </c>
      <c r="G494">
        <v>47606</v>
      </c>
      <c r="H494" s="1">
        <v>43319</v>
      </c>
      <c r="I494" s="1">
        <v>43320</v>
      </c>
      <c r="J494" s="1">
        <v>49065</v>
      </c>
      <c r="K494" t="s">
        <v>113</v>
      </c>
      <c r="L494" t="s">
        <v>7</v>
      </c>
      <c r="M494">
        <v>7993.12</v>
      </c>
      <c r="N494">
        <v>7993.12</v>
      </c>
      <c r="O494" t="s">
        <v>120</v>
      </c>
      <c r="P494" t="s">
        <v>993</v>
      </c>
      <c r="AH494">
        <v>1734171</v>
      </c>
      <c r="AI494">
        <v>1733695</v>
      </c>
      <c r="AJ494">
        <f t="shared" si="12"/>
        <v>1</v>
      </c>
    </row>
    <row r="495" spans="1:36">
      <c r="A495" s="1">
        <v>46230</v>
      </c>
      <c r="B495" t="s">
        <v>977</v>
      </c>
      <c r="C495" t="s">
        <v>7</v>
      </c>
      <c r="D495" t="s">
        <v>1426</v>
      </c>
      <c r="E495" t="s">
        <v>208</v>
      </c>
      <c r="F495" t="s">
        <v>1358</v>
      </c>
      <c r="G495">
        <v>49032</v>
      </c>
      <c r="H495" s="1">
        <v>43473</v>
      </c>
      <c r="I495" s="1">
        <v>43479</v>
      </c>
      <c r="J495" s="1">
        <v>49065</v>
      </c>
      <c r="K495" t="s">
        <v>113</v>
      </c>
      <c r="L495" t="s">
        <v>7</v>
      </c>
      <c r="M495">
        <v>-7993.12</v>
      </c>
      <c r="N495">
        <v>-7993.12</v>
      </c>
      <c r="O495" t="s">
        <v>120</v>
      </c>
      <c r="P495" t="s">
        <v>830</v>
      </c>
      <c r="AH495">
        <v>1733888</v>
      </c>
      <c r="AI495">
        <v>1733408</v>
      </c>
      <c r="AJ495">
        <f t="shared" si="12"/>
        <v>1</v>
      </c>
    </row>
    <row r="496" spans="1:36">
      <c r="A496" s="1">
        <v>46230</v>
      </c>
      <c r="B496" t="s">
        <v>977</v>
      </c>
      <c r="C496" t="s">
        <v>7</v>
      </c>
      <c r="D496" t="s">
        <v>1426</v>
      </c>
      <c r="E496" t="s">
        <v>208</v>
      </c>
      <c r="F496" t="s">
        <v>1358</v>
      </c>
      <c r="G496">
        <v>49032</v>
      </c>
      <c r="H496" s="1">
        <v>43473</v>
      </c>
      <c r="I496" s="1">
        <v>43479</v>
      </c>
      <c r="J496" s="1">
        <v>49065</v>
      </c>
      <c r="K496" t="s">
        <v>980</v>
      </c>
      <c r="L496" t="s">
        <v>7</v>
      </c>
      <c r="M496">
        <v>-38097</v>
      </c>
      <c r="N496">
        <v>-38097</v>
      </c>
      <c r="O496" t="s">
        <v>120</v>
      </c>
      <c r="P496" t="s">
        <v>830</v>
      </c>
      <c r="AH496">
        <v>1733683</v>
      </c>
      <c r="AI496">
        <v>1731953</v>
      </c>
      <c r="AJ496">
        <f t="shared" si="12"/>
        <v>1</v>
      </c>
    </row>
    <row r="497" spans="1:36">
      <c r="A497" s="1">
        <v>46230</v>
      </c>
      <c r="B497" t="s">
        <v>977</v>
      </c>
      <c r="C497" t="s">
        <v>7</v>
      </c>
      <c r="D497" t="s">
        <v>1426</v>
      </c>
      <c r="E497" t="s">
        <v>208</v>
      </c>
      <c r="F497" t="s">
        <v>1375</v>
      </c>
      <c r="G497">
        <v>47605</v>
      </c>
      <c r="H497" s="1">
        <v>43319</v>
      </c>
      <c r="I497" s="1">
        <v>43320</v>
      </c>
      <c r="J497" s="1">
        <v>51745</v>
      </c>
      <c r="K497" t="s">
        <v>980</v>
      </c>
      <c r="L497" t="s">
        <v>7</v>
      </c>
      <c r="M497">
        <v>30283.200000000001</v>
      </c>
      <c r="N497">
        <v>30283.200000000001</v>
      </c>
      <c r="O497" t="s">
        <v>120</v>
      </c>
      <c r="P497" t="s">
        <v>993</v>
      </c>
      <c r="AH497">
        <v>1733687</v>
      </c>
      <c r="AI497">
        <v>1732601</v>
      </c>
      <c r="AJ497">
        <f t="shared" si="12"/>
        <v>1</v>
      </c>
    </row>
    <row r="498" spans="1:36">
      <c r="A498" s="1">
        <v>46230</v>
      </c>
      <c r="B498" t="s">
        <v>977</v>
      </c>
      <c r="C498" t="s">
        <v>7</v>
      </c>
      <c r="D498" t="s">
        <v>1426</v>
      </c>
      <c r="E498" t="s">
        <v>208</v>
      </c>
      <c r="F498" t="s">
        <v>1375</v>
      </c>
      <c r="G498">
        <v>47605</v>
      </c>
      <c r="H498" s="1">
        <v>43319</v>
      </c>
      <c r="I498" s="1">
        <v>43320</v>
      </c>
      <c r="J498" s="1">
        <v>51745</v>
      </c>
      <c r="K498" t="s">
        <v>113</v>
      </c>
      <c r="L498" t="s">
        <v>7</v>
      </c>
      <c r="M498">
        <v>6786.5</v>
      </c>
      <c r="N498">
        <v>6786.5</v>
      </c>
      <c r="O498" t="s">
        <v>120</v>
      </c>
      <c r="P498" t="s">
        <v>993</v>
      </c>
      <c r="AH498">
        <v>1733694</v>
      </c>
      <c r="AI498">
        <v>1732953</v>
      </c>
      <c r="AJ498">
        <f t="shared" si="12"/>
        <v>1</v>
      </c>
    </row>
    <row r="499" spans="1:36">
      <c r="A499" s="1">
        <v>46230</v>
      </c>
      <c r="B499" t="s">
        <v>977</v>
      </c>
      <c r="C499" t="s">
        <v>7</v>
      </c>
      <c r="D499" t="s">
        <v>1426</v>
      </c>
      <c r="E499" t="s">
        <v>208</v>
      </c>
      <c r="F499" t="s">
        <v>1375</v>
      </c>
      <c r="G499">
        <v>49033</v>
      </c>
      <c r="H499" s="1">
        <v>43473</v>
      </c>
      <c r="I499" s="1">
        <v>43479</v>
      </c>
      <c r="J499" s="1">
        <v>51745</v>
      </c>
      <c r="K499" t="s">
        <v>980</v>
      </c>
      <c r="L499" t="s">
        <v>7</v>
      </c>
      <c r="M499">
        <v>-30283.200000000001</v>
      </c>
      <c r="N499">
        <v>-30283.200000000001</v>
      </c>
      <c r="O499" t="s">
        <v>120</v>
      </c>
      <c r="P499" t="s">
        <v>830</v>
      </c>
      <c r="AH499">
        <v>1733494</v>
      </c>
      <c r="AI499">
        <v>1732427</v>
      </c>
      <c r="AJ499">
        <f t="shared" si="12"/>
        <v>1</v>
      </c>
    </row>
    <row r="500" spans="1:36">
      <c r="A500" s="1">
        <v>46230</v>
      </c>
      <c r="B500" t="s">
        <v>977</v>
      </c>
      <c r="C500" t="s">
        <v>7</v>
      </c>
      <c r="D500" t="s">
        <v>1426</v>
      </c>
      <c r="E500" t="s">
        <v>208</v>
      </c>
      <c r="F500" t="s">
        <v>1375</v>
      </c>
      <c r="G500">
        <v>49033</v>
      </c>
      <c r="H500" s="1">
        <v>43473</v>
      </c>
      <c r="I500" s="1">
        <v>43479</v>
      </c>
      <c r="J500" s="1">
        <v>51745</v>
      </c>
      <c r="K500" t="s">
        <v>113</v>
      </c>
      <c r="L500" t="s">
        <v>7</v>
      </c>
      <c r="M500">
        <v>-6786.5</v>
      </c>
      <c r="N500">
        <v>-6786.5</v>
      </c>
      <c r="O500" t="s">
        <v>120</v>
      </c>
      <c r="P500" t="s">
        <v>830</v>
      </c>
      <c r="AH500">
        <v>1733718</v>
      </c>
      <c r="AI500">
        <v>1733767</v>
      </c>
      <c r="AJ500">
        <f t="shared" si="12"/>
        <v>1</v>
      </c>
    </row>
    <row r="501" spans="1:36">
      <c r="A501" s="1">
        <v>46230</v>
      </c>
      <c r="B501" t="s">
        <v>977</v>
      </c>
      <c r="C501" t="s">
        <v>7</v>
      </c>
      <c r="D501" t="s">
        <v>1426</v>
      </c>
      <c r="E501" t="s">
        <v>208</v>
      </c>
      <c r="F501" t="s">
        <v>1397</v>
      </c>
      <c r="G501">
        <v>47749</v>
      </c>
      <c r="H501" s="1">
        <v>43335</v>
      </c>
      <c r="I501" s="1">
        <v>43336</v>
      </c>
      <c r="J501" s="1">
        <v>51683</v>
      </c>
      <c r="K501" t="s">
        <v>113</v>
      </c>
      <c r="L501" t="s">
        <v>7</v>
      </c>
      <c r="M501">
        <v>11951.14</v>
      </c>
      <c r="N501">
        <v>11951.14</v>
      </c>
      <c r="O501" t="s">
        <v>120</v>
      </c>
      <c r="P501" t="s">
        <v>993</v>
      </c>
      <c r="AH501">
        <v>1733750</v>
      </c>
      <c r="AI501">
        <v>1731359</v>
      </c>
      <c r="AJ501">
        <f t="shared" si="12"/>
        <v>1</v>
      </c>
    </row>
    <row r="502" spans="1:36">
      <c r="A502" s="1">
        <v>46230</v>
      </c>
      <c r="B502" t="s">
        <v>977</v>
      </c>
      <c r="C502" t="s">
        <v>7</v>
      </c>
      <c r="D502" t="s">
        <v>1426</v>
      </c>
      <c r="E502" t="s">
        <v>208</v>
      </c>
      <c r="F502" t="s">
        <v>1397</v>
      </c>
      <c r="G502">
        <v>47749</v>
      </c>
      <c r="H502" s="1">
        <v>43335</v>
      </c>
      <c r="I502" s="1">
        <v>43336</v>
      </c>
      <c r="J502" s="1">
        <v>51683</v>
      </c>
      <c r="K502" t="s">
        <v>980</v>
      </c>
      <c r="L502" t="s">
        <v>7</v>
      </c>
      <c r="M502">
        <v>41430.6</v>
      </c>
      <c r="N502">
        <v>41430.6</v>
      </c>
      <c r="O502" t="s">
        <v>120</v>
      </c>
      <c r="P502" t="s">
        <v>993</v>
      </c>
      <c r="AH502">
        <v>1771312</v>
      </c>
      <c r="AI502">
        <v>1732627</v>
      </c>
      <c r="AJ502">
        <f t="shared" si="12"/>
        <v>1</v>
      </c>
    </row>
    <row r="503" spans="1:36">
      <c r="A503" s="1">
        <v>46230</v>
      </c>
      <c r="B503" t="s">
        <v>977</v>
      </c>
      <c r="C503" t="s">
        <v>7</v>
      </c>
      <c r="D503" t="s">
        <v>1426</v>
      </c>
      <c r="E503" t="s">
        <v>208</v>
      </c>
      <c r="F503" t="s">
        <v>1397</v>
      </c>
      <c r="G503">
        <v>49031</v>
      </c>
      <c r="H503" s="1">
        <v>43473</v>
      </c>
      <c r="I503" s="1">
        <v>43479</v>
      </c>
      <c r="J503" s="1">
        <v>51683</v>
      </c>
      <c r="K503" t="s">
        <v>113</v>
      </c>
      <c r="L503" t="s">
        <v>7</v>
      </c>
      <c r="M503">
        <v>-11951.14</v>
      </c>
      <c r="N503">
        <v>-11951.14</v>
      </c>
      <c r="O503" t="s">
        <v>120</v>
      </c>
      <c r="P503" t="s">
        <v>830</v>
      </c>
      <c r="AH503">
        <v>1734006</v>
      </c>
      <c r="AI503">
        <v>1733370</v>
      </c>
      <c r="AJ503">
        <f t="shared" si="12"/>
        <v>1</v>
      </c>
    </row>
    <row r="504" spans="1:36">
      <c r="A504" s="1">
        <v>46230</v>
      </c>
      <c r="B504" t="s">
        <v>977</v>
      </c>
      <c r="C504" t="s">
        <v>7</v>
      </c>
      <c r="D504" t="s">
        <v>1426</v>
      </c>
      <c r="E504" t="s">
        <v>208</v>
      </c>
      <c r="F504" t="s">
        <v>1397</v>
      </c>
      <c r="G504">
        <v>49031</v>
      </c>
      <c r="H504" s="1">
        <v>43473</v>
      </c>
      <c r="I504" s="1">
        <v>43479</v>
      </c>
      <c r="J504" s="1">
        <v>51683</v>
      </c>
      <c r="K504" t="s">
        <v>980</v>
      </c>
      <c r="L504" t="s">
        <v>7</v>
      </c>
      <c r="M504">
        <v>-41430.6</v>
      </c>
      <c r="N504">
        <v>-41430.6</v>
      </c>
      <c r="O504" t="s">
        <v>120</v>
      </c>
      <c r="P504" t="s">
        <v>830</v>
      </c>
      <c r="AH504">
        <v>1734042</v>
      </c>
      <c r="AI504">
        <v>1733590</v>
      </c>
      <c r="AJ504">
        <f t="shared" si="12"/>
        <v>1</v>
      </c>
    </row>
    <row r="505" spans="1:36">
      <c r="A505" s="1">
        <v>46230</v>
      </c>
      <c r="B505" t="s">
        <v>977</v>
      </c>
      <c r="C505" t="s">
        <v>7</v>
      </c>
      <c r="D505" t="s">
        <v>1426</v>
      </c>
      <c r="E505" t="s">
        <v>208</v>
      </c>
      <c r="F505" t="s">
        <v>1383</v>
      </c>
      <c r="G505">
        <v>47607</v>
      </c>
      <c r="H505" s="1">
        <v>43319</v>
      </c>
      <c r="I505" s="1">
        <v>43320</v>
      </c>
      <c r="J505" s="1">
        <v>47300</v>
      </c>
      <c r="K505" t="s">
        <v>113</v>
      </c>
      <c r="L505" t="s">
        <v>7</v>
      </c>
      <c r="M505">
        <v>0</v>
      </c>
      <c r="N505">
        <v>0</v>
      </c>
      <c r="O505" t="s">
        <v>120</v>
      </c>
      <c r="P505" t="s">
        <v>993</v>
      </c>
      <c r="AH505">
        <v>1734060</v>
      </c>
      <c r="AI505">
        <v>1729017</v>
      </c>
      <c r="AJ505">
        <f t="shared" si="12"/>
        <v>1</v>
      </c>
    </row>
    <row r="506" spans="1:36">
      <c r="A506" s="1">
        <v>46230</v>
      </c>
      <c r="B506" t="s">
        <v>977</v>
      </c>
      <c r="C506" t="s">
        <v>7</v>
      </c>
      <c r="D506" t="s">
        <v>1426</v>
      </c>
      <c r="E506" t="s">
        <v>208</v>
      </c>
      <c r="F506" t="s">
        <v>1383</v>
      </c>
      <c r="G506">
        <v>49012</v>
      </c>
      <c r="H506" s="1">
        <v>43473</v>
      </c>
      <c r="I506" s="1">
        <v>43482</v>
      </c>
      <c r="J506" s="1">
        <v>47300</v>
      </c>
      <c r="K506" t="s">
        <v>113</v>
      </c>
      <c r="L506" t="s">
        <v>7</v>
      </c>
      <c r="M506">
        <v>0</v>
      </c>
      <c r="N506">
        <v>0</v>
      </c>
      <c r="O506" t="s">
        <v>120</v>
      </c>
      <c r="P506" t="s">
        <v>1585</v>
      </c>
      <c r="AH506">
        <v>1734079</v>
      </c>
      <c r="AI506">
        <v>1729096</v>
      </c>
      <c r="AJ506">
        <f t="shared" si="12"/>
        <v>1</v>
      </c>
    </row>
    <row r="507" spans="1:36">
      <c r="A507" s="1">
        <v>46230</v>
      </c>
      <c r="B507" t="s">
        <v>977</v>
      </c>
      <c r="C507" t="s">
        <v>7</v>
      </c>
      <c r="D507" t="s">
        <v>1426</v>
      </c>
      <c r="E507" t="s">
        <v>208</v>
      </c>
      <c r="F507" t="s">
        <v>1401</v>
      </c>
      <c r="G507">
        <v>47747</v>
      </c>
      <c r="H507" s="1">
        <v>43335</v>
      </c>
      <c r="I507" s="1">
        <v>43336</v>
      </c>
      <c r="J507" s="1">
        <v>51867</v>
      </c>
      <c r="K507" t="s">
        <v>113</v>
      </c>
      <c r="L507" t="s">
        <v>7</v>
      </c>
      <c r="M507">
        <v>13846.23</v>
      </c>
      <c r="N507">
        <v>13846.23</v>
      </c>
      <c r="O507" t="s">
        <v>120</v>
      </c>
      <c r="P507" t="s">
        <v>993</v>
      </c>
      <c r="AH507">
        <v>1734224</v>
      </c>
      <c r="AI507">
        <v>1733892</v>
      </c>
      <c r="AJ507">
        <f t="shared" si="12"/>
        <v>1</v>
      </c>
    </row>
    <row r="508" spans="1:36">
      <c r="A508" s="1">
        <v>46230</v>
      </c>
      <c r="B508" t="s">
        <v>977</v>
      </c>
      <c r="C508" t="s">
        <v>7</v>
      </c>
      <c r="D508" t="s">
        <v>1426</v>
      </c>
      <c r="E508" t="s">
        <v>208</v>
      </c>
      <c r="F508" t="s">
        <v>1401</v>
      </c>
      <c r="G508">
        <v>47747</v>
      </c>
      <c r="H508" s="1">
        <v>43335</v>
      </c>
      <c r="I508" s="1">
        <v>43336</v>
      </c>
      <c r="J508" s="1">
        <v>51867</v>
      </c>
      <c r="K508" t="s">
        <v>980</v>
      </c>
      <c r="L508" t="s">
        <v>7</v>
      </c>
      <c r="M508">
        <v>49214.5</v>
      </c>
      <c r="N508">
        <v>49214.5</v>
      </c>
      <c r="O508" t="s">
        <v>120</v>
      </c>
      <c r="P508" t="s">
        <v>993</v>
      </c>
      <c r="AH508">
        <v>1734752</v>
      </c>
      <c r="AI508">
        <v>1733456</v>
      </c>
      <c r="AJ508">
        <f t="shared" si="12"/>
        <v>1</v>
      </c>
    </row>
    <row r="509" spans="1:36">
      <c r="A509" s="1">
        <v>46230</v>
      </c>
      <c r="B509" t="s">
        <v>977</v>
      </c>
      <c r="C509" t="s">
        <v>7</v>
      </c>
      <c r="D509" t="s">
        <v>1426</v>
      </c>
      <c r="E509" t="s">
        <v>208</v>
      </c>
      <c r="F509" t="s">
        <v>1401</v>
      </c>
      <c r="G509">
        <v>49030</v>
      </c>
      <c r="H509" s="1">
        <v>43473</v>
      </c>
      <c r="I509" s="1">
        <v>43479</v>
      </c>
      <c r="J509" s="1">
        <v>51867</v>
      </c>
      <c r="K509" t="s">
        <v>980</v>
      </c>
      <c r="L509" t="s">
        <v>7</v>
      </c>
      <c r="M509">
        <v>-49214.5</v>
      </c>
      <c r="N509">
        <v>-49214.5</v>
      </c>
      <c r="O509" t="s">
        <v>120</v>
      </c>
      <c r="P509" t="s">
        <v>830</v>
      </c>
      <c r="AH509">
        <v>1734239</v>
      </c>
      <c r="AI509">
        <v>1732763</v>
      </c>
      <c r="AJ509">
        <f t="shared" si="12"/>
        <v>1</v>
      </c>
    </row>
    <row r="510" spans="1:36">
      <c r="A510" s="1">
        <v>46230</v>
      </c>
      <c r="B510" t="s">
        <v>977</v>
      </c>
      <c r="C510" t="s">
        <v>7</v>
      </c>
      <c r="D510" t="s">
        <v>1426</v>
      </c>
      <c r="E510" t="s">
        <v>208</v>
      </c>
      <c r="F510" t="s">
        <v>1401</v>
      </c>
      <c r="G510">
        <v>49030</v>
      </c>
      <c r="H510" s="1">
        <v>43473</v>
      </c>
      <c r="I510" s="1">
        <v>43479</v>
      </c>
      <c r="J510" s="1">
        <v>51867</v>
      </c>
      <c r="K510" t="s">
        <v>113</v>
      </c>
      <c r="L510" t="s">
        <v>7</v>
      </c>
      <c r="M510">
        <v>-13846.23</v>
      </c>
      <c r="N510">
        <v>-13846.23</v>
      </c>
      <c r="O510" t="s">
        <v>120</v>
      </c>
      <c r="P510" t="s">
        <v>830</v>
      </c>
      <c r="AH510">
        <v>1734256</v>
      </c>
      <c r="AI510">
        <v>1733568</v>
      </c>
      <c r="AJ510">
        <f t="shared" si="12"/>
        <v>1</v>
      </c>
    </row>
    <row r="511" spans="1:36">
      <c r="A511" s="1">
        <v>46230</v>
      </c>
      <c r="B511" t="s">
        <v>977</v>
      </c>
      <c r="C511" t="s">
        <v>7</v>
      </c>
      <c r="D511" t="s">
        <v>1426</v>
      </c>
      <c r="E511" t="s">
        <v>208</v>
      </c>
      <c r="F511" t="s">
        <v>1545</v>
      </c>
      <c r="G511">
        <v>44283</v>
      </c>
      <c r="H511" s="1">
        <v>43040</v>
      </c>
      <c r="I511" s="1">
        <v>43052</v>
      </c>
      <c r="J511" s="1">
        <v>53997</v>
      </c>
      <c r="K511" t="s">
        <v>980</v>
      </c>
      <c r="L511" t="s">
        <v>7</v>
      </c>
      <c r="M511">
        <v>170267.62</v>
      </c>
      <c r="N511">
        <v>170267.62</v>
      </c>
      <c r="O511" t="s">
        <v>120</v>
      </c>
      <c r="P511" t="s">
        <v>1583</v>
      </c>
      <c r="AH511">
        <v>1733543</v>
      </c>
      <c r="AI511">
        <v>1729925</v>
      </c>
      <c r="AJ511">
        <f t="shared" si="12"/>
        <v>1</v>
      </c>
    </row>
    <row r="512" spans="1:36">
      <c r="A512" s="1">
        <v>46230</v>
      </c>
      <c r="B512" t="s">
        <v>977</v>
      </c>
      <c r="C512" t="s">
        <v>7</v>
      </c>
      <c r="D512" t="s">
        <v>1426</v>
      </c>
      <c r="E512" t="s">
        <v>208</v>
      </c>
      <c r="F512" t="s">
        <v>1545</v>
      </c>
      <c r="G512">
        <v>44283</v>
      </c>
      <c r="H512" s="1">
        <v>43040</v>
      </c>
      <c r="I512" s="1">
        <v>43052</v>
      </c>
      <c r="J512" s="1">
        <v>53997</v>
      </c>
      <c r="K512" t="s">
        <v>113</v>
      </c>
      <c r="L512" t="s">
        <v>7</v>
      </c>
      <c r="M512">
        <v>54593.39</v>
      </c>
      <c r="N512">
        <v>54593.39</v>
      </c>
      <c r="O512" t="s">
        <v>120</v>
      </c>
      <c r="P512" t="s">
        <v>1583</v>
      </c>
      <c r="AH512">
        <v>1733561</v>
      </c>
      <c r="AI512">
        <v>1728232</v>
      </c>
      <c r="AJ512">
        <f t="shared" si="12"/>
        <v>1</v>
      </c>
    </row>
    <row r="513" spans="1:36">
      <c r="A513" s="1">
        <v>46230</v>
      </c>
      <c r="B513" t="s">
        <v>977</v>
      </c>
      <c r="C513" t="s">
        <v>7</v>
      </c>
      <c r="D513" t="s">
        <v>1426</v>
      </c>
      <c r="E513" t="s">
        <v>208</v>
      </c>
      <c r="F513" t="s">
        <v>1545</v>
      </c>
      <c r="G513">
        <v>48773</v>
      </c>
      <c r="H513" s="1">
        <v>43441</v>
      </c>
      <c r="I513" s="1">
        <v>43447</v>
      </c>
      <c r="J513" s="1">
        <v>53997</v>
      </c>
      <c r="K513" t="s">
        <v>113</v>
      </c>
      <c r="L513" t="s">
        <v>7</v>
      </c>
      <c r="M513">
        <v>-54593.39</v>
      </c>
      <c r="N513">
        <v>-54593.39</v>
      </c>
      <c r="O513" t="s">
        <v>120</v>
      </c>
      <c r="P513" t="s">
        <v>1586</v>
      </c>
      <c r="AH513">
        <v>1733499</v>
      </c>
      <c r="AI513">
        <v>1731828</v>
      </c>
      <c r="AJ513">
        <f t="shared" si="12"/>
        <v>1</v>
      </c>
    </row>
    <row r="514" spans="1:36">
      <c r="A514" s="1">
        <v>46230</v>
      </c>
      <c r="B514" t="s">
        <v>977</v>
      </c>
      <c r="C514" t="s">
        <v>7</v>
      </c>
      <c r="D514" t="s">
        <v>1426</v>
      </c>
      <c r="E514" t="s">
        <v>208</v>
      </c>
      <c r="F514" t="s">
        <v>1545</v>
      </c>
      <c r="G514">
        <v>48773</v>
      </c>
      <c r="H514" s="1">
        <v>43441</v>
      </c>
      <c r="I514" s="1">
        <v>43447</v>
      </c>
      <c r="J514" s="1">
        <v>53997</v>
      </c>
      <c r="K514" t="s">
        <v>980</v>
      </c>
      <c r="L514" t="s">
        <v>7</v>
      </c>
      <c r="M514">
        <v>-170267.62</v>
      </c>
      <c r="N514">
        <v>-170267.62</v>
      </c>
      <c r="O514" t="s">
        <v>120</v>
      </c>
      <c r="P514" t="s">
        <v>1586</v>
      </c>
      <c r="AH514">
        <v>1733644</v>
      </c>
      <c r="AI514">
        <v>1732700</v>
      </c>
      <c r="AJ514">
        <f t="shared" si="12"/>
        <v>1</v>
      </c>
    </row>
    <row r="515" spans="1:36">
      <c r="A515" s="1">
        <v>46230</v>
      </c>
      <c r="B515" t="s">
        <v>977</v>
      </c>
      <c r="C515" t="s">
        <v>7</v>
      </c>
      <c r="D515" t="s">
        <v>1426</v>
      </c>
      <c r="E515" t="s">
        <v>208</v>
      </c>
      <c r="F515" t="s">
        <v>1546</v>
      </c>
      <c r="G515">
        <v>43979</v>
      </c>
      <c r="H515" s="1">
        <v>43013</v>
      </c>
      <c r="I515" s="1">
        <v>43025</v>
      </c>
      <c r="J515" s="1">
        <v>48488</v>
      </c>
      <c r="K515" t="s">
        <v>113</v>
      </c>
      <c r="L515" t="s">
        <v>7</v>
      </c>
      <c r="M515">
        <v>30698.52</v>
      </c>
      <c r="N515">
        <v>30698.52</v>
      </c>
      <c r="O515" t="s">
        <v>120</v>
      </c>
      <c r="P515" t="s">
        <v>1583</v>
      </c>
      <c r="AH515">
        <v>1733731</v>
      </c>
      <c r="AI515">
        <v>1733533</v>
      </c>
      <c r="AJ515">
        <f t="shared" si="12"/>
        <v>1</v>
      </c>
    </row>
    <row r="516" spans="1:36">
      <c r="A516" s="1">
        <v>46230</v>
      </c>
      <c r="B516" t="s">
        <v>977</v>
      </c>
      <c r="C516" t="s">
        <v>7</v>
      </c>
      <c r="D516" t="s">
        <v>1426</v>
      </c>
      <c r="E516" t="s">
        <v>208</v>
      </c>
      <c r="F516" t="s">
        <v>1546</v>
      </c>
      <c r="G516">
        <v>43979</v>
      </c>
      <c r="H516" s="1">
        <v>43013</v>
      </c>
      <c r="I516" s="1">
        <v>43025</v>
      </c>
      <c r="J516" s="1">
        <v>48488</v>
      </c>
      <c r="K516" t="s">
        <v>980</v>
      </c>
      <c r="L516" t="s">
        <v>7</v>
      </c>
      <c r="M516">
        <v>248812.51</v>
      </c>
      <c r="N516">
        <v>248812.51</v>
      </c>
      <c r="O516" t="s">
        <v>120</v>
      </c>
      <c r="P516" t="s">
        <v>1583</v>
      </c>
      <c r="AH516">
        <v>1733871</v>
      </c>
      <c r="AI516">
        <v>1733282</v>
      </c>
      <c r="AJ516">
        <f t="shared" ref="AJ516:AJ579" si="13">COUNTIF(AH:AH,AI516)</f>
        <v>1</v>
      </c>
    </row>
    <row r="517" spans="1:36">
      <c r="A517" s="1">
        <v>46230</v>
      </c>
      <c r="B517" t="s">
        <v>977</v>
      </c>
      <c r="C517" t="s">
        <v>7</v>
      </c>
      <c r="D517" t="s">
        <v>1426</v>
      </c>
      <c r="E517" t="s">
        <v>208</v>
      </c>
      <c r="F517" t="s">
        <v>1546</v>
      </c>
      <c r="G517">
        <v>48567</v>
      </c>
      <c r="H517" s="1">
        <v>43417</v>
      </c>
      <c r="I517" s="1">
        <v>43419</v>
      </c>
      <c r="J517" s="1">
        <v>48488</v>
      </c>
      <c r="K517" t="s">
        <v>980</v>
      </c>
      <c r="L517" t="s">
        <v>7</v>
      </c>
      <c r="M517">
        <v>-248812.51</v>
      </c>
      <c r="N517">
        <v>-248812.51</v>
      </c>
      <c r="O517" t="s">
        <v>120</v>
      </c>
      <c r="P517" t="s">
        <v>1585</v>
      </c>
      <c r="AH517">
        <v>1733891</v>
      </c>
      <c r="AI517">
        <v>1732878</v>
      </c>
      <c r="AJ517">
        <f t="shared" si="13"/>
        <v>1</v>
      </c>
    </row>
    <row r="518" spans="1:36">
      <c r="A518" s="1">
        <v>46230</v>
      </c>
      <c r="B518" t="s">
        <v>977</v>
      </c>
      <c r="C518" t="s">
        <v>7</v>
      </c>
      <c r="D518" t="s">
        <v>1426</v>
      </c>
      <c r="E518" t="s">
        <v>208</v>
      </c>
      <c r="F518" t="s">
        <v>1546</v>
      </c>
      <c r="G518">
        <v>48567</v>
      </c>
      <c r="H518" s="1">
        <v>43417</v>
      </c>
      <c r="I518" s="1">
        <v>43419</v>
      </c>
      <c r="J518" s="1">
        <v>48488</v>
      </c>
      <c r="K518" t="s">
        <v>113</v>
      </c>
      <c r="L518" t="s">
        <v>7</v>
      </c>
      <c r="M518">
        <v>-30698.52</v>
      </c>
      <c r="N518">
        <v>-30698.52</v>
      </c>
      <c r="O518" t="s">
        <v>120</v>
      </c>
      <c r="P518" t="s">
        <v>1585</v>
      </c>
      <c r="AH518">
        <v>1733897</v>
      </c>
      <c r="AI518">
        <v>1728055</v>
      </c>
      <c r="AJ518">
        <f t="shared" si="13"/>
        <v>1</v>
      </c>
    </row>
    <row r="519" spans="1:36">
      <c r="A519" s="1">
        <v>46230</v>
      </c>
      <c r="B519" t="s">
        <v>977</v>
      </c>
      <c r="C519" t="s">
        <v>7</v>
      </c>
      <c r="D519" t="s">
        <v>1426</v>
      </c>
      <c r="E519" t="s">
        <v>208</v>
      </c>
      <c r="F519" t="s">
        <v>1555</v>
      </c>
      <c r="G519">
        <v>44302</v>
      </c>
      <c r="H519" s="1">
        <v>43041</v>
      </c>
      <c r="I519" s="1">
        <v>43052</v>
      </c>
      <c r="J519" s="1">
        <v>50345</v>
      </c>
      <c r="K519" t="s">
        <v>113</v>
      </c>
      <c r="L519" t="s">
        <v>7</v>
      </c>
      <c r="M519">
        <v>14334.91</v>
      </c>
      <c r="N519">
        <v>14334.91</v>
      </c>
      <c r="O519" t="s">
        <v>120</v>
      </c>
      <c r="P519" t="s">
        <v>1583</v>
      </c>
      <c r="AH519">
        <v>1733671</v>
      </c>
      <c r="AI519">
        <v>1728739</v>
      </c>
      <c r="AJ519">
        <f t="shared" si="13"/>
        <v>1</v>
      </c>
    </row>
    <row r="520" spans="1:36">
      <c r="A520" s="1">
        <v>46230</v>
      </c>
      <c r="B520" t="s">
        <v>977</v>
      </c>
      <c r="C520" t="s">
        <v>7</v>
      </c>
      <c r="D520" t="s">
        <v>1426</v>
      </c>
      <c r="E520" t="s">
        <v>208</v>
      </c>
      <c r="F520" t="s">
        <v>1555</v>
      </c>
      <c r="G520">
        <v>44302</v>
      </c>
      <c r="H520" s="1">
        <v>43041</v>
      </c>
      <c r="I520" s="1">
        <v>43052</v>
      </c>
      <c r="J520" s="1">
        <v>50345</v>
      </c>
      <c r="K520" t="s">
        <v>980</v>
      </c>
      <c r="L520" t="s">
        <v>7</v>
      </c>
      <c r="M520">
        <v>101109.9</v>
      </c>
      <c r="N520">
        <v>101109.9</v>
      </c>
      <c r="O520" t="s">
        <v>120</v>
      </c>
      <c r="P520" t="s">
        <v>1583</v>
      </c>
      <c r="AH520">
        <v>1802936</v>
      </c>
      <c r="AI520">
        <v>1733722</v>
      </c>
      <c r="AJ520">
        <f t="shared" si="13"/>
        <v>1</v>
      </c>
    </row>
    <row r="521" spans="1:36">
      <c r="A521" s="1">
        <v>46230</v>
      </c>
      <c r="B521" t="s">
        <v>977</v>
      </c>
      <c r="C521" t="s">
        <v>7</v>
      </c>
      <c r="D521" t="s">
        <v>1426</v>
      </c>
      <c r="E521" t="s">
        <v>208</v>
      </c>
      <c r="F521" t="s">
        <v>1555</v>
      </c>
      <c r="G521">
        <v>48079</v>
      </c>
      <c r="H521" s="1">
        <v>43368</v>
      </c>
      <c r="I521" s="1">
        <v>43384</v>
      </c>
      <c r="J521" s="1">
        <v>50345</v>
      </c>
      <c r="K521" t="s">
        <v>113</v>
      </c>
      <c r="L521" t="s">
        <v>7</v>
      </c>
      <c r="M521">
        <v>-14334.91</v>
      </c>
      <c r="N521">
        <v>-14334.91</v>
      </c>
      <c r="O521" t="s">
        <v>120</v>
      </c>
      <c r="P521" t="s">
        <v>830</v>
      </c>
      <c r="AH521">
        <v>1733697</v>
      </c>
      <c r="AI521">
        <v>1733726</v>
      </c>
      <c r="AJ521">
        <f t="shared" si="13"/>
        <v>1</v>
      </c>
    </row>
    <row r="522" spans="1:36">
      <c r="A522" s="1">
        <v>46230</v>
      </c>
      <c r="B522" t="s">
        <v>977</v>
      </c>
      <c r="C522" t="s">
        <v>7</v>
      </c>
      <c r="D522" t="s">
        <v>1426</v>
      </c>
      <c r="E522" t="s">
        <v>208</v>
      </c>
      <c r="F522" t="s">
        <v>1555</v>
      </c>
      <c r="G522">
        <v>48079</v>
      </c>
      <c r="H522" s="1">
        <v>43368</v>
      </c>
      <c r="I522" s="1">
        <v>43384</v>
      </c>
      <c r="J522" s="1">
        <v>50345</v>
      </c>
      <c r="K522" t="s">
        <v>980</v>
      </c>
      <c r="L522" t="s">
        <v>7</v>
      </c>
      <c r="M522">
        <v>-101109.9</v>
      </c>
      <c r="N522">
        <v>-101109.9</v>
      </c>
      <c r="O522" t="s">
        <v>120</v>
      </c>
      <c r="P522" t="s">
        <v>830</v>
      </c>
      <c r="AH522">
        <v>1802930</v>
      </c>
      <c r="AI522">
        <v>1730157</v>
      </c>
      <c r="AJ522">
        <f t="shared" si="13"/>
        <v>1</v>
      </c>
    </row>
    <row r="523" spans="1:36">
      <c r="A523" s="1">
        <v>46230</v>
      </c>
      <c r="B523" t="s">
        <v>977</v>
      </c>
      <c r="C523" t="s">
        <v>7</v>
      </c>
      <c r="D523" t="s">
        <v>1426</v>
      </c>
      <c r="E523" t="s">
        <v>208</v>
      </c>
      <c r="F523" t="s">
        <v>1531</v>
      </c>
      <c r="G523">
        <v>44374</v>
      </c>
      <c r="H523" s="1">
        <v>43047</v>
      </c>
      <c r="I523" s="1">
        <v>43055</v>
      </c>
      <c r="J523" s="1">
        <v>48519</v>
      </c>
      <c r="K523" t="s">
        <v>113</v>
      </c>
      <c r="L523" t="s">
        <v>7</v>
      </c>
      <c r="M523">
        <v>16892.419999999998</v>
      </c>
      <c r="N523">
        <v>16892.419999999998</v>
      </c>
      <c r="O523" t="s">
        <v>120</v>
      </c>
      <c r="P523" t="s">
        <v>1585</v>
      </c>
      <c r="AH523">
        <v>1734194</v>
      </c>
      <c r="AI523">
        <v>1733576</v>
      </c>
      <c r="AJ523">
        <f t="shared" si="13"/>
        <v>1</v>
      </c>
    </row>
    <row r="524" spans="1:36">
      <c r="A524" s="1">
        <v>46230</v>
      </c>
      <c r="B524" t="s">
        <v>977</v>
      </c>
      <c r="C524" t="s">
        <v>7</v>
      </c>
      <c r="D524" t="s">
        <v>1426</v>
      </c>
      <c r="E524" t="s">
        <v>208</v>
      </c>
      <c r="F524" t="s">
        <v>1531</v>
      </c>
      <c r="G524">
        <v>44374</v>
      </c>
      <c r="H524" s="1">
        <v>43047</v>
      </c>
      <c r="I524" s="1">
        <v>43055</v>
      </c>
      <c r="J524" s="1">
        <v>48519</v>
      </c>
      <c r="K524" t="s">
        <v>980</v>
      </c>
      <c r="L524" t="s">
        <v>7</v>
      </c>
      <c r="M524">
        <v>135183.96</v>
      </c>
      <c r="N524">
        <v>135183.96</v>
      </c>
      <c r="O524" t="s">
        <v>120</v>
      </c>
      <c r="P524" t="s">
        <v>1585</v>
      </c>
      <c r="AH524">
        <v>1734737</v>
      </c>
      <c r="AI524">
        <v>1732433</v>
      </c>
      <c r="AJ524">
        <f t="shared" si="13"/>
        <v>1</v>
      </c>
    </row>
    <row r="525" spans="1:36">
      <c r="A525" s="1">
        <v>46230</v>
      </c>
      <c r="B525" t="s">
        <v>977</v>
      </c>
      <c r="C525" t="s">
        <v>7</v>
      </c>
      <c r="D525" t="s">
        <v>1426</v>
      </c>
      <c r="E525" t="s">
        <v>208</v>
      </c>
      <c r="F525" t="s">
        <v>1531</v>
      </c>
      <c r="G525">
        <v>47640</v>
      </c>
      <c r="H525" s="1">
        <v>43320</v>
      </c>
      <c r="I525" s="1">
        <v>43328</v>
      </c>
      <c r="J525" s="1">
        <v>48519</v>
      </c>
      <c r="K525" t="s">
        <v>113</v>
      </c>
      <c r="L525" t="s">
        <v>7</v>
      </c>
      <c r="M525">
        <v>-16892.419999999998</v>
      </c>
      <c r="N525">
        <v>-16892.419999999998</v>
      </c>
      <c r="O525" t="s">
        <v>120</v>
      </c>
      <c r="P525" t="s">
        <v>1579</v>
      </c>
      <c r="AH525">
        <v>1802928</v>
      </c>
      <c r="AI525">
        <v>1732952</v>
      </c>
      <c r="AJ525">
        <f t="shared" si="13"/>
        <v>1</v>
      </c>
    </row>
    <row r="526" spans="1:36">
      <c r="A526" s="1">
        <v>46230</v>
      </c>
      <c r="B526" t="s">
        <v>977</v>
      </c>
      <c r="C526" t="s">
        <v>7</v>
      </c>
      <c r="D526" t="s">
        <v>1426</v>
      </c>
      <c r="E526" t="s">
        <v>208</v>
      </c>
      <c r="F526" t="s">
        <v>1531</v>
      </c>
      <c r="G526">
        <v>47640</v>
      </c>
      <c r="H526" s="1">
        <v>43320</v>
      </c>
      <c r="I526" s="1">
        <v>43328</v>
      </c>
      <c r="J526" s="1">
        <v>48519</v>
      </c>
      <c r="K526" t="s">
        <v>980</v>
      </c>
      <c r="L526" t="s">
        <v>7</v>
      </c>
      <c r="M526">
        <v>-135183.96</v>
      </c>
      <c r="N526">
        <v>-135183.96</v>
      </c>
      <c r="O526" t="s">
        <v>120</v>
      </c>
      <c r="P526" t="s">
        <v>1579</v>
      </c>
      <c r="AH526">
        <v>1734286</v>
      </c>
      <c r="AI526">
        <v>1733123</v>
      </c>
      <c r="AJ526">
        <f t="shared" si="13"/>
        <v>1</v>
      </c>
    </row>
    <row r="527" spans="1:36">
      <c r="A527" s="1">
        <v>46230</v>
      </c>
      <c r="B527" t="s">
        <v>977</v>
      </c>
      <c r="C527" t="s">
        <v>7</v>
      </c>
      <c r="D527" t="s">
        <v>1426</v>
      </c>
      <c r="E527" t="s">
        <v>208</v>
      </c>
      <c r="F527" t="s">
        <v>1523</v>
      </c>
      <c r="G527">
        <v>44572</v>
      </c>
      <c r="H527" s="1">
        <v>43074</v>
      </c>
      <c r="I527" s="1">
        <v>43082</v>
      </c>
      <c r="J527" s="1">
        <v>50375</v>
      </c>
      <c r="K527" t="s">
        <v>113</v>
      </c>
      <c r="L527" t="s">
        <v>7</v>
      </c>
      <c r="M527">
        <v>9273.6200000000008</v>
      </c>
      <c r="N527">
        <v>9273.6200000000008</v>
      </c>
      <c r="O527" t="s">
        <v>120</v>
      </c>
      <c r="P527" t="s">
        <v>1583</v>
      </c>
      <c r="AH527">
        <v>1734738</v>
      </c>
      <c r="AI527">
        <v>1731963</v>
      </c>
      <c r="AJ527">
        <f t="shared" si="13"/>
        <v>1</v>
      </c>
    </row>
    <row r="528" spans="1:36">
      <c r="A528" s="1">
        <v>46230</v>
      </c>
      <c r="B528" t="s">
        <v>977</v>
      </c>
      <c r="C528" t="s">
        <v>7</v>
      </c>
      <c r="D528" t="s">
        <v>1426</v>
      </c>
      <c r="E528" t="s">
        <v>208</v>
      </c>
      <c r="F528" t="s">
        <v>1523</v>
      </c>
      <c r="G528">
        <v>44572</v>
      </c>
      <c r="H528" s="1">
        <v>43074</v>
      </c>
      <c r="I528" s="1">
        <v>43082</v>
      </c>
      <c r="J528" s="1">
        <v>50375</v>
      </c>
      <c r="K528" t="s">
        <v>980</v>
      </c>
      <c r="L528" t="s">
        <v>7</v>
      </c>
      <c r="M528">
        <v>65535.02</v>
      </c>
      <c r="N528">
        <v>65535.02</v>
      </c>
      <c r="O528" t="s">
        <v>120</v>
      </c>
      <c r="P528" t="s">
        <v>1583</v>
      </c>
      <c r="AH528">
        <v>1734741</v>
      </c>
      <c r="AI528">
        <v>1732550</v>
      </c>
      <c r="AJ528">
        <f t="shared" si="13"/>
        <v>1</v>
      </c>
    </row>
    <row r="529" spans="1:36">
      <c r="A529" s="1">
        <v>46230</v>
      </c>
      <c r="B529" t="s">
        <v>977</v>
      </c>
      <c r="C529" t="s">
        <v>7</v>
      </c>
      <c r="D529" t="s">
        <v>1426</v>
      </c>
      <c r="E529" t="s">
        <v>208</v>
      </c>
      <c r="F529" t="s">
        <v>1523</v>
      </c>
      <c r="G529">
        <v>49018</v>
      </c>
      <c r="H529" s="1">
        <v>43473</v>
      </c>
      <c r="I529" s="1">
        <v>43479</v>
      </c>
      <c r="J529" s="1">
        <v>50375</v>
      </c>
      <c r="K529" t="s">
        <v>980</v>
      </c>
      <c r="L529" t="s">
        <v>7</v>
      </c>
      <c r="M529">
        <v>-65535.02</v>
      </c>
      <c r="N529">
        <v>-65535.02</v>
      </c>
      <c r="O529" t="s">
        <v>120</v>
      </c>
      <c r="P529" t="s">
        <v>830</v>
      </c>
      <c r="AH529">
        <v>1734066</v>
      </c>
      <c r="AI529">
        <v>1732718</v>
      </c>
      <c r="AJ529">
        <f t="shared" si="13"/>
        <v>1</v>
      </c>
    </row>
    <row r="530" spans="1:36">
      <c r="A530" s="1">
        <v>46230</v>
      </c>
      <c r="B530" t="s">
        <v>977</v>
      </c>
      <c r="C530" t="s">
        <v>7</v>
      </c>
      <c r="D530" t="s">
        <v>1426</v>
      </c>
      <c r="E530" t="s">
        <v>208</v>
      </c>
      <c r="F530" t="s">
        <v>1523</v>
      </c>
      <c r="G530">
        <v>49018</v>
      </c>
      <c r="H530" s="1">
        <v>43473</v>
      </c>
      <c r="I530" s="1">
        <v>43479</v>
      </c>
      <c r="J530" s="1">
        <v>50375</v>
      </c>
      <c r="K530" t="s">
        <v>113</v>
      </c>
      <c r="L530" t="s">
        <v>7</v>
      </c>
      <c r="M530">
        <v>-9273.6200000000008</v>
      </c>
      <c r="N530">
        <v>-9273.6200000000008</v>
      </c>
      <c r="O530" t="s">
        <v>120</v>
      </c>
      <c r="P530" t="s">
        <v>830</v>
      </c>
      <c r="AH530">
        <v>1734101</v>
      </c>
      <c r="AI530">
        <v>1728709</v>
      </c>
      <c r="AJ530">
        <f t="shared" si="13"/>
        <v>1</v>
      </c>
    </row>
    <row r="531" spans="1:36">
      <c r="A531" s="1">
        <v>46230</v>
      </c>
      <c r="B531" t="s">
        <v>977</v>
      </c>
      <c r="C531" t="s">
        <v>7</v>
      </c>
      <c r="D531" t="s">
        <v>1426</v>
      </c>
      <c r="E531" t="s">
        <v>208</v>
      </c>
      <c r="F531" t="s">
        <v>1524</v>
      </c>
      <c r="G531">
        <v>44571</v>
      </c>
      <c r="H531" s="1">
        <v>43074</v>
      </c>
      <c r="I531" s="1">
        <v>43082</v>
      </c>
      <c r="J531" s="1">
        <v>50375</v>
      </c>
      <c r="K531" t="s">
        <v>113</v>
      </c>
      <c r="L531" t="s">
        <v>7</v>
      </c>
      <c r="M531">
        <v>5498.53</v>
      </c>
      <c r="N531">
        <v>5498.53</v>
      </c>
      <c r="O531" t="s">
        <v>120</v>
      </c>
      <c r="P531" t="s">
        <v>1583</v>
      </c>
      <c r="AH531">
        <v>1734123</v>
      </c>
      <c r="AI531">
        <v>1731132</v>
      </c>
      <c r="AJ531">
        <f t="shared" si="13"/>
        <v>1</v>
      </c>
    </row>
    <row r="532" spans="1:36">
      <c r="A532" s="1">
        <v>46230</v>
      </c>
      <c r="B532" t="s">
        <v>977</v>
      </c>
      <c r="C532" t="s">
        <v>7</v>
      </c>
      <c r="D532" t="s">
        <v>1426</v>
      </c>
      <c r="E532" t="s">
        <v>208</v>
      </c>
      <c r="F532" t="s">
        <v>1524</v>
      </c>
      <c r="G532">
        <v>44571</v>
      </c>
      <c r="H532" s="1">
        <v>43074</v>
      </c>
      <c r="I532" s="1">
        <v>43082</v>
      </c>
      <c r="J532" s="1">
        <v>50375</v>
      </c>
      <c r="K532" t="s">
        <v>980</v>
      </c>
      <c r="L532" t="s">
        <v>7</v>
      </c>
      <c r="M532">
        <v>38782</v>
      </c>
      <c r="N532">
        <v>38782</v>
      </c>
      <c r="O532" t="s">
        <v>120</v>
      </c>
      <c r="P532" t="s">
        <v>1583</v>
      </c>
      <c r="AH532">
        <v>1734197</v>
      </c>
      <c r="AI532">
        <v>1731290</v>
      </c>
      <c r="AJ532">
        <f t="shared" si="13"/>
        <v>1</v>
      </c>
    </row>
    <row r="533" spans="1:36">
      <c r="A533" s="1">
        <v>46230</v>
      </c>
      <c r="B533" t="s">
        <v>977</v>
      </c>
      <c r="C533" t="s">
        <v>7</v>
      </c>
      <c r="D533" t="s">
        <v>1426</v>
      </c>
      <c r="E533" t="s">
        <v>208</v>
      </c>
      <c r="F533" t="s">
        <v>1524</v>
      </c>
      <c r="G533">
        <v>49016</v>
      </c>
      <c r="H533" s="1">
        <v>43473</v>
      </c>
      <c r="I533" s="1">
        <v>43479</v>
      </c>
      <c r="J533" s="1">
        <v>50375</v>
      </c>
      <c r="K533" t="s">
        <v>980</v>
      </c>
      <c r="L533" t="s">
        <v>7</v>
      </c>
      <c r="M533">
        <v>-38782</v>
      </c>
      <c r="N533">
        <v>-38782</v>
      </c>
      <c r="O533" t="s">
        <v>120</v>
      </c>
      <c r="P533" t="s">
        <v>830</v>
      </c>
      <c r="AH533">
        <v>1734294</v>
      </c>
      <c r="AI533">
        <v>1728936</v>
      </c>
      <c r="AJ533">
        <f t="shared" si="13"/>
        <v>1</v>
      </c>
    </row>
    <row r="534" spans="1:36">
      <c r="A534" s="1">
        <v>46230</v>
      </c>
      <c r="B534" t="s">
        <v>977</v>
      </c>
      <c r="C534" t="s">
        <v>7</v>
      </c>
      <c r="D534" t="s">
        <v>1426</v>
      </c>
      <c r="E534" t="s">
        <v>208</v>
      </c>
      <c r="F534" t="s">
        <v>1524</v>
      </c>
      <c r="G534">
        <v>49016</v>
      </c>
      <c r="H534" s="1">
        <v>43473</v>
      </c>
      <c r="I534" s="1">
        <v>43479</v>
      </c>
      <c r="J534" s="1">
        <v>50375</v>
      </c>
      <c r="K534" t="s">
        <v>113</v>
      </c>
      <c r="L534" t="s">
        <v>7</v>
      </c>
      <c r="M534">
        <v>-5498.53</v>
      </c>
      <c r="N534">
        <v>-5498.53</v>
      </c>
      <c r="O534" t="s">
        <v>120</v>
      </c>
      <c r="P534" t="s">
        <v>830</v>
      </c>
      <c r="AH534">
        <v>1734278</v>
      </c>
      <c r="AI534">
        <v>1732810</v>
      </c>
      <c r="AJ534">
        <f t="shared" si="13"/>
        <v>1</v>
      </c>
    </row>
    <row r="535" spans="1:36">
      <c r="A535" s="1">
        <v>46230</v>
      </c>
      <c r="B535" t="s">
        <v>977</v>
      </c>
      <c r="C535" t="s">
        <v>7</v>
      </c>
      <c r="D535" t="s">
        <v>1426</v>
      </c>
      <c r="E535" t="s">
        <v>208</v>
      </c>
      <c r="F535" t="s">
        <v>1532</v>
      </c>
      <c r="G535">
        <v>44570</v>
      </c>
      <c r="H535" s="1">
        <v>43074</v>
      </c>
      <c r="I535" s="1">
        <v>43082</v>
      </c>
      <c r="J535" s="1">
        <v>50375</v>
      </c>
      <c r="K535" t="s">
        <v>980</v>
      </c>
      <c r="L535" t="s">
        <v>7</v>
      </c>
      <c r="M535">
        <v>63563.31</v>
      </c>
      <c r="N535">
        <v>63563.31</v>
      </c>
      <c r="O535" t="s">
        <v>120</v>
      </c>
      <c r="P535" t="s">
        <v>1583</v>
      </c>
      <c r="AH535">
        <v>1734241</v>
      </c>
      <c r="AI535">
        <v>1732614</v>
      </c>
      <c r="AJ535">
        <f t="shared" si="13"/>
        <v>1</v>
      </c>
    </row>
    <row r="536" spans="1:36">
      <c r="A536" s="1">
        <v>46230</v>
      </c>
      <c r="B536" t="s">
        <v>977</v>
      </c>
      <c r="C536" t="s">
        <v>7</v>
      </c>
      <c r="D536" t="s">
        <v>1426</v>
      </c>
      <c r="E536" t="s">
        <v>208</v>
      </c>
      <c r="F536" t="s">
        <v>1532</v>
      </c>
      <c r="G536">
        <v>44570</v>
      </c>
      <c r="H536" s="1">
        <v>43074</v>
      </c>
      <c r="I536" s="1">
        <v>43082</v>
      </c>
      <c r="J536" s="1">
        <v>50375</v>
      </c>
      <c r="K536" t="s">
        <v>113</v>
      </c>
      <c r="L536" t="s">
        <v>7</v>
      </c>
      <c r="M536">
        <v>9047.0499999999993</v>
      </c>
      <c r="N536">
        <v>9047.0499999999993</v>
      </c>
      <c r="O536" t="s">
        <v>120</v>
      </c>
      <c r="P536" t="s">
        <v>1583</v>
      </c>
      <c r="AH536">
        <v>1734098</v>
      </c>
      <c r="AI536">
        <v>1732639</v>
      </c>
      <c r="AJ536">
        <f t="shared" si="13"/>
        <v>1</v>
      </c>
    </row>
    <row r="537" spans="1:36">
      <c r="A537" s="1">
        <v>46230</v>
      </c>
      <c r="B537" t="s">
        <v>977</v>
      </c>
      <c r="C537" t="s">
        <v>7</v>
      </c>
      <c r="D537" t="s">
        <v>1426</v>
      </c>
      <c r="E537" t="s">
        <v>208</v>
      </c>
      <c r="F537" t="s">
        <v>1532</v>
      </c>
      <c r="G537">
        <v>48080</v>
      </c>
      <c r="H537" s="1">
        <v>43368</v>
      </c>
      <c r="I537" s="1">
        <v>43384</v>
      </c>
      <c r="J537" s="1">
        <v>50375</v>
      </c>
      <c r="K537" t="s">
        <v>980</v>
      </c>
      <c r="L537" t="s">
        <v>7</v>
      </c>
      <c r="M537">
        <v>-63563.31</v>
      </c>
      <c r="N537">
        <v>-63563.31</v>
      </c>
      <c r="O537" t="s">
        <v>120</v>
      </c>
      <c r="P537" t="s">
        <v>830</v>
      </c>
      <c r="AH537">
        <v>1734134</v>
      </c>
      <c r="AI537">
        <v>1732778</v>
      </c>
      <c r="AJ537">
        <f t="shared" si="13"/>
        <v>1</v>
      </c>
    </row>
    <row r="538" spans="1:36">
      <c r="A538" s="1">
        <v>46230</v>
      </c>
      <c r="B538" t="s">
        <v>977</v>
      </c>
      <c r="C538" t="s">
        <v>7</v>
      </c>
      <c r="D538" t="s">
        <v>1426</v>
      </c>
      <c r="E538" t="s">
        <v>208</v>
      </c>
      <c r="F538" t="s">
        <v>1532</v>
      </c>
      <c r="G538">
        <v>48080</v>
      </c>
      <c r="H538" s="1">
        <v>43368</v>
      </c>
      <c r="I538" s="1">
        <v>43384</v>
      </c>
      <c r="J538" s="1">
        <v>50375</v>
      </c>
      <c r="K538" t="s">
        <v>113</v>
      </c>
      <c r="L538" t="s">
        <v>7</v>
      </c>
      <c r="M538">
        <v>-9047.0499999999993</v>
      </c>
      <c r="N538">
        <v>-9047.0499999999993</v>
      </c>
      <c r="O538" t="s">
        <v>120</v>
      </c>
      <c r="P538" t="s">
        <v>830</v>
      </c>
      <c r="AH538">
        <v>1734263</v>
      </c>
      <c r="AI538">
        <v>1733598</v>
      </c>
      <c r="AJ538">
        <f t="shared" si="13"/>
        <v>1</v>
      </c>
    </row>
    <row r="539" spans="1:36">
      <c r="A539" s="1">
        <v>46230</v>
      </c>
      <c r="B539" t="s">
        <v>977</v>
      </c>
      <c r="C539" t="s">
        <v>7</v>
      </c>
      <c r="D539" t="s">
        <v>1426</v>
      </c>
      <c r="E539" t="s">
        <v>208</v>
      </c>
      <c r="F539" t="s">
        <v>1533</v>
      </c>
      <c r="G539">
        <v>44573</v>
      </c>
      <c r="H539" s="1">
        <v>43074</v>
      </c>
      <c r="I539" s="1">
        <v>43082</v>
      </c>
      <c r="J539" s="1">
        <v>50375</v>
      </c>
      <c r="K539" t="s">
        <v>980</v>
      </c>
      <c r="L539" t="s">
        <v>7</v>
      </c>
      <c r="M539">
        <v>44165.65</v>
      </c>
      <c r="N539">
        <v>44165.65</v>
      </c>
      <c r="O539" t="s">
        <v>120</v>
      </c>
      <c r="P539" t="s">
        <v>1583</v>
      </c>
      <c r="AH539">
        <v>1734234</v>
      </c>
      <c r="AI539">
        <v>1733824</v>
      </c>
      <c r="AJ539">
        <f t="shared" si="13"/>
        <v>1</v>
      </c>
    </row>
    <row r="540" spans="1:36">
      <c r="A540" s="1">
        <v>46230</v>
      </c>
      <c r="B540" t="s">
        <v>977</v>
      </c>
      <c r="C540" t="s">
        <v>7</v>
      </c>
      <c r="D540" t="s">
        <v>1426</v>
      </c>
      <c r="E540" t="s">
        <v>208</v>
      </c>
      <c r="F540" t="s">
        <v>1533</v>
      </c>
      <c r="G540">
        <v>44573</v>
      </c>
      <c r="H540" s="1">
        <v>43074</v>
      </c>
      <c r="I540" s="1">
        <v>43082</v>
      </c>
      <c r="J540" s="1">
        <v>50375</v>
      </c>
      <c r="K540" t="s">
        <v>113</v>
      </c>
      <c r="L540" t="s">
        <v>7</v>
      </c>
      <c r="M540">
        <v>6248.57</v>
      </c>
      <c r="N540">
        <v>6248.57</v>
      </c>
      <c r="O540" t="s">
        <v>120</v>
      </c>
      <c r="P540" t="s">
        <v>1583</v>
      </c>
      <c r="AH540">
        <v>1734240</v>
      </c>
      <c r="AI540">
        <v>1729497</v>
      </c>
      <c r="AJ540">
        <f t="shared" si="13"/>
        <v>1</v>
      </c>
    </row>
    <row r="541" spans="1:36">
      <c r="A541" s="1">
        <v>46230</v>
      </c>
      <c r="B541" t="s">
        <v>977</v>
      </c>
      <c r="C541" t="s">
        <v>7</v>
      </c>
      <c r="D541" t="s">
        <v>1426</v>
      </c>
      <c r="E541" t="s">
        <v>208</v>
      </c>
      <c r="F541" t="s">
        <v>1533</v>
      </c>
      <c r="G541">
        <v>49015</v>
      </c>
      <c r="H541" s="1">
        <v>43473</v>
      </c>
      <c r="I541" s="1">
        <v>43479</v>
      </c>
      <c r="J541" s="1">
        <v>50375</v>
      </c>
      <c r="K541" t="s">
        <v>980</v>
      </c>
      <c r="L541" t="s">
        <v>7</v>
      </c>
      <c r="M541">
        <v>-44165.65</v>
      </c>
      <c r="N541">
        <v>-44165.65</v>
      </c>
      <c r="O541" t="s">
        <v>120</v>
      </c>
      <c r="P541" t="s">
        <v>1579</v>
      </c>
      <c r="AH541">
        <v>1734138</v>
      </c>
      <c r="AI541">
        <v>1731034</v>
      </c>
      <c r="AJ541">
        <f t="shared" si="13"/>
        <v>1</v>
      </c>
    </row>
    <row r="542" spans="1:36">
      <c r="A542" s="1">
        <v>46230</v>
      </c>
      <c r="B542" t="s">
        <v>977</v>
      </c>
      <c r="C542" t="s">
        <v>7</v>
      </c>
      <c r="D542" t="s">
        <v>1426</v>
      </c>
      <c r="E542" t="s">
        <v>208</v>
      </c>
      <c r="F542" t="s">
        <v>1533</v>
      </c>
      <c r="G542">
        <v>49015</v>
      </c>
      <c r="H542" s="1">
        <v>43473</v>
      </c>
      <c r="I542" s="1">
        <v>43479</v>
      </c>
      <c r="J542" s="1">
        <v>50375</v>
      </c>
      <c r="K542" t="s">
        <v>113</v>
      </c>
      <c r="L542" t="s">
        <v>7</v>
      </c>
      <c r="M542">
        <v>-6248.57</v>
      </c>
      <c r="N542">
        <v>-6248.57</v>
      </c>
      <c r="O542" t="s">
        <v>120</v>
      </c>
      <c r="P542" t="s">
        <v>1579</v>
      </c>
      <c r="AH542">
        <v>1734148</v>
      </c>
      <c r="AI542">
        <v>1728688</v>
      </c>
      <c r="AJ542">
        <f t="shared" si="13"/>
        <v>1</v>
      </c>
    </row>
    <row r="543" spans="1:36">
      <c r="A543" s="1">
        <v>46230</v>
      </c>
      <c r="B543" t="s">
        <v>977</v>
      </c>
      <c r="C543" t="s">
        <v>7</v>
      </c>
      <c r="D543" t="s">
        <v>1426</v>
      </c>
      <c r="E543" t="s">
        <v>208</v>
      </c>
      <c r="F543" t="s">
        <v>1525</v>
      </c>
      <c r="G543">
        <v>44847</v>
      </c>
      <c r="H543" s="1">
        <v>43104</v>
      </c>
      <c r="I543" s="1">
        <v>43111</v>
      </c>
      <c r="J543" s="1">
        <v>50406</v>
      </c>
      <c r="K543" t="s">
        <v>980</v>
      </c>
      <c r="L543" t="s">
        <v>7</v>
      </c>
      <c r="M543">
        <v>50845.120000000003</v>
      </c>
      <c r="N543">
        <v>50845.120000000003</v>
      </c>
      <c r="O543" t="s">
        <v>120</v>
      </c>
      <c r="P543" t="s">
        <v>1583</v>
      </c>
      <c r="AH543">
        <v>1734008</v>
      </c>
      <c r="AI543">
        <v>1729002</v>
      </c>
      <c r="AJ543">
        <f t="shared" si="13"/>
        <v>1</v>
      </c>
    </row>
    <row r="544" spans="1:36">
      <c r="A544" s="1">
        <v>46230</v>
      </c>
      <c r="B544" t="s">
        <v>977</v>
      </c>
      <c r="C544" t="s">
        <v>7</v>
      </c>
      <c r="D544" t="s">
        <v>1426</v>
      </c>
      <c r="E544" t="s">
        <v>208</v>
      </c>
      <c r="F544" t="s">
        <v>1525</v>
      </c>
      <c r="G544">
        <v>44847</v>
      </c>
      <c r="H544" s="1">
        <v>43104</v>
      </c>
      <c r="I544" s="1">
        <v>43111</v>
      </c>
      <c r="J544" s="1">
        <v>50406</v>
      </c>
      <c r="K544" t="s">
        <v>113</v>
      </c>
      <c r="L544" t="s">
        <v>7</v>
      </c>
      <c r="M544">
        <v>7211.04</v>
      </c>
      <c r="N544">
        <v>7211.04</v>
      </c>
      <c r="O544" t="s">
        <v>120</v>
      </c>
      <c r="P544" t="s">
        <v>1583</v>
      </c>
      <c r="AH544">
        <v>1734120</v>
      </c>
      <c r="AI544">
        <v>1729066</v>
      </c>
      <c r="AJ544">
        <f t="shared" si="13"/>
        <v>1</v>
      </c>
    </row>
    <row r="545" spans="1:36">
      <c r="A545" s="1">
        <v>46230</v>
      </c>
      <c r="B545" t="s">
        <v>977</v>
      </c>
      <c r="C545" t="s">
        <v>7</v>
      </c>
      <c r="D545" t="s">
        <v>1426</v>
      </c>
      <c r="E545" t="s">
        <v>208</v>
      </c>
      <c r="F545" t="s">
        <v>1525</v>
      </c>
      <c r="G545">
        <v>49017</v>
      </c>
      <c r="H545" s="1">
        <v>43473</v>
      </c>
      <c r="I545" s="1">
        <v>43479</v>
      </c>
      <c r="J545" s="1">
        <v>50406</v>
      </c>
      <c r="K545" t="s">
        <v>113</v>
      </c>
      <c r="L545" t="s">
        <v>7</v>
      </c>
      <c r="M545">
        <v>-7211.04</v>
      </c>
      <c r="N545">
        <v>-7211.04</v>
      </c>
      <c r="O545" t="s">
        <v>120</v>
      </c>
      <c r="P545" t="s">
        <v>830</v>
      </c>
      <c r="AH545">
        <v>1734039</v>
      </c>
      <c r="AI545">
        <v>1732755</v>
      </c>
      <c r="AJ545">
        <f t="shared" si="13"/>
        <v>1</v>
      </c>
    </row>
    <row r="546" spans="1:36">
      <c r="A546" s="1">
        <v>46230</v>
      </c>
      <c r="B546" t="s">
        <v>977</v>
      </c>
      <c r="C546" t="s">
        <v>7</v>
      </c>
      <c r="D546" t="s">
        <v>1426</v>
      </c>
      <c r="E546" t="s">
        <v>208</v>
      </c>
      <c r="F546" t="s">
        <v>1525</v>
      </c>
      <c r="G546">
        <v>49017</v>
      </c>
      <c r="H546" s="1">
        <v>43473</v>
      </c>
      <c r="I546" s="1">
        <v>43479</v>
      </c>
      <c r="J546" s="1">
        <v>50406</v>
      </c>
      <c r="K546" t="s">
        <v>980</v>
      </c>
      <c r="L546" t="s">
        <v>7</v>
      </c>
      <c r="M546">
        <v>-50845.120000000003</v>
      </c>
      <c r="N546">
        <v>-50845.120000000003</v>
      </c>
      <c r="O546" t="s">
        <v>120</v>
      </c>
      <c r="P546" t="s">
        <v>830</v>
      </c>
      <c r="AH546">
        <v>1734229</v>
      </c>
      <c r="AI546">
        <v>1731808</v>
      </c>
      <c r="AJ546">
        <f t="shared" si="13"/>
        <v>1</v>
      </c>
    </row>
    <row r="547" spans="1:36">
      <c r="A547" s="1">
        <v>46230</v>
      </c>
      <c r="B547" t="s">
        <v>977</v>
      </c>
      <c r="C547" t="s">
        <v>7</v>
      </c>
      <c r="D547" t="s">
        <v>1426</v>
      </c>
      <c r="E547" t="s">
        <v>208</v>
      </c>
      <c r="F547" t="s">
        <v>1425</v>
      </c>
      <c r="G547">
        <v>43963</v>
      </c>
      <c r="H547" s="1">
        <v>43012</v>
      </c>
      <c r="I547" s="1">
        <v>43020</v>
      </c>
      <c r="J547" s="1">
        <v>50314</v>
      </c>
      <c r="K547" t="s">
        <v>980</v>
      </c>
      <c r="L547" t="s">
        <v>7</v>
      </c>
      <c r="M547">
        <v>109332.16</v>
      </c>
      <c r="N547">
        <v>109332.16</v>
      </c>
      <c r="O547" t="s">
        <v>120</v>
      </c>
      <c r="P547" t="s">
        <v>1583</v>
      </c>
      <c r="AH547">
        <v>1734296</v>
      </c>
      <c r="AI547">
        <v>1732266</v>
      </c>
      <c r="AJ547">
        <f t="shared" si="13"/>
        <v>1</v>
      </c>
    </row>
    <row r="548" spans="1:36">
      <c r="A548" s="1">
        <v>46230</v>
      </c>
      <c r="B548" t="s">
        <v>977</v>
      </c>
      <c r="C548" t="s">
        <v>7</v>
      </c>
      <c r="D548" t="s">
        <v>1426</v>
      </c>
      <c r="E548" t="s">
        <v>208</v>
      </c>
      <c r="F548" t="s">
        <v>1425</v>
      </c>
      <c r="G548">
        <v>43963</v>
      </c>
      <c r="H548" s="1">
        <v>43012</v>
      </c>
      <c r="I548" s="1">
        <v>43020</v>
      </c>
      <c r="J548" s="1">
        <v>50314</v>
      </c>
      <c r="K548" t="s">
        <v>113</v>
      </c>
      <c r="L548" t="s">
        <v>7</v>
      </c>
      <c r="M548">
        <v>15513.2</v>
      </c>
      <c r="N548">
        <v>15513.2</v>
      </c>
      <c r="O548" t="s">
        <v>120</v>
      </c>
      <c r="P548" t="s">
        <v>1583</v>
      </c>
      <c r="AH548">
        <v>1734031</v>
      </c>
      <c r="AI548">
        <v>1732998</v>
      </c>
      <c r="AJ548">
        <f t="shared" si="13"/>
        <v>1</v>
      </c>
    </row>
    <row r="549" spans="1:36">
      <c r="A549" s="1">
        <v>46230</v>
      </c>
      <c r="B549" t="s">
        <v>977</v>
      </c>
      <c r="C549" t="s">
        <v>7</v>
      </c>
      <c r="D549" t="s">
        <v>1426</v>
      </c>
      <c r="E549" t="s">
        <v>208</v>
      </c>
      <c r="F549" t="s">
        <v>1425</v>
      </c>
      <c r="G549">
        <v>43974</v>
      </c>
      <c r="H549" s="1">
        <v>43013</v>
      </c>
      <c r="I549" s="1">
        <v>43020</v>
      </c>
      <c r="J549" s="1">
        <v>50314</v>
      </c>
      <c r="K549" t="s">
        <v>980</v>
      </c>
      <c r="L549" t="s">
        <v>7</v>
      </c>
      <c r="M549">
        <v>201663.84</v>
      </c>
      <c r="N549">
        <v>201663.84</v>
      </c>
      <c r="O549" t="s">
        <v>120</v>
      </c>
      <c r="P549" t="s">
        <v>1583</v>
      </c>
      <c r="AH549">
        <v>1734220</v>
      </c>
      <c r="AI549">
        <v>1733254</v>
      </c>
      <c r="AJ549">
        <f t="shared" si="13"/>
        <v>1</v>
      </c>
    </row>
    <row r="550" spans="1:36">
      <c r="A550" s="1">
        <v>46230</v>
      </c>
      <c r="B550" t="s">
        <v>977</v>
      </c>
      <c r="C550" t="s">
        <v>7</v>
      </c>
      <c r="D550" t="s">
        <v>1426</v>
      </c>
      <c r="E550" t="s">
        <v>208</v>
      </c>
      <c r="F550" t="s">
        <v>1425</v>
      </c>
      <c r="G550">
        <v>43974</v>
      </c>
      <c r="H550" s="1">
        <v>43013</v>
      </c>
      <c r="I550" s="1">
        <v>43020</v>
      </c>
      <c r="J550" s="1">
        <v>50314</v>
      </c>
      <c r="K550" t="s">
        <v>113</v>
      </c>
      <c r="L550" t="s">
        <v>7</v>
      </c>
      <c r="M550">
        <v>28614.2</v>
      </c>
      <c r="N550">
        <v>28614.2</v>
      </c>
      <c r="O550" t="s">
        <v>120</v>
      </c>
      <c r="P550" t="s">
        <v>1583</v>
      </c>
      <c r="AH550">
        <v>1734071</v>
      </c>
      <c r="AI550">
        <v>1730732</v>
      </c>
      <c r="AJ550">
        <f t="shared" si="13"/>
        <v>1</v>
      </c>
    </row>
    <row r="551" spans="1:36">
      <c r="A551" s="1">
        <v>46230</v>
      </c>
      <c r="B551" t="s">
        <v>977</v>
      </c>
      <c r="C551" t="s">
        <v>7</v>
      </c>
      <c r="D551" t="s">
        <v>1426</v>
      </c>
      <c r="E551" t="s">
        <v>208</v>
      </c>
      <c r="F551" t="s">
        <v>1425</v>
      </c>
      <c r="G551">
        <v>45051</v>
      </c>
      <c r="H551" s="1">
        <v>43124</v>
      </c>
      <c r="I551" s="1">
        <v>43144</v>
      </c>
      <c r="J551" s="1">
        <v>50314</v>
      </c>
      <c r="K551" t="s">
        <v>113</v>
      </c>
      <c r="L551" t="s">
        <v>7</v>
      </c>
      <c r="M551">
        <v>-25732.560000000001</v>
      </c>
      <c r="N551">
        <v>-25732.560000000001</v>
      </c>
      <c r="O551" t="s">
        <v>120</v>
      </c>
      <c r="P551" t="s">
        <v>420</v>
      </c>
      <c r="AH551">
        <v>1734163</v>
      </c>
      <c r="AI551">
        <v>1733764</v>
      </c>
      <c r="AJ551">
        <f t="shared" si="13"/>
        <v>1</v>
      </c>
    </row>
    <row r="552" spans="1:36">
      <c r="A552" s="1">
        <v>46230</v>
      </c>
      <c r="B552" t="s">
        <v>977</v>
      </c>
      <c r="C552" t="s">
        <v>7</v>
      </c>
      <c r="D552" t="s">
        <v>1426</v>
      </c>
      <c r="E552" t="s">
        <v>208</v>
      </c>
      <c r="F552" t="s">
        <v>1425</v>
      </c>
      <c r="G552">
        <v>45051</v>
      </c>
      <c r="H552" s="1">
        <v>43124</v>
      </c>
      <c r="I552" s="1">
        <v>43144</v>
      </c>
      <c r="J552" s="1">
        <v>50314</v>
      </c>
      <c r="K552" t="s">
        <v>980</v>
      </c>
      <c r="L552" t="s">
        <v>7</v>
      </c>
      <c r="M552">
        <v>-181354.96</v>
      </c>
      <c r="N552">
        <v>-181354.96</v>
      </c>
      <c r="O552" t="s">
        <v>120</v>
      </c>
      <c r="P552" t="s">
        <v>420</v>
      </c>
      <c r="AH552">
        <v>1734262</v>
      </c>
      <c r="AI552">
        <v>1733641</v>
      </c>
      <c r="AJ552">
        <f t="shared" si="13"/>
        <v>1</v>
      </c>
    </row>
    <row r="553" spans="1:36">
      <c r="A553" s="1">
        <v>46230</v>
      </c>
      <c r="B553" t="s">
        <v>977</v>
      </c>
      <c r="C553" t="s">
        <v>7</v>
      </c>
      <c r="D553" t="s">
        <v>1426</v>
      </c>
      <c r="E553" t="s">
        <v>208</v>
      </c>
      <c r="F553" t="s">
        <v>1425</v>
      </c>
      <c r="G553">
        <v>45461</v>
      </c>
      <c r="H553" s="1">
        <v>43138</v>
      </c>
      <c r="I553" s="1">
        <v>43144</v>
      </c>
      <c r="J553" s="1">
        <v>50314</v>
      </c>
      <c r="K553" t="s">
        <v>113</v>
      </c>
      <c r="L553" t="s">
        <v>7</v>
      </c>
      <c r="M553">
        <v>-18394.84</v>
      </c>
      <c r="N553">
        <v>-18394.84</v>
      </c>
      <c r="O553" t="s">
        <v>120</v>
      </c>
      <c r="P553" t="s">
        <v>1598</v>
      </c>
      <c r="AH553">
        <v>1734730</v>
      </c>
      <c r="AI553">
        <v>1728791</v>
      </c>
      <c r="AJ553">
        <f t="shared" si="13"/>
        <v>1</v>
      </c>
    </row>
    <row r="554" spans="1:36">
      <c r="A554" s="1">
        <v>46230</v>
      </c>
      <c r="B554" t="s">
        <v>977</v>
      </c>
      <c r="C554" t="s">
        <v>7</v>
      </c>
      <c r="D554" t="s">
        <v>1426</v>
      </c>
      <c r="E554" t="s">
        <v>208</v>
      </c>
      <c r="F554" t="s">
        <v>1425</v>
      </c>
      <c r="G554">
        <v>45461</v>
      </c>
      <c r="H554" s="1">
        <v>43138</v>
      </c>
      <c r="I554" s="1">
        <v>43144</v>
      </c>
      <c r="J554" s="1">
        <v>50314</v>
      </c>
      <c r="K554" t="s">
        <v>980</v>
      </c>
      <c r="L554" t="s">
        <v>7</v>
      </c>
      <c r="M554">
        <v>-129641.04</v>
      </c>
      <c r="N554">
        <v>-129641.04</v>
      </c>
      <c r="O554" t="s">
        <v>120</v>
      </c>
      <c r="P554" t="s">
        <v>1598</v>
      </c>
      <c r="AH554">
        <v>1802926</v>
      </c>
      <c r="AI554">
        <v>1730210</v>
      </c>
      <c r="AJ554">
        <f t="shared" si="13"/>
        <v>1</v>
      </c>
    </row>
    <row r="555" spans="1:36">
      <c r="A555" s="1">
        <v>46230</v>
      </c>
      <c r="B555" t="s">
        <v>977</v>
      </c>
      <c r="C555" t="s">
        <v>7</v>
      </c>
      <c r="D555" t="s">
        <v>1426</v>
      </c>
      <c r="E555" t="s">
        <v>208</v>
      </c>
      <c r="F555" t="s">
        <v>1471</v>
      </c>
      <c r="G555">
        <v>44333</v>
      </c>
      <c r="H555" s="1">
        <v>43045</v>
      </c>
      <c r="I555" s="1">
        <v>43052</v>
      </c>
      <c r="J555" s="1">
        <v>50345</v>
      </c>
      <c r="K555" t="s">
        <v>113</v>
      </c>
      <c r="L555" t="s">
        <v>7</v>
      </c>
      <c r="M555">
        <v>15204.08</v>
      </c>
      <c r="N555">
        <v>15204.08</v>
      </c>
      <c r="O555" t="s">
        <v>120</v>
      </c>
      <c r="P555" t="s">
        <v>1599</v>
      </c>
      <c r="AH555">
        <v>1734117</v>
      </c>
      <c r="AI555">
        <v>1733759</v>
      </c>
      <c r="AJ555">
        <f t="shared" si="13"/>
        <v>1</v>
      </c>
    </row>
    <row r="556" spans="1:36">
      <c r="A556" s="1">
        <v>46230</v>
      </c>
      <c r="B556" t="s">
        <v>977</v>
      </c>
      <c r="C556" t="s">
        <v>7</v>
      </c>
      <c r="D556" t="s">
        <v>1426</v>
      </c>
      <c r="E556" t="s">
        <v>208</v>
      </c>
      <c r="F556" t="s">
        <v>1471</v>
      </c>
      <c r="G556">
        <v>44333</v>
      </c>
      <c r="H556" s="1">
        <v>43045</v>
      </c>
      <c r="I556" s="1">
        <v>43052</v>
      </c>
      <c r="J556" s="1">
        <v>50345</v>
      </c>
      <c r="K556" t="s">
        <v>980</v>
      </c>
      <c r="L556" t="s">
        <v>7</v>
      </c>
      <c r="M556">
        <v>106926.89</v>
      </c>
      <c r="N556">
        <v>106926.89</v>
      </c>
      <c r="O556" t="s">
        <v>120</v>
      </c>
      <c r="P556" t="s">
        <v>1599</v>
      </c>
      <c r="AH556">
        <v>1734144</v>
      </c>
      <c r="AI556">
        <v>1733827</v>
      </c>
      <c r="AJ556">
        <f t="shared" si="13"/>
        <v>1</v>
      </c>
    </row>
    <row r="557" spans="1:36">
      <c r="A557" s="1">
        <v>46230</v>
      </c>
      <c r="B557" t="s">
        <v>977</v>
      </c>
      <c r="C557" t="s">
        <v>7</v>
      </c>
      <c r="D557" t="s">
        <v>1426</v>
      </c>
      <c r="E557" t="s">
        <v>208</v>
      </c>
      <c r="F557" t="s">
        <v>1471</v>
      </c>
      <c r="G557">
        <v>45788</v>
      </c>
      <c r="H557" s="1">
        <v>43166</v>
      </c>
      <c r="I557" s="1">
        <v>43172</v>
      </c>
      <c r="J557" s="1">
        <v>50345</v>
      </c>
      <c r="K557" t="s">
        <v>113</v>
      </c>
      <c r="L557" t="s">
        <v>7</v>
      </c>
      <c r="M557">
        <v>-15204.08</v>
      </c>
      <c r="N557">
        <v>-15204.08</v>
      </c>
      <c r="O557" t="s">
        <v>120</v>
      </c>
      <c r="P557" t="s">
        <v>1586</v>
      </c>
      <c r="AH557">
        <v>1734005</v>
      </c>
      <c r="AI557">
        <v>1732613</v>
      </c>
      <c r="AJ557">
        <f t="shared" si="13"/>
        <v>1</v>
      </c>
    </row>
    <row r="558" spans="1:36">
      <c r="A558" s="1">
        <v>46230</v>
      </c>
      <c r="B558" t="s">
        <v>977</v>
      </c>
      <c r="C558" t="s">
        <v>7</v>
      </c>
      <c r="D558" t="s">
        <v>1426</v>
      </c>
      <c r="E558" t="s">
        <v>208</v>
      </c>
      <c r="F558" t="s">
        <v>1471</v>
      </c>
      <c r="G558">
        <v>45788</v>
      </c>
      <c r="H558" s="1">
        <v>43166</v>
      </c>
      <c r="I558" s="1">
        <v>43172</v>
      </c>
      <c r="J558" s="1">
        <v>50345</v>
      </c>
      <c r="K558" t="s">
        <v>980</v>
      </c>
      <c r="L558" t="s">
        <v>7</v>
      </c>
      <c r="M558">
        <v>-106926.89</v>
      </c>
      <c r="N558">
        <v>-106926.89</v>
      </c>
      <c r="O558" t="s">
        <v>120</v>
      </c>
      <c r="P558" t="s">
        <v>1586</v>
      </c>
      <c r="AH558">
        <v>1734187</v>
      </c>
      <c r="AI558">
        <v>1732246</v>
      </c>
      <c r="AJ558">
        <f t="shared" si="13"/>
        <v>1</v>
      </c>
    </row>
    <row r="559" spans="1:36">
      <c r="A559" s="1">
        <v>46230</v>
      </c>
      <c r="B559" t="s">
        <v>977</v>
      </c>
      <c r="C559" t="s">
        <v>7</v>
      </c>
      <c r="D559" t="s">
        <v>1426</v>
      </c>
      <c r="E559" t="s">
        <v>208</v>
      </c>
      <c r="F559" t="s">
        <v>1475</v>
      </c>
      <c r="G559">
        <v>44304</v>
      </c>
      <c r="H559" s="1">
        <v>43041</v>
      </c>
      <c r="I559" s="1">
        <v>43055</v>
      </c>
      <c r="J559" s="1">
        <v>46692</v>
      </c>
      <c r="K559" t="s">
        <v>113</v>
      </c>
      <c r="L559" t="s">
        <v>7</v>
      </c>
      <c r="M559">
        <v>5136.1000000000004</v>
      </c>
      <c r="N559">
        <v>5136.1000000000004</v>
      </c>
      <c r="O559" t="s">
        <v>120</v>
      </c>
      <c r="P559" t="s">
        <v>1583</v>
      </c>
      <c r="AH559">
        <v>1734258</v>
      </c>
      <c r="AI559">
        <v>1732151</v>
      </c>
      <c r="AJ559">
        <f t="shared" si="13"/>
        <v>1</v>
      </c>
    </row>
    <row r="560" spans="1:36">
      <c r="A560" s="1">
        <v>46230</v>
      </c>
      <c r="B560" t="s">
        <v>977</v>
      </c>
      <c r="C560" t="s">
        <v>7</v>
      </c>
      <c r="D560" t="s">
        <v>1426</v>
      </c>
      <c r="E560" t="s">
        <v>208</v>
      </c>
      <c r="F560" t="s">
        <v>1475</v>
      </c>
      <c r="G560">
        <v>44304</v>
      </c>
      <c r="H560" s="1">
        <v>43041</v>
      </c>
      <c r="I560" s="1">
        <v>43055</v>
      </c>
      <c r="J560" s="1">
        <v>46692</v>
      </c>
      <c r="K560" t="s">
        <v>980</v>
      </c>
      <c r="L560" t="s">
        <v>7</v>
      </c>
      <c r="M560">
        <v>159463.95000000001</v>
      </c>
      <c r="N560">
        <v>159463.95000000001</v>
      </c>
      <c r="O560" t="s">
        <v>120</v>
      </c>
      <c r="P560" t="s">
        <v>1583</v>
      </c>
      <c r="AH560">
        <v>1734749</v>
      </c>
      <c r="AI560">
        <v>1732823</v>
      </c>
      <c r="AJ560">
        <f t="shared" si="13"/>
        <v>1</v>
      </c>
    </row>
    <row r="561" spans="1:36">
      <c r="A561" s="1">
        <v>46230</v>
      </c>
      <c r="B561" t="s">
        <v>977</v>
      </c>
      <c r="C561" t="s">
        <v>7</v>
      </c>
      <c r="D561" t="s">
        <v>1426</v>
      </c>
      <c r="E561" t="s">
        <v>208</v>
      </c>
      <c r="F561" t="s">
        <v>1475</v>
      </c>
      <c r="G561">
        <v>45052</v>
      </c>
      <c r="H561" s="1">
        <v>43124</v>
      </c>
      <c r="I561" s="1">
        <v>43146</v>
      </c>
      <c r="J561" s="1">
        <v>46692</v>
      </c>
      <c r="K561" t="s">
        <v>980</v>
      </c>
      <c r="L561" t="s">
        <v>7</v>
      </c>
      <c r="M561">
        <v>-159463.95000000001</v>
      </c>
      <c r="N561">
        <v>-159463.95000000001</v>
      </c>
      <c r="O561" t="s">
        <v>120</v>
      </c>
      <c r="P561" t="s">
        <v>1598</v>
      </c>
      <c r="AH561">
        <v>1734736</v>
      </c>
      <c r="AI561">
        <v>1732928</v>
      </c>
      <c r="AJ561">
        <f t="shared" si="13"/>
        <v>1</v>
      </c>
    </row>
    <row r="562" spans="1:36">
      <c r="A562" s="1">
        <v>46230</v>
      </c>
      <c r="B562" t="s">
        <v>977</v>
      </c>
      <c r="C562" t="s">
        <v>7</v>
      </c>
      <c r="D562" t="s">
        <v>1426</v>
      </c>
      <c r="E562" t="s">
        <v>208</v>
      </c>
      <c r="F562" t="s">
        <v>1475</v>
      </c>
      <c r="G562">
        <v>45052</v>
      </c>
      <c r="H562" s="1">
        <v>43124</v>
      </c>
      <c r="I562" s="1">
        <v>43146</v>
      </c>
      <c r="J562" s="1">
        <v>46692</v>
      </c>
      <c r="K562" t="s">
        <v>113</v>
      </c>
      <c r="L562" t="s">
        <v>7</v>
      </c>
      <c r="M562">
        <v>-5136.1000000000004</v>
      </c>
      <c r="N562">
        <v>-5136.1000000000004</v>
      </c>
      <c r="O562" t="s">
        <v>120</v>
      </c>
      <c r="P562" t="s">
        <v>1598</v>
      </c>
      <c r="AH562">
        <v>1734745</v>
      </c>
      <c r="AI562">
        <v>1731830</v>
      </c>
      <c r="AJ562">
        <f t="shared" si="13"/>
        <v>1</v>
      </c>
    </row>
    <row r="563" spans="1:36">
      <c r="A563" s="1">
        <v>46230</v>
      </c>
      <c r="B563" t="s">
        <v>977</v>
      </c>
      <c r="C563" t="s">
        <v>7</v>
      </c>
      <c r="D563" t="s">
        <v>1310</v>
      </c>
      <c r="E563" t="s">
        <v>208</v>
      </c>
      <c r="F563" t="s">
        <v>1417</v>
      </c>
      <c r="G563">
        <v>14574</v>
      </c>
      <c r="H563" s="1">
        <v>39121</v>
      </c>
      <c r="I563" s="1">
        <v>39141</v>
      </c>
      <c r="J563" s="1">
        <v>50826</v>
      </c>
      <c r="K563" t="s">
        <v>350</v>
      </c>
      <c r="L563" t="s">
        <v>7</v>
      </c>
      <c r="M563">
        <v>0</v>
      </c>
      <c r="N563">
        <v>0</v>
      </c>
      <c r="O563" t="s">
        <v>120</v>
      </c>
      <c r="P563" t="s">
        <v>1588</v>
      </c>
      <c r="AH563">
        <v>1734727</v>
      </c>
      <c r="AI563">
        <v>1732285</v>
      </c>
      <c r="AJ563">
        <f t="shared" si="13"/>
        <v>1</v>
      </c>
    </row>
    <row r="564" spans="1:36">
      <c r="A564" s="1">
        <v>46230</v>
      </c>
      <c r="B564" t="s">
        <v>977</v>
      </c>
      <c r="C564" t="s">
        <v>7</v>
      </c>
      <c r="D564" t="s">
        <v>1310</v>
      </c>
      <c r="E564" t="s">
        <v>208</v>
      </c>
      <c r="F564" t="s">
        <v>1417</v>
      </c>
      <c r="G564">
        <v>14574</v>
      </c>
      <c r="H564" s="1">
        <v>39121</v>
      </c>
      <c r="I564" s="1">
        <v>39141</v>
      </c>
      <c r="J564" s="1">
        <v>50826</v>
      </c>
      <c r="K564" t="s">
        <v>980</v>
      </c>
      <c r="L564" t="s">
        <v>7</v>
      </c>
      <c r="M564">
        <v>8410.7800000000007</v>
      </c>
      <c r="N564">
        <v>8410.7800000000007</v>
      </c>
      <c r="O564" t="s">
        <v>120</v>
      </c>
      <c r="P564" t="s">
        <v>1588</v>
      </c>
      <c r="AH564">
        <v>1734729</v>
      </c>
      <c r="AI564">
        <v>1732556</v>
      </c>
      <c r="AJ564">
        <f t="shared" si="13"/>
        <v>1</v>
      </c>
    </row>
    <row r="565" spans="1:36">
      <c r="A565" s="1">
        <v>46230</v>
      </c>
      <c r="B565" t="s">
        <v>977</v>
      </c>
      <c r="C565" t="s">
        <v>7</v>
      </c>
      <c r="D565" t="s">
        <v>1310</v>
      </c>
      <c r="E565" t="s">
        <v>208</v>
      </c>
      <c r="F565" t="s">
        <v>1417</v>
      </c>
      <c r="G565">
        <v>14590</v>
      </c>
      <c r="H565" s="1">
        <v>39126</v>
      </c>
      <c r="I565" s="1">
        <v>39141</v>
      </c>
      <c r="J565" s="1">
        <v>50826</v>
      </c>
      <c r="K565" t="s">
        <v>350</v>
      </c>
      <c r="L565" t="s">
        <v>7</v>
      </c>
      <c r="M565">
        <v>0</v>
      </c>
      <c r="N565">
        <v>0</v>
      </c>
      <c r="O565" t="s">
        <v>120</v>
      </c>
      <c r="P565" t="s">
        <v>1588</v>
      </c>
      <c r="AH565">
        <v>1734746</v>
      </c>
      <c r="AI565">
        <v>1729045</v>
      </c>
      <c r="AJ565">
        <f t="shared" si="13"/>
        <v>1</v>
      </c>
    </row>
    <row r="566" spans="1:36">
      <c r="A566" s="1">
        <v>46230</v>
      </c>
      <c r="B566" t="s">
        <v>977</v>
      </c>
      <c r="C566" t="s">
        <v>7</v>
      </c>
      <c r="D566" t="s">
        <v>1310</v>
      </c>
      <c r="E566" t="s">
        <v>208</v>
      </c>
      <c r="F566" t="s">
        <v>1417</v>
      </c>
      <c r="G566">
        <v>14590</v>
      </c>
      <c r="H566" s="1">
        <v>39126</v>
      </c>
      <c r="I566" s="1">
        <v>39141</v>
      </c>
      <c r="J566" s="1">
        <v>50826</v>
      </c>
      <c r="K566" t="s">
        <v>980</v>
      </c>
      <c r="L566" t="s">
        <v>7</v>
      </c>
      <c r="M566">
        <v>2523.23</v>
      </c>
      <c r="N566">
        <v>2523.23</v>
      </c>
      <c r="O566" t="s">
        <v>120</v>
      </c>
      <c r="P566" t="s">
        <v>1588</v>
      </c>
      <c r="AH566">
        <v>1734748</v>
      </c>
      <c r="AI566">
        <v>1732137</v>
      </c>
      <c r="AJ566">
        <f t="shared" si="13"/>
        <v>1</v>
      </c>
    </row>
    <row r="567" spans="1:36">
      <c r="A567" s="1">
        <v>46230</v>
      </c>
      <c r="B567" t="s">
        <v>977</v>
      </c>
      <c r="C567" t="s">
        <v>7</v>
      </c>
      <c r="D567" t="s">
        <v>1310</v>
      </c>
      <c r="E567" t="s">
        <v>208</v>
      </c>
      <c r="F567" t="s">
        <v>1417</v>
      </c>
      <c r="G567">
        <v>14834</v>
      </c>
      <c r="H567" s="1">
        <v>39190</v>
      </c>
      <c r="I567" s="1">
        <v>39192</v>
      </c>
      <c r="J567" s="1">
        <v>50826</v>
      </c>
      <c r="K567" t="s">
        <v>350</v>
      </c>
      <c r="L567" t="s">
        <v>7</v>
      </c>
      <c r="M567">
        <v>0</v>
      </c>
      <c r="N567">
        <v>0</v>
      </c>
      <c r="O567" t="s">
        <v>120</v>
      </c>
      <c r="P567" t="s">
        <v>1588</v>
      </c>
      <c r="AH567">
        <v>1734735</v>
      </c>
      <c r="AI567">
        <v>1731125</v>
      </c>
      <c r="AJ567">
        <f t="shared" si="13"/>
        <v>1</v>
      </c>
    </row>
    <row r="568" spans="1:36">
      <c r="A568" s="1">
        <v>46230</v>
      </c>
      <c r="B568" t="s">
        <v>977</v>
      </c>
      <c r="C568" t="s">
        <v>7</v>
      </c>
      <c r="D568" t="s">
        <v>1310</v>
      </c>
      <c r="E568" t="s">
        <v>208</v>
      </c>
      <c r="F568" t="s">
        <v>1417</v>
      </c>
      <c r="G568">
        <v>14834</v>
      </c>
      <c r="H568" s="1">
        <v>39190</v>
      </c>
      <c r="I568" s="1">
        <v>39192</v>
      </c>
      <c r="J568" s="1">
        <v>50826</v>
      </c>
      <c r="K568" t="s">
        <v>980</v>
      </c>
      <c r="L568" t="s">
        <v>7</v>
      </c>
      <c r="M568">
        <v>-1401.8</v>
      </c>
      <c r="N568">
        <v>-1401.8</v>
      </c>
      <c r="O568" t="s">
        <v>120</v>
      </c>
      <c r="P568" t="s">
        <v>1588</v>
      </c>
      <c r="AH568">
        <v>1734739</v>
      </c>
      <c r="AI568">
        <v>1732773</v>
      </c>
      <c r="AJ568">
        <f t="shared" si="13"/>
        <v>1</v>
      </c>
    </row>
    <row r="569" spans="1:36">
      <c r="A569" s="1">
        <v>46230</v>
      </c>
      <c r="B569" t="s">
        <v>977</v>
      </c>
      <c r="C569" t="s">
        <v>7</v>
      </c>
      <c r="D569" t="s">
        <v>1310</v>
      </c>
      <c r="E569" t="s">
        <v>208</v>
      </c>
      <c r="F569" t="s">
        <v>1417</v>
      </c>
      <c r="G569">
        <v>17126</v>
      </c>
      <c r="H569" s="1">
        <v>39934</v>
      </c>
      <c r="I569" s="1">
        <v>39934</v>
      </c>
      <c r="J569" s="1">
        <v>50826</v>
      </c>
      <c r="K569" t="s">
        <v>980</v>
      </c>
      <c r="L569" t="s">
        <v>7</v>
      </c>
      <c r="M569">
        <v>-9532.2099999999991</v>
      </c>
      <c r="N569">
        <v>-9532.2099999999991</v>
      </c>
      <c r="O569" t="s">
        <v>120</v>
      </c>
      <c r="P569" t="s">
        <v>993</v>
      </c>
      <c r="AH569">
        <v>1734750</v>
      </c>
      <c r="AI569">
        <v>1733376</v>
      </c>
      <c r="AJ569">
        <f t="shared" si="13"/>
        <v>1</v>
      </c>
    </row>
    <row r="570" spans="1:36">
      <c r="A570" s="1">
        <v>46230</v>
      </c>
      <c r="B570" t="s">
        <v>977</v>
      </c>
      <c r="C570" t="s">
        <v>7</v>
      </c>
      <c r="D570" t="s">
        <v>1310</v>
      </c>
      <c r="E570" t="s">
        <v>208</v>
      </c>
      <c r="F570" t="s">
        <v>1417</v>
      </c>
      <c r="G570">
        <v>17126</v>
      </c>
      <c r="H570" s="1">
        <v>39934</v>
      </c>
      <c r="I570" s="1">
        <v>39934</v>
      </c>
      <c r="J570" s="1">
        <v>50826</v>
      </c>
      <c r="K570" t="s">
        <v>350</v>
      </c>
      <c r="L570" t="s">
        <v>7</v>
      </c>
      <c r="M570">
        <v>0</v>
      </c>
      <c r="N570">
        <v>0</v>
      </c>
      <c r="O570" t="s">
        <v>120</v>
      </c>
      <c r="P570" t="s">
        <v>993</v>
      </c>
      <c r="AH570">
        <v>1734743</v>
      </c>
      <c r="AI570">
        <v>1728086</v>
      </c>
      <c r="AJ570">
        <f t="shared" si="13"/>
        <v>1</v>
      </c>
    </row>
    <row r="571" spans="1:36">
      <c r="A571" s="1">
        <v>46230</v>
      </c>
      <c r="B571" t="s">
        <v>977</v>
      </c>
      <c r="C571" t="s">
        <v>7</v>
      </c>
      <c r="D571" t="s">
        <v>1310</v>
      </c>
      <c r="E571" t="s">
        <v>208</v>
      </c>
      <c r="F571" t="s">
        <v>1472</v>
      </c>
      <c r="G571">
        <v>14575</v>
      </c>
      <c r="H571" s="1">
        <v>39121</v>
      </c>
      <c r="I571" s="1">
        <v>39141</v>
      </c>
      <c r="J571" s="1">
        <v>53748</v>
      </c>
      <c r="K571" t="s">
        <v>980</v>
      </c>
      <c r="L571" t="s">
        <v>7</v>
      </c>
      <c r="M571">
        <v>35618.01</v>
      </c>
      <c r="N571">
        <v>35618.01</v>
      </c>
      <c r="O571" t="s">
        <v>120</v>
      </c>
      <c r="P571" t="s">
        <v>1600</v>
      </c>
      <c r="AH571">
        <v>1734740</v>
      </c>
      <c r="AI571">
        <v>1728834</v>
      </c>
      <c r="AJ571">
        <f t="shared" si="13"/>
        <v>1</v>
      </c>
    </row>
    <row r="572" spans="1:36">
      <c r="A572" s="1">
        <v>46230</v>
      </c>
      <c r="B572" t="s">
        <v>977</v>
      </c>
      <c r="C572" t="s">
        <v>7</v>
      </c>
      <c r="D572" t="s">
        <v>1310</v>
      </c>
      <c r="E572" t="s">
        <v>208</v>
      </c>
      <c r="F572" t="s">
        <v>1472</v>
      </c>
      <c r="G572">
        <v>14575</v>
      </c>
      <c r="H572" s="1">
        <v>39121</v>
      </c>
      <c r="I572" s="1">
        <v>39141</v>
      </c>
      <c r="J572" s="1">
        <v>53748</v>
      </c>
      <c r="K572" t="s">
        <v>350</v>
      </c>
      <c r="L572" t="s">
        <v>7</v>
      </c>
      <c r="M572">
        <v>0</v>
      </c>
      <c r="N572">
        <v>0</v>
      </c>
      <c r="O572" t="s">
        <v>120</v>
      </c>
      <c r="P572" t="s">
        <v>1600</v>
      </c>
      <c r="AH572">
        <v>1734751</v>
      </c>
      <c r="AI572">
        <v>1732178</v>
      </c>
      <c r="AJ572">
        <f t="shared" si="13"/>
        <v>1</v>
      </c>
    </row>
    <row r="573" spans="1:36">
      <c r="A573" s="1">
        <v>46230</v>
      </c>
      <c r="B573" t="s">
        <v>977</v>
      </c>
      <c r="C573" t="s">
        <v>7</v>
      </c>
      <c r="D573" t="s">
        <v>1310</v>
      </c>
      <c r="E573" t="s">
        <v>208</v>
      </c>
      <c r="F573" t="s">
        <v>1472</v>
      </c>
      <c r="G573">
        <v>15037</v>
      </c>
      <c r="H573" s="1">
        <v>39279</v>
      </c>
      <c r="I573" s="1">
        <v>39282</v>
      </c>
      <c r="J573" s="1">
        <v>53748</v>
      </c>
      <c r="K573" t="s">
        <v>980</v>
      </c>
      <c r="L573" t="s">
        <v>7</v>
      </c>
      <c r="M573">
        <v>-35618.01</v>
      </c>
      <c r="N573">
        <v>-35618.01</v>
      </c>
      <c r="O573" t="s">
        <v>120</v>
      </c>
      <c r="P573" t="s">
        <v>1600</v>
      </c>
      <c r="AH573">
        <v>1734733</v>
      </c>
      <c r="AI573">
        <v>1731011</v>
      </c>
      <c r="AJ573">
        <f t="shared" si="13"/>
        <v>1</v>
      </c>
    </row>
    <row r="574" spans="1:36">
      <c r="A574" s="1">
        <v>46230</v>
      </c>
      <c r="B574" t="s">
        <v>977</v>
      </c>
      <c r="C574" t="s">
        <v>7</v>
      </c>
      <c r="D574" t="s">
        <v>1310</v>
      </c>
      <c r="E574" t="s">
        <v>208</v>
      </c>
      <c r="F574" t="s">
        <v>1472</v>
      </c>
      <c r="G574">
        <v>15037</v>
      </c>
      <c r="H574" s="1">
        <v>39279</v>
      </c>
      <c r="I574" s="1">
        <v>39282</v>
      </c>
      <c r="J574" s="1">
        <v>53748</v>
      </c>
      <c r="K574" t="s">
        <v>350</v>
      </c>
      <c r="L574" t="s">
        <v>7</v>
      </c>
      <c r="M574">
        <v>0</v>
      </c>
      <c r="N574">
        <v>0</v>
      </c>
      <c r="O574" t="s">
        <v>120</v>
      </c>
      <c r="P574" t="s">
        <v>1600</v>
      </c>
      <c r="AH574">
        <v>1734728</v>
      </c>
      <c r="AI574">
        <v>1731728</v>
      </c>
      <c r="AJ574">
        <f t="shared" si="13"/>
        <v>1</v>
      </c>
    </row>
    <row r="575" spans="1:36">
      <c r="A575" s="1">
        <v>46230</v>
      </c>
      <c r="B575" t="s">
        <v>977</v>
      </c>
      <c r="C575" t="s">
        <v>7</v>
      </c>
      <c r="D575" t="s">
        <v>1310</v>
      </c>
      <c r="E575" t="s">
        <v>208</v>
      </c>
      <c r="F575" t="s">
        <v>1431</v>
      </c>
      <c r="G575">
        <v>14582</v>
      </c>
      <c r="H575" s="1">
        <v>39122</v>
      </c>
      <c r="I575" s="1">
        <v>39142</v>
      </c>
      <c r="J575" s="1">
        <v>53748</v>
      </c>
      <c r="K575" t="s">
        <v>980</v>
      </c>
      <c r="L575" t="s">
        <v>7</v>
      </c>
      <c r="M575">
        <v>980783</v>
      </c>
      <c r="N575">
        <v>980783</v>
      </c>
      <c r="O575" t="s">
        <v>120</v>
      </c>
      <c r="P575" t="s">
        <v>1586</v>
      </c>
      <c r="AH575">
        <v>1734731</v>
      </c>
      <c r="AI575">
        <v>1729309</v>
      </c>
      <c r="AJ575">
        <f t="shared" si="13"/>
        <v>1</v>
      </c>
    </row>
    <row r="576" spans="1:36">
      <c r="A576" s="1">
        <v>46230</v>
      </c>
      <c r="B576" t="s">
        <v>977</v>
      </c>
      <c r="C576" t="s">
        <v>7</v>
      </c>
      <c r="D576" t="s">
        <v>1310</v>
      </c>
      <c r="E576" t="s">
        <v>208</v>
      </c>
      <c r="F576" t="s">
        <v>1431</v>
      </c>
      <c r="G576">
        <v>14582</v>
      </c>
      <c r="H576" s="1">
        <v>39122</v>
      </c>
      <c r="I576" s="1">
        <v>39142</v>
      </c>
      <c r="J576" s="1">
        <v>53748</v>
      </c>
      <c r="K576" t="s">
        <v>350</v>
      </c>
      <c r="L576" t="s">
        <v>7</v>
      </c>
      <c r="M576">
        <v>0</v>
      </c>
      <c r="N576">
        <v>0</v>
      </c>
      <c r="O576" t="s">
        <v>120</v>
      </c>
      <c r="P576" t="s">
        <v>1586</v>
      </c>
      <c r="AH576">
        <v>1734732</v>
      </c>
      <c r="AI576">
        <v>1732695</v>
      </c>
      <c r="AJ576">
        <f t="shared" si="13"/>
        <v>1</v>
      </c>
    </row>
    <row r="577" spans="1:36">
      <c r="A577" s="1">
        <v>46230</v>
      </c>
      <c r="B577" t="s">
        <v>977</v>
      </c>
      <c r="C577" t="s">
        <v>7</v>
      </c>
      <c r="D577" t="s">
        <v>1310</v>
      </c>
      <c r="E577" t="s">
        <v>208</v>
      </c>
      <c r="F577" t="s">
        <v>1431</v>
      </c>
      <c r="G577">
        <v>15036</v>
      </c>
      <c r="H577" s="1">
        <v>39279</v>
      </c>
      <c r="I577" s="1">
        <v>39282</v>
      </c>
      <c r="J577" s="1">
        <v>53748</v>
      </c>
      <c r="K577" t="s">
        <v>980</v>
      </c>
      <c r="L577" t="s">
        <v>7</v>
      </c>
      <c r="M577">
        <v>-980783</v>
      </c>
      <c r="N577">
        <v>-980783</v>
      </c>
      <c r="O577" t="s">
        <v>120</v>
      </c>
      <c r="P577" t="s">
        <v>1586</v>
      </c>
      <c r="AH577">
        <v>1734734</v>
      </c>
      <c r="AI577">
        <v>1727841</v>
      </c>
      <c r="AJ577">
        <f t="shared" si="13"/>
        <v>1</v>
      </c>
    </row>
    <row r="578" spans="1:36">
      <c r="A578" s="1">
        <v>46230</v>
      </c>
      <c r="B578" t="s">
        <v>977</v>
      </c>
      <c r="C578" t="s">
        <v>7</v>
      </c>
      <c r="D578" t="s">
        <v>1310</v>
      </c>
      <c r="E578" t="s">
        <v>208</v>
      </c>
      <c r="F578" t="s">
        <v>1431</v>
      </c>
      <c r="G578">
        <v>15036</v>
      </c>
      <c r="H578" s="1">
        <v>39279</v>
      </c>
      <c r="I578" s="1">
        <v>39282</v>
      </c>
      <c r="J578" s="1">
        <v>53748</v>
      </c>
      <c r="K578" t="s">
        <v>350</v>
      </c>
      <c r="L578" t="s">
        <v>7</v>
      </c>
      <c r="M578">
        <v>0</v>
      </c>
      <c r="N578">
        <v>0</v>
      </c>
      <c r="O578" t="s">
        <v>120</v>
      </c>
      <c r="P578" t="s">
        <v>1586</v>
      </c>
      <c r="AH578">
        <v>1734742</v>
      </c>
      <c r="AI578">
        <v>1732007</v>
      </c>
      <c r="AJ578">
        <f t="shared" si="13"/>
        <v>1</v>
      </c>
    </row>
    <row r="579" spans="1:36">
      <c r="A579" s="1">
        <v>46230</v>
      </c>
      <c r="B579" t="s">
        <v>977</v>
      </c>
      <c r="C579" t="s">
        <v>7</v>
      </c>
      <c r="D579" t="s">
        <v>1310</v>
      </c>
      <c r="E579" t="s">
        <v>208</v>
      </c>
      <c r="F579" t="s">
        <v>1408</v>
      </c>
      <c r="G579">
        <v>14558</v>
      </c>
      <c r="H579" s="1">
        <v>39119</v>
      </c>
      <c r="I579" s="1">
        <v>39142</v>
      </c>
      <c r="J579" s="1">
        <v>50826</v>
      </c>
      <c r="K579" t="s">
        <v>980</v>
      </c>
      <c r="L579" t="s">
        <v>7</v>
      </c>
      <c r="M579">
        <v>1633</v>
      </c>
      <c r="N579">
        <v>1633</v>
      </c>
      <c r="O579" t="s">
        <v>120</v>
      </c>
      <c r="P579" t="s">
        <v>800</v>
      </c>
      <c r="AH579">
        <v>1771410</v>
      </c>
      <c r="AI579">
        <v>1729943</v>
      </c>
      <c r="AJ579">
        <f t="shared" si="13"/>
        <v>1</v>
      </c>
    </row>
    <row r="580" spans="1:36">
      <c r="A580" s="1">
        <v>46230</v>
      </c>
      <c r="B580" t="s">
        <v>977</v>
      </c>
      <c r="C580" t="s">
        <v>7</v>
      </c>
      <c r="D580" t="s">
        <v>1310</v>
      </c>
      <c r="E580" t="s">
        <v>208</v>
      </c>
      <c r="F580" t="s">
        <v>1408</v>
      </c>
      <c r="G580">
        <v>14558</v>
      </c>
      <c r="H580" s="1">
        <v>39119</v>
      </c>
      <c r="I580" s="1">
        <v>39142</v>
      </c>
      <c r="J580" s="1">
        <v>50826</v>
      </c>
      <c r="K580" t="s">
        <v>350</v>
      </c>
      <c r="L580" t="s">
        <v>7</v>
      </c>
      <c r="M580">
        <v>0</v>
      </c>
      <c r="N580">
        <v>0</v>
      </c>
      <c r="O580" t="s">
        <v>120</v>
      </c>
      <c r="P580" t="s">
        <v>800</v>
      </c>
      <c r="AH580">
        <v>1734744</v>
      </c>
      <c r="AI580">
        <v>1732460</v>
      </c>
      <c r="AJ580">
        <f t="shared" ref="AJ580:AJ643" si="14">COUNTIF(AH:AH,AI580)</f>
        <v>1</v>
      </c>
    </row>
    <row r="581" spans="1:36">
      <c r="A581" s="1">
        <v>46230</v>
      </c>
      <c r="B581" t="s">
        <v>977</v>
      </c>
      <c r="C581" t="s">
        <v>7</v>
      </c>
      <c r="D581" t="s">
        <v>1310</v>
      </c>
      <c r="E581" t="s">
        <v>208</v>
      </c>
      <c r="F581" t="s">
        <v>1408</v>
      </c>
      <c r="G581">
        <v>17127</v>
      </c>
      <c r="H581" s="1">
        <v>39934</v>
      </c>
      <c r="I581" s="1">
        <v>39934</v>
      </c>
      <c r="J581" s="1">
        <v>50826</v>
      </c>
      <c r="K581" t="s">
        <v>350</v>
      </c>
      <c r="L581" t="s">
        <v>7</v>
      </c>
      <c r="M581">
        <v>0</v>
      </c>
      <c r="N581">
        <v>0</v>
      </c>
      <c r="O581" t="s">
        <v>120</v>
      </c>
      <c r="P581" t="s">
        <v>993</v>
      </c>
      <c r="AH581">
        <v>1734747</v>
      </c>
      <c r="AI581">
        <v>1729250</v>
      </c>
      <c r="AJ581">
        <f t="shared" si="14"/>
        <v>1</v>
      </c>
    </row>
    <row r="582" spans="1:36">
      <c r="A582" s="1">
        <v>46230</v>
      </c>
      <c r="B582" t="s">
        <v>977</v>
      </c>
      <c r="C582" t="s">
        <v>7</v>
      </c>
      <c r="D582" t="s">
        <v>1310</v>
      </c>
      <c r="E582" t="s">
        <v>208</v>
      </c>
      <c r="F582" t="s">
        <v>1408</v>
      </c>
      <c r="G582">
        <v>17127</v>
      </c>
      <c r="H582" s="1">
        <v>39934</v>
      </c>
      <c r="I582" s="1">
        <v>39934</v>
      </c>
      <c r="J582" s="1">
        <v>50826</v>
      </c>
      <c r="K582" t="s">
        <v>980</v>
      </c>
      <c r="L582" t="s">
        <v>7</v>
      </c>
      <c r="M582">
        <v>-1633</v>
      </c>
      <c r="N582">
        <v>-1633</v>
      </c>
      <c r="O582" t="s">
        <v>120</v>
      </c>
      <c r="P582" t="s">
        <v>993</v>
      </c>
      <c r="AH582">
        <v>1755434</v>
      </c>
      <c r="AI582">
        <v>1733152</v>
      </c>
      <c r="AJ582">
        <f t="shared" si="14"/>
        <v>1</v>
      </c>
    </row>
    <row r="583" spans="1:36">
      <c r="A583" s="1">
        <v>46230</v>
      </c>
      <c r="B583" t="s">
        <v>977</v>
      </c>
      <c r="C583" t="s">
        <v>7</v>
      </c>
      <c r="D583" t="s">
        <v>1310</v>
      </c>
      <c r="E583" t="s">
        <v>208</v>
      </c>
      <c r="F583" t="s">
        <v>1416</v>
      </c>
      <c r="G583">
        <v>14539</v>
      </c>
      <c r="H583" s="1">
        <v>39115</v>
      </c>
      <c r="I583" s="1">
        <v>39120</v>
      </c>
      <c r="J583" s="1">
        <v>50096</v>
      </c>
      <c r="K583" t="s">
        <v>980</v>
      </c>
      <c r="L583" t="s">
        <v>7</v>
      </c>
      <c r="M583">
        <v>418.6</v>
      </c>
      <c r="N583">
        <v>418.6</v>
      </c>
      <c r="O583" t="s">
        <v>120</v>
      </c>
      <c r="P583" t="s">
        <v>830</v>
      </c>
      <c r="AH583">
        <v>1755435</v>
      </c>
      <c r="AI583">
        <v>1732749</v>
      </c>
      <c r="AJ583">
        <f t="shared" si="14"/>
        <v>1</v>
      </c>
    </row>
    <row r="584" spans="1:36">
      <c r="A584" s="1">
        <v>46230</v>
      </c>
      <c r="B584" t="s">
        <v>977</v>
      </c>
      <c r="C584" t="s">
        <v>7</v>
      </c>
      <c r="D584" t="s">
        <v>1310</v>
      </c>
      <c r="E584" t="s">
        <v>208</v>
      </c>
      <c r="F584" t="s">
        <v>1416</v>
      </c>
      <c r="G584">
        <v>14539</v>
      </c>
      <c r="H584" s="1">
        <v>39115</v>
      </c>
      <c r="I584" s="1">
        <v>39120</v>
      </c>
      <c r="J584" s="1">
        <v>50096</v>
      </c>
      <c r="K584" t="s">
        <v>350</v>
      </c>
      <c r="L584" t="s">
        <v>7</v>
      </c>
      <c r="M584">
        <v>0</v>
      </c>
      <c r="N584">
        <v>0</v>
      </c>
      <c r="O584" t="s">
        <v>120</v>
      </c>
      <c r="P584" t="s">
        <v>830</v>
      </c>
      <c r="AH584">
        <v>1758407</v>
      </c>
      <c r="AI584">
        <v>1729554</v>
      </c>
      <c r="AJ584">
        <f t="shared" si="14"/>
        <v>1</v>
      </c>
    </row>
    <row r="585" spans="1:36">
      <c r="A585" s="1">
        <v>46230</v>
      </c>
      <c r="B585" t="s">
        <v>977</v>
      </c>
      <c r="C585" t="s">
        <v>7</v>
      </c>
      <c r="D585" t="s">
        <v>1310</v>
      </c>
      <c r="E585" t="s">
        <v>208</v>
      </c>
      <c r="F585" t="s">
        <v>1416</v>
      </c>
      <c r="G585">
        <v>17128</v>
      </c>
      <c r="H585" s="1">
        <v>39934</v>
      </c>
      <c r="I585" s="1">
        <v>39934</v>
      </c>
      <c r="J585" s="1">
        <v>50096</v>
      </c>
      <c r="K585" t="s">
        <v>350</v>
      </c>
      <c r="L585" t="s">
        <v>7</v>
      </c>
      <c r="M585">
        <v>0</v>
      </c>
      <c r="N585">
        <v>0</v>
      </c>
      <c r="O585" t="s">
        <v>120</v>
      </c>
      <c r="P585" t="s">
        <v>993</v>
      </c>
      <c r="AH585">
        <v>1758408</v>
      </c>
      <c r="AI585">
        <v>1732092</v>
      </c>
      <c r="AJ585">
        <f t="shared" si="14"/>
        <v>1</v>
      </c>
    </row>
    <row r="586" spans="1:36">
      <c r="A586" s="1">
        <v>46230</v>
      </c>
      <c r="B586" t="s">
        <v>977</v>
      </c>
      <c r="C586" t="s">
        <v>7</v>
      </c>
      <c r="D586" t="s">
        <v>1310</v>
      </c>
      <c r="E586" t="s">
        <v>208</v>
      </c>
      <c r="F586" t="s">
        <v>1416</v>
      </c>
      <c r="G586">
        <v>17128</v>
      </c>
      <c r="H586" s="1">
        <v>39934</v>
      </c>
      <c r="I586" s="1">
        <v>39934</v>
      </c>
      <c r="J586" s="1">
        <v>50096</v>
      </c>
      <c r="K586" t="s">
        <v>980</v>
      </c>
      <c r="L586" t="s">
        <v>7</v>
      </c>
      <c r="M586">
        <v>-418.6</v>
      </c>
      <c r="N586">
        <v>-418.6</v>
      </c>
      <c r="O586" t="s">
        <v>120</v>
      </c>
      <c r="P586" t="s">
        <v>993</v>
      </c>
      <c r="AH586">
        <v>1761143</v>
      </c>
      <c r="AI586">
        <v>1732947</v>
      </c>
      <c r="AJ586">
        <f t="shared" si="14"/>
        <v>1</v>
      </c>
    </row>
    <row r="587" spans="1:36">
      <c r="A587" s="1">
        <v>46233</v>
      </c>
      <c r="B587" t="s">
        <v>977</v>
      </c>
      <c r="C587" t="s">
        <v>7</v>
      </c>
      <c r="D587" t="s">
        <v>1393</v>
      </c>
      <c r="E587" t="s">
        <v>208</v>
      </c>
      <c r="F587" t="s">
        <v>1411</v>
      </c>
      <c r="G587">
        <v>26898</v>
      </c>
      <c r="H587" s="1">
        <v>41172</v>
      </c>
      <c r="I587" s="1">
        <v>41177</v>
      </c>
      <c r="J587" s="1">
        <v>51950</v>
      </c>
      <c r="K587" t="s">
        <v>350</v>
      </c>
      <c r="L587" t="s">
        <v>7</v>
      </c>
      <c r="M587">
        <v>0</v>
      </c>
      <c r="N587">
        <v>0</v>
      </c>
      <c r="O587" t="s">
        <v>120</v>
      </c>
      <c r="P587" t="s">
        <v>1586</v>
      </c>
      <c r="AH587">
        <v>1761144</v>
      </c>
      <c r="AI587">
        <v>1731439</v>
      </c>
      <c r="AJ587">
        <f t="shared" si="14"/>
        <v>1</v>
      </c>
    </row>
    <row r="588" spans="1:36">
      <c r="A588" s="1">
        <v>46205</v>
      </c>
      <c r="B588" t="s">
        <v>977</v>
      </c>
      <c r="C588" t="s">
        <v>7</v>
      </c>
      <c r="D588" t="s">
        <v>1393</v>
      </c>
      <c r="E588" t="s">
        <v>208</v>
      </c>
      <c r="F588" t="s">
        <v>1411</v>
      </c>
      <c r="G588">
        <v>26898</v>
      </c>
      <c r="H588" s="1">
        <v>41172</v>
      </c>
      <c r="I588" s="1">
        <v>41177</v>
      </c>
      <c r="J588" s="1">
        <v>51950</v>
      </c>
      <c r="K588" t="s">
        <v>350</v>
      </c>
      <c r="L588" t="s">
        <v>7</v>
      </c>
      <c r="M588">
        <v>0</v>
      </c>
      <c r="N588">
        <v>0</v>
      </c>
      <c r="O588" t="s">
        <v>120</v>
      </c>
      <c r="P588" t="s">
        <v>1586</v>
      </c>
      <c r="AH588">
        <v>1765390</v>
      </c>
      <c r="AI588">
        <v>1730715</v>
      </c>
      <c r="AJ588">
        <f t="shared" si="14"/>
        <v>1</v>
      </c>
    </row>
    <row r="589" spans="1:36">
      <c r="A589" s="1">
        <v>46219</v>
      </c>
      <c r="B589" t="s">
        <v>977</v>
      </c>
      <c r="C589" t="s">
        <v>7</v>
      </c>
      <c r="D589" t="s">
        <v>1393</v>
      </c>
      <c r="E589" t="s">
        <v>208</v>
      </c>
      <c r="F589" t="s">
        <v>1411</v>
      </c>
      <c r="G589">
        <v>26898</v>
      </c>
      <c r="H589" s="1">
        <v>41172</v>
      </c>
      <c r="I589" s="1">
        <v>41177</v>
      </c>
      <c r="J589" s="1">
        <v>51950</v>
      </c>
      <c r="K589" t="s">
        <v>350</v>
      </c>
      <c r="L589" t="s">
        <v>7</v>
      </c>
      <c r="M589">
        <v>0</v>
      </c>
      <c r="N589">
        <v>0</v>
      </c>
      <c r="O589" t="s">
        <v>120</v>
      </c>
      <c r="P589" t="s">
        <v>1586</v>
      </c>
      <c r="AH589">
        <v>1765391</v>
      </c>
      <c r="AI589">
        <v>1733818</v>
      </c>
      <c r="AJ589">
        <f t="shared" si="14"/>
        <v>1</v>
      </c>
    </row>
    <row r="590" spans="1:36">
      <c r="A590" s="1">
        <v>46212</v>
      </c>
      <c r="B590" t="s">
        <v>977</v>
      </c>
      <c r="C590" t="s">
        <v>7</v>
      </c>
      <c r="D590" t="s">
        <v>1393</v>
      </c>
      <c r="E590" t="s">
        <v>208</v>
      </c>
      <c r="F590" t="s">
        <v>1411</v>
      </c>
      <c r="G590">
        <v>26898</v>
      </c>
      <c r="H590" s="1">
        <v>41172</v>
      </c>
      <c r="I590" s="1">
        <v>41177</v>
      </c>
      <c r="J590" s="1">
        <v>51950</v>
      </c>
      <c r="K590" t="s">
        <v>350</v>
      </c>
      <c r="L590" t="s">
        <v>7</v>
      </c>
      <c r="M590">
        <v>0</v>
      </c>
      <c r="N590">
        <v>0</v>
      </c>
      <c r="O590" t="s">
        <v>120</v>
      </c>
      <c r="P590" t="s">
        <v>1586</v>
      </c>
      <c r="AH590">
        <v>1767695</v>
      </c>
      <c r="AI590">
        <v>1728732</v>
      </c>
      <c r="AJ590">
        <f t="shared" si="14"/>
        <v>1</v>
      </c>
    </row>
    <row r="591" spans="1:36">
      <c r="A591" s="1">
        <v>46226</v>
      </c>
      <c r="B591" t="s">
        <v>977</v>
      </c>
      <c r="C591" t="s">
        <v>7</v>
      </c>
      <c r="D591" t="s">
        <v>1393</v>
      </c>
      <c r="E591" t="s">
        <v>208</v>
      </c>
      <c r="F591" t="s">
        <v>1411</v>
      </c>
      <c r="G591">
        <v>26898</v>
      </c>
      <c r="H591" s="1">
        <v>41172</v>
      </c>
      <c r="I591" s="1">
        <v>41177</v>
      </c>
      <c r="J591" s="1">
        <v>51950</v>
      </c>
      <c r="K591" t="s">
        <v>350</v>
      </c>
      <c r="L591" t="s">
        <v>7</v>
      </c>
      <c r="M591">
        <v>0</v>
      </c>
      <c r="N591">
        <v>0</v>
      </c>
      <c r="O591" t="s">
        <v>120</v>
      </c>
      <c r="P591" t="s">
        <v>1586</v>
      </c>
      <c r="AH591">
        <v>1767696</v>
      </c>
      <c r="AI591">
        <v>1728778</v>
      </c>
      <c r="AJ591">
        <f t="shared" si="14"/>
        <v>1</v>
      </c>
    </row>
    <row r="592" spans="1:36">
      <c r="A592" s="1">
        <v>46254</v>
      </c>
      <c r="B592" t="s">
        <v>977</v>
      </c>
      <c r="C592" t="s">
        <v>7</v>
      </c>
      <c r="D592" t="s">
        <v>1393</v>
      </c>
      <c r="E592" t="s">
        <v>208</v>
      </c>
      <c r="F592" t="s">
        <v>1411</v>
      </c>
      <c r="G592">
        <v>26898</v>
      </c>
      <c r="H592" s="1">
        <v>41172</v>
      </c>
      <c r="I592" s="1">
        <v>41177</v>
      </c>
      <c r="J592" s="1">
        <v>51950</v>
      </c>
      <c r="K592" t="s">
        <v>350</v>
      </c>
      <c r="L592" t="s">
        <v>7</v>
      </c>
      <c r="M592">
        <v>0</v>
      </c>
      <c r="N592">
        <v>0</v>
      </c>
      <c r="O592" t="s">
        <v>120</v>
      </c>
      <c r="P592" t="s">
        <v>1586</v>
      </c>
      <c r="AH592">
        <v>1771244</v>
      </c>
      <c r="AI592">
        <v>1732362</v>
      </c>
      <c r="AJ592">
        <f t="shared" si="14"/>
        <v>1</v>
      </c>
    </row>
    <row r="593" spans="1:36">
      <c r="A593" s="1">
        <v>46240</v>
      </c>
      <c r="B593" t="s">
        <v>977</v>
      </c>
      <c r="C593" t="s">
        <v>7</v>
      </c>
      <c r="D593" t="s">
        <v>1393</v>
      </c>
      <c r="E593" t="s">
        <v>208</v>
      </c>
      <c r="F593" t="s">
        <v>1411</v>
      </c>
      <c r="G593">
        <v>26898</v>
      </c>
      <c r="H593" s="1">
        <v>41172</v>
      </c>
      <c r="I593" s="1">
        <v>41177</v>
      </c>
      <c r="J593" s="1">
        <v>51950</v>
      </c>
      <c r="K593" t="s">
        <v>350</v>
      </c>
      <c r="L593" t="s">
        <v>7</v>
      </c>
      <c r="M593">
        <v>0</v>
      </c>
      <c r="N593">
        <v>0</v>
      </c>
      <c r="O593" t="s">
        <v>120</v>
      </c>
      <c r="P593" t="s">
        <v>1586</v>
      </c>
      <c r="AH593">
        <v>1771245</v>
      </c>
      <c r="AI593">
        <v>1733296</v>
      </c>
      <c r="AJ593">
        <f t="shared" si="14"/>
        <v>1</v>
      </c>
    </row>
    <row r="594" spans="1:36">
      <c r="A594" s="1">
        <v>46247</v>
      </c>
      <c r="B594" t="s">
        <v>977</v>
      </c>
      <c r="C594" t="s">
        <v>7</v>
      </c>
      <c r="D594" t="s">
        <v>1393</v>
      </c>
      <c r="E594" t="s">
        <v>208</v>
      </c>
      <c r="F594" t="s">
        <v>1411</v>
      </c>
      <c r="G594">
        <v>26898</v>
      </c>
      <c r="H594" s="1">
        <v>41172</v>
      </c>
      <c r="I594" s="1">
        <v>41177</v>
      </c>
      <c r="J594" s="1">
        <v>51950</v>
      </c>
      <c r="K594" t="s">
        <v>350</v>
      </c>
      <c r="L594" t="s">
        <v>7</v>
      </c>
      <c r="M594">
        <v>0</v>
      </c>
      <c r="N594">
        <v>0</v>
      </c>
      <c r="O594" t="s">
        <v>120</v>
      </c>
      <c r="P594" t="s">
        <v>1586</v>
      </c>
      <c r="AH594">
        <v>1774813</v>
      </c>
      <c r="AI594">
        <v>1733508</v>
      </c>
      <c r="AJ594">
        <f t="shared" si="14"/>
        <v>1</v>
      </c>
    </row>
    <row r="595" spans="1:36">
      <c r="A595" s="1">
        <v>46219</v>
      </c>
      <c r="B595" t="s">
        <v>977</v>
      </c>
      <c r="C595" t="s">
        <v>7</v>
      </c>
      <c r="D595" t="s">
        <v>1393</v>
      </c>
      <c r="E595" t="s">
        <v>208</v>
      </c>
      <c r="F595" t="s">
        <v>1411</v>
      </c>
      <c r="G595">
        <v>35438</v>
      </c>
      <c r="H595" s="1">
        <v>42269</v>
      </c>
      <c r="I595" s="1">
        <v>42272</v>
      </c>
      <c r="J595" s="1">
        <v>51950</v>
      </c>
      <c r="K595" t="s">
        <v>350</v>
      </c>
      <c r="L595" t="s">
        <v>7</v>
      </c>
      <c r="M595">
        <v>0</v>
      </c>
      <c r="N595">
        <v>0</v>
      </c>
      <c r="O595" t="s">
        <v>120</v>
      </c>
      <c r="P595" t="s">
        <v>993</v>
      </c>
      <c r="AH595">
        <v>1774814</v>
      </c>
      <c r="AI595">
        <v>1732205</v>
      </c>
      <c r="AJ595">
        <f t="shared" si="14"/>
        <v>1</v>
      </c>
    </row>
    <row r="596" spans="1:36">
      <c r="A596" s="1">
        <v>46226</v>
      </c>
      <c r="B596" t="s">
        <v>977</v>
      </c>
      <c r="C596" t="s">
        <v>7</v>
      </c>
      <c r="D596" t="s">
        <v>1393</v>
      </c>
      <c r="E596" t="s">
        <v>208</v>
      </c>
      <c r="F596" t="s">
        <v>1411</v>
      </c>
      <c r="G596">
        <v>35438</v>
      </c>
      <c r="H596" s="1">
        <v>42269</v>
      </c>
      <c r="I596" s="1">
        <v>42272</v>
      </c>
      <c r="J596" s="1">
        <v>51950</v>
      </c>
      <c r="K596" t="s">
        <v>350</v>
      </c>
      <c r="L596" t="s">
        <v>7</v>
      </c>
      <c r="M596">
        <v>0</v>
      </c>
      <c r="N596">
        <v>0</v>
      </c>
      <c r="O596" t="s">
        <v>120</v>
      </c>
      <c r="P596" t="s">
        <v>993</v>
      </c>
      <c r="AH596">
        <v>1777498</v>
      </c>
      <c r="AI596">
        <v>1729773</v>
      </c>
      <c r="AJ596">
        <f t="shared" si="14"/>
        <v>1</v>
      </c>
    </row>
    <row r="597" spans="1:36">
      <c r="A597" s="1">
        <v>46233</v>
      </c>
      <c r="B597" t="s">
        <v>977</v>
      </c>
      <c r="C597" t="s">
        <v>7</v>
      </c>
      <c r="D597" t="s">
        <v>1393</v>
      </c>
      <c r="E597" t="s">
        <v>208</v>
      </c>
      <c r="F597" t="s">
        <v>1411</v>
      </c>
      <c r="G597">
        <v>35438</v>
      </c>
      <c r="H597" s="1">
        <v>42269</v>
      </c>
      <c r="I597" s="1">
        <v>42272</v>
      </c>
      <c r="J597" s="1">
        <v>51950</v>
      </c>
      <c r="K597" t="s">
        <v>350</v>
      </c>
      <c r="L597" t="s">
        <v>7</v>
      </c>
      <c r="M597">
        <v>0</v>
      </c>
      <c r="N597">
        <v>0</v>
      </c>
      <c r="O597" t="s">
        <v>120</v>
      </c>
      <c r="P597" t="s">
        <v>993</v>
      </c>
      <c r="AH597">
        <v>1777499</v>
      </c>
      <c r="AI597">
        <v>1732125</v>
      </c>
      <c r="AJ597">
        <f t="shared" si="14"/>
        <v>1</v>
      </c>
    </row>
    <row r="598" spans="1:36">
      <c r="A598" s="1">
        <v>46205</v>
      </c>
      <c r="B598" t="s">
        <v>977</v>
      </c>
      <c r="C598" t="s">
        <v>7</v>
      </c>
      <c r="D598" t="s">
        <v>1393</v>
      </c>
      <c r="E598" t="s">
        <v>208</v>
      </c>
      <c r="F598" t="s">
        <v>1411</v>
      </c>
      <c r="G598">
        <v>35438</v>
      </c>
      <c r="H598" s="1">
        <v>42269</v>
      </c>
      <c r="I598" s="1">
        <v>42272</v>
      </c>
      <c r="J598" s="1">
        <v>51950</v>
      </c>
      <c r="K598" t="s">
        <v>350</v>
      </c>
      <c r="L598" t="s">
        <v>7</v>
      </c>
      <c r="M598">
        <v>0</v>
      </c>
      <c r="N598">
        <v>0</v>
      </c>
      <c r="O598" t="s">
        <v>120</v>
      </c>
      <c r="P598" t="s">
        <v>993</v>
      </c>
      <c r="AH598">
        <v>1780417</v>
      </c>
      <c r="AI598">
        <v>1729154</v>
      </c>
      <c r="AJ598">
        <f t="shared" si="14"/>
        <v>1</v>
      </c>
    </row>
    <row r="599" spans="1:36">
      <c r="A599" s="1">
        <v>46254</v>
      </c>
      <c r="B599" t="s">
        <v>977</v>
      </c>
      <c r="C599" t="s">
        <v>7</v>
      </c>
      <c r="D599" t="s">
        <v>1393</v>
      </c>
      <c r="E599" t="s">
        <v>208</v>
      </c>
      <c r="F599" t="s">
        <v>1411</v>
      </c>
      <c r="G599">
        <v>35438</v>
      </c>
      <c r="H599" s="1">
        <v>42269</v>
      </c>
      <c r="I599" s="1">
        <v>42272</v>
      </c>
      <c r="J599" s="1">
        <v>51950</v>
      </c>
      <c r="K599" t="s">
        <v>350</v>
      </c>
      <c r="L599" t="s">
        <v>7</v>
      </c>
      <c r="M599">
        <v>0</v>
      </c>
      <c r="N599">
        <v>0</v>
      </c>
      <c r="O599" t="s">
        <v>120</v>
      </c>
      <c r="P599" t="s">
        <v>993</v>
      </c>
      <c r="AH599">
        <v>1780418</v>
      </c>
      <c r="AI599">
        <v>1732645</v>
      </c>
      <c r="AJ599">
        <f t="shared" si="14"/>
        <v>1</v>
      </c>
    </row>
    <row r="600" spans="1:36">
      <c r="A600" s="1">
        <v>46240</v>
      </c>
      <c r="B600" t="s">
        <v>977</v>
      </c>
      <c r="C600" t="s">
        <v>7</v>
      </c>
      <c r="D600" t="s">
        <v>1393</v>
      </c>
      <c r="E600" t="s">
        <v>208</v>
      </c>
      <c r="F600" t="s">
        <v>1411</v>
      </c>
      <c r="G600">
        <v>35438</v>
      </c>
      <c r="H600" s="1">
        <v>42269</v>
      </c>
      <c r="I600" s="1">
        <v>42272</v>
      </c>
      <c r="J600" s="1">
        <v>51950</v>
      </c>
      <c r="K600" t="s">
        <v>350</v>
      </c>
      <c r="L600" t="s">
        <v>7</v>
      </c>
      <c r="M600">
        <v>0</v>
      </c>
      <c r="N600">
        <v>0</v>
      </c>
      <c r="O600" t="s">
        <v>120</v>
      </c>
      <c r="P600" t="s">
        <v>993</v>
      </c>
      <c r="AH600">
        <v>1783052</v>
      </c>
      <c r="AI600">
        <v>1728548</v>
      </c>
      <c r="AJ600">
        <f t="shared" si="14"/>
        <v>1</v>
      </c>
    </row>
    <row r="601" spans="1:36">
      <c r="A601" s="1">
        <v>46247</v>
      </c>
      <c r="B601" t="s">
        <v>977</v>
      </c>
      <c r="C601" t="s">
        <v>7</v>
      </c>
      <c r="D601" t="s">
        <v>1393</v>
      </c>
      <c r="E601" t="s">
        <v>208</v>
      </c>
      <c r="F601" t="s">
        <v>1411</v>
      </c>
      <c r="G601">
        <v>35438</v>
      </c>
      <c r="H601" s="1">
        <v>42269</v>
      </c>
      <c r="I601" s="1">
        <v>42272</v>
      </c>
      <c r="J601" s="1">
        <v>51950</v>
      </c>
      <c r="K601" t="s">
        <v>350</v>
      </c>
      <c r="L601" t="s">
        <v>7</v>
      </c>
      <c r="M601">
        <v>0</v>
      </c>
      <c r="N601">
        <v>0</v>
      </c>
      <c r="O601" t="s">
        <v>120</v>
      </c>
      <c r="P601" t="s">
        <v>993</v>
      </c>
      <c r="AH601">
        <v>1783053</v>
      </c>
      <c r="AI601">
        <v>1731931</v>
      </c>
      <c r="AJ601">
        <f t="shared" si="14"/>
        <v>1</v>
      </c>
    </row>
    <row r="602" spans="1:36">
      <c r="A602" s="1">
        <v>46212</v>
      </c>
      <c r="B602" t="s">
        <v>977</v>
      </c>
      <c r="C602" t="s">
        <v>7</v>
      </c>
      <c r="D602" t="s">
        <v>1393</v>
      </c>
      <c r="E602" t="s">
        <v>208</v>
      </c>
      <c r="F602" t="s">
        <v>1411</v>
      </c>
      <c r="G602">
        <v>35438</v>
      </c>
      <c r="H602" s="1">
        <v>42269</v>
      </c>
      <c r="I602" s="1">
        <v>42272</v>
      </c>
      <c r="J602" s="1">
        <v>51950</v>
      </c>
      <c r="K602" t="s">
        <v>350</v>
      </c>
      <c r="L602" t="s">
        <v>7</v>
      </c>
      <c r="M602">
        <v>0</v>
      </c>
      <c r="N602">
        <v>0</v>
      </c>
      <c r="O602" t="s">
        <v>120</v>
      </c>
      <c r="P602" t="s">
        <v>993</v>
      </c>
      <c r="AH602">
        <v>1783621</v>
      </c>
      <c r="AI602">
        <v>1730634</v>
      </c>
      <c r="AJ602">
        <f t="shared" si="14"/>
        <v>1</v>
      </c>
    </row>
    <row r="603" spans="1:36">
      <c r="A603" s="1">
        <v>46241</v>
      </c>
      <c r="B603" t="s">
        <v>977</v>
      </c>
      <c r="C603" t="s">
        <v>7</v>
      </c>
      <c r="D603" t="s">
        <v>1393</v>
      </c>
      <c r="E603" t="s">
        <v>208</v>
      </c>
      <c r="F603" t="s">
        <v>1413</v>
      </c>
      <c r="G603">
        <v>26047</v>
      </c>
      <c r="H603" s="1">
        <v>41086</v>
      </c>
      <c r="I603" s="1">
        <v>41089</v>
      </c>
      <c r="J603" s="1">
        <v>53566</v>
      </c>
      <c r="K603" t="s">
        <v>350</v>
      </c>
      <c r="L603" t="s">
        <v>7</v>
      </c>
      <c r="M603">
        <v>0</v>
      </c>
      <c r="N603">
        <v>0</v>
      </c>
      <c r="O603" t="s">
        <v>120</v>
      </c>
      <c r="P603" t="s">
        <v>1586</v>
      </c>
      <c r="AH603">
        <v>1783622</v>
      </c>
      <c r="AI603">
        <v>1728529</v>
      </c>
      <c r="AJ603">
        <f t="shared" si="14"/>
        <v>1</v>
      </c>
    </row>
    <row r="604" spans="1:36">
      <c r="A604" s="1">
        <v>46220</v>
      </c>
      <c r="B604" t="s">
        <v>977</v>
      </c>
      <c r="C604" t="s">
        <v>7</v>
      </c>
      <c r="D604" t="s">
        <v>1393</v>
      </c>
      <c r="E604" t="s">
        <v>208</v>
      </c>
      <c r="F604" t="s">
        <v>1413</v>
      </c>
      <c r="G604">
        <v>26047</v>
      </c>
      <c r="H604" s="1">
        <v>41086</v>
      </c>
      <c r="I604" s="1">
        <v>41089</v>
      </c>
      <c r="J604" s="1">
        <v>53566</v>
      </c>
      <c r="K604" t="s">
        <v>350</v>
      </c>
      <c r="L604" t="s">
        <v>7</v>
      </c>
      <c r="M604">
        <v>0</v>
      </c>
      <c r="N604">
        <v>0</v>
      </c>
      <c r="O604" t="s">
        <v>120</v>
      </c>
      <c r="P604" t="s">
        <v>1586</v>
      </c>
      <c r="AH604">
        <v>1790783</v>
      </c>
      <c r="AI604">
        <v>1729618</v>
      </c>
      <c r="AJ604">
        <f t="shared" si="14"/>
        <v>1</v>
      </c>
    </row>
    <row r="605" spans="1:36">
      <c r="A605" s="1">
        <v>46227</v>
      </c>
      <c r="B605" t="s">
        <v>977</v>
      </c>
      <c r="C605" t="s">
        <v>7</v>
      </c>
      <c r="D605" t="s">
        <v>1393</v>
      </c>
      <c r="E605" t="s">
        <v>208</v>
      </c>
      <c r="F605" t="s">
        <v>1413</v>
      </c>
      <c r="G605">
        <v>26047</v>
      </c>
      <c r="H605" s="1">
        <v>41086</v>
      </c>
      <c r="I605" s="1">
        <v>41089</v>
      </c>
      <c r="J605" s="1">
        <v>53566</v>
      </c>
      <c r="K605" t="s">
        <v>350</v>
      </c>
      <c r="L605" t="s">
        <v>7</v>
      </c>
      <c r="M605">
        <v>0</v>
      </c>
      <c r="N605">
        <v>0</v>
      </c>
      <c r="O605" t="s">
        <v>120</v>
      </c>
      <c r="P605" t="s">
        <v>1586</v>
      </c>
      <c r="AH605">
        <v>1790784</v>
      </c>
      <c r="AI605">
        <v>1732150</v>
      </c>
      <c r="AJ605">
        <f t="shared" si="14"/>
        <v>1</v>
      </c>
    </row>
    <row r="606" spans="1:36">
      <c r="A606" s="1">
        <v>46234</v>
      </c>
      <c r="B606" t="s">
        <v>977</v>
      </c>
      <c r="C606" t="s">
        <v>7</v>
      </c>
      <c r="D606" t="s">
        <v>1393</v>
      </c>
      <c r="E606" t="s">
        <v>208</v>
      </c>
      <c r="F606" t="s">
        <v>1413</v>
      </c>
      <c r="G606">
        <v>26047</v>
      </c>
      <c r="H606" s="1">
        <v>41086</v>
      </c>
      <c r="I606" s="1">
        <v>41089</v>
      </c>
      <c r="J606" s="1">
        <v>53566</v>
      </c>
      <c r="K606" t="s">
        <v>350</v>
      </c>
      <c r="L606" t="s">
        <v>7</v>
      </c>
      <c r="M606">
        <v>0</v>
      </c>
      <c r="N606">
        <v>0</v>
      </c>
      <c r="O606" t="s">
        <v>120</v>
      </c>
      <c r="P606" t="s">
        <v>1586</v>
      </c>
      <c r="AH606">
        <v>1794195</v>
      </c>
      <c r="AI606">
        <v>1731774</v>
      </c>
      <c r="AJ606">
        <f t="shared" si="14"/>
        <v>1</v>
      </c>
    </row>
    <row r="607" spans="1:36">
      <c r="A607" s="1">
        <v>46206</v>
      </c>
      <c r="B607" t="s">
        <v>977</v>
      </c>
      <c r="C607" t="s">
        <v>7</v>
      </c>
      <c r="D607" t="s">
        <v>1393</v>
      </c>
      <c r="E607" t="s">
        <v>208</v>
      </c>
      <c r="F607" t="s">
        <v>1413</v>
      </c>
      <c r="G607">
        <v>26047</v>
      </c>
      <c r="H607" s="1">
        <v>41086</v>
      </c>
      <c r="I607" s="1">
        <v>41089</v>
      </c>
      <c r="J607" s="1">
        <v>53566</v>
      </c>
      <c r="K607" t="s">
        <v>350</v>
      </c>
      <c r="L607" t="s">
        <v>7</v>
      </c>
      <c r="M607">
        <v>0</v>
      </c>
      <c r="N607">
        <v>0</v>
      </c>
      <c r="O607" t="s">
        <v>120</v>
      </c>
      <c r="P607" t="s">
        <v>1586</v>
      </c>
      <c r="AH607">
        <v>1794196</v>
      </c>
      <c r="AI607">
        <v>1731915</v>
      </c>
      <c r="AJ607">
        <f t="shared" si="14"/>
        <v>1</v>
      </c>
    </row>
    <row r="608" spans="1:36">
      <c r="A608" s="1">
        <v>46248</v>
      </c>
      <c r="B608" t="s">
        <v>977</v>
      </c>
      <c r="C608" t="s">
        <v>7</v>
      </c>
      <c r="D608" t="s">
        <v>1393</v>
      </c>
      <c r="E608" t="s">
        <v>208</v>
      </c>
      <c r="F608" t="s">
        <v>1413</v>
      </c>
      <c r="G608">
        <v>26047</v>
      </c>
      <c r="H608" s="1">
        <v>41086</v>
      </c>
      <c r="I608" s="1">
        <v>41089</v>
      </c>
      <c r="J608" s="1">
        <v>53566</v>
      </c>
      <c r="K608" t="s">
        <v>350</v>
      </c>
      <c r="L608" t="s">
        <v>7</v>
      </c>
      <c r="M608">
        <v>0</v>
      </c>
      <c r="N608">
        <v>0</v>
      </c>
      <c r="O608" t="s">
        <v>120</v>
      </c>
      <c r="P608" t="s">
        <v>1586</v>
      </c>
      <c r="AH608">
        <v>1797398</v>
      </c>
      <c r="AI608">
        <v>1731151</v>
      </c>
      <c r="AJ608">
        <f t="shared" si="14"/>
        <v>1</v>
      </c>
    </row>
    <row r="609" spans="1:36">
      <c r="A609" s="1">
        <v>46213</v>
      </c>
      <c r="B609" t="s">
        <v>977</v>
      </c>
      <c r="C609" t="s">
        <v>7</v>
      </c>
      <c r="D609" t="s">
        <v>1393</v>
      </c>
      <c r="E609" t="s">
        <v>208</v>
      </c>
      <c r="F609" t="s">
        <v>1413</v>
      </c>
      <c r="G609">
        <v>26047</v>
      </c>
      <c r="H609" s="1">
        <v>41086</v>
      </c>
      <c r="I609" s="1">
        <v>41089</v>
      </c>
      <c r="J609" s="1">
        <v>53566</v>
      </c>
      <c r="K609" t="s">
        <v>350</v>
      </c>
      <c r="L609" t="s">
        <v>7</v>
      </c>
      <c r="M609">
        <v>0</v>
      </c>
      <c r="N609">
        <v>0</v>
      </c>
      <c r="O609" t="s">
        <v>120</v>
      </c>
      <c r="P609" t="s">
        <v>1586</v>
      </c>
      <c r="AH609">
        <v>1797399</v>
      </c>
      <c r="AI609">
        <v>1733224</v>
      </c>
      <c r="AJ609">
        <f t="shared" si="14"/>
        <v>1</v>
      </c>
    </row>
    <row r="610" spans="1:36">
      <c r="A610" s="1">
        <v>46220</v>
      </c>
      <c r="B610" t="s">
        <v>977</v>
      </c>
      <c r="C610" t="s">
        <v>7</v>
      </c>
      <c r="D610" t="s">
        <v>1393</v>
      </c>
      <c r="E610" t="s">
        <v>208</v>
      </c>
      <c r="F610" t="s">
        <v>1413</v>
      </c>
      <c r="G610">
        <v>26513</v>
      </c>
      <c r="H610" s="1">
        <v>41138</v>
      </c>
      <c r="I610" s="1">
        <v>41143</v>
      </c>
      <c r="J610" s="1">
        <v>53566</v>
      </c>
      <c r="K610" t="s">
        <v>350</v>
      </c>
      <c r="L610" t="s">
        <v>7</v>
      </c>
      <c r="M610">
        <v>0</v>
      </c>
      <c r="N610">
        <v>0</v>
      </c>
      <c r="O610" t="s">
        <v>120</v>
      </c>
      <c r="P610" t="s">
        <v>1586</v>
      </c>
      <c r="AH610">
        <v>1800288</v>
      </c>
      <c r="AI610">
        <v>1733753</v>
      </c>
      <c r="AJ610">
        <f t="shared" si="14"/>
        <v>1</v>
      </c>
    </row>
    <row r="611" spans="1:36">
      <c r="A611" s="1">
        <v>46234</v>
      </c>
      <c r="B611" t="s">
        <v>977</v>
      </c>
      <c r="C611" t="s">
        <v>7</v>
      </c>
      <c r="D611" t="s">
        <v>1393</v>
      </c>
      <c r="E611" t="s">
        <v>208</v>
      </c>
      <c r="F611" t="s">
        <v>1413</v>
      </c>
      <c r="G611">
        <v>26513</v>
      </c>
      <c r="H611" s="1">
        <v>41138</v>
      </c>
      <c r="I611" s="1">
        <v>41143</v>
      </c>
      <c r="J611" s="1">
        <v>53566</v>
      </c>
      <c r="K611" t="s">
        <v>350</v>
      </c>
      <c r="L611" t="s">
        <v>7</v>
      </c>
      <c r="M611">
        <v>0</v>
      </c>
      <c r="N611">
        <v>0</v>
      </c>
      <c r="O611" t="s">
        <v>120</v>
      </c>
      <c r="P611" t="s">
        <v>1586</v>
      </c>
      <c r="AH611">
        <v>1800289</v>
      </c>
      <c r="AI611">
        <v>1732043</v>
      </c>
      <c r="AJ611">
        <f t="shared" si="14"/>
        <v>1</v>
      </c>
    </row>
    <row r="612" spans="1:36">
      <c r="A612" s="1">
        <v>46227</v>
      </c>
      <c r="B612" t="s">
        <v>977</v>
      </c>
      <c r="C612" t="s">
        <v>7</v>
      </c>
      <c r="D612" t="s">
        <v>1393</v>
      </c>
      <c r="E612" t="s">
        <v>208</v>
      </c>
      <c r="F612" t="s">
        <v>1413</v>
      </c>
      <c r="G612">
        <v>26513</v>
      </c>
      <c r="H612" s="1">
        <v>41138</v>
      </c>
      <c r="I612" s="1">
        <v>41143</v>
      </c>
      <c r="J612" s="1">
        <v>53566</v>
      </c>
      <c r="K612" t="s">
        <v>350</v>
      </c>
      <c r="L612" t="s">
        <v>7</v>
      </c>
      <c r="M612">
        <v>0</v>
      </c>
      <c r="N612">
        <v>0</v>
      </c>
      <c r="O612" t="s">
        <v>120</v>
      </c>
      <c r="P612" t="s">
        <v>1586</v>
      </c>
      <c r="AH612">
        <v>1802896</v>
      </c>
      <c r="AI612">
        <v>1731161</v>
      </c>
      <c r="AJ612">
        <f t="shared" si="14"/>
        <v>1</v>
      </c>
    </row>
    <row r="613" spans="1:36">
      <c r="A613" s="1">
        <v>46213</v>
      </c>
      <c r="B613" t="s">
        <v>977</v>
      </c>
      <c r="C613" t="s">
        <v>7</v>
      </c>
      <c r="D613" t="s">
        <v>1393</v>
      </c>
      <c r="E613" t="s">
        <v>208</v>
      </c>
      <c r="F613" t="s">
        <v>1413</v>
      </c>
      <c r="G613">
        <v>26513</v>
      </c>
      <c r="H613" s="1">
        <v>41138</v>
      </c>
      <c r="I613" s="1">
        <v>41143</v>
      </c>
      <c r="J613" s="1">
        <v>53566</v>
      </c>
      <c r="K613" t="s">
        <v>350</v>
      </c>
      <c r="L613" t="s">
        <v>7</v>
      </c>
      <c r="M613">
        <v>0</v>
      </c>
      <c r="N613">
        <v>0</v>
      </c>
      <c r="O613" t="s">
        <v>120</v>
      </c>
      <c r="P613" t="s">
        <v>1586</v>
      </c>
      <c r="AH613">
        <v>1802897</v>
      </c>
      <c r="AI613">
        <v>1731081</v>
      </c>
      <c r="AJ613">
        <f t="shared" si="14"/>
        <v>1</v>
      </c>
    </row>
    <row r="614" spans="1:36">
      <c r="A614" s="1">
        <v>46206</v>
      </c>
      <c r="B614" t="s">
        <v>977</v>
      </c>
      <c r="C614" t="s">
        <v>7</v>
      </c>
      <c r="D614" t="s">
        <v>1393</v>
      </c>
      <c r="E614" t="s">
        <v>208</v>
      </c>
      <c r="F614" t="s">
        <v>1413</v>
      </c>
      <c r="G614">
        <v>26513</v>
      </c>
      <c r="H614" s="1">
        <v>41138</v>
      </c>
      <c r="I614" s="1">
        <v>41143</v>
      </c>
      <c r="J614" s="1">
        <v>53566</v>
      </c>
      <c r="K614" t="s">
        <v>350</v>
      </c>
      <c r="L614" t="s">
        <v>7</v>
      </c>
      <c r="M614">
        <v>0</v>
      </c>
      <c r="N614">
        <v>0</v>
      </c>
      <c r="O614" t="s">
        <v>120</v>
      </c>
      <c r="P614" t="s">
        <v>1586</v>
      </c>
      <c r="AH614">
        <v>1808886</v>
      </c>
      <c r="AI614">
        <v>1731895</v>
      </c>
      <c r="AJ614">
        <f t="shared" si="14"/>
        <v>1</v>
      </c>
    </row>
    <row r="615" spans="1:36">
      <c r="A615" s="1">
        <v>46241</v>
      </c>
      <c r="B615" t="s">
        <v>977</v>
      </c>
      <c r="C615" t="s">
        <v>7</v>
      </c>
      <c r="D615" t="s">
        <v>1393</v>
      </c>
      <c r="E615" t="s">
        <v>208</v>
      </c>
      <c r="F615" t="s">
        <v>1413</v>
      </c>
      <c r="G615">
        <v>26513</v>
      </c>
      <c r="H615" s="1">
        <v>41138</v>
      </c>
      <c r="I615" s="1">
        <v>41143</v>
      </c>
      <c r="J615" s="1">
        <v>53566</v>
      </c>
      <c r="K615" t="s">
        <v>350</v>
      </c>
      <c r="L615" t="s">
        <v>7</v>
      </c>
      <c r="M615">
        <v>0</v>
      </c>
      <c r="N615">
        <v>0</v>
      </c>
      <c r="O615" t="s">
        <v>120</v>
      </c>
      <c r="P615" t="s">
        <v>1586</v>
      </c>
      <c r="AH615">
        <v>1808887</v>
      </c>
      <c r="AI615">
        <v>1732848</v>
      </c>
      <c r="AJ615">
        <f t="shared" si="14"/>
        <v>1</v>
      </c>
    </row>
    <row r="616" spans="1:36">
      <c r="A616" s="1">
        <v>46248</v>
      </c>
      <c r="B616" t="s">
        <v>977</v>
      </c>
      <c r="C616" t="s">
        <v>7</v>
      </c>
      <c r="D616" t="s">
        <v>1393</v>
      </c>
      <c r="E616" t="s">
        <v>208</v>
      </c>
      <c r="F616" t="s">
        <v>1413</v>
      </c>
      <c r="G616">
        <v>26513</v>
      </c>
      <c r="H616" s="1">
        <v>41138</v>
      </c>
      <c r="I616" s="1">
        <v>41143</v>
      </c>
      <c r="J616" s="1">
        <v>53566</v>
      </c>
      <c r="K616" t="s">
        <v>350</v>
      </c>
      <c r="L616" t="s">
        <v>7</v>
      </c>
      <c r="M616">
        <v>0</v>
      </c>
      <c r="N616">
        <v>0</v>
      </c>
      <c r="O616" t="s">
        <v>120</v>
      </c>
      <c r="P616" t="s">
        <v>1586</v>
      </c>
      <c r="AH616">
        <v>1809010</v>
      </c>
      <c r="AI616">
        <v>1733325</v>
      </c>
      <c r="AJ616">
        <f t="shared" si="14"/>
        <v>1</v>
      </c>
    </row>
    <row r="617" spans="1:36">
      <c r="A617" s="1">
        <v>46227</v>
      </c>
      <c r="B617" t="s">
        <v>977</v>
      </c>
      <c r="C617" t="s">
        <v>7</v>
      </c>
      <c r="D617" t="s">
        <v>1393</v>
      </c>
      <c r="E617" t="s">
        <v>208</v>
      </c>
      <c r="F617" t="s">
        <v>1413</v>
      </c>
      <c r="G617">
        <v>28915</v>
      </c>
      <c r="H617" s="1">
        <v>41463</v>
      </c>
      <c r="I617" s="1">
        <v>41466</v>
      </c>
      <c r="J617" s="1">
        <v>53566</v>
      </c>
      <c r="K617" t="s">
        <v>350</v>
      </c>
      <c r="L617" t="s">
        <v>7</v>
      </c>
      <c r="M617">
        <v>0</v>
      </c>
      <c r="N617">
        <v>0</v>
      </c>
      <c r="O617" t="s">
        <v>120</v>
      </c>
      <c r="P617" t="s">
        <v>830</v>
      </c>
      <c r="AH617">
        <v>1809011</v>
      </c>
      <c r="AI617">
        <v>1728672</v>
      </c>
      <c r="AJ617">
        <f t="shared" si="14"/>
        <v>1</v>
      </c>
    </row>
    <row r="618" spans="1:36">
      <c r="A618" s="1">
        <v>46248</v>
      </c>
      <c r="B618" t="s">
        <v>977</v>
      </c>
      <c r="C618" t="s">
        <v>7</v>
      </c>
      <c r="D618" t="s">
        <v>1393</v>
      </c>
      <c r="E618" t="s">
        <v>208</v>
      </c>
      <c r="F618" t="s">
        <v>1413</v>
      </c>
      <c r="G618">
        <v>28915</v>
      </c>
      <c r="H618" s="1">
        <v>41463</v>
      </c>
      <c r="I618" s="1">
        <v>41466</v>
      </c>
      <c r="J618" s="1">
        <v>53566</v>
      </c>
      <c r="K618" t="s">
        <v>350</v>
      </c>
      <c r="L618" t="s">
        <v>7</v>
      </c>
      <c r="M618">
        <v>0</v>
      </c>
      <c r="N618">
        <v>0</v>
      </c>
      <c r="O618" t="s">
        <v>120</v>
      </c>
      <c r="P618" t="s">
        <v>830</v>
      </c>
      <c r="AH618">
        <v>1819045</v>
      </c>
      <c r="AI618">
        <v>1733625</v>
      </c>
      <c r="AJ618">
        <f t="shared" si="14"/>
        <v>1</v>
      </c>
    </row>
    <row r="619" spans="1:36">
      <c r="A619" s="1">
        <v>46234</v>
      </c>
      <c r="B619" t="s">
        <v>977</v>
      </c>
      <c r="C619" t="s">
        <v>7</v>
      </c>
      <c r="D619" t="s">
        <v>1393</v>
      </c>
      <c r="E619" t="s">
        <v>208</v>
      </c>
      <c r="F619" t="s">
        <v>1413</v>
      </c>
      <c r="G619">
        <v>28915</v>
      </c>
      <c r="H619" s="1">
        <v>41463</v>
      </c>
      <c r="I619" s="1">
        <v>41466</v>
      </c>
      <c r="J619" s="1">
        <v>53566</v>
      </c>
      <c r="K619" t="s">
        <v>350</v>
      </c>
      <c r="L619" t="s">
        <v>7</v>
      </c>
      <c r="M619">
        <v>0</v>
      </c>
      <c r="N619">
        <v>0</v>
      </c>
      <c r="O619" t="s">
        <v>120</v>
      </c>
      <c r="P619" t="s">
        <v>830</v>
      </c>
      <c r="AH619">
        <v>1819046</v>
      </c>
      <c r="AI619">
        <v>1732189</v>
      </c>
      <c r="AJ619">
        <f t="shared" si="14"/>
        <v>1</v>
      </c>
    </row>
    <row r="620" spans="1:36">
      <c r="A620" s="1">
        <v>46206</v>
      </c>
      <c r="B620" t="s">
        <v>977</v>
      </c>
      <c r="C620" t="s">
        <v>7</v>
      </c>
      <c r="D620" t="s">
        <v>1393</v>
      </c>
      <c r="E620" t="s">
        <v>208</v>
      </c>
      <c r="F620" t="s">
        <v>1413</v>
      </c>
      <c r="G620">
        <v>28915</v>
      </c>
      <c r="H620" s="1">
        <v>41463</v>
      </c>
      <c r="I620" s="1">
        <v>41466</v>
      </c>
      <c r="J620" s="1">
        <v>53566</v>
      </c>
      <c r="K620" t="s">
        <v>350</v>
      </c>
      <c r="L620" t="s">
        <v>7</v>
      </c>
      <c r="M620">
        <v>0</v>
      </c>
      <c r="N620">
        <v>0</v>
      </c>
      <c r="O620" t="s">
        <v>120</v>
      </c>
      <c r="P620" t="s">
        <v>830</v>
      </c>
      <c r="AH620">
        <v>1729276</v>
      </c>
      <c r="AI620">
        <v>1730794</v>
      </c>
      <c r="AJ620">
        <f t="shared" si="14"/>
        <v>1</v>
      </c>
    </row>
    <row r="621" spans="1:36">
      <c r="A621" s="1">
        <v>46220</v>
      </c>
      <c r="B621" t="s">
        <v>977</v>
      </c>
      <c r="C621" t="s">
        <v>7</v>
      </c>
      <c r="D621" t="s">
        <v>1393</v>
      </c>
      <c r="E621" t="s">
        <v>208</v>
      </c>
      <c r="F621" t="s">
        <v>1413</v>
      </c>
      <c r="G621">
        <v>28915</v>
      </c>
      <c r="H621" s="1">
        <v>41463</v>
      </c>
      <c r="I621" s="1">
        <v>41466</v>
      </c>
      <c r="J621" s="1">
        <v>53566</v>
      </c>
      <c r="K621" t="s">
        <v>350</v>
      </c>
      <c r="L621" t="s">
        <v>7</v>
      </c>
      <c r="M621">
        <v>0</v>
      </c>
      <c r="N621">
        <v>0</v>
      </c>
      <c r="O621" t="s">
        <v>120</v>
      </c>
      <c r="P621" t="s">
        <v>830</v>
      </c>
      <c r="AH621">
        <v>1732859</v>
      </c>
      <c r="AI621">
        <v>1732822</v>
      </c>
      <c r="AJ621">
        <f t="shared" si="14"/>
        <v>1</v>
      </c>
    </row>
    <row r="622" spans="1:36">
      <c r="A622" s="1">
        <v>46213</v>
      </c>
      <c r="B622" t="s">
        <v>977</v>
      </c>
      <c r="C622" t="s">
        <v>7</v>
      </c>
      <c r="D622" t="s">
        <v>1393</v>
      </c>
      <c r="E622" t="s">
        <v>208</v>
      </c>
      <c r="F622" t="s">
        <v>1413</v>
      </c>
      <c r="G622">
        <v>28915</v>
      </c>
      <c r="H622" s="1">
        <v>41463</v>
      </c>
      <c r="I622" s="1">
        <v>41466</v>
      </c>
      <c r="J622" s="1">
        <v>53566</v>
      </c>
      <c r="K622" t="s">
        <v>350</v>
      </c>
      <c r="L622" t="s">
        <v>7</v>
      </c>
      <c r="M622">
        <v>0</v>
      </c>
      <c r="N622">
        <v>0</v>
      </c>
      <c r="O622" t="s">
        <v>120</v>
      </c>
      <c r="P622" t="s">
        <v>830</v>
      </c>
      <c r="AH622">
        <v>1732403</v>
      </c>
      <c r="AI622">
        <v>1732571</v>
      </c>
      <c r="AJ622">
        <f t="shared" si="14"/>
        <v>1</v>
      </c>
    </row>
    <row r="623" spans="1:36">
      <c r="A623" s="1">
        <v>46241</v>
      </c>
      <c r="B623" t="s">
        <v>977</v>
      </c>
      <c r="C623" t="s">
        <v>7</v>
      </c>
      <c r="D623" t="s">
        <v>1393</v>
      </c>
      <c r="E623" t="s">
        <v>208</v>
      </c>
      <c r="F623" t="s">
        <v>1413</v>
      </c>
      <c r="G623">
        <v>28915</v>
      </c>
      <c r="H623" s="1">
        <v>41463</v>
      </c>
      <c r="I623" s="1">
        <v>41466</v>
      </c>
      <c r="J623" s="1">
        <v>53566</v>
      </c>
      <c r="K623" t="s">
        <v>350</v>
      </c>
      <c r="L623" t="s">
        <v>7</v>
      </c>
      <c r="M623">
        <v>0</v>
      </c>
      <c r="N623">
        <v>0</v>
      </c>
      <c r="O623" t="s">
        <v>120</v>
      </c>
      <c r="P623" t="s">
        <v>830</v>
      </c>
      <c r="AH623">
        <v>1730847</v>
      </c>
      <c r="AI623">
        <v>1728455</v>
      </c>
      <c r="AJ623">
        <f t="shared" si="14"/>
        <v>1</v>
      </c>
    </row>
    <row r="624" spans="1:36">
      <c r="A624" s="1">
        <v>46248</v>
      </c>
      <c r="B624" t="s">
        <v>977</v>
      </c>
      <c r="C624" t="s">
        <v>7</v>
      </c>
      <c r="D624" t="s">
        <v>1393</v>
      </c>
      <c r="E624" t="s">
        <v>208</v>
      </c>
      <c r="F624" t="s">
        <v>1413</v>
      </c>
      <c r="G624">
        <v>32762</v>
      </c>
      <c r="H624" s="1">
        <v>41935</v>
      </c>
      <c r="I624" s="1">
        <v>41936</v>
      </c>
      <c r="J624" s="1">
        <v>53566</v>
      </c>
      <c r="K624" t="s">
        <v>350</v>
      </c>
      <c r="L624" t="s">
        <v>7</v>
      </c>
      <c r="M624">
        <v>0</v>
      </c>
      <c r="N624">
        <v>0</v>
      </c>
      <c r="O624" t="s">
        <v>120</v>
      </c>
      <c r="P624" t="s">
        <v>830</v>
      </c>
      <c r="AH624">
        <v>1808906</v>
      </c>
      <c r="AI624">
        <v>1730286</v>
      </c>
      <c r="AJ624">
        <f t="shared" si="14"/>
        <v>1</v>
      </c>
    </row>
    <row r="625" spans="1:36">
      <c r="A625" s="1">
        <v>46241</v>
      </c>
      <c r="B625" t="s">
        <v>977</v>
      </c>
      <c r="C625" t="s">
        <v>7</v>
      </c>
      <c r="D625" t="s">
        <v>1393</v>
      </c>
      <c r="E625" t="s">
        <v>208</v>
      </c>
      <c r="F625" t="s">
        <v>1413</v>
      </c>
      <c r="G625">
        <v>32762</v>
      </c>
      <c r="H625" s="1">
        <v>41935</v>
      </c>
      <c r="I625" s="1">
        <v>41936</v>
      </c>
      <c r="J625" s="1">
        <v>53566</v>
      </c>
      <c r="K625" t="s">
        <v>350</v>
      </c>
      <c r="L625" t="s">
        <v>7</v>
      </c>
      <c r="M625">
        <v>0</v>
      </c>
      <c r="N625">
        <v>0</v>
      </c>
      <c r="O625" t="s">
        <v>120</v>
      </c>
      <c r="P625" t="s">
        <v>830</v>
      </c>
      <c r="AH625">
        <v>1808979</v>
      </c>
      <c r="AI625">
        <v>1732114</v>
      </c>
      <c r="AJ625">
        <f t="shared" si="14"/>
        <v>1</v>
      </c>
    </row>
    <row r="626" spans="1:36">
      <c r="A626" s="1">
        <v>46213</v>
      </c>
      <c r="B626" t="s">
        <v>977</v>
      </c>
      <c r="C626" t="s">
        <v>7</v>
      </c>
      <c r="D626" t="s">
        <v>1393</v>
      </c>
      <c r="E626" t="s">
        <v>208</v>
      </c>
      <c r="F626" t="s">
        <v>1413</v>
      </c>
      <c r="G626">
        <v>32762</v>
      </c>
      <c r="H626" s="1">
        <v>41935</v>
      </c>
      <c r="I626" s="1">
        <v>41936</v>
      </c>
      <c r="J626" s="1">
        <v>53566</v>
      </c>
      <c r="K626" t="s">
        <v>350</v>
      </c>
      <c r="L626" t="s">
        <v>7</v>
      </c>
      <c r="M626">
        <v>0</v>
      </c>
      <c r="N626">
        <v>0</v>
      </c>
      <c r="O626" t="s">
        <v>120</v>
      </c>
      <c r="P626" t="s">
        <v>830</v>
      </c>
      <c r="AH626">
        <v>1808981</v>
      </c>
      <c r="AI626">
        <v>1733840</v>
      </c>
      <c r="AJ626">
        <f t="shared" si="14"/>
        <v>1</v>
      </c>
    </row>
    <row r="627" spans="1:36">
      <c r="A627" s="1">
        <v>46206</v>
      </c>
      <c r="B627" t="s">
        <v>977</v>
      </c>
      <c r="C627" t="s">
        <v>7</v>
      </c>
      <c r="D627" t="s">
        <v>1393</v>
      </c>
      <c r="E627" t="s">
        <v>208</v>
      </c>
      <c r="F627" t="s">
        <v>1413</v>
      </c>
      <c r="G627">
        <v>32762</v>
      </c>
      <c r="H627" s="1">
        <v>41935</v>
      </c>
      <c r="I627" s="1">
        <v>41936</v>
      </c>
      <c r="J627" s="1">
        <v>53566</v>
      </c>
      <c r="K627" t="s">
        <v>350</v>
      </c>
      <c r="L627" t="s">
        <v>7</v>
      </c>
      <c r="M627">
        <v>0</v>
      </c>
      <c r="N627">
        <v>0</v>
      </c>
      <c r="O627" t="s">
        <v>120</v>
      </c>
      <c r="P627" t="s">
        <v>830</v>
      </c>
      <c r="AH627">
        <v>1808914</v>
      </c>
      <c r="AI627">
        <v>1733601</v>
      </c>
      <c r="AJ627">
        <f t="shared" si="14"/>
        <v>1</v>
      </c>
    </row>
    <row r="628" spans="1:36">
      <c r="A628" s="1">
        <v>46227</v>
      </c>
      <c r="B628" t="s">
        <v>977</v>
      </c>
      <c r="C628" t="s">
        <v>7</v>
      </c>
      <c r="D628" t="s">
        <v>1393</v>
      </c>
      <c r="E628" t="s">
        <v>208</v>
      </c>
      <c r="F628" t="s">
        <v>1413</v>
      </c>
      <c r="G628">
        <v>32762</v>
      </c>
      <c r="H628" s="1">
        <v>41935</v>
      </c>
      <c r="I628" s="1">
        <v>41936</v>
      </c>
      <c r="J628" s="1">
        <v>53566</v>
      </c>
      <c r="K628" t="s">
        <v>350</v>
      </c>
      <c r="L628" t="s">
        <v>7</v>
      </c>
      <c r="M628">
        <v>0</v>
      </c>
      <c r="N628">
        <v>0</v>
      </c>
      <c r="O628" t="s">
        <v>120</v>
      </c>
      <c r="P628" t="s">
        <v>830</v>
      </c>
      <c r="AH628">
        <v>1728519</v>
      </c>
      <c r="AI628">
        <v>1731823</v>
      </c>
      <c r="AJ628">
        <f t="shared" si="14"/>
        <v>1</v>
      </c>
    </row>
    <row r="629" spans="1:36">
      <c r="A629" s="1">
        <v>46220</v>
      </c>
      <c r="B629" t="s">
        <v>977</v>
      </c>
      <c r="C629" t="s">
        <v>7</v>
      </c>
      <c r="D629" t="s">
        <v>1393</v>
      </c>
      <c r="E629" t="s">
        <v>208</v>
      </c>
      <c r="F629" t="s">
        <v>1413</v>
      </c>
      <c r="G629">
        <v>32762</v>
      </c>
      <c r="H629" s="1">
        <v>41935</v>
      </c>
      <c r="I629" s="1">
        <v>41936</v>
      </c>
      <c r="J629" s="1">
        <v>53566</v>
      </c>
      <c r="K629" t="s">
        <v>350</v>
      </c>
      <c r="L629" t="s">
        <v>7</v>
      </c>
      <c r="M629">
        <v>0</v>
      </c>
      <c r="N629">
        <v>0</v>
      </c>
      <c r="O629" t="s">
        <v>120</v>
      </c>
      <c r="P629" t="s">
        <v>830</v>
      </c>
      <c r="AH629">
        <v>1732642</v>
      </c>
      <c r="AI629">
        <v>1730943</v>
      </c>
      <c r="AJ629">
        <f t="shared" si="14"/>
        <v>1</v>
      </c>
    </row>
    <row r="630" spans="1:36">
      <c r="A630" s="1">
        <v>46234</v>
      </c>
      <c r="B630" t="s">
        <v>977</v>
      </c>
      <c r="C630" t="s">
        <v>7</v>
      </c>
      <c r="D630" t="s">
        <v>1393</v>
      </c>
      <c r="E630" t="s">
        <v>208</v>
      </c>
      <c r="F630" t="s">
        <v>1413</v>
      </c>
      <c r="G630">
        <v>32762</v>
      </c>
      <c r="H630" s="1">
        <v>41935</v>
      </c>
      <c r="I630" s="1">
        <v>41936</v>
      </c>
      <c r="J630" s="1">
        <v>53566</v>
      </c>
      <c r="K630" t="s">
        <v>350</v>
      </c>
      <c r="L630" t="s">
        <v>7</v>
      </c>
      <c r="M630">
        <v>0</v>
      </c>
      <c r="N630">
        <v>0</v>
      </c>
      <c r="O630" t="s">
        <v>120</v>
      </c>
      <c r="P630" t="s">
        <v>830</v>
      </c>
      <c r="AH630">
        <v>1808901</v>
      </c>
      <c r="AI630">
        <v>1731859</v>
      </c>
      <c r="AJ630">
        <f t="shared" si="14"/>
        <v>1</v>
      </c>
    </row>
    <row r="631" spans="1:36">
      <c r="A631" s="1">
        <v>46234</v>
      </c>
      <c r="B631" t="s">
        <v>977</v>
      </c>
      <c r="C631" t="s">
        <v>7</v>
      </c>
      <c r="D631" t="s">
        <v>1393</v>
      </c>
      <c r="E631" t="s">
        <v>208</v>
      </c>
      <c r="F631" t="s">
        <v>1413</v>
      </c>
      <c r="G631">
        <v>35466</v>
      </c>
      <c r="H631" s="1">
        <v>42269</v>
      </c>
      <c r="I631" s="1">
        <v>42272</v>
      </c>
      <c r="J631" s="1">
        <v>53566</v>
      </c>
      <c r="K631" t="s">
        <v>350</v>
      </c>
      <c r="L631" t="s">
        <v>7</v>
      </c>
      <c r="M631">
        <v>0</v>
      </c>
      <c r="N631">
        <v>0</v>
      </c>
      <c r="O631" t="s">
        <v>120</v>
      </c>
      <c r="P631" t="s">
        <v>993</v>
      </c>
      <c r="AH631">
        <v>1808900</v>
      </c>
      <c r="AI631">
        <v>1733894</v>
      </c>
      <c r="AJ631">
        <f t="shared" si="14"/>
        <v>1</v>
      </c>
    </row>
    <row r="632" spans="1:36">
      <c r="A632" s="1">
        <v>46241</v>
      </c>
      <c r="B632" t="s">
        <v>977</v>
      </c>
      <c r="C632" t="s">
        <v>7</v>
      </c>
      <c r="D632" t="s">
        <v>1393</v>
      </c>
      <c r="E632" t="s">
        <v>208</v>
      </c>
      <c r="F632" t="s">
        <v>1413</v>
      </c>
      <c r="G632">
        <v>35466</v>
      </c>
      <c r="H632" s="1">
        <v>42269</v>
      </c>
      <c r="I632" s="1">
        <v>42272</v>
      </c>
      <c r="J632" s="1">
        <v>53566</v>
      </c>
      <c r="K632" t="s">
        <v>350</v>
      </c>
      <c r="L632" t="s">
        <v>7</v>
      </c>
      <c r="M632">
        <v>0</v>
      </c>
      <c r="N632">
        <v>0</v>
      </c>
      <c r="O632" t="s">
        <v>120</v>
      </c>
      <c r="P632" t="s">
        <v>993</v>
      </c>
      <c r="AH632">
        <v>1729474</v>
      </c>
      <c r="AI632">
        <v>1733781</v>
      </c>
      <c r="AJ632">
        <f t="shared" si="14"/>
        <v>1</v>
      </c>
    </row>
    <row r="633" spans="1:36">
      <c r="A633" s="1">
        <v>46206</v>
      </c>
      <c r="B633" t="s">
        <v>977</v>
      </c>
      <c r="C633" t="s">
        <v>7</v>
      </c>
      <c r="D633" t="s">
        <v>1393</v>
      </c>
      <c r="E633" t="s">
        <v>208</v>
      </c>
      <c r="F633" t="s">
        <v>1413</v>
      </c>
      <c r="G633">
        <v>35466</v>
      </c>
      <c r="H633" s="1">
        <v>42269</v>
      </c>
      <c r="I633" s="1">
        <v>42272</v>
      </c>
      <c r="J633" s="1">
        <v>53566</v>
      </c>
      <c r="K633" t="s">
        <v>350</v>
      </c>
      <c r="L633" t="s">
        <v>7</v>
      </c>
      <c r="M633">
        <v>0</v>
      </c>
      <c r="N633">
        <v>0</v>
      </c>
      <c r="O633" t="s">
        <v>120</v>
      </c>
      <c r="P633" t="s">
        <v>993</v>
      </c>
      <c r="AH633">
        <v>1732446</v>
      </c>
      <c r="AI633">
        <v>1733712</v>
      </c>
      <c r="AJ633">
        <f t="shared" si="14"/>
        <v>1</v>
      </c>
    </row>
    <row r="634" spans="1:36">
      <c r="A634" s="1">
        <v>46227</v>
      </c>
      <c r="B634" t="s">
        <v>977</v>
      </c>
      <c r="C634" t="s">
        <v>7</v>
      </c>
      <c r="D634" t="s">
        <v>1393</v>
      </c>
      <c r="E634" t="s">
        <v>208</v>
      </c>
      <c r="F634" t="s">
        <v>1413</v>
      </c>
      <c r="G634">
        <v>35466</v>
      </c>
      <c r="H634" s="1">
        <v>42269</v>
      </c>
      <c r="I634" s="1">
        <v>42272</v>
      </c>
      <c r="J634" s="1">
        <v>53566</v>
      </c>
      <c r="K634" t="s">
        <v>350</v>
      </c>
      <c r="L634" t="s">
        <v>7</v>
      </c>
      <c r="M634">
        <v>0</v>
      </c>
      <c r="N634">
        <v>0</v>
      </c>
      <c r="O634" t="s">
        <v>120</v>
      </c>
      <c r="P634" t="s">
        <v>993</v>
      </c>
      <c r="AH634">
        <v>1727886</v>
      </c>
      <c r="AI634">
        <v>1732715</v>
      </c>
      <c r="AJ634">
        <f t="shared" si="14"/>
        <v>1</v>
      </c>
    </row>
    <row r="635" spans="1:36">
      <c r="A635" s="1">
        <v>46248</v>
      </c>
      <c r="B635" t="s">
        <v>977</v>
      </c>
      <c r="C635" t="s">
        <v>7</v>
      </c>
      <c r="D635" t="s">
        <v>1393</v>
      </c>
      <c r="E635" t="s">
        <v>208</v>
      </c>
      <c r="F635" t="s">
        <v>1413</v>
      </c>
      <c r="G635">
        <v>35466</v>
      </c>
      <c r="H635" s="1">
        <v>42269</v>
      </c>
      <c r="I635" s="1">
        <v>42272</v>
      </c>
      <c r="J635" s="1">
        <v>53566</v>
      </c>
      <c r="K635" t="s">
        <v>350</v>
      </c>
      <c r="L635" t="s">
        <v>7</v>
      </c>
      <c r="M635">
        <v>0</v>
      </c>
      <c r="N635">
        <v>0</v>
      </c>
      <c r="O635" t="s">
        <v>120</v>
      </c>
      <c r="P635" t="s">
        <v>993</v>
      </c>
      <c r="AH635">
        <v>1732852</v>
      </c>
      <c r="AI635">
        <v>1732618</v>
      </c>
      <c r="AJ635">
        <f t="shared" si="14"/>
        <v>1</v>
      </c>
    </row>
    <row r="636" spans="1:36">
      <c r="A636" s="1">
        <v>46213</v>
      </c>
      <c r="B636" t="s">
        <v>977</v>
      </c>
      <c r="C636" t="s">
        <v>7</v>
      </c>
      <c r="D636" t="s">
        <v>1393</v>
      </c>
      <c r="E636" t="s">
        <v>208</v>
      </c>
      <c r="F636" t="s">
        <v>1413</v>
      </c>
      <c r="G636">
        <v>35466</v>
      </c>
      <c r="H636" s="1">
        <v>42269</v>
      </c>
      <c r="I636" s="1">
        <v>42272</v>
      </c>
      <c r="J636" s="1">
        <v>53566</v>
      </c>
      <c r="K636" t="s">
        <v>350</v>
      </c>
      <c r="L636" t="s">
        <v>7</v>
      </c>
      <c r="M636">
        <v>0</v>
      </c>
      <c r="N636">
        <v>0</v>
      </c>
      <c r="O636" t="s">
        <v>120</v>
      </c>
      <c r="P636" t="s">
        <v>993</v>
      </c>
      <c r="AH636">
        <v>1733266</v>
      </c>
      <c r="AI636">
        <v>1727851</v>
      </c>
      <c r="AJ636">
        <f t="shared" si="14"/>
        <v>1</v>
      </c>
    </row>
    <row r="637" spans="1:36">
      <c r="A637" s="1">
        <v>46220</v>
      </c>
      <c r="B637" t="s">
        <v>977</v>
      </c>
      <c r="C637" t="s">
        <v>7</v>
      </c>
      <c r="D637" t="s">
        <v>1393</v>
      </c>
      <c r="E637" t="s">
        <v>208</v>
      </c>
      <c r="F637" t="s">
        <v>1413</v>
      </c>
      <c r="G637">
        <v>35466</v>
      </c>
      <c r="H637" s="1">
        <v>42269</v>
      </c>
      <c r="I637" s="1">
        <v>42272</v>
      </c>
      <c r="J637" s="1">
        <v>53566</v>
      </c>
      <c r="K637" t="s">
        <v>350</v>
      </c>
      <c r="L637" t="s">
        <v>7</v>
      </c>
      <c r="M637">
        <v>0</v>
      </c>
      <c r="N637">
        <v>0</v>
      </c>
      <c r="O637" t="s">
        <v>120</v>
      </c>
      <c r="P637" t="s">
        <v>993</v>
      </c>
      <c r="AH637">
        <v>1733385</v>
      </c>
      <c r="AI637">
        <v>1733763</v>
      </c>
      <c r="AJ637">
        <f t="shared" si="14"/>
        <v>1</v>
      </c>
    </row>
    <row r="638" spans="1:36">
      <c r="A638" s="1">
        <v>46227</v>
      </c>
      <c r="B638" t="s">
        <v>977</v>
      </c>
      <c r="C638" t="s">
        <v>7</v>
      </c>
      <c r="D638" t="s">
        <v>1393</v>
      </c>
      <c r="E638" t="s">
        <v>208</v>
      </c>
      <c r="F638" t="s">
        <v>1421</v>
      </c>
      <c r="G638">
        <v>26046</v>
      </c>
      <c r="H638" s="1">
        <v>41086</v>
      </c>
      <c r="I638" s="1">
        <v>41089</v>
      </c>
      <c r="J638" s="1">
        <v>53566</v>
      </c>
      <c r="K638" t="s">
        <v>350</v>
      </c>
      <c r="L638" t="s">
        <v>7</v>
      </c>
      <c r="M638">
        <v>0</v>
      </c>
      <c r="N638">
        <v>0</v>
      </c>
      <c r="O638" t="s">
        <v>120</v>
      </c>
      <c r="P638" t="s">
        <v>1586</v>
      </c>
      <c r="AH638">
        <v>1728099</v>
      </c>
      <c r="AI638">
        <v>1733632</v>
      </c>
      <c r="AJ638">
        <f t="shared" si="14"/>
        <v>1</v>
      </c>
    </row>
    <row r="639" spans="1:36">
      <c r="A639" s="1">
        <v>46248</v>
      </c>
      <c r="B639" t="s">
        <v>977</v>
      </c>
      <c r="C639" t="s">
        <v>7</v>
      </c>
      <c r="D639" t="s">
        <v>1393</v>
      </c>
      <c r="E639" t="s">
        <v>208</v>
      </c>
      <c r="F639" t="s">
        <v>1421</v>
      </c>
      <c r="G639">
        <v>26046</v>
      </c>
      <c r="H639" s="1">
        <v>41086</v>
      </c>
      <c r="I639" s="1">
        <v>41089</v>
      </c>
      <c r="J639" s="1">
        <v>53566</v>
      </c>
      <c r="K639" t="s">
        <v>350</v>
      </c>
      <c r="L639" t="s">
        <v>7</v>
      </c>
      <c r="M639">
        <v>0</v>
      </c>
      <c r="N639">
        <v>0</v>
      </c>
      <c r="O639" t="s">
        <v>120</v>
      </c>
      <c r="P639" t="s">
        <v>1586</v>
      </c>
      <c r="AH639">
        <v>1808911</v>
      </c>
      <c r="AI639">
        <v>1733899</v>
      </c>
      <c r="AJ639">
        <f t="shared" si="14"/>
        <v>1</v>
      </c>
    </row>
    <row r="640" spans="1:36">
      <c r="A640" s="1">
        <v>46234</v>
      </c>
      <c r="B640" t="s">
        <v>977</v>
      </c>
      <c r="C640" t="s">
        <v>7</v>
      </c>
      <c r="D640" t="s">
        <v>1393</v>
      </c>
      <c r="E640" t="s">
        <v>208</v>
      </c>
      <c r="F640" t="s">
        <v>1421</v>
      </c>
      <c r="G640">
        <v>26046</v>
      </c>
      <c r="H640" s="1">
        <v>41086</v>
      </c>
      <c r="I640" s="1">
        <v>41089</v>
      </c>
      <c r="J640" s="1">
        <v>53566</v>
      </c>
      <c r="K640" t="s">
        <v>350</v>
      </c>
      <c r="L640" t="s">
        <v>7</v>
      </c>
      <c r="M640">
        <v>0</v>
      </c>
      <c r="N640">
        <v>0</v>
      </c>
      <c r="O640" t="s">
        <v>120</v>
      </c>
      <c r="P640" t="s">
        <v>1586</v>
      </c>
      <c r="AH640">
        <v>1733466</v>
      </c>
      <c r="AI640">
        <v>1733583</v>
      </c>
      <c r="AJ640">
        <f t="shared" si="14"/>
        <v>1</v>
      </c>
    </row>
    <row r="641" spans="1:36">
      <c r="A641" s="1">
        <v>46206</v>
      </c>
      <c r="B641" t="s">
        <v>977</v>
      </c>
      <c r="C641" t="s">
        <v>7</v>
      </c>
      <c r="D641" t="s">
        <v>1393</v>
      </c>
      <c r="E641" t="s">
        <v>208</v>
      </c>
      <c r="F641" t="s">
        <v>1421</v>
      </c>
      <c r="G641">
        <v>26046</v>
      </c>
      <c r="H641" s="1">
        <v>41086</v>
      </c>
      <c r="I641" s="1">
        <v>41089</v>
      </c>
      <c r="J641" s="1">
        <v>53566</v>
      </c>
      <c r="K641" t="s">
        <v>350</v>
      </c>
      <c r="L641" t="s">
        <v>7</v>
      </c>
      <c r="M641">
        <v>0</v>
      </c>
      <c r="N641">
        <v>0</v>
      </c>
      <c r="O641" t="s">
        <v>120</v>
      </c>
      <c r="P641" t="s">
        <v>1586</v>
      </c>
      <c r="AH641">
        <v>1791732</v>
      </c>
      <c r="AI641">
        <v>1733816</v>
      </c>
      <c r="AJ641">
        <f t="shared" si="14"/>
        <v>1</v>
      </c>
    </row>
    <row r="642" spans="1:36">
      <c r="A642" s="1">
        <v>46213</v>
      </c>
      <c r="B642" t="s">
        <v>977</v>
      </c>
      <c r="C642" t="s">
        <v>7</v>
      </c>
      <c r="D642" t="s">
        <v>1393</v>
      </c>
      <c r="E642" t="s">
        <v>208</v>
      </c>
      <c r="F642" t="s">
        <v>1421</v>
      </c>
      <c r="G642">
        <v>26046</v>
      </c>
      <c r="H642" s="1">
        <v>41086</v>
      </c>
      <c r="I642" s="1">
        <v>41089</v>
      </c>
      <c r="J642" s="1">
        <v>53566</v>
      </c>
      <c r="K642" t="s">
        <v>350</v>
      </c>
      <c r="L642" t="s">
        <v>7</v>
      </c>
      <c r="M642">
        <v>0</v>
      </c>
      <c r="N642">
        <v>0</v>
      </c>
      <c r="O642" t="s">
        <v>120</v>
      </c>
      <c r="P642" t="s">
        <v>1586</v>
      </c>
      <c r="AH642">
        <v>1808899</v>
      </c>
      <c r="AI642">
        <v>1733599</v>
      </c>
      <c r="AJ642">
        <f t="shared" si="14"/>
        <v>1</v>
      </c>
    </row>
    <row r="643" spans="1:36">
      <c r="A643" s="1">
        <v>46220</v>
      </c>
      <c r="B643" t="s">
        <v>977</v>
      </c>
      <c r="C643" t="s">
        <v>7</v>
      </c>
      <c r="D643" t="s">
        <v>1393</v>
      </c>
      <c r="E643" t="s">
        <v>208</v>
      </c>
      <c r="F643" t="s">
        <v>1421</v>
      </c>
      <c r="G643">
        <v>26046</v>
      </c>
      <c r="H643" s="1">
        <v>41086</v>
      </c>
      <c r="I643" s="1">
        <v>41089</v>
      </c>
      <c r="J643" s="1">
        <v>53566</v>
      </c>
      <c r="K643" t="s">
        <v>350</v>
      </c>
      <c r="L643" t="s">
        <v>7</v>
      </c>
      <c r="M643">
        <v>0</v>
      </c>
      <c r="N643">
        <v>0</v>
      </c>
      <c r="O643" t="s">
        <v>120</v>
      </c>
      <c r="P643" t="s">
        <v>1586</v>
      </c>
      <c r="AH643">
        <v>1808896</v>
      </c>
      <c r="AI643">
        <v>1733714</v>
      </c>
      <c r="AJ643">
        <f t="shared" si="14"/>
        <v>1</v>
      </c>
    </row>
    <row r="644" spans="1:36">
      <c r="A644" s="1">
        <v>46241</v>
      </c>
      <c r="B644" t="s">
        <v>977</v>
      </c>
      <c r="C644" t="s">
        <v>7</v>
      </c>
      <c r="D644" t="s">
        <v>1393</v>
      </c>
      <c r="E644" t="s">
        <v>208</v>
      </c>
      <c r="F644" t="s">
        <v>1421</v>
      </c>
      <c r="G644">
        <v>26046</v>
      </c>
      <c r="H644" s="1">
        <v>41086</v>
      </c>
      <c r="I644" s="1">
        <v>41089</v>
      </c>
      <c r="J644" s="1">
        <v>53566</v>
      </c>
      <c r="K644" t="s">
        <v>350</v>
      </c>
      <c r="L644" t="s">
        <v>7</v>
      </c>
      <c r="M644">
        <v>0</v>
      </c>
      <c r="N644">
        <v>0</v>
      </c>
      <c r="O644" t="s">
        <v>120</v>
      </c>
      <c r="P644" t="s">
        <v>1586</v>
      </c>
      <c r="AH644">
        <v>1730860</v>
      </c>
      <c r="AI644">
        <v>1733788</v>
      </c>
      <c r="AJ644">
        <f t="shared" ref="AJ644:AJ707" si="15">COUNTIF(AH:AH,AI644)</f>
        <v>1</v>
      </c>
    </row>
    <row r="645" spans="1:36">
      <c r="A645" s="1">
        <v>46213</v>
      </c>
      <c r="B645" t="s">
        <v>977</v>
      </c>
      <c r="C645" t="s">
        <v>7</v>
      </c>
      <c r="D645" t="s">
        <v>1393</v>
      </c>
      <c r="E645" t="s">
        <v>208</v>
      </c>
      <c r="F645" t="s">
        <v>1421</v>
      </c>
      <c r="G645">
        <v>26514</v>
      </c>
      <c r="H645" s="1">
        <v>41138</v>
      </c>
      <c r="I645" s="1">
        <v>41143</v>
      </c>
      <c r="J645" s="1">
        <v>53566</v>
      </c>
      <c r="K645" t="s">
        <v>350</v>
      </c>
      <c r="L645" t="s">
        <v>7</v>
      </c>
      <c r="M645">
        <v>0</v>
      </c>
      <c r="N645">
        <v>0</v>
      </c>
      <c r="O645" t="s">
        <v>120</v>
      </c>
      <c r="P645" t="s">
        <v>1586</v>
      </c>
      <c r="AH645">
        <v>1732956</v>
      </c>
      <c r="AI645">
        <v>1733900</v>
      </c>
      <c r="AJ645">
        <f t="shared" si="15"/>
        <v>1</v>
      </c>
    </row>
    <row r="646" spans="1:36">
      <c r="A646" s="1">
        <v>46227</v>
      </c>
      <c r="B646" t="s">
        <v>977</v>
      </c>
      <c r="C646" t="s">
        <v>7</v>
      </c>
      <c r="D646" t="s">
        <v>1393</v>
      </c>
      <c r="E646" t="s">
        <v>208</v>
      </c>
      <c r="F646" t="s">
        <v>1421</v>
      </c>
      <c r="G646">
        <v>26514</v>
      </c>
      <c r="H646" s="1">
        <v>41138</v>
      </c>
      <c r="I646" s="1">
        <v>41143</v>
      </c>
      <c r="J646" s="1">
        <v>53566</v>
      </c>
      <c r="K646" t="s">
        <v>350</v>
      </c>
      <c r="L646" t="s">
        <v>7</v>
      </c>
      <c r="M646">
        <v>0</v>
      </c>
      <c r="N646">
        <v>0</v>
      </c>
      <c r="O646" t="s">
        <v>120</v>
      </c>
      <c r="P646" t="s">
        <v>1586</v>
      </c>
      <c r="AH646">
        <v>1729457</v>
      </c>
      <c r="AI646">
        <v>1733559</v>
      </c>
      <c r="AJ646">
        <f t="shared" si="15"/>
        <v>1</v>
      </c>
    </row>
    <row r="647" spans="1:36">
      <c r="A647" s="1">
        <v>46234</v>
      </c>
      <c r="B647" t="s">
        <v>977</v>
      </c>
      <c r="C647" t="s">
        <v>7</v>
      </c>
      <c r="D647" t="s">
        <v>1393</v>
      </c>
      <c r="E647" t="s">
        <v>208</v>
      </c>
      <c r="F647" t="s">
        <v>1421</v>
      </c>
      <c r="G647">
        <v>26514</v>
      </c>
      <c r="H647" s="1">
        <v>41138</v>
      </c>
      <c r="I647" s="1">
        <v>41143</v>
      </c>
      <c r="J647" s="1">
        <v>53566</v>
      </c>
      <c r="K647" t="s">
        <v>350</v>
      </c>
      <c r="L647" t="s">
        <v>7</v>
      </c>
      <c r="M647">
        <v>0</v>
      </c>
      <c r="N647">
        <v>0</v>
      </c>
      <c r="O647" t="s">
        <v>120</v>
      </c>
      <c r="P647" t="s">
        <v>1586</v>
      </c>
      <c r="AH647">
        <v>1729272</v>
      </c>
      <c r="AI647">
        <v>1733646</v>
      </c>
      <c r="AJ647">
        <f t="shared" si="15"/>
        <v>1</v>
      </c>
    </row>
    <row r="648" spans="1:36">
      <c r="A648" s="1">
        <v>46220</v>
      </c>
      <c r="B648" t="s">
        <v>977</v>
      </c>
      <c r="C648" t="s">
        <v>7</v>
      </c>
      <c r="D648" t="s">
        <v>1393</v>
      </c>
      <c r="E648" t="s">
        <v>208</v>
      </c>
      <c r="F648" t="s">
        <v>1421</v>
      </c>
      <c r="G648">
        <v>26514</v>
      </c>
      <c r="H648" s="1">
        <v>41138</v>
      </c>
      <c r="I648" s="1">
        <v>41143</v>
      </c>
      <c r="J648" s="1">
        <v>53566</v>
      </c>
      <c r="K648" t="s">
        <v>350</v>
      </c>
      <c r="L648" t="s">
        <v>7</v>
      </c>
      <c r="M648">
        <v>0</v>
      </c>
      <c r="N648">
        <v>0</v>
      </c>
      <c r="O648" t="s">
        <v>120</v>
      </c>
      <c r="P648" t="s">
        <v>1586</v>
      </c>
      <c r="AH648">
        <v>1731243</v>
      </c>
      <c r="AI648">
        <v>1733847</v>
      </c>
      <c r="AJ648">
        <f t="shared" si="15"/>
        <v>1</v>
      </c>
    </row>
    <row r="649" spans="1:36">
      <c r="A649" s="1">
        <v>46248</v>
      </c>
      <c r="B649" t="s">
        <v>977</v>
      </c>
      <c r="C649" t="s">
        <v>7</v>
      </c>
      <c r="D649" t="s">
        <v>1393</v>
      </c>
      <c r="E649" t="s">
        <v>208</v>
      </c>
      <c r="F649" t="s">
        <v>1421</v>
      </c>
      <c r="G649">
        <v>26514</v>
      </c>
      <c r="H649" s="1">
        <v>41138</v>
      </c>
      <c r="I649" s="1">
        <v>41143</v>
      </c>
      <c r="J649" s="1">
        <v>53566</v>
      </c>
      <c r="K649" t="s">
        <v>350</v>
      </c>
      <c r="L649" t="s">
        <v>7</v>
      </c>
      <c r="M649">
        <v>0</v>
      </c>
      <c r="N649">
        <v>0</v>
      </c>
      <c r="O649" t="s">
        <v>120</v>
      </c>
      <c r="P649" t="s">
        <v>1586</v>
      </c>
      <c r="AH649">
        <v>1732487</v>
      </c>
      <c r="AI649">
        <v>1733560</v>
      </c>
      <c r="AJ649">
        <f t="shared" si="15"/>
        <v>1</v>
      </c>
    </row>
    <row r="650" spans="1:36">
      <c r="A650" s="1">
        <v>46241</v>
      </c>
      <c r="B650" t="s">
        <v>977</v>
      </c>
      <c r="C650" t="s">
        <v>7</v>
      </c>
      <c r="D650" t="s">
        <v>1393</v>
      </c>
      <c r="E650" t="s">
        <v>208</v>
      </c>
      <c r="F650" t="s">
        <v>1421</v>
      </c>
      <c r="G650">
        <v>26514</v>
      </c>
      <c r="H650" s="1">
        <v>41138</v>
      </c>
      <c r="I650" s="1">
        <v>41143</v>
      </c>
      <c r="J650" s="1">
        <v>53566</v>
      </c>
      <c r="K650" t="s">
        <v>350</v>
      </c>
      <c r="L650" t="s">
        <v>7</v>
      </c>
      <c r="M650">
        <v>0</v>
      </c>
      <c r="N650">
        <v>0</v>
      </c>
      <c r="O650" t="s">
        <v>120</v>
      </c>
      <c r="P650" t="s">
        <v>1586</v>
      </c>
      <c r="AH650">
        <v>1731903</v>
      </c>
      <c r="AI650">
        <v>1734708</v>
      </c>
      <c r="AJ650">
        <f t="shared" si="15"/>
        <v>1</v>
      </c>
    </row>
    <row r="651" spans="1:36">
      <c r="A651" s="1">
        <v>46206</v>
      </c>
      <c r="B651" t="s">
        <v>977</v>
      </c>
      <c r="C651" t="s">
        <v>7</v>
      </c>
      <c r="D651" t="s">
        <v>1393</v>
      </c>
      <c r="E651" t="s">
        <v>208</v>
      </c>
      <c r="F651" t="s">
        <v>1421</v>
      </c>
      <c r="G651">
        <v>26514</v>
      </c>
      <c r="H651" s="1">
        <v>41138</v>
      </c>
      <c r="I651" s="1">
        <v>41143</v>
      </c>
      <c r="J651" s="1">
        <v>53566</v>
      </c>
      <c r="K651" t="s">
        <v>350</v>
      </c>
      <c r="L651" t="s">
        <v>7</v>
      </c>
      <c r="M651">
        <v>0</v>
      </c>
      <c r="N651">
        <v>0</v>
      </c>
      <c r="O651" t="s">
        <v>120</v>
      </c>
      <c r="P651" t="s">
        <v>1586</v>
      </c>
      <c r="AH651">
        <v>1732728</v>
      </c>
      <c r="AI651">
        <v>1734706</v>
      </c>
      <c r="AJ651">
        <f t="shared" si="15"/>
        <v>1</v>
      </c>
    </row>
    <row r="652" spans="1:36">
      <c r="A652" s="1">
        <v>46213</v>
      </c>
      <c r="B652" t="s">
        <v>977</v>
      </c>
      <c r="C652" t="s">
        <v>7</v>
      </c>
      <c r="D652" t="s">
        <v>1393</v>
      </c>
      <c r="E652" t="s">
        <v>208</v>
      </c>
      <c r="F652" t="s">
        <v>1421</v>
      </c>
      <c r="G652">
        <v>26585</v>
      </c>
      <c r="H652" s="1">
        <v>41144</v>
      </c>
      <c r="I652" s="1">
        <v>41149</v>
      </c>
      <c r="J652" s="1">
        <v>53566</v>
      </c>
      <c r="K652" t="s">
        <v>350</v>
      </c>
      <c r="L652" t="s">
        <v>7</v>
      </c>
      <c r="M652">
        <v>0</v>
      </c>
      <c r="N652">
        <v>0</v>
      </c>
      <c r="O652" t="s">
        <v>120</v>
      </c>
      <c r="P652" t="s">
        <v>1586</v>
      </c>
      <c r="AH652">
        <v>1732026</v>
      </c>
      <c r="AI652">
        <v>1734707</v>
      </c>
      <c r="AJ652">
        <f t="shared" si="15"/>
        <v>1</v>
      </c>
    </row>
    <row r="653" spans="1:36">
      <c r="A653" s="1">
        <v>46227</v>
      </c>
      <c r="B653" t="s">
        <v>977</v>
      </c>
      <c r="C653" t="s">
        <v>7</v>
      </c>
      <c r="D653" t="s">
        <v>1393</v>
      </c>
      <c r="E653" t="s">
        <v>208</v>
      </c>
      <c r="F653" t="s">
        <v>1421</v>
      </c>
      <c r="G653">
        <v>26585</v>
      </c>
      <c r="H653" s="1">
        <v>41144</v>
      </c>
      <c r="I653" s="1">
        <v>41149</v>
      </c>
      <c r="J653" s="1">
        <v>53566</v>
      </c>
      <c r="K653" t="s">
        <v>350</v>
      </c>
      <c r="L653" t="s">
        <v>7</v>
      </c>
      <c r="M653">
        <v>0</v>
      </c>
      <c r="N653">
        <v>0</v>
      </c>
      <c r="O653" t="s">
        <v>120</v>
      </c>
      <c r="P653" t="s">
        <v>1586</v>
      </c>
      <c r="AH653">
        <v>1732128</v>
      </c>
      <c r="AI653">
        <v>1734679</v>
      </c>
      <c r="AJ653">
        <f t="shared" si="15"/>
        <v>1</v>
      </c>
    </row>
    <row r="654" spans="1:36">
      <c r="A654" s="1">
        <v>46206</v>
      </c>
      <c r="B654" t="s">
        <v>977</v>
      </c>
      <c r="C654" t="s">
        <v>7</v>
      </c>
      <c r="D654" t="s">
        <v>1393</v>
      </c>
      <c r="E654" t="s">
        <v>208</v>
      </c>
      <c r="F654" t="s">
        <v>1421</v>
      </c>
      <c r="G654">
        <v>26585</v>
      </c>
      <c r="H654" s="1">
        <v>41144</v>
      </c>
      <c r="I654" s="1">
        <v>41149</v>
      </c>
      <c r="J654" s="1">
        <v>53566</v>
      </c>
      <c r="K654" t="s">
        <v>350</v>
      </c>
      <c r="L654" t="s">
        <v>7</v>
      </c>
      <c r="M654">
        <v>0</v>
      </c>
      <c r="N654">
        <v>0</v>
      </c>
      <c r="O654" t="s">
        <v>120</v>
      </c>
      <c r="P654" t="s">
        <v>1586</v>
      </c>
      <c r="AH654">
        <v>1730617</v>
      </c>
      <c r="AI654">
        <v>1734704</v>
      </c>
      <c r="AJ654">
        <f t="shared" si="15"/>
        <v>1</v>
      </c>
    </row>
    <row r="655" spans="1:36">
      <c r="A655" s="1">
        <v>46241</v>
      </c>
      <c r="B655" t="s">
        <v>977</v>
      </c>
      <c r="C655" t="s">
        <v>7</v>
      </c>
      <c r="D655" t="s">
        <v>1393</v>
      </c>
      <c r="E655" t="s">
        <v>208</v>
      </c>
      <c r="F655" t="s">
        <v>1421</v>
      </c>
      <c r="G655">
        <v>26585</v>
      </c>
      <c r="H655" s="1">
        <v>41144</v>
      </c>
      <c r="I655" s="1">
        <v>41149</v>
      </c>
      <c r="J655" s="1">
        <v>53566</v>
      </c>
      <c r="K655" t="s">
        <v>350</v>
      </c>
      <c r="L655" t="s">
        <v>7</v>
      </c>
      <c r="M655">
        <v>0</v>
      </c>
      <c r="N655">
        <v>0</v>
      </c>
      <c r="O655" t="s">
        <v>120</v>
      </c>
      <c r="P655" t="s">
        <v>1586</v>
      </c>
      <c r="AH655">
        <v>1733530</v>
      </c>
      <c r="AI655">
        <v>1734705</v>
      </c>
      <c r="AJ655">
        <f t="shared" si="15"/>
        <v>1</v>
      </c>
    </row>
    <row r="656" spans="1:36">
      <c r="A656" s="1">
        <v>46248</v>
      </c>
      <c r="B656" t="s">
        <v>977</v>
      </c>
      <c r="C656" t="s">
        <v>7</v>
      </c>
      <c r="D656" t="s">
        <v>1393</v>
      </c>
      <c r="E656" t="s">
        <v>208</v>
      </c>
      <c r="F656" t="s">
        <v>1421</v>
      </c>
      <c r="G656">
        <v>26585</v>
      </c>
      <c r="H656" s="1">
        <v>41144</v>
      </c>
      <c r="I656" s="1">
        <v>41149</v>
      </c>
      <c r="J656" s="1">
        <v>53566</v>
      </c>
      <c r="K656" t="s">
        <v>350</v>
      </c>
      <c r="L656" t="s">
        <v>7</v>
      </c>
      <c r="M656">
        <v>0</v>
      </c>
      <c r="N656">
        <v>0</v>
      </c>
      <c r="O656" t="s">
        <v>120</v>
      </c>
      <c r="P656" t="s">
        <v>1586</v>
      </c>
      <c r="AH656">
        <v>1732298</v>
      </c>
      <c r="AI656">
        <v>1734703</v>
      </c>
      <c r="AJ656">
        <f t="shared" si="15"/>
        <v>1</v>
      </c>
    </row>
    <row r="657" spans="1:36">
      <c r="A657" s="1">
        <v>46220</v>
      </c>
      <c r="B657" t="s">
        <v>977</v>
      </c>
      <c r="C657" t="s">
        <v>7</v>
      </c>
      <c r="D657" t="s">
        <v>1393</v>
      </c>
      <c r="E657" t="s">
        <v>208</v>
      </c>
      <c r="F657" t="s">
        <v>1421</v>
      </c>
      <c r="G657">
        <v>26585</v>
      </c>
      <c r="H657" s="1">
        <v>41144</v>
      </c>
      <c r="I657" s="1">
        <v>41149</v>
      </c>
      <c r="J657" s="1">
        <v>53566</v>
      </c>
      <c r="K657" t="s">
        <v>350</v>
      </c>
      <c r="L657" t="s">
        <v>7</v>
      </c>
      <c r="M657">
        <v>0</v>
      </c>
      <c r="N657">
        <v>0</v>
      </c>
      <c r="O657" t="s">
        <v>120</v>
      </c>
      <c r="P657" t="s">
        <v>1586</v>
      </c>
      <c r="AH657">
        <v>1731248</v>
      </c>
      <c r="AI657">
        <v>1734773</v>
      </c>
      <c r="AJ657">
        <f t="shared" si="15"/>
        <v>2</v>
      </c>
    </row>
    <row r="658" spans="1:36">
      <c r="A658" s="1">
        <v>46234</v>
      </c>
      <c r="B658" t="s">
        <v>977</v>
      </c>
      <c r="C658" t="s">
        <v>7</v>
      </c>
      <c r="D658" t="s">
        <v>1393</v>
      </c>
      <c r="E658" t="s">
        <v>208</v>
      </c>
      <c r="F658" t="s">
        <v>1421</v>
      </c>
      <c r="G658">
        <v>26585</v>
      </c>
      <c r="H658" s="1">
        <v>41144</v>
      </c>
      <c r="I658" s="1">
        <v>41149</v>
      </c>
      <c r="J658" s="1">
        <v>53566</v>
      </c>
      <c r="K658" t="s">
        <v>350</v>
      </c>
      <c r="L658" t="s">
        <v>7</v>
      </c>
      <c r="M658">
        <v>0</v>
      </c>
      <c r="N658">
        <v>0</v>
      </c>
      <c r="O658" t="s">
        <v>120</v>
      </c>
      <c r="P658" t="s">
        <v>1586</v>
      </c>
      <c r="AH658">
        <v>1733594</v>
      </c>
      <c r="AI658">
        <v>1733898</v>
      </c>
      <c r="AJ658">
        <f t="shared" si="15"/>
        <v>1</v>
      </c>
    </row>
    <row r="659" spans="1:36">
      <c r="A659" s="1">
        <v>46241</v>
      </c>
      <c r="B659" t="s">
        <v>977</v>
      </c>
      <c r="C659" t="s">
        <v>7</v>
      </c>
      <c r="D659" t="s">
        <v>1311</v>
      </c>
      <c r="E659" t="s">
        <v>208</v>
      </c>
      <c r="F659" t="s">
        <v>1421</v>
      </c>
      <c r="G659">
        <v>26595</v>
      </c>
      <c r="H659" s="1">
        <v>41144</v>
      </c>
      <c r="I659" s="1">
        <v>41145</v>
      </c>
      <c r="J659" s="1">
        <v>53566</v>
      </c>
      <c r="K659" t="s">
        <v>350</v>
      </c>
      <c r="L659" t="s">
        <v>7</v>
      </c>
      <c r="M659">
        <v>0</v>
      </c>
      <c r="N659">
        <v>0</v>
      </c>
      <c r="O659" t="s">
        <v>120</v>
      </c>
      <c r="P659" t="s">
        <v>830</v>
      </c>
      <c r="AH659">
        <v>1733719</v>
      </c>
      <c r="AI659">
        <v>1733131</v>
      </c>
      <c r="AJ659">
        <f t="shared" si="15"/>
        <v>1</v>
      </c>
    </row>
    <row r="660" spans="1:36">
      <c r="A660" s="1">
        <v>46248</v>
      </c>
      <c r="B660" t="s">
        <v>977</v>
      </c>
      <c r="C660" t="s">
        <v>7</v>
      </c>
      <c r="D660" t="s">
        <v>1311</v>
      </c>
      <c r="E660" t="s">
        <v>208</v>
      </c>
      <c r="F660" t="s">
        <v>1421</v>
      </c>
      <c r="G660">
        <v>26595</v>
      </c>
      <c r="H660" s="1">
        <v>41144</v>
      </c>
      <c r="I660" s="1">
        <v>41145</v>
      </c>
      <c r="J660" s="1">
        <v>53566</v>
      </c>
      <c r="K660" t="s">
        <v>350</v>
      </c>
      <c r="L660" t="s">
        <v>7</v>
      </c>
      <c r="M660">
        <v>0</v>
      </c>
      <c r="N660">
        <v>0</v>
      </c>
      <c r="O660" t="s">
        <v>120</v>
      </c>
      <c r="P660" t="s">
        <v>830</v>
      </c>
      <c r="AH660">
        <v>1733011</v>
      </c>
      <c r="AI660">
        <v>1732502</v>
      </c>
      <c r="AJ660">
        <f t="shared" si="15"/>
        <v>1</v>
      </c>
    </row>
    <row r="661" spans="1:36">
      <c r="A661" s="1">
        <v>46234</v>
      </c>
      <c r="B661" t="s">
        <v>977</v>
      </c>
      <c r="C661" t="s">
        <v>7</v>
      </c>
      <c r="D661" t="s">
        <v>1311</v>
      </c>
      <c r="E661" t="s">
        <v>208</v>
      </c>
      <c r="F661" t="s">
        <v>1421</v>
      </c>
      <c r="G661">
        <v>26595</v>
      </c>
      <c r="H661" s="1">
        <v>41144</v>
      </c>
      <c r="I661" s="1">
        <v>41145</v>
      </c>
      <c r="J661" s="1">
        <v>53566</v>
      </c>
      <c r="K661" t="s">
        <v>350</v>
      </c>
      <c r="L661" t="s">
        <v>7</v>
      </c>
      <c r="M661">
        <v>0</v>
      </c>
      <c r="N661">
        <v>0</v>
      </c>
      <c r="O661" t="s">
        <v>120</v>
      </c>
      <c r="P661" t="s">
        <v>830</v>
      </c>
      <c r="AH661">
        <v>1733461</v>
      </c>
      <c r="AI661">
        <v>1733636</v>
      </c>
      <c r="AJ661">
        <f t="shared" si="15"/>
        <v>1</v>
      </c>
    </row>
    <row r="662" spans="1:36">
      <c r="A662" s="1">
        <v>46213</v>
      </c>
      <c r="B662" t="s">
        <v>977</v>
      </c>
      <c r="C662" t="s">
        <v>7</v>
      </c>
      <c r="D662" t="s">
        <v>1311</v>
      </c>
      <c r="E662" t="s">
        <v>208</v>
      </c>
      <c r="F662" t="s">
        <v>1421</v>
      </c>
      <c r="G662">
        <v>26595</v>
      </c>
      <c r="H662" s="1">
        <v>41144</v>
      </c>
      <c r="I662" s="1">
        <v>41145</v>
      </c>
      <c r="J662" s="1">
        <v>53566</v>
      </c>
      <c r="K662" t="s">
        <v>350</v>
      </c>
      <c r="L662" t="s">
        <v>7</v>
      </c>
      <c r="M662">
        <v>0</v>
      </c>
      <c r="N662">
        <v>0</v>
      </c>
      <c r="O662" t="s">
        <v>120</v>
      </c>
      <c r="P662" t="s">
        <v>830</v>
      </c>
      <c r="AH662">
        <v>1728485</v>
      </c>
      <c r="AI662">
        <v>1731839</v>
      </c>
      <c r="AJ662">
        <f t="shared" si="15"/>
        <v>1</v>
      </c>
    </row>
    <row r="663" spans="1:36">
      <c r="A663" s="1">
        <v>46227</v>
      </c>
      <c r="B663" t="s">
        <v>977</v>
      </c>
      <c r="C663" t="s">
        <v>7</v>
      </c>
      <c r="D663" t="s">
        <v>1311</v>
      </c>
      <c r="E663" t="s">
        <v>208</v>
      </c>
      <c r="F663" t="s">
        <v>1421</v>
      </c>
      <c r="G663">
        <v>26595</v>
      </c>
      <c r="H663" s="1">
        <v>41144</v>
      </c>
      <c r="I663" s="1">
        <v>41145</v>
      </c>
      <c r="J663" s="1">
        <v>53566</v>
      </c>
      <c r="K663" t="s">
        <v>350</v>
      </c>
      <c r="L663" t="s">
        <v>7</v>
      </c>
      <c r="M663">
        <v>0</v>
      </c>
      <c r="N663">
        <v>0</v>
      </c>
      <c r="O663" t="s">
        <v>120</v>
      </c>
      <c r="P663" t="s">
        <v>830</v>
      </c>
      <c r="AH663">
        <v>1733843</v>
      </c>
      <c r="AI663">
        <v>1734169</v>
      </c>
      <c r="AJ663">
        <f t="shared" si="15"/>
        <v>1</v>
      </c>
    </row>
    <row r="664" spans="1:36">
      <c r="A664" s="1">
        <v>46206</v>
      </c>
      <c r="B664" t="s">
        <v>977</v>
      </c>
      <c r="C664" t="s">
        <v>7</v>
      </c>
      <c r="D664" t="s">
        <v>1311</v>
      </c>
      <c r="E664" t="s">
        <v>208</v>
      </c>
      <c r="F664" t="s">
        <v>1421</v>
      </c>
      <c r="G664">
        <v>26595</v>
      </c>
      <c r="H664" s="1">
        <v>41144</v>
      </c>
      <c r="I664" s="1">
        <v>41145</v>
      </c>
      <c r="J664" s="1">
        <v>53566</v>
      </c>
      <c r="K664" t="s">
        <v>350</v>
      </c>
      <c r="L664" t="s">
        <v>7</v>
      </c>
      <c r="M664">
        <v>0</v>
      </c>
      <c r="N664">
        <v>0</v>
      </c>
      <c r="O664" t="s">
        <v>120</v>
      </c>
      <c r="P664" t="s">
        <v>830</v>
      </c>
      <c r="AH664">
        <v>1731989</v>
      </c>
      <c r="AI664">
        <v>1733516</v>
      </c>
      <c r="AJ664">
        <f t="shared" si="15"/>
        <v>1</v>
      </c>
    </row>
    <row r="665" spans="1:36">
      <c r="A665" s="1">
        <v>46220</v>
      </c>
      <c r="B665" t="s">
        <v>977</v>
      </c>
      <c r="C665" t="s">
        <v>7</v>
      </c>
      <c r="D665" t="s">
        <v>1311</v>
      </c>
      <c r="E665" t="s">
        <v>208</v>
      </c>
      <c r="F665" t="s">
        <v>1421</v>
      </c>
      <c r="G665">
        <v>26595</v>
      </c>
      <c r="H665" s="1">
        <v>41144</v>
      </c>
      <c r="I665" s="1">
        <v>41145</v>
      </c>
      <c r="J665" s="1">
        <v>53566</v>
      </c>
      <c r="K665" t="s">
        <v>350</v>
      </c>
      <c r="L665" t="s">
        <v>7</v>
      </c>
      <c r="M665">
        <v>0</v>
      </c>
      <c r="N665">
        <v>0</v>
      </c>
      <c r="O665" t="s">
        <v>120</v>
      </c>
      <c r="P665" t="s">
        <v>830</v>
      </c>
      <c r="AH665">
        <v>1730179</v>
      </c>
      <c r="AI665">
        <v>1733527</v>
      </c>
      <c r="AJ665">
        <f t="shared" si="15"/>
        <v>1</v>
      </c>
    </row>
    <row r="666" spans="1:36">
      <c r="A666" s="1">
        <v>46241</v>
      </c>
      <c r="B666" t="s">
        <v>977</v>
      </c>
      <c r="C666" t="s">
        <v>7</v>
      </c>
      <c r="D666" t="s">
        <v>1311</v>
      </c>
      <c r="E666" t="s">
        <v>208</v>
      </c>
      <c r="F666" t="s">
        <v>1421</v>
      </c>
      <c r="G666">
        <v>28916</v>
      </c>
      <c r="H666" s="1">
        <v>41463</v>
      </c>
      <c r="I666" s="1">
        <v>41466</v>
      </c>
      <c r="J666" s="1">
        <v>53566</v>
      </c>
      <c r="K666" t="s">
        <v>350</v>
      </c>
      <c r="L666" t="s">
        <v>7</v>
      </c>
      <c r="M666">
        <v>0</v>
      </c>
      <c r="N666">
        <v>0</v>
      </c>
      <c r="O666" t="s">
        <v>120</v>
      </c>
      <c r="P666" t="s">
        <v>830</v>
      </c>
      <c r="AH666">
        <v>1733538</v>
      </c>
      <c r="AI666">
        <v>1733736</v>
      </c>
      <c r="AJ666">
        <f t="shared" si="15"/>
        <v>1</v>
      </c>
    </row>
    <row r="667" spans="1:36">
      <c r="A667" s="1">
        <v>46234</v>
      </c>
      <c r="B667" t="s">
        <v>977</v>
      </c>
      <c r="C667" t="s">
        <v>7</v>
      </c>
      <c r="D667" t="s">
        <v>1311</v>
      </c>
      <c r="E667" t="s">
        <v>208</v>
      </c>
      <c r="F667" t="s">
        <v>1421</v>
      </c>
      <c r="G667">
        <v>28916</v>
      </c>
      <c r="H667" s="1">
        <v>41463</v>
      </c>
      <c r="I667" s="1">
        <v>41466</v>
      </c>
      <c r="J667" s="1">
        <v>53566</v>
      </c>
      <c r="K667" t="s">
        <v>350</v>
      </c>
      <c r="L667" t="s">
        <v>7</v>
      </c>
      <c r="M667">
        <v>0</v>
      </c>
      <c r="N667">
        <v>0</v>
      </c>
      <c r="O667" t="s">
        <v>120</v>
      </c>
      <c r="P667" t="s">
        <v>830</v>
      </c>
      <c r="AH667">
        <v>1733740</v>
      </c>
      <c r="AI667">
        <v>1734140</v>
      </c>
      <c r="AJ667">
        <f t="shared" si="15"/>
        <v>1</v>
      </c>
    </row>
    <row r="668" spans="1:36">
      <c r="A668" s="1">
        <v>46227</v>
      </c>
      <c r="B668" t="s">
        <v>977</v>
      </c>
      <c r="C668" t="s">
        <v>7</v>
      </c>
      <c r="D668" t="s">
        <v>1311</v>
      </c>
      <c r="E668" t="s">
        <v>208</v>
      </c>
      <c r="F668" t="s">
        <v>1421</v>
      </c>
      <c r="G668">
        <v>28916</v>
      </c>
      <c r="H668" s="1">
        <v>41463</v>
      </c>
      <c r="I668" s="1">
        <v>41466</v>
      </c>
      <c r="J668" s="1">
        <v>53566</v>
      </c>
      <c r="K668" t="s">
        <v>350</v>
      </c>
      <c r="L668" t="s">
        <v>7</v>
      </c>
      <c r="M668">
        <v>0</v>
      </c>
      <c r="N668">
        <v>0</v>
      </c>
      <c r="O668" t="s">
        <v>120</v>
      </c>
      <c r="P668" t="s">
        <v>830</v>
      </c>
      <c r="AH668">
        <v>1732727</v>
      </c>
      <c r="AI668">
        <v>1734190</v>
      </c>
      <c r="AJ668">
        <f t="shared" si="15"/>
        <v>1</v>
      </c>
    </row>
    <row r="669" spans="1:36">
      <c r="A669" s="1">
        <v>46220</v>
      </c>
      <c r="B669" t="s">
        <v>977</v>
      </c>
      <c r="C669" t="s">
        <v>7</v>
      </c>
      <c r="D669" t="s">
        <v>1311</v>
      </c>
      <c r="E669" t="s">
        <v>208</v>
      </c>
      <c r="F669" t="s">
        <v>1421</v>
      </c>
      <c r="G669">
        <v>28916</v>
      </c>
      <c r="H669" s="1">
        <v>41463</v>
      </c>
      <c r="I669" s="1">
        <v>41466</v>
      </c>
      <c r="J669" s="1">
        <v>53566</v>
      </c>
      <c r="K669" t="s">
        <v>350</v>
      </c>
      <c r="L669" t="s">
        <v>7</v>
      </c>
      <c r="M669">
        <v>0</v>
      </c>
      <c r="N669">
        <v>0</v>
      </c>
      <c r="O669" t="s">
        <v>120</v>
      </c>
      <c r="P669" t="s">
        <v>830</v>
      </c>
      <c r="AH669">
        <v>1729061</v>
      </c>
      <c r="AI669">
        <v>1734045</v>
      </c>
      <c r="AJ669">
        <f t="shared" si="15"/>
        <v>1</v>
      </c>
    </row>
    <row r="670" spans="1:36">
      <c r="A670" s="1">
        <v>46213</v>
      </c>
      <c r="B670" t="s">
        <v>977</v>
      </c>
      <c r="C670" t="s">
        <v>7</v>
      </c>
      <c r="D670" t="s">
        <v>1311</v>
      </c>
      <c r="E670" t="s">
        <v>208</v>
      </c>
      <c r="F670" t="s">
        <v>1421</v>
      </c>
      <c r="G670">
        <v>28916</v>
      </c>
      <c r="H670" s="1">
        <v>41463</v>
      </c>
      <c r="I670" s="1">
        <v>41466</v>
      </c>
      <c r="J670" s="1">
        <v>53566</v>
      </c>
      <c r="K670" t="s">
        <v>350</v>
      </c>
      <c r="L670" t="s">
        <v>7</v>
      </c>
      <c r="M670">
        <v>0</v>
      </c>
      <c r="N670">
        <v>0</v>
      </c>
      <c r="O670" t="s">
        <v>120</v>
      </c>
      <c r="P670" t="s">
        <v>830</v>
      </c>
      <c r="AH670">
        <v>1733519</v>
      </c>
      <c r="AI670">
        <v>1734145</v>
      </c>
      <c r="AJ670">
        <f t="shared" si="15"/>
        <v>1</v>
      </c>
    </row>
    <row r="671" spans="1:36">
      <c r="A671" s="1">
        <v>46248</v>
      </c>
      <c r="B671" t="s">
        <v>977</v>
      </c>
      <c r="C671" t="s">
        <v>7</v>
      </c>
      <c r="D671" t="s">
        <v>1311</v>
      </c>
      <c r="E671" t="s">
        <v>208</v>
      </c>
      <c r="F671" t="s">
        <v>1421</v>
      </c>
      <c r="G671">
        <v>28916</v>
      </c>
      <c r="H671" s="1">
        <v>41463</v>
      </c>
      <c r="I671" s="1">
        <v>41466</v>
      </c>
      <c r="J671" s="1">
        <v>53566</v>
      </c>
      <c r="K671" t="s">
        <v>350</v>
      </c>
      <c r="L671" t="s">
        <v>7</v>
      </c>
      <c r="M671">
        <v>0</v>
      </c>
      <c r="N671">
        <v>0</v>
      </c>
      <c r="O671" t="s">
        <v>120</v>
      </c>
      <c r="P671" t="s">
        <v>830</v>
      </c>
      <c r="AH671">
        <v>1733673</v>
      </c>
      <c r="AI671">
        <v>1733551</v>
      </c>
      <c r="AJ671">
        <f t="shared" si="15"/>
        <v>1</v>
      </c>
    </row>
    <row r="672" spans="1:36">
      <c r="A672" s="1">
        <v>46206</v>
      </c>
      <c r="B672" t="s">
        <v>977</v>
      </c>
      <c r="C672" t="s">
        <v>7</v>
      </c>
      <c r="D672" t="s">
        <v>1311</v>
      </c>
      <c r="E672" t="s">
        <v>208</v>
      </c>
      <c r="F672" t="s">
        <v>1421</v>
      </c>
      <c r="G672">
        <v>28916</v>
      </c>
      <c r="H672" s="1">
        <v>41463</v>
      </c>
      <c r="I672" s="1">
        <v>41466</v>
      </c>
      <c r="J672" s="1">
        <v>53566</v>
      </c>
      <c r="K672" t="s">
        <v>350</v>
      </c>
      <c r="L672" t="s">
        <v>7</v>
      </c>
      <c r="M672">
        <v>0</v>
      </c>
      <c r="N672">
        <v>0</v>
      </c>
      <c r="O672" t="s">
        <v>120</v>
      </c>
      <c r="P672" t="s">
        <v>830</v>
      </c>
      <c r="AH672">
        <v>1733420</v>
      </c>
      <c r="AI672">
        <v>1734281</v>
      </c>
      <c r="AJ672">
        <f t="shared" si="15"/>
        <v>1</v>
      </c>
    </row>
    <row r="673" spans="1:36">
      <c r="A673" s="1">
        <v>46241</v>
      </c>
      <c r="B673" t="s">
        <v>977</v>
      </c>
      <c r="C673" t="s">
        <v>7</v>
      </c>
      <c r="D673" t="s">
        <v>1393</v>
      </c>
      <c r="E673" t="s">
        <v>208</v>
      </c>
      <c r="F673" t="s">
        <v>1421</v>
      </c>
      <c r="G673">
        <v>29515</v>
      </c>
      <c r="H673" s="1">
        <v>41536</v>
      </c>
      <c r="I673" s="1">
        <v>41541</v>
      </c>
      <c r="J673" s="1">
        <v>53566</v>
      </c>
      <c r="K673" t="s">
        <v>350</v>
      </c>
      <c r="L673" t="s">
        <v>7</v>
      </c>
      <c r="M673">
        <v>0</v>
      </c>
      <c r="N673">
        <v>0</v>
      </c>
      <c r="O673" t="s">
        <v>120</v>
      </c>
      <c r="P673" t="s">
        <v>1586</v>
      </c>
      <c r="AH673">
        <v>1733020</v>
      </c>
      <c r="AI673">
        <v>1734211</v>
      </c>
      <c r="AJ673">
        <f t="shared" si="15"/>
        <v>1</v>
      </c>
    </row>
    <row r="674" spans="1:36">
      <c r="A674" s="1">
        <v>46220</v>
      </c>
      <c r="B674" t="s">
        <v>977</v>
      </c>
      <c r="C674" t="s">
        <v>7</v>
      </c>
      <c r="D674" t="s">
        <v>1393</v>
      </c>
      <c r="E674" t="s">
        <v>208</v>
      </c>
      <c r="F674" t="s">
        <v>1421</v>
      </c>
      <c r="G674">
        <v>29515</v>
      </c>
      <c r="H674" s="1">
        <v>41536</v>
      </c>
      <c r="I674" s="1">
        <v>41541</v>
      </c>
      <c r="J674" s="1">
        <v>53566</v>
      </c>
      <c r="K674" t="s">
        <v>350</v>
      </c>
      <c r="L674" t="s">
        <v>7</v>
      </c>
      <c r="M674">
        <v>0</v>
      </c>
      <c r="N674">
        <v>0</v>
      </c>
      <c r="O674" t="s">
        <v>120</v>
      </c>
      <c r="P674" t="s">
        <v>1586</v>
      </c>
      <c r="AH674">
        <v>1731253</v>
      </c>
      <c r="AI674">
        <v>1733751</v>
      </c>
      <c r="AJ674">
        <f t="shared" si="15"/>
        <v>1</v>
      </c>
    </row>
    <row r="675" spans="1:36">
      <c r="A675" s="1">
        <v>46234</v>
      </c>
      <c r="B675" t="s">
        <v>977</v>
      </c>
      <c r="C675" t="s">
        <v>7</v>
      </c>
      <c r="D675" t="s">
        <v>1393</v>
      </c>
      <c r="E675" t="s">
        <v>208</v>
      </c>
      <c r="F675" t="s">
        <v>1421</v>
      </c>
      <c r="G675">
        <v>29515</v>
      </c>
      <c r="H675" s="1">
        <v>41536</v>
      </c>
      <c r="I675" s="1">
        <v>41541</v>
      </c>
      <c r="J675" s="1">
        <v>53566</v>
      </c>
      <c r="K675" t="s">
        <v>350</v>
      </c>
      <c r="L675" t="s">
        <v>7</v>
      </c>
      <c r="M675">
        <v>0</v>
      </c>
      <c r="N675">
        <v>0</v>
      </c>
      <c r="O675" t="s">
        <v>120</v>
      </c>
      <c r="P675" t="s">
        <v>1586</v>
      </c>
      <c r="AH675">
        <v>1733834</v>
      </c>
      <c r="AI675">
        <v>1733511</v>
      </c>
      <c r="AJ675">
        <f t="shared" si="15"/>
        <v>1</v>
      </c>
    </row>
    <row r="676" spans="1:36">
      <c r="A676" s="1">
        <v>46206</v>
      </c>
      <c r="B676" t="s">
        <v>977</v>
      </c>
      <c r="C676" t="s">
        <v>7</v>
      </c>
      <c r="D676" t="s">
        <v>1393</v>
      </c>
      <c r="E676" t="s">
        <v>208</v>
      </c>
      <c r="F676" t="s">
        <v>1421</v>
      </c>
      <c r="G676">
        <v>29515</v>
      </c>
      <c r="H676" s="1">
        <v>41536</v>
      </c>
      <c r="I676" s="1">
        <v>41541</v>
      </c>
      <c r="J676" s="1">
        <v>53566</v>
      </c>
      <c r="K676" t="s">
        <v>350</v>
      </c>
      <c r="L676" t="s">
        <v>7</v>
      </c>
      <c r="M676">
        <v>0</v>
      </c>
      <c r="N676">
        <v>0</v>
      </c>
      <c r="O676" t="s">
        <v>120</v>
      </c>
      <c r="P676" t="s">
        <v>1586</v>
      </c>
      <c r="AH676">
        <v>1732279</v>
      </c>
      <c r="AI676">
        <v>1734711</v>
      </c>
      <c r="AJ676">
        <f t="shared" si="15"/>
        <v>1</v>
      </c>
    </row>
    <row r="677" spans="1:36">
      <c r="A677" s="1">
        <v>46213</v>
      </c>
      <c r="B677" t="s">
        <v>977</v>
      </c>
      <c r="C677" t="s">
        <v>7</v>
      </c>
      <c r="D677" t="s">
        <v>1393</v>
      </c>
      <c r="E677" t="s">
        <v>208</v>
      </c>
      <c r="F677" t="s">
        <v>1421</v>
      </c>
      <c r="G677">
        <v>29515</v>
      </c>
      <c r="H677" s="1">
        <v>41536</v>
      </c>
      <c r="I677" s="1">
        <v>41541</v>
      </c>
      <c r="J677" s="1">
        <v>53566</v>
      </c>
      <c r="K677" t="s">
        <v>350</v>
      </c>
      <c r="L677" t="s">
        <v>7</v>
      </c>
      <c r="M677">
        <v>0</v>
      </c>
      <c r="N677">
        <v>0</v>
      </c>
      <c r="O677" t="s">
        <v>120</v>
      </c>
      <c r="P677" t="s">
        <v>1586</v>
      </c>
      <c r="AH677">
        <v>1728057</v>
      </c>
      <c r="AI677">
        <v>1733666</v>
      </c>
      <c r="AJ677">
        <f t="shared" si="15"/>
        <v>1</v>
      </c>
    </row>
    <row r="678" spans="1:36">
      <c r="A678" s="1">
        <v>46248</v>
      </c>
      <c r="B678" t="s">
        <v>977</v>
      </c>
      <c r="C678" t="s">
        <v>7</v>
      </c>
      <c r="D678" t="s">
        <v>1393</v>
      </c>
      <c r="E678" t="s">
        <v>208</v>
      </c>
      <c r="F678" t="s">
        <v>1421</v>
      </c>
      <c r="G678">
        <v>29515</v>
      </c>
      <c r="H678" s="1">
        <v>41536</v>
      </c>
      <c r="I678" s="1">
        <v>41541</v>
      </c>
      <c r="J678" s="1">
        <v>53566</v>
      </c>
      <c r="K678" t="s">
        <v>350</v>
      </c>
      <c r="L678" t="s">
        <v>7</v>
      </c>
      <c r="M678">
        <v>0</v>
      </c>
      <c r="N678">
        <v>0</v>
      </c>
      <c r="O678" t="s">
        <v>120</v>
      </c>
      <c r="P678" t="s">
        <v>1586</v>
      </c>
      <c r="AH678">
        <v>1733654</v>
      </c>
      <c r="AI678">
        <v>1734192</v>
      </c>
      <c r="AJ678">
        <f t="shared" si="15"/>
        <v>1</v>
      </c>
    </row>
    <row r="679" spans="1:36">
      <c r="A679" s="1">
        <v>46227</v>
      </c>
      <c r="B679" t="s">
        <v>977</v>
      </c>
      <c r="C679" t="s">
        <v>7</v>
      </c>
      <c r="D679" t="s">
        <v>1393</v>
      </c>
      <c r="E679" t="s">
        <v>208</v>
      </c>
      <c r="F679" t="s">
        <v>1421</v>
      </c>
      <c r="G679">
        <v>29515</v>
      </c>
      <c r="H679" s="1">
        <v>41536</v>
      </c>
      <c r="I679" s="1">
        <v>41541</v>
      </c>
      <c r="J679" s="1">
        <v>53566</v>
      </c>
      <c r="K679" t="s">
        <v>350</v>
      </c>
      <c r="L679" t="s">
        <v>7</v>
      </c>
      <c r="M679">
        <v>0</v>
      </c>
      <c r="N679">
        <v>0</v>
      </c>
      <c r="O679" t="s">
        <v>120</v>
      </c>
      <c r="P679" t="s">
        <v>1586</v>
      </c>
      <c r="AH679">
        <v>1732422</v>
      </c>
      <c r="AI679">
        <v>1733492</v>
      </c>
      <c r="AJ679">
        <f t="shared" si="15"/>
        <v>1</v>
      </c>
    </row>
    <row r="680" spans="1:36">
      <c r="A680" s="1">
        <v>46206</v>
      </c>
      <c r="B680" t="s">
        <v>977</v>
      </c>
      <c r="C680" t="s">
        <v>7</v>
      </c>
      <c r="D680" t="s">
        <v>1393</v>
      </c>
      <c r="E680" t="s">
        <v>208</v>
      </c>
      <c r="F680" t="s">
        <v>1421</v>
      </c>
      <c r="G680">
        <v>32763</v>
      </c>
      <c r="H680" s="1">
        <v>41935</v>
      </c>
      <c r="I680" s="1">
        <v>41936</v>
      </c>
      <c r="J680" s="1">
        <v>53566</v>
      </c>
      <c r="K680" t="s">
        <v>350</v>
      </c>
      <c r="L680" t="s">
        <v>7</v>
      </c>
      <c r="M680">
        <v>0</v>
      </c>
      <c r="N680">
        <v>0</v>
      </c>
      <c r="O680" t="s">
        <v>120</v>
      </c>
      <c r="P680" t="s">
        <v>830</v>
      </c>
      <c r="AH680">
        <v>1729775</v>
      </c>
      <c r="AI680">
        <v>1733885</v>
      </c>
      <c r="AJ680">
        <f t="shared" si="15"/>
        <v>1</v>
      </c>
    </row>
    <row r="681" spans="1:36">
      <c r="A681" s="1">
        <v>46234</v>
      </c>
      <c r="B681" t="s">
        <v>977</v>
      </c>
      <c r="C681" t="s">
        <v>7</v>
      </c>
      <c r="D681" t="s">
        <v>1393</v>
      </c>
      <c r="E681" t="s">
        <v>208</v>
      </c>
      <c r="F681" t="s">
        <v>1421</v>
      </c>
      <c r="G681">
        <v>32763</v>
      </c>
      <c r="H681" s="1">
        <v>41935</v>
      </c>
      <c r="I681" s="1">
        <v>41936</v>
      </c>
      <c r="J681" s="1">
        <v>53566</v>
      </c>
      <c r="K681" t="s">
        <v>350</v>
      </c>
      <c r="L681" t="s">
        <v>7</v>
      </c>
      <c r="M681">
        <v>0</v>
      </c>
      <c r="N681">
        <v>0</v>
      </c>
      <c r="O681" t="s">
        <v>120</v>
      </c>
      <c r="P681" t="s">
        <v>830</v>
      </c>
      <c r="AH681">
        <v>1733705</v>
      </c>
      <c r="AI681">
        <v>1734003</v>
      </c>
      <c r="AJ681">
        <f t="shared" si="15"/>
        <v>1</v>
      </c>
    </row>
    <row r="682" spans="1:36">
      <c r="A682" s="1">
        <v>46227</v>
      </c>
      <c r="B682" t="s">
        <v>977</v>
      </c>
      <c r="C682" t="s">
        <v>7</v>
      </c>
      <c r="D682" t="s">
        <v>1393</v>
      </c>
      <c r="E682" t="s">
        <v>208</v>
      </c>
      <c r="F682" t="s">
        <v>1421</v>
      </c>
      <c r="G682">
        <v>32763</v>
      </c>
      <c r="H682" s="1">
        <v>41935</v>
      </c>
      <c r="I682" s="1">
        <v>41936</v>
      </c>
      <c r="J682" s="1">
        <v>53566</v>
      </c>
      <c r="K682" t="s">
        <v>350</v>
      </c>
      <c r="L682" t="s">
        <v>7</v>
      </c>
      <c r="M682">
        <v>0</v>
      </c>
      <c r="N682">
        <v>0</v>
      </c>
      <c r="O682" t="s">
        <v>120</v>
      </c>
      <c r="P682" t="s">
        <v>830</v>
      </c>
      <c r="AH682">
        <v>1732000</v>
      </c>
      <c r="AI682">
        <v>1734116</v>
      </c>
      <c r="AJ682">
        <f t="shared" si="15"/>
        <v>1</v>
      </c>
    </row>
    <row r="683" spans="1:36">
      <c r="A683" s="1">
        <v>46248</v>
      </c>
      <c r="B683" t="s">
        <v>977</v>
      </c>
      <c r="C683" t="s">
        <v>7</v>
      </c>
      <c r="D683" t="s">
        <v>1393</v>
      </c>
      <c r="E683" t="s">
        <v>208</v>
      </c>
      <c r="F683" t="s">
        <v>1421</v>
      </c>
      <c r="G683">
        <v>32763</v>
      </c>
      <c r="H683" s="1">
        <v>41935</v>
      </c>
      <c r="I683" s="1">
        <v>41936</v>
      </c>
      <c r="J683" s="1">
        <v>53566</v>
      </c>
      <c r="K683" t="s">
        <v>350</v>
      </c>
      <c r="L683" t="s">
        <v>7</v>
      </c>
      <c r="M683">
        <v>0</v>
      </c>
      <c r="N683">
        <v>0</v>
      </c>
      <c r="O683" t="s">
        <v>120</v>
      </c>
      <c r="P683" t="s">
        <v>830</v>
      </c>
      <c r="AH683">
        <v>1732082</v>
      </c>
      <c r="AI683">
        <v>1734157</v>
      </c>
      <c r="AJ683">
        <f t="shared" si="15"/>
        <v>1</v>
      </c>
    </row>
    <row r="684" spans="1:36">
      <c r="A684" s="1">
        <v>46241</v>
      </c>
      <c r="B684" t="s">
        <v>977</v>
      </c>
      <c r="C684" t="s">
        <v>7</v>
      </c>
      <c r="D684" t="s">
        <v>1393</v>
      </c>
      <c r="E684" t="s">
        <v>208</v>
      </c>
      <c r="F684" t="s">
        <v>1421</v>
      </c>
      <c r="G684">
        <v>32763</v>
      </c>
      <c r="H684" s="1">
        <v>41935</v>
      </c>
      <c r="I684" s="1">
        <v>41936</v>
      </c>
      <c r="J684" s="1">
        <v>53566</v>
      </c>
      <c r="K684" t="s">
        <v>350</v>
      </c>
      <c r="L684" t="s">
        <v>7</v>
      </c>
      <c r="M684">
        <v>0</v>
      </c>
      <c r="N684">
        <v>0</v>
      </c>
      <c r="O684" t="s">
        <v>120</v>
      </c>
      <c r="P684" t="s">
        <v>830</v>
      </c>
      <c r="AH684">
        <v>1731321</v>
      </c>
      <c r="AI684">
        <v>1734160</v>
      </c>
      <c r="AJ684">
        <f t="shared" si="15"/>
        <v>1</v>
      </c>
    </row>
    <row r="685" spans="1:36">
      <c r="A685" s="1">
        <v>46213</v>
      </c>
      <c r="B685" t="s">
        <v>977</v>
      </c>
      <c r="C685" t="s">
        <v>7</v>
      </c>
      <c r="D685" t="s">
        <v>1393</v>
      </c>
      <c r="E685" t="s">
        <v>208</v>
      </c>
      <c r="F685" t="s">
        <v>1421</v>
      </c>
      <c r="G685">
        <v>32763</v>
      </c>
      <c r="H685" s="1">
        <v>41935</v>
      </c>
      <c r="I685" s="1">
        <v>41936</v>
      </c>
      <c r="J685" s="1">
        <v>53566</v>
      </c>
      <c r="K685" t="s">
        <v>350</v>
      </c>
      <c r="L685" t="s">
        <v>7</v>
      </c>
      <c r="M685">
        <v>0</v>
      </c>
      <c r="N685">
        <v>0</v>
      </c>
      <c r="O685" t="s">
        <v>120</v>
      </c>
      <c r="P685" t="s">
        <v>830</v>
      </c>
      <c r="AH685">
        <v>1733639</v>
      </c>
      <c r="AI685">
        <v>1734107</v>
      </c>
      <c r="AJ685">
        <f t="shared" si="15"/>
        <v>1</v>
      </c>
    </row>
    <row r="686" spans="1:36">
      <c r="A686" s="1">
        <v>46220</v>
      </c>
      <c r="B686" t="s">
        <v>977</v>
      </c>
      <c r="C686" t="s">
        <v>7</v>
      </c>
      <c r="D686" t="s">
        <v>1393</v>
      </c>
      <c r="E686" t="s">
        <v>208</v>
      </c>
      <c r="F686" t="s">
        <v>1421</v>
      </c>
      <c r="G686">
        <v>32763</v>
      </c>
      <c r="H686" s="1">
        <v>41935</v>
      </c>
      <c r="I686" s="1">
        <v>41936</v>
      </c>
      <c r="J686" s="1">
        <v>53566</v>
      </c>
      <c r="K686" t="s">
        <v>350</v>
      </c>
      <c r="L686" t="s">
        <v>7</v>
      </c>
      <c r="M686">
        <v>0</v>
      </c>
      <c r="N686">
        <v>0</v>
      </c>
      <c r="O686" t="s">
        <v>120</v>
      </c>
      <c r="P686" t="s">
        <v>830</v>
      </c>
      <c r="AH686">
        <v>1733809</v>
      </c>
      <c r="AI686">
        <v>1734128</v>
      </c>
      <c r="AJ686">
        <f t="shared" si="15"/>
        <v>1</v>
      </c>
    </row>
    <row r="687" spans="1:36">
      <c r="A687" s="1">
        <v>46213</v>
      </c>
      <c r="B687" t="s">
        <v>977</v>
      </c>
      <c r="C687" t="s">
        <v>7</v>
      </c>
      <c r="D687" t="s">
        <v>1393</v>
      </c>
      <c r="E687" t="s">
        <v>208</v>
      </c>
      <c r="F687" t="s">
        <v>1421</v>
      </c>
      <c r="G687">
        <v>35468</v>
      </c>
      <c r="H687" s="1">
        <v>42269</v>
      </c>
      <c r="I687" s="1">
        <v>42272</v>
      </c>
      <c r="J687" s="1">
        <v>53566</v>
      </c>
      <c r="K687" t="s">
        <v>350</v>
      </c>
      <c r="L687" t="s">
        <v>7</v>
      </c>
      <c r="M687">
        <v>0</v>
      </c>
      <c r="N687">
        <v>0</v>
      </c>
      <c r="O687" t="s">
        <v>120</v>
      </c>
      <c r="P687" t="s">
        <v>993</v>
      </c>
      <c r="AH687">
        <v>1774846</v>
      </c>
      <c r="AI687">
        <v>1734130</v>
      </c>
      <c r="AJ687">
        <f t="shared" si="15"/>
        <v>1</v>
      </c>
    </row>
    <row r="688" spans="1:36">
      <c r="A688" s="1">
        <v>46248</v>
      </c>
      <c r="B688" t="s">
        <v>977</v>
      </c>
      <c r="C688" t="s">
        <v>7</v>
      </c>
      <c r="D688" t="s">
        <v>1393</v>
      </c>
      <c r="E688" t="s">
        <v>208</v>
      </c>
      <c r="F688" t="s">
        <v>1421</v>
      </c>
      <c r="G688">
        <v>35468</v>
      </c>
      <c r="H688" s="1">
        <v>42269</v>
      </c>
      <c r="I688" s="1">
        <v>42272</v>
      </c>
      <c r="J688" s="1">
        <v>53566</v>
      </c>
      <c r="K688" t="s">
        <v>350</v>
      </c>
      <c r="L688" t="s">
        <v>7</v>
      </c>
      <c r="M688">
        <v>0</v>
      </c>
      <c r="N688">
        <v>0</v>
      </c>
      <c r="O688" t="s">
        <v>120</v>
      </c>
      <c r="P688" t="s">
        <v>993</v>
      </c>
      <c r="AH688">
        <v>1728163</v>
      </c>
      <c r="AI688">
        <v>1734709</v>
      </c>
      <c r="AJ688">
        <f t="shared" si="15"/>
        <v>1</v>
      </c>
    </row>
    <row r="689" spans="1:36">
      <c r="A689" s="1">
        <v>46241</v>
      </c>
      <c r="B689" t="s">
        <v>977</v>
      </c>
      <c r="C689" t="s">
        <v>7</v>
      </c>
      <c r="D689" t="s">
        <v>1393</v>
      </c>
      <c r="E689" t="s">
        <v>208</v>
      </c>
      <c r="F689" t="s">
        <v>1421</v>
      </c>
      <c r="G689">
        <v>35468</v>
      </c>
      <c r="H689" s="1">
        <v>42269</v>
      </c>
      <c r="I689" s="1">
        <v>42272</v>
      </c>
      <c r="J689" s="1">
        <v>53566</v>
      </c>
      <c r="K689" t="s">
        <v>350</v>
      </c>
      <c r="L689" t="s">
        <v>7</v>
      </c>
      <c r="M689">
        <v>0</v>
      </c>
      <c r="N689">
        <v>0</v>
      </c>
      <c r="O689" t="s">
        <v>120</v>
      </c>
      <c r="P689" t="s">
        <v>993</v>
      </c>
      <c r="AH689">
        <v>1729679</v>
      </c>
      <c r="AI689">
        <v>1734710</v>
      </c>
      <c r="AJ689">
        <f t="shared" si="15"/>
        <v>1</v>
      </c>
    </row>
    <row r="690" spans="1:36">
      <c r="A690" s="1">
        <v>46206</v>
      </c>
      <c r="B690" t="s">
        <v>977</v>
      </c>
      <c r="C690" t="s">
        <v>7</v>
      </c>
      <c r="D690" t="s">
        <v>1393</v>
      </c>
      <c r="E690" t="s">
        <v>208</v>
      </c>
      <c r="F690" t="s">
        <v>1421</v>
      </c>
      <c r="G690">
        <v>35468</v>
      </c>
      <c r="H690" s="1">
        <v>42269</v>
      </c>
      <c r="I690" s="1">
        <v>42272</v>
      </c>
      <c r="J690" s="1">
        <v>53566</v>
      </c>
      <c r="K690" t="s">
        <v>350</v>
      </c>
      <c r="L690" t="s">
        <v>7</v>
      </c>
      <c r="M690">
        <v>0</v>
      </c>
      <c r="N690">
        <v>0</v>
      </c>
      <c r="O690" t="s">
        <v>120</v>
      </c>
      <c r="P690" t="s">
        <v>993</v>
      </c>
      <c r="AH690">
        <v>1733514</v>
      </c>
      <c r="AI690">
        <v>1734046</v>
      </c>
      <c r="AJ690">
        <f t="shared" si="15"/>
        <v>1</v>
      </c>
    </row>
    <row r="691" spans="1:36">
      <c r="A691" s="1">
        <v>46234</v>
      </c>
      <c r="B691" t="s">
        <v>977</v>
      </c>
      <c r="C691" t="s">
        <v>7</v>
      </c>
      <c r="D691" t="s">
        <v>1393</v>
      </c>
      <c r="E691" t="s">
        <v>208</v>
      </c>
      <c r="F691" t="s">
        <v>1421</v>
      </c>
      <c r="G691">
        <v>35468</v>
      </c>
      <c r="H691" s="1">
        <v>42269</v>
      </c>
      <c r="I691" s="1">
        <v>42272</v>
      </c>
      <c r="J691" s="1">
        <v>53566</v>
      </c>
      <c r="K691" t="s">
        <v>350</v>
      </c>
      <c r="L691" t="s">
        <v>7</v>
      </c>
      <c r="M691">
        <v>0</v>
      </c>
      <c r="N691">
        <v>0</v>
      </c>
      <c r="O691" t="s">
        <v>120</v>
      </c>
      <c r="P691" t="s">
        <v>993</v>
      </c>
      <c r="AH691">
        <v>1733841</v>
      </c>
      <c r="AI691">
        <v>1734182</v>
      </c>
      <c r="AJ691">
        <f t="shared" si="15"/>
        <v>1</v>
      </c>
    </row>
    <row r="692" spans="1:36">
      <c r="A692" s="1">
        <v>46227</v>
      </c>
      <c r="B692" t="s">
        <v>977</v>
      </c>
      <c r="C692" t="s">
        <v>7</v>
      </c>
      <c r="D692" t="s">
        <v>1393</v>
      </c>
      <c r="E692" t="s">
        <v>208</v>
      </c>
      <c r="F692" t="s">
        <v>1421</v>
      </c>
      <c r="G692">
        <v>35468</v>
      </c>
      <c r="H692" s="1">
        <v>42269</v>
      </c>
      <c r="I692" s="1">
        <v>42272</v>
      </c>
      <c r="J692" s="1">
        <v>53566</v>
      </c>
      <c r="K692" t="s">
        <v>350</v>
      </c>
      <c r="L692" t="s">
        <v>7</v>
      </c>
      <c r="M692">
        <v>0</v>
      </c>
      <c r="N692">
        <v>0</v>
      </c>
      <c r="O692" t="s">
        <v>120</v>
      </c>
      <c r="P692" t="s">
        <v>993</v>
      </c>
      <c r="AH692">
        <v>1732523</v>
      </c>
      <c r="AI692">
        <v>1734078</v>
      </c>
      <c r="AJ692">
        <f t="shared" si="15"/>
        <v>1</v>
      </c>
    </row>
    <row r="693" spans="1:36">
      <c r="A693" s="1">
        <v>46220</v>
      </c>
      <c r="B693" t="s">
        <v>977</v>
      </c>
      <c r="C693" t="s">
        <v>7</v>
      </c>
      <c r="D693" t="s">
        <v>1393</v>
      </c>
      <c r="E693" t="s">
        <v>208</v>
      </c>
      <c r="F693" t="s">
        <v>1421</v>
      </c>
      <c r="G693">
        <v>35468</v>
      </c>
      <c r="H693" s="1">
        <v>42269</v>
      </c>
      <c r="I693" s="1">
        <v>42272</v>
      </c>
      <c r="J693" s="1">
        <v>53566</v>
      </c>
      <c r="K693" t="s">
        <v>350</v>
      </c>
      <c r="L693" t="s">
        <v>7</v>
      </c>
      <c r="M693">
        <v>0</v>
      </c>
      <c r="N693">
        <v>0</v>
      </c>
      <c r="O693" t="s">
        <v>120</v>
      </c>
      <c r="P693" t="s">
        <v>993</v>
      </c>
      <c r="AH693">
        <v>1732564</v>
      </c>
      <c r="AI693">
        <v>1734217</v>
      </c>
      <c r="AJ693">
        <f t="shared" si="15"/>
        <v>1</v>
      </c>
    </row>
    <row r="694" spans="1:36">
      <c r="A694" s="1">
        <v>46227</v>
      </c>
      <c r="B694" t="s">
        <v>977</v>
      </c>
      <c r="C694" t="s">
        <v>7</v>
      </c>
      <c r="D694" t="s">
        <v>1311</v>
      </c>
      <c r="E694" t="s">
        <v>208</v>
      </c>
      <c r="F694" t="s">
        <v>1412</v>
      </c>
      <c r="G694">
        <v>26614</v>
      </c>
      <c r="H694" s="1">
        <v>41148</v>
      </c>
      <c r="I694" s="1">
        <v>41151</v>
      </c>
      <c r="J694" s="1">
        <v>53566</v>
      </c>
      <c r="K694" t="s">
        <v>350</v>
      </c>
      <c r="L694" t="s">
        <v>7</v>
      </c>
      <c r="M694">
        <v>0</v>
      </c>
      <c r="N694">
        <v>0</v>
      </c>
      <c r="O694" t="s">
        <v>120</v>
      </c>
      <c r="P694" t="s">
        <v>1586</v>
      </c>
      <c r="AH694">
        <v>1731333</v>
      </c>
      <c r="AI694">
        <v>1734260</v>
      </c>
      <c r="AJ694">
        <f t="shared" si="15"/>
        <v>1</v>
      </c>
    </row>
    <row r="695" spans="1:36">
      <c r="A695" s="1">
        <v>46227</v>
      </c>
      <c r="B695" t="s">
        <v>977</v>
      </c>
      <c r="C695" t="s">
        <v>7</v>
      </c>
      <c r="D695" t="s">
        <v>1311</v>
      </c>
      <c r="E695" t="s">
        <v>208</v>
      </c>
      <c r="F695" t="s">
        <v>1412</v>
      </c>
      <c r="G695">
        <v>29516</v>
      </c>
      <c r="H695" s="1">
        <v>41536</v>
      </c>
      <c r="I695" s="1">
        <v>41541</v>
      </c>
      <c r="J695" s="1">
        <v>53566</v>
      </c>
      <c r="K695" t="s">
        <v>350</v>
      </c>
      <c r="L695" t="s">
        <v>7</v>
      </c>
      <c r="M695">
        <v>0</v>
      </c>
      <c r="N695">
        <v>0</v>
      </c>
      <c r="O695" t="s">
        <v>120</v>
      </c>
      <c r="P695" t="s">
        <v>1586</v>
      </c>
      <c r="AH695">
        <v>1733537</v>
      </c>
      <c r="AI695">
        <v>1734272</v>
      </c>
      <c r="AJ695">
        <f t="shared" si="15"/>
        <v>1</v>
      </c>
    </row>
    <row r="696" spans="1:36">
      <c r="A696" s="1">
        <v>46227</v>
      </c>
      <c r="B696" t="s">
        <v>977</v>
      </c>
      <c r="C696" t="s">
        <v>7</v>
      </c>
      <c r="D696" t="s">
        <v>1393</v>
      </c>
      <c r="E696" t="s">
        <v>208</v>
      </c>
      <c r="F696" t="s">
        <v>1412</v>
      </c>
      <c r="G696">
        <v>32761</v>
      </c>
      <c r="H696" s="1">
        <v>41935</v>
      </c>
      <c r="I696" s="1">
        <v>41940</v>
      </c>
      <c r="J696" s="1">
        <v>53566</v>
      </c>
      <c r="K696" t="s">
        <v>350</v>
      </c>
      <c r="L696" t="s">
        <v>7</v>
      </c>
      <c r="M696">
        <v>0</v>
      </c>
      <c r="N696">
        <v>0</v>
      </c>
      <c r="O696" t="s">
        <v>120</v>
      </c>
      <c r="P696" t="s">
        <v>830</v>
      </c>
      <c r="AH696">
        <v>1733656</v>
      </c>
      <c r="AI696">
        <v>1734770</v>
      </c>
      <c r="AJ696">
        <f t="shared" si="15"/>
        <v>2</v>
      </c>
    </row>
    <row r="697" spans="1:36">
      <c r="A697" s="1">
        <v>46227</v>
      </c>
      <c r="B697" t="s">
        <v>977</v>
      </c>
      <c r="C697" t="s">
        <v>7</v>
      </c>
      <c r="D697" t="s">
        <v>1393</v>
      </c>
      <c r="E697" t="s">
        <v>208</v>
      </c>
      <c r="F697" t="s">
        <v>1412</v>
      </c>
      <c r="G697">
        <v>35470</v>
      </c>
      <c r="H697" s="1">
        <v>42269</v>
      </c>
      <c r="I697" s="1">
        <v>42272</v>
      </c>
      <c r="J697" s="1">
        <v>53566</v>
      </c>
      <c r="K697" t="s">
        <v>350</v>
      </c>
      <c r="L697" t="s">
        <v>7</v>
      </c>
      <c r="M697">
        <v>0</v>
      </c>
      <c r="N697">
        <v>0</v>
      </c>
      <c r="O697" t="s">
        <v>120</v>
      </c>
      <c r="P697" t="s">
        <v>993</v>
      </c>
      <c r="AH697">
        <v>1733168</v>
      </c>
      <c r="AI697">
        <v>1733647</v>
      </c>
      <c r="AJ697">
        <f t="shared" si="15"/>
        <v>1</v>
      </c>
    </row>
    <row r="698" spans="1:36">
      <c r="A698" s="1">
        <v>46254</v>
      </c>
      <c r="B698" t="s">
        <v>977</v>
      </c>
      <c r="C698" t="s">
        <v>7</v>
      </c>
      <c r="D698" t="s">
        <v>1310</v>
      </c>
      <c r="E698" t="s">
        <v>208</v>
      </c>
      <c r="F698" t="s">
        <v>1473</v>
      </c>
      <c r="G698">
        <v>14629</v>
      </c>
      <c r="H698" s="1">
        <v>39139</v>
      </c>
      <c r="I698" s="1">
        <v>39141</v>
      </c>
      <c r="J698" s="1">
        <v>49663</v>
      </c>
      <c r="K698" t="s">
        <v>350</v>
      </c>
      <c r="L698" t="s">
        <v>7</v>
      </c>
      <c r="M698">
        <v>0</v>
      </c>
      <c r="N698">
        <v>0</v>
      </c>
      <c r="O698" t="s">
        <v>120</v>
      </c>
      <c r="P698" t="s">
        <v>1589</v>
      </c>
      <c r="AH698">
        <v>1729889</v>
      </c>
      <c r="AI698">
        <v>1732961</v>
      </c>
      <c r="AJ698">
        <f t="shared" si="15"/>
        <v>1</v>
      </c>
    </row>
    <row r="699" spans="1:36">
      <c r="A699" s="1">
        <v>46223</v>
      </c>
      <c r="B699" t="s">
        <v>977</v>
      </c>
      <c r="C699" t="s">
        <v>7</v>
      </c>
      <c r="D699" t="s">
        <v>1310</v>
      </c>
      <c r="E699" t="s">
        <v>208</v>
      </c>
      <c r="F699" t="s">
        <v>1473</v>
      </c>
      <c r="G699">
        <v>14629</v>
      </c>
      <c r="H699" s="1">
        <v>39139</v>
      </c>
      <c r="I699" s="1">
        <v>39141</v>
      </c>
      <c r="J699" s="1">
        <v>49663</v>
      </c>
      <c r="K699" t="s">
        <v>980</v>
      </c>
      <c r="L699" t="s">
        <v>7</v>
      </c>
      <c r="M699">
        <v>53491.99</v>
      </c>
      <c r="N699">
        <v>53491.99</v>
      </c>
      <c r="O699" t="s">
        <v>120</v>
      </c>
      <c r="P699" t="s">
        <v>1589</v>
      </c>
      <c r="AH699">
        <v>1733528</v>
      </c>
      <c r="AI699">
        <v>1732453</v>
      </c>
      <c r="AJ699">
        <f t="shared" si="15"/>
        <v>1</v>
      </c>
    </row>
    <row r="700" spans="1:36">
      <c r="A700" s="1">
        <v>46254</v>
      </c>
      <c r="B700" t="s">
        <v>977</v>
      </c>
      <c r="C700" t="s">
        <v>7</v>
      </c>
      <c r="D700" t="s">
        <v>1310</v>
      </c>
      <c r="E700" t="s">
        <v>208</v>
      </c>
      <c r="F700" t="s">
        <v>1473</v>
      </c>
      <c r="G700">
        <v>14629</v>
      </c>
      <c r="H700" s="1">
        <v>39139</v>
      </c>
      <c r="I700" s="1">
        <v>39141</v>
      </c>
      <c r="J700" s="1">
        <v>49663</v>
      </c>
      <c r="K700" t="s">
        <v>980</v>
      </c>
      <c r="L700" t="s">
        <v>7</v>
      </c>
      <c r="M700">
        <v>52548</v>
      </c>
      <c r="N700">
        <v>52548</v>
      </c>
      <c r="O700" t="s">
        <v>120</v>
      </c>
      <c r="P700" t="s">
        <v>1589</v>
      </c>
      <c r="AH700">
        <v>1731976</v>
      </c>
      <c r="AI700">
        <v>1728059</v>
      </c>
      <c r="AJ700">
        <f t="shared" si="15"/>
        <v>1</v>
      </c>
    </row>
    <row r="701" spans="1:36">
      <c r="A701" s="1">
        <v>46223</v>
      </c>
      <c r="B701" t="s">
        <v>977</v>
      </c>
      <c r="C701" t="s">
        <v>7</v>
      </c>
      <c r="D701" t="s">
        <v>1310</v>
      </c>
      <c r="E701" t="s">
        <v>208</v>
      </c>
      <c r="F701" t="s">
        <v>1473</v>
      </c>
      <c r="G701">
        <v>14629</v>
      </c>
      <c r="H701" s="1">
        <v>39139</v>
      </c>
      <c r="I701" s="1">
        <v>39141</v>
      </c>
      <c r="J701" s="1">
        <v>49663</v>
      </c>
      <c r="K701" t="s">
        <v>350</v>
      </c>
      <c r="L701" t="s">
        <v>7</v>
      </c>
      <c r="M701">
        <v>0</v>
      </c>
      <c r="N701">
        <v>0</v>
      </c>
      <c r="O701" t="s">
        <v>120</v>
      </c>
      <c r="P701" t="s">
        <v>1589</v>
      </c>
      <c r="AH701">
        <v>1733804</v>
      </c>
      <c r="AI701">
        <v>1732275</v>
      </c>
      <c r="AJ701">
        <f t="shared" si="15"/>
        <v>1</v>
      </c>
    </row>
    <row r="702" spans="1:36">
      <c r="A702" s="1">
        <v>46254</v>
      </c>
      <c r="B702" t="s">
        <v>977</v>
      </c>
      <c r="C702" t="s">
        <v>7</v>
      </c>
      <c r="D702" t="s">
        <v>1310</v>
      </c>
      <c r="E702" t="s">
        <v>208</v>
      </c>
      <c r="F702" t="s">
        <v>1473</v>
      </c>
      <c r="G702">
        <v>14870</v>
      </c>
      <c r="H702" s="1">
        <v>39205</v>
      </c>
      <c r="I702" s="1">
        <v>39210</v>
      </c>
      <c r="J702" s="1">
        <v>49663</v>
      </c>
      <c r="K702" t="s">
        <v>350</v>
      </c>
      <c r="L702" t="s">
        <v>7</v>
      </c>
      <c r="M702">
        <v>0</v>
      </c>
      <c r="N702">
        <v>0</v>
      </c>
      <c r="O702" t="s">
        <v>120</v>
      </c>
      <c r="P702" t="s">
        <v>1589</v>
      </c>
      <c r="AH702">
        <v>1729302</v>
      </c>
      <c r="AI702">
        <v>1732473</v>
      </c>
      <c r="AJ702">
        <f t="shared" si="15"/>
        <v>1</v>
      </c>
    </row>
    <row r="703" spans="1:36">
      <c r="A703" s="1">
        <v>46223</v>
      </c>
      <c r="B703" t="s">
        <v>977</v>
      </c>
      <c r="C703" t="s">
        <v>7</v>
      </c>
      <c r="D703" t="s">
        <v>1310</v>
      </c>
      <c r="E703" t="s">
        <v>208</v>
      </c>
      <c r="F703" t="s">
        <v>1473</v>
      </c>
      <c r="G703">
        <v>14870</v>
      </c>
      <c r="H703" s="1">
        <v>39205</v>
      </c>
      <c r="I703" s="1">
        <v>39210</v>
      </c>
      <c r="J703" s="1">
        <v>49663</v>
      </c>
      <c r="K703" t="s">
        <v>350</v>
      </c>
      <c r="L703" t="s">
        <v>7</v>
      </c>
      <c r="M703">
        <v>0</v>
      </c>
      <c r="N703">
        <v>0</v>
      </c>
      <c r="O703" t="s">
        <v>120</v>
      </c>
      <c r="P703" t="s">
        <v>1589</v>
      </c>
      <c r="AH703">
        <v>1783712</v>
      </c>
      <c r="AI703">
        <v>1729847</v>
      </c>
      <c r="AJ703">
        <f t="shared" si="15"/>
        <v>1</v>
      </c>
    </row>
    <row r="704" spans="1:36">
      <c r="A704" s="1">
        <v>46254</v>
      </c>
      <c r="B704" t="s">
        <v>977</v>
      </c>
      <c r="C704" t="s">
        <v>7</v>
      </c>
      <c r="D704" t="s">
        <v>1310</v>
      </c>
      <c r="E704" t="s">
        <v>208</v>
      </c>
      <c r="F704" t="s">
        <v>1473</v>
      </c>
      <c r="G704">
        <v>14870</v>
      </c>
      <c r="H704" s="1">
        <v>39205</v>
      </c>
      <c r="I704" s="1">
        <v>39210</v>
      </c>
      <c r="J704" s="1">
        <v>49663</v>
      </c>
      <c r="K704" t="s">
        <v>980</v>
      </c>
      <c r="L704" t="s">
        <v>7</v>
      </c>
      <c r="M704">
        <v>-52548</v>
      </c>
      <c r="N704">
        <v>-52548</v>
      </c>
      <c r="O704" t="s">
        <v>120</v>
      </c>
      <c r="P704" t="s">
        <v>1589</v>
      </c>
      <c r="AH704">
        <v>1733581</v>
      </c>
      <c r="AI704">
        <v>1732417</v>
      </c>
      <c r="AJ704">
        <f t="shared" si="15"/>
        <v>1</v>
      </c>
    </row>
    <row r="705" spans="1:36">
      <c r="A705" s="1">
        <v>46223</v>
      </c>
      <c r="B705" t="s">
        <v>977</v>
      </c>
      <c r="C705" t="s">
        <v>7</v>
      </c>
      <c r="D705" t="s">
        <v>1310</v>
      </c>
      <c r="E705" t="s">
        <v>208</v>
      </c>
      <c r="F705" t="s">
        <v>1473</v>
      </c>
      <c r="G705">
        <v>14870</v>
      </c>
      <c r="H705" s="1">
        <v>39205</v>
      </c>
      <c r="I705" s="1">
        <v>39210</v>
      </c>
      <c r="J705" s="1">
        <v>49663</v>
      </c>
      <c r="K705" t="s">
        <v>980</v>
      </c>
      <c r="L705" t="s">
        <v>7</v>
      </c>
      <c r="M705">
        <v>-53491.99</v>
      </c>
      <c r="N705">
        <v>-53491.99</v>
      </c>
      <c r="O705" t="s">
        <v>120</v>
      </c>
      <c r="P705" t="s">
        <v>1589</v>
      </c>
      <c r="AH705">
        <v>1774827</v>
      </c>
      <c r="AI705">
        <v>1733585</v>
      </c>
      <c r="AJ705">
        <f t="shared" si="15"/>
        <v>1</v>
      </c>
    </row>
    <row r="706" spans="1:36">
      <c r="A706" s="1">
        <v>46230</v>
      </c>
      <c r="B706" t="s">
        <v>977</v>
      </c>
      <c r="C706" t="s">
        <v>7</v>
      </c>
      <c r="D706" t="s">
        <v>1311</v>
      </c>
      <c r="E706" t="s">
        <v>208</v>
      </c>
      <c r="F706" t="s">
        <v>1419</v>
      </c>
      <c r="G706">
        <v>22194</v>
      </c>
      <c r="H706" s="1">
        <v>40647</v>
      </c>
      <c r="I706" s="1">
        <v>40653</v>
      </c>
      <c r="J706" s="1">
        <v>46503</v>
      </c>
      <c r="K706" t="s">
        <v>350</v>
      </c>
      <c r="L706" t="s">
        <v>7</v>
      </c>
      <c r="M706">
        <v>0</v>
      </c>
      <c r="N706">
        <v>0</v>
      </c>
      <c r="O706" t="s">
        <v>120</v>
      </c>
      <c r="P706" t="s">
        <v>1598</v>
      </c>
      <c r="AH706">
        <v>1774828</v>
      </c>
      <c r="AI706">
        <v>1731934</v>
      </c>
      <c r="AJ706">
        <f t="shared" si="15"/>
        <v>1</v>
      </c>
    </row>
    <row r="707" spans="1:36">
      <c r="A707" s="1">
        <v>46230</v>
      </c>
      <c r="B707" t="s">
        <v>977</v>
      </c>
      <c r="C707" t="s">
        <v>7</v>
      </c>
      <c r="D707" t="s">
        <v>1393</v>
      </c>
      <c r="E707" t="s">
        <v>208</v>
      </c>
      <c r="F707" t="s">
        <v>1419</v>
      </c>
      <c r="G707">
        <v>22195</v>
      </c>
      <c r="H707" s="1">
        <v>40647</v>
      </c>
      <c r="I707" s="1">
        <v>40653</v>
      </c>
      <c r="J707" s="1">
        <v>46503</v>
      </c>
      <c r="K707" t="s">
        <v>350</v>
      </c>
      <c r="L707" t="s">
        <v>7</v>
      </c>
      <c r="M707">
        <v>0</v>
      </c>
      <c r="N707">
        <v>0</v>
      </c>
      <c r="O707" t="s">
        <v>120</v>
      </c>
      <c r="P707" t="s">
        <v>1598</v>
      </c>
      <c r="AH707">
        <v>1774839</v>
      </c>
      <c r="AI707">
        <v>1733319</v>
      </c>
      <c r="AJ707">
        <f t="shared" si="15"/>
        <v>1</v>
      </c>
    </row>
    <row r="708" spans="1:36">
      <c r="A708" s="1">
        <v>46230</v>
      </c>
      <c r="B708" t="s">
        <v>977</v>
      </c>
      <c r="C708" t="s">
        <v>7</v>
      </c>
      <c r="D708" t="s">
        <v>1311</v>
      </c>
      <c r="E708" t="s">
        <v>208</v>
      </c>
      <c r="F708" t="s">
        <v>1419</v>
      </c>
      <c r="G708">
        <v>23345</v>
      </c>
      <c r="H708" s="1">
        <v>40794</v>
      </c>
      <c r="I708" s="1">
        <v>40799</v>
      </c>
      <c r="J708" s="1">
        <v>46503</v>
      </c>
      <c r="K708" t="s">
        <v>350</v>
      </c>
      <c r="L708" t="s">
        <v>7</v>
      </c>
      <c r="M708">
        <v>0</v>
      </c>
      <c r="N708">
        <v>0</v>
      </c>
      <c r="O708" t="s">
        <v>120</v>
      </c>
      <c r="P708" t="s">
        <v>993</v>
      </c>
      <c r="AH708">
        <v>1774832</v>
      </c>
      <c r="AI708">
        <v>1727755</v>
      </c>
      <c r="AJ708">
        <f t="shared" ref="AJ708:AJ771" si="16">COUNTIF(AH:AH,AI708)</f>
        <v>1</v>
      </c>
    </row>
    <row r="709" spans="1:36">
      <c r="A709" s="1">
        <v>46230</v>
      </c>
      <c r="B709" t="s">
        <v>977</v>
      </c>
      <c r="C709" t="s">
        <v>7</v>
      </c>
      <c r="D709" t="s">
        <v>1393</v>
      </c>
      <c r="E709" t="s">
        <v>208</v>
      </c>
      <c r="F709" t="s">
        <v>1419</v>
      </c>
      <c r="G709">
        <v>25782</v>
      </c>
      <c r="H709" s="1">
        <v>41044</v>
      </c>
      <c r="I709" s="1">
        <v>41047</v>
      </c>
      <c r="J709" s="1">
        <v>46503</v>
      </c>
      <c r="K709" t="s">
        <v>350</v>
      </c>
      <c r="L709" t="s">
        <v>7</v>
      </c>
      <c r="M709">
        <v>0</v>
      </c>
      <c r="N709">
        <v>0</v>
      </c>
      <c r="O709" t="s">
        <v>120</v>
      </c>
      <c r="P709" t="s">
        <v>1590</v>
      </c>
      <c r="AH709">
        <v>1774830</v>
      </c>
      <c r="AI709">
        <v>1731209</v>
      </c>
      <c r="AJ709">
        <f t="shared" si="16"/>
        <v>1</v>
      </c>
    </row>
    <row r="710" spans="1:36">
      <c r="A710" s="1">
        <v>46230</v>
      </c>
      <c r="B710" t="s">
        <v>977</v>
      </c>
      <c r="C710" t="s">
        <v>7</v>
      </c>
      <c r="D710" t="s">
        <v>1311</v>
      </c>
      <c r="E710" t="s">
        <v>208</v>
      </c>
      <c r="F710" t="s">
        <v>1420</v>
      </c>
      <c r="G710">
        <v>21821</v>
      </c>
      <c r="H710" s="1">
        <v>40604</v>
      </c>
      <c r="I710" s="1">
        <v>40610</v>
      </c>
      <c r="J710" s="1">
        <v>51799</v>
      </c>
      <c r="K710" t="s">
        <v>350</v>
      </c>
      <c r="L710" t="s">
        <v>7</v>
      </c>
      <c r="M710">
        <v>0</v>
      </c>
      <c r="N710">
        <v>0</v>
      </c>
      <c r="O710" t="s">
        <v>120</v>
      </c>
      <c r="P710" t="s">
        <v>1598</v>
      </c>
      <c r="AH710">
        <v>1774831</v>
      </c>
      <c r="AI710">
        <v>1733414</v>
      </c>
      <c r="AJ710">
        <f t="shared" si="16"/>
        <v>1</v>
      </c>
    </row>
    <row r="711" spans="1:36">
      <c r="A711" s="1">
        <v>46230</v>
      </c>
      <c r="B711" t="s">
        <v>977</v>
      </c>
      <c r="C711" t="s">
        <v>7</v>
      </c>
      <c r="D711" t="s">
        <v>1311</v>
      </c>
      <c r="E711" t="s">
        <v>208</v>
      </c>
      <c r="F711" t="s">
        <v>1420</v>
      </c>
      <c r="G711">
        <v>21821</v>
      </c>
      <c r="H711" s="1">
        <v>40604</v>
      </c>
      <c r="I711" s="1">
        <v>40610</v>
      </c>
      <c r="J711" s="1">
        <v>51799</v>
      </c>
      <c r="K711" t="s">
        <v>980</v>
      </c>
      <c r="L711" t="s">
        <v>7</v>
      </c>
      <c r="M711">
        <v>108666</v>
      </c>
      <c r="N711">
        <v>108666</v>
      </c>
      <c r="O711" t="s">
        <v>120</v>
      </c>
      <c r="P711" t="s">
        <v>1598</v>
      </c>
      <c r="AH711">
        <v>1733902</v>
      </c>
      <c r="AI711">
        <v>1728157</v>
      </c>
      <c r="AJ711">
        <f t="shared" si="16"/>
        <v>1</v>
      </c>
    </row>
    <row r="712" spans="1:36">
      <c r="A712" s="1">
        <v>46230</v>
      </c>
      <c r="B712" t="s">
        <v>977</v>
      </c>
      <c r="C712" t="s">
        <v>7</v>
      </c>
      <c r="D712" t="s">
        <v>1393</v>
      </c>
      <c r="E712" t="s">
        <v>208</v>
      </c>
      <c r="F712" t="s">
        <v>1420</v>
      </c>
      <c r="G712">
        <v>21822</v>
      </c>
      <c r="H712" s="1">
        <v>40604</v>
      </c>
      <c r="I712" s="1">
        <v>40610</v>
      </c>
      <c r="J712" s="1">
        <v>51799</v>
      </c>
      <c r="K712" t="s">
        <v>350</v>
      </c>
      <c r="L712" t="s">
        <v>7</v>
      </c>
      <c r="M712">
        <v>0</v>
      </c>
      <c r="N712">
        <v>0</v>
      </c>
      <c r="O712" t="s">
        <v>120</v>
      </c>
      <c r="P712" t="s">
        <v>1598</v>
      </c>
      <c r="AH712">
        <v>1783711</v>
      </c>
      <c r="AI712">
        <v>1730142</v>
      </c>
      <c r="AJ712">
        <f t="shared" si="16"/>
        <v>1</v>
      </c>
    </row>
    <row r="713" spans="1:36">
      <c r="A713" s="1">
        <v>46230</v>
      </c>
      <c r="B713" t="s">
        <v>977</v>
      </c>
      <c r="C713" t="s">
        <v>7</v>
      </c>
      <c r="D713" t="s">
        <v>1393</v>
      </c>
      <c r="E713" t="s">
        <v>208</v>
      </c>
      <c r="F713" t="s">
        <v>1420</v>
      </c>
      <c r="G713">
        <v>21822</v>
      </c>
      <c r="H713" s="1">
        <v>40604</v>
      </c>
      <c r="I713" s="1">
        <v>40610</v>
      </c>
      <c r="J713" s="1">
        <v>51799</v>
      </c>
      <c r="K713" t="s">
        <v>980</v>
      </c>
      <c r="L713" t="s">
        <v>7</v>
      </c>
      <c r="M713">
        <v>108666</v>
      </c>
      <c r="N713">
        <v>108666</v>
      </c>
      <c r="O713" t="s">
        <v>120</v>
      </c>
      <c r="P713" t="s">
        <v>1598</v>
      </c>
      <c r="AH713">
        <v>1732144</v>
      </c>
      <c r="AI713">
        <v>1732164</v>
      </c>
      <c r="AJ713">
        <f t="shared" si="16"/>
        <v>1</v>
      </c>
    </row>
    <row r="714" spans="1:36">
      <c r="A714" s="1">
        <v>46230</v>
      </c>
      <c r="B714" t="s">
        <v>977</v>
      </c>
      <c r="C714" t="s">
        <v>7</v>
      </c>
      <c r="D714" t="s">
        <v>1311</v>
      </c>
      <c r="E714" t="s">
        <v>208</v>
      </c>
      <c r="F714" t="s">
        <v>1420</v>
      </c>
      <c r="G714">
        <v>23391</v>
      </c>
      <c r="H714" s="1">
        <v>40795</v>
      </c>
      <c r="I714" s="1">
        <v>40799</v>
      </c>
      <c r="J714" s="1">
        <v>51799</v>
      </c>
      <c r="K714" t="s">
        <v>980</v>
      </c>
      <c r="L714" t="s">
        <v>7</v>
      </c>
      <c r="M714">
        <v>-108666</v>
      </c>
      <c r="N714">
        <v>-108666</v>
      </c>
      <c r="O714" t="s">
        <v>120</v>
      </c>
      <c r="P714" t="s">
        <v>993</v>
      </c>
      <c r="AH714">
        <v>1774845</v>
      </c>
      <c r="AI714">
        <v>1731906</v>
      </c>
      <c r="AJ714">
        <f t="shared" si="16"/>
        <v>1</v>
      </c>
    </row>
    <row r="715" spans="1:36">
      <c r="A715" s="1">
        <v>46230</v>
      </c>
      <c r="B715" t="s">
        <v>977</v>
      </c>
      <c r="C715" t="s">
        <v>7</v>
      </c>
      <c r="D715" t="s">
        <v>1311</v>
      </c>
      <c r="E715" t="s">
        <v>208</v>
      </c>
      <c r="F715" t="s">
        <v>1420</v>
      </c>
      <c r="G715">
        <v>23391</v>
      </c>
      <c r="H715" s="1">
        <v>40795</v>
      </c>
      <c r="I715" s="1">
        <v>40799</v>
      </c>
      <c r="J715" s="1">
        <v>51799</v>
      </c>
      <c r="K715" t="s">
        <v>350</v>
      </c>
      <c r="L715" t="s">
        <v>7</v>
      </c>
      <c r="M715">
        <v>0</v>
      </c>
      <c r="N715">
        <v>0</v>
      </c>
      <c r="O715" t="s">
        <v>120</v>
      </c>
      <c r="P715" t="s">
        <v>993</v>
      </c>
      <c r="AH715">
        <v>1732116</v>
      </c>
      <c r="AI715">
        <v>1732902</v>
      </c>
      <c r="AJ715">
        <f t="shared" si="16"/>
        <v>1</v>
      </c>
    </row>
    <row r="716" spans="1:36">
      <c r="A716" s="1">
        <v>46230</v>
      </c>
      <c r="B716" t="s">
        <v>977</v>
      </c>
      <c r="C716" t="s">
        <v>7</v>
      </c>
      <c r="D716" t="s">
        <v>1393</v>
      </c>
      <c r="E716" t="s">
        <v>208</v>
      </c>
      <c r="F716" t="s">
        <v>1420</v>
      </c>
      <c r="G716">
        <v>23520</v>
      </c>
      <c r="H716" s="1">
        <v>40813</v>
      </c>
      <c r="I716" s="1">
        <v>40816</v>
      </c>
      <c r="J716" s="1">
        <v>51799</v>
      </c>
      <c r="K716" t="s">
        <v>350</v>
      </c>
      <c r="L716" t="s">
        <v>7</v>
      </c>
      <c r="M716">
        <v>0</v>
      </c>
      <c r="N716">
        <v>0</v>
      </c>
      <c r="O716" t="s">
        <v>120</v>
      </c>
      <c r="P716" t="s">
        <v>1586</v>
      </c>
      <c r="AH716">
        <v>1733457</v>
      </c>
      <c r="AI716">
        <v>1728762</v>
      </c>
      <c r="AJ716">
        <f t="shared" si="16"/>
        <v>1</v>
      </c>
    </row>
    <row r="717" spans="1:36">
      <c r="A717" s="1">
        <v>46230</v>
      </c>
      <c r="B717" t="s">
        <v>977</v>
      </c>
      <c r="C717" t="s">
        <v>7</v>
      </c>
      <c r="D717" t="s">
        <v>1393</v>
      </c>
      <c r="E717" t="s">
        <v>208</v>
      </c>
      <c r="F717" t="s">
        <v>1420</v>
      </c>
      <c r="G717">
        <v>23520</v>
      </c>
      <c r="H717" s="1">
        <v>40813</v>
      </c>
      <c r="I717" s="1">
        <v>40816</v>
      </c>
      <c r="J717" s="1">
        <v>51799</v>
      </c>
      <c r="K717" t="s">
        <v>980</v>
      </c>
      <c r="L717" t="s">
        <v>7</v>
      </c>
      <c r="M717">
        <v>-108666</v>
      </c>
      <c r="N717">
        <v>-108666</v>
      </c>
      <c r="O717" t="s">
        <v>120</v>
      </c>
      <c r="P717" t="s">
        <v>1586</v>
      </c>
      <c r="AH717">
        <v>1728054</v>
      </c>
      <c r="AI717">
        <v>1729976</v>
      </c>
      <c r="AJ717">
        <f t="shared" si="16"/>
        <v>1</v>
      </c>
    </row>
    <row r="718" spans="1:36">
      <c r="A718" s="1">
        <v>46251</v>
      </c>
      <c r="B718" t="s">
        <v>977</v>
      </c>
      <c r="C718" t="s">
        <v>7</v>
      </c>
      <c r="D718" t="s">
        <v>1393</v>
      </c>
      <c r="E718" t="s">
        <v>208</v>
      </c>
      <c r="F718" t="s">
        <v>1422</v>
      </c>
      <c r="G718">
        <v>18389</v>
      </c>
      <c r="H718" s="1">
        <v>40121</v>
      </c>
      <c r="I718" s="1">
        <v>40126</v>
      </c>
      <c r="J718" s="1">
        <v>47011</v>
      </c>
      <c r="K718" t="s">
        <v>350</v>
      </c>
      <c r="L718" t="s">
        <v>7</v>
      </c>
      <c r="M718">
        <v>0</v>
      </c>
      <c r="N718">
        <v>0</v>
      </c>
      <c r="O718" t="s">
        <v>120</v>
      </c>
      <c r="P718" t="s">
        <v>1586</v>
      </c>
      <c r="AH718">
        <v>1733706</v>
      </c>
      <c r="AI718">
        <v>1732585</v>
      </c>
      <c r="AJ718">
        <f t="shared" si="16"/>
        <v>1</v>
      </c>
    </row>
    <row r="719" spans="1:36">
      <c r="A719" s="1">
        <v>46223</v>
      </c>
      <c r="B719" t="s">
        <v>977</v>
      </c>
      <c r="C719" t="s">
        <v>7</v>
      </c>
      <c r="D719" t="s">
        <v>1393</v>
      </c>
      <c r="E719" t="s">
        <v>208</v>
      </c>
      <c r="F719" t="s">
        <v>1422</v>
      </c>
      <c r="G719">
        <v>18389</v>
      </c>
      <c r="H719" s="1">
        <v>40121</v>
      </c>
      <c r="I719" s="1">
        <v>40126</v>
      </c>
      <c r="J719" s="1">
        <v>47011</v>
      </c>
      <c r="K719" t="s">
        <v>350</v>
      </c>
      <c r="L719" t="s">
        <v>7</v>
      </c>
      <c r="M719">
        <v>0</v>
      </c>
      <c r="N719">
        <v>0</v>
      </c>
      <c r="O719" t="s">
        <v>120</v>
      </c>
      <c r="P719" t="s">
        <v>1586</v>
      </c>
      <c r="AH719">
        <v>1765394</v>
      </c>
      <c r="AI719">
        <v>1732274</v>
      </c>
      <c r="AJ719">
        <f t="shared" si="16"/>
        <v>1</v>
      </c>
    </row>
    <row r="720" spans="1:36">
      <c r="A720" s="1">
        <v>46251</v>
      </c>
      <c r="B720" t="s">
        <v>977</v>
      </c>
      <c r="C720" t="s">
        <v>7</v>
      </c>
      <c r="D720" t="s">
        <v>1393</v>
      </c>
      <c r="E720" t="s">
        <v>208</v>
      </c>
      <c r="F720" t="s">
        <v>1422</v>
      </c>
      <c r="G720">
        <v>18477</v>
      </c>
      <c r="H720" s="1">
        <v>40137</v>
      </c>
      <c r="I720" s="1">
        <v>40142</v>
      </c>
      <c r="J720" s="1">
        <v>47011</v>
      </c>
      <c r="K720" t="s">
        <v>350</v>
      </c>
      <c r="L720" t="s">
        <v>7</v>
      </c>
      <c r="M720">
        <v>0</v>
      </c>
      <c r="N720">
        <v>0</v>
      </c>
      <c r="O720" t="s">
        <v>120</v>
      </c>
      <c r="P720" t="s">
        <v>1586</v>
      </c>
      <c r="AH720">
        <v>1733797</v>
      </c>
      <c r="AI720">
        <v>1733375</v>
      </c>
      <c r="AJ720">
        <f t="shared" si="16"/>
        <v>1</v>
      </c>
    </row>
    <row r="721" spans="1:36">
      <c r="A721" s="1">
        <v>46223</v>
      </c>
      <c r="B721" t="s">
        <v>977</v>
      </c>
      <c r="C721" t="s">
        <v>7</v>
      </c>
      <c r="D721" t="s">
        <v>1393</v>
      </c>
      <c r="E721" t="s">
        <v>208</v>
      </c>
      <c r="F721" t="s">
        <v>1422</v>
      </c>
      <c r="G721">
        <v>18477</v>
      </c>
      <c r="H721" s="1">
        <v>40137</v>
      </c>
      <c r="I721" s="1">
        <v>40142</v>
      </c>
      <c r="J721" s="1">
        <v>47011</v>
      </c>
      <c r="K721" t="s">
        <v>350</v>
      </c>
      <c r="L721" t="s">
        <v>7</v>
      </c>
      <c r="M721">
        <v>0</v>
      </c>
      <c r="N721">
        <v>0</v>
      </c>
      <c r="O721" t="s">
        <v>120</v>
      </c>
      <c r="P721" t="s">
        <v>1586</v>
      </c>
      <c r="AH721">
        <v>1730097</v>
      </c>
      <c r="AI721">
        <v>1732387</v>
      </c>
      <c r="AJ721">
        <f t="shared" si="16"/>
        <v>1</v>
      </c>
    </row>
    <row r="722" spans="1:36">
      <c r="A722" s="1">
        <v>46251</v>
      </c>
      <c r="B722" t="s">
        <v>977</v>
      </c>
      <c r="C722" t="s">
        <v>7</v>
      </c>
      <c r="D722" t="s">
        <v>1393</v>
      </c>
      <c r="E722" t="s">
        <v>208</v>
      </c>
      <c r="F722" t="s">
        <v>1422</v>
      </c>
      <c r="G722">
        <v>19091</v>
      </c>
      <c r="H722" s="1">
        <v>40260</v>
      </c>
      <c r="I722" s="1">
        <v>40263</v>
      </c>
      <c r="J722" s="1">
        <v>47011</v>
      </c>
      <c r="K722" t="s">
        <v>350</v>
      </c>
      <c r="L722" t="s">
        <v>7</v>
      </c>
      <c r="M722">
        <v>0</v>
      </c>
      <c r="N722">
        <v>0</v>
      </c>
      <c r="O722" t="s">
        <v>120</v>
      </c>
      <c r="P722" t="s">
        <v>1583</v>
      </c>
      <c r="AH722">
        <v>1727848</v>
      </c>
      <c r="AI722">
        <v>1733049</v>
      </c>
      <c r="AJ722">
        <f t="shared" si="16"/>
        <v>1</v>
      </c>
    </row>
    <row r="723" spans="1:36">
      <c r="A723" s="1">
        <v>46223</v>
      </c>
      <c r="B723" t="s">
        <v>977</v>
      </c>
      <c r="C723" t="s">
        <v>7</v>
      </c>
      <c r="D723" t="s">
        <v>1393</v>
      </c>
      <c r="E723" t="s">
        <v>208</v>
      </c>
      <c r="F723" t="s">
        <v>1422</v>
      </c>
      <c r="G723">
        <v>19091</v>
      </c>
      <c r="H723" s="1">
        <v>40260</v>
      </c>
      <c r="I723" s="1">
        <v>40263</v>
      </c>
      <c r="J723" s="1">
        <v>47011</v>
      </c>
      <c r="K723" t="s">
        <v>350</v>
      </c>
      <c r="L723" t="s">
        <v>7</v>
      </c>
      <c r="M723">
        <v>0</v>
      </c>
      <c r="N723">
        <v>0</v>
      </c>
      <c r="O723" t="s">
        <v>120</v>
      </c>
      <c r="P723" t="s">
        <v>1583</v>
      </c>
      <c r="AH723">
        <v>1733546</v>
      </c>
      <c r="AI723">
        <v>1732143</v>
      </c>
      <c r="AJ723">
        <f t="shared" si="16"/>
        <v>1</v>
      </c>
    </row>
    <row r="724" spans="1:36">
      <c r="A724" s="1">
        <v>46219</v>
      </c>
      <c r="B724" t="s">
        <v>977</v>
      </c>
      <c r="C724" t="s">
        <v>7</v>
      </c>
      <c r="D724" t="s">
        <v>1393</v>
      </c>
      <c r="E724" t="s">
        <v>208</v>
      </c>
      <c r="F724" t="s">
        <v>1423</v>
      </c>
      <c r="G724">
        <v>18702</v>
      </c>
      <c r="H724" s="1">
        <v>40189</v>
      </c>
      <c r="I724" s="1">
        <v>40192</v>
      </c>
      <c r="J724" s="1">
        <v>47651</v>
      </c>
      <c r="K724" t="s">
        <v>980</v>
      </c>
      <c r="L724" t="s">
        <v>7</v>
      </c>
      <c r="M724">
        <v>256621.42</v>
      </c>
      <c r="N724">
        <v>256621.42</v>
      </c>
      <c r="O724" t="s">
        <v>120</v>
      </c>
      <c r="P724" t="s">
        <v>1586</v>
      </c>
      <c r="AH724">
        <v>1732988</v>
      </c>
      <c r="AI724">
        <v>1730262</v>
      </c>
      <c r="AJ724">
        <f t="shared" si="16"/>
        <v>1</v>
      </c>
    </row>
    <row r="725" spans="1:36">
      <c r="A725" s="1">
        <v>46219</v>
      </c>
      <c r="B725" t="s">
        <v>977</v>
      </c>
      <c r="C725" t="s">
        <v>7</v>
      </c>
      <c r="D725" t="s">
        <v>1393</v>
      </c>
      <c r="E725" t="s">
        <v>208</v>
      </c>
      <c r="F725" t="s">
        <v>1423</v>
      </c>
      <c r="G725">
        <v>18702</v>
      </c>
      <c r="H725" s="1">
        <v>40189</v>
      </c>
      <c r="I725" s="1">
        <v>40192</v>
      </c>
      <c r="J725" s="1">
        <v>47651</v>
      </c>
      <c r="K725" t="s">
        <v>350</v>
      </c>
      <c r="L725" t="s">
        <v>7</v>
      </c>
      <c r="M725">
        <v>0</v>
      </c>
      <c r="N725">
        <v>0</v>
      </c>
      <c r="O725" t="s">
        <v>120</v>
      </c>
      <c r="P725" t="s">
        <v>1586</v>
      </c>
      <c r="AH725">
        <v>1733076</v>
      </c>
      <c r="AI725">
        <v>1732741</v>
      </c>
      <c r="AJ725">
        <f t="shared" si="16"/>
        <v>1</v>
      </c>
    </row>
    <row r="726" spans="1:36">
      <c r="A726" s="1">
        <v>46247</v>
      </c>
      <c r="B726" t="s">
        <v>977</v>
      </c>
      <c r="C726" t="s">
        <v>7</v>
      </c>
      <c r="D726" t="s">
        <v>1393</v>
      </c>
      <c r="E726" t="s">
        <v>208</v>
      </c>
      <c r="F726" t="s">
        <v>1423</v>
      </c>
      <c r="G726">
        <v>18702</v>
      </c>
      <c r="H726" s="1">
        <v>40189</v>
      </c>
      <c r="I726" s="1">
        <v>40192</v>
      </c>
      <c r="J726" s="1">
        <v>47651</v>
      </c>
      <c r="K726" t="s">
        <v>350</v>
      </c>
      <c r="L726" t="s">
        <v>7</v>
      </c>
      <c r="M726">
        <v>0</v>
      </c>
      <c r="N726">
        <v>0</v>
      </c>
      <c r="O726" t="s">
        <v>120</v>
      </c>
      <c r="P726" t="s">
        <v>1586</v>
      </c>
      <c r="AH726">
        <v>1765396</v>
      </c>
      <c r="AI726">
        <v>1730392</v>
      </c>
      <c r="AJ726">
        <f t="shared" si="16"/>
        <v>1</v>
      </c>
    </row>
    <row r="727" spans="1:36">
      <c r="A727" s="1">
        <v>46219</v>
      </c>
      <c r="B727" t="s">
        <v>977</v>
      </c>
      <c r="C727" t="s">
        <v>7</v>
      </c>
      <c r="D727" t="s">
        <v>1393</v>
      </c>
      <c r="E727" t="s">
        <v>208</v>
      </c>
      <c r="F727" t="s">
        <v>1423</v>
      </c>
      <c r="G727">
        <v>19096</v>
      </c>
      <c r="H727" s="1">
        <v>40260</v>
      </c>
      <c r="I727" s="1">
        <v>40263</v>
      </c>
      <c r="J727" s="1">
        <v>47651</v>
      </c>
      <c r="K727" t="s">
        <v>350</v>
      </c>
      <c r="L727" t="s">
        <v>7</v>
      </c>
      <c r="M727">
        <v>0</v>
      </c>
      <c r="N727">
        <v>0</v>
      </c>
      <c r="O727" t="s">
        <v>120</v>
      </c>
      <c r="P727" t="s">
        <v>1583</v>
      </c>
      <c r="AH727">
        <v>1733118</v>
      </c>
      <c r="AI727">
        <v>1728006</v>
      </c>
      <c r="AJ727">
        <f t="shared" si="16"/>
        <v>1</v>
      </c>
    </row>
    <row r="728" spans="1:36">
      <c r="A728" s="1">
        <v>46219</v>
      </c>
      <c r="B728" t="s">
        <v>977</v>
      </c>
      <c r="C728" t="s">
        <v>7</v>
      </c>
      <c r="D728" t="s">
        <v>1393</v>
      </c>
      <c r="E728" t="s">
        <v>208</v>
      </c>
      <c r="F728" t="s">
        <v>1423</v>
      </c>
      <c r="G728">
        <v>19096</v>
      </c>
      <c r="H728" s="1">
        <v>40260</v>
      </c>
      <c r="I728" s="1">
        <v>40263</v>
      </c>
      <c r="J728" s="1">
        <v>47651</v>
      </c>
      <c r="K728" t="s">
        <v>980</v>
      </c>
      <c r="L728" t="s">
        <v>7</v>
      </c>
      <c r="M728">
        <v>-256621.42</v>
      </c>
      <c r="N728">
        <v>-256621.42</v>
      </c>
      <c r="O728" t="s">
        <v>120</v>
      </c>
      <c r="P728" t="s">
        <v>1583</v>
      </c>
      <c r="AH728">
        <v>1765393</v>
      </c>
      <c r="AI728">
        <v>1733394</v>
      </c>
      <c r="AJ728">
        <f t="shared" si="16"/>
        <v>1</v>
      </c>
    </row>
    <row r="729" spans="1:36">
      <c r="A729" s="1">
        <v>46247</v>
      </c>
      <c r="B729" t="s">
        <v>977</v>
      </c>
      <c r="C729" t="s">
        <v>7</v>
      </c>
      <c r="D729" t="s">
        <v>1393</v>
      </c>
      <c r="E729" t="s">
        <v>208</v>
      </c>
      <c r="F729" t="s">
        <v>1423</v>
      </c>
      <c r="G729">
        <v>19096</v>
      </c>
      <c r="H729" s="1">
        <v>40260</v>
      </c>
      <c r="I729" s="1">
        <v>40263</v>
      </c>
      <c r="J729" s="1">
        <v>47651</v>
      </c>
      <c r="K729" t="s">
        <v>350</v>
      </c>
      <c r="L729" t="s">
        <v>7</v>
      </c>
      <c r="M729">
        <v>0</v>
      </c>
      <c r="N729">
        <v>0</v>
      </c>
      <c r="O729" t="s">
        <v>120</v>
      </c>
      <c r="P729" t="s">
        <v>1583</v>
      </c>
      <c r="AH729">
        <v>1730511</v>
      </c>
      <c r="AI729">
        <v>1730693</v>
      </c>
      <c r="AJ729">
        <f t="shared" si="16"/>
        <v>1</v>
      </c>
    </row>
    <row r="730" spans="1:36">
      <c r="A730" s="1">
        <v>46251</v>
      </c>
      <c r="B730" t="s">
        <v>977</v>
      </c>
      <c r="C730" t="s">
        <v>7</v>
      </c>
      <c r="D730" t="s">
        <v>978</v>
      </c>
      <c r="E730" t="s">
        <v>208</v>
      </c>
      <c r="F730" t="s">
        <v>992</v>
      </c>
      <c r="G730">
        <v>22707</v>
      </c>
      <c r="H730" s="1">
        <v>40709</v>
      </c>
      <c r="I730" s="1">
        <v>40714</v>
      </c>
      <c r="J730" s="1">
        <v>46614</v>
      </c>
      <c r="K730" t="s">
        <v>350</v>
      </c>
      <c r="L730" t="s">
        <v>7</v>
      </c>
      <c r="M730">
        <v>0</v>
      </c>
      <c r="N730">
        <v>0</v>
      </c>
      <c r="O730" t="s">
        <v>120</v>
      </c>
      <c r="P730" t="s">
        <v>993</v>
      </c>
      <c r="AH730">
        <v>1730900</v>
      </c>
      <c r="AI730">
        <v>1733442</v>
      </c>
      <c r="AJ730">
        <f t="shared" si="16"/>
        <v>1</v>
      </c>
    </row>
    <row r="731" spans="1:36">
      <c r="A731" s="1">
        <v>46218</v>
      </c>
      <c r="B731" t="s">
        <v>977</v>
      </c>
      <c r="C731" t="s">
        <v>7</v>
      </c>
      <c r="D731" t="s">
        <v>978</v>
      </c>
      <c r="E731" t="s">
        <v>208</v>
      </c>
      <c r="F731" t="s">
        <v>992</v>
      </c>
      <c r="G731">
        <v>22707</v>
      </c>
      <c r="H731" s="1">
        <v>40709</v>
      </c>
      <c r="I731" s="1">
        <v>40714</v>
      </c>
      <c r="J731" s="1">
        <v>46614</v>
      </c>
      <c r="K731" t="s">
        <v>350</v>
      </c>
      <c r="L731" t="s">
        <v>7</v>
      </c>
      <c r="M731">
        <v>0</v>
      </c>
      <c r="N731">
        <v>0</v>
      </c>
      <c r="O731" t="s">
        <v>120</v>
      </c>
      <c r="P731" t="s">
        <v>993</v>
      </c>
      <c r="AH731">
        <v>1730385</v>
      </c>
      <c r="AI731">
        <v>1728474</v>
      </c>
      <c r="AJ731">
        <f t="shared" si="16"/>
        <v>1</v>
      </c>
    </row>
    <row r="732" spans="1:36">
      <c r="A732" s="1">
        <v>46218</v>
      </c>
      <c r="B732" t="s">
        <v>977</v>
      </c>
      <c r="C732" t="s">
        <v>7</v>
      </c>
      <c r="D732" t="s">
        <v>978</v>
      </c>
      <c r="E732" t="s">
        <v>208</v>
      </c>
      <c r="F732" t="s">
        <v>992</v>
      </c>
      <c r="G732">
        <v>24084</v>
      </c>
      <c r="H732" s="1">
        <v>40862</v>
      </c>
      <c r="I732" s="1">
        <v>40862</v>
      </c>
      <c r="J732" s="1">
        <v>46614</v>
      </c>
      <c r="K732" t="s">
        <v>350</v>
      </c>
      <c r="L732" t="s">
        <v>7</v>
      </c>
      <c r="M732">
        <v>0</v>
      </c>
      <c r="N732">
        <v>0</v>
      </c>
      <c r="O732" t="s">
        <v>120</v>
      </c>
      <c r="P732" t="s">
        <v>994</v>
      </c>
      <c r="AH732">
        <v>1732286</v>
      </c>
      <c r="AI732">
        <v>1728397</v>
      </c>
      <c r="AJ732">
        <f t="shared" si="16"/>
        <v>1</v>
      </c>
    </row>
    <row r="733" spans="1:36">
      <c r="A733" s="1">
        <v>46251</v>
      </c>
      <c r="B733" t="s">
        <v>977</v>
      </c>
      <c r="C733" t="s">
        <v>7</v>
      </c>
      <c r="D733" t="s">
        <v>978</v>
      </c>
      <c r="E733" t="s">
        <v>208</v>
      </c>
      <c r="F733" t="s">
        <v>992</v>
      </c>
      <c r="G733">
        <v>24084</v>
      </c>
      <c r="H733" s="1">
        <v>40862</v>
      </c>
      <c r="I733" s="1">
        <v>40862</v>
      </c>
      <c r="J733" s="1">
        <v>46614</v>
      </c>
      <c r="K733" t="s">
        <v>350</v>
      </c>
      <c r="L733" t="s">
        <v>7</v>
      </c>
      <c r="M733">
        <v>0</v>
      </c>
      <c r="N733">
        <v>0</v>
      </c>
      <c r="O733" t="s">
        <v>120</v>
      </c>
      <c r="P733" t="s">
        <v>994</v>
      </c>
      <c r="AH733">
        <v>1732568</v>
      </c>
      <c r="AI733">
        <v>1731245</v>
      </c>
      <c r="AJ733">
        <f t="shared" si="16"/>
        <v>1</v>
      </c>
    </row>
    <row r="734" spans="1:36">
      <c r="A734" s="1">
        <v>46251</v>
      </c>
      <c r="B734" t="s">
        <v>977</v>
      </c>
      <c r="C734" t="s">
        <v>7</v>
      </c>
      <c r="D734" t="s">
        <v>978</v>
      </c>
      <c r="E734" t="s">
        <v>208</v>
      </c>
      <c r="F734" t="s">
        <v>995</v>
      </c>
      <c r="G734">
        <v>22157</v>
      </c>
      <c r="H734" s="1">
        <v>40638</v>
      </c>
      <c r="I734" s="1">
        <v>40639</v>
      </c>
      <c r="J734" s="1">
        <v>46371</v>
      </c>
      <c r="K734" t="s">
        <v>350</v>
      </c>
      <c r="L734" t="s">
        <v>7</v>
      </c>
      <c r="M734">
        <v>0</v>
      </c>
      <c r="N734">
        <v>0</v>
      </c>
      <c r="O734" t="s">
        <v>120</v>
      </c>
      <c r="P734" t="s">
        <v>993</v>
      </c>
      <c r="AH734">
        <v>1732663</v>
      </c>
      <c r="AI734">
        <v>1732127</v>
      </c>
      <c r="AJ734">
        <f t="shared" si="16"/>
        <v>1</v>
      </c>
    </row>
    <row r="735" spans="1:36">
      <c r="A735" s="1">
        <v>46218</v>
      </c>
      <c r="B735" t="s">
        <v>977</v>
      </c>
      <c r="C735" t="s">
        <v>7</v>
      </c>
      <c r="D735" t="s">
        <v>978</v>
      </c>
      <c r="E735" t="s">
        <v>208</v>
      </c>
      <c r="F735" t="s">
        <v>995</v>
      </c>
      <c r="G735">
        <v>22157</v>
      </c>
      <c r="H735" s="1">
        <v>40638</v>
      </c>
      <c r="I735" s="1">
        <v>40639</v>
      </c>
      <c r="J735" s="1">
        <v>46371</v>
      </c>
      <c r="K735" t="s">
        <v>350</v>
      </c>
      <c r="L735" t="s">
        <v>7</v>
      </c>
      <c r="M735">
        <v>0</v>
      </c>
      <c r="N735">
        <v>0</v>
      </c>
      <c r="O735" t="s">
        <v>120</v>
      </c>
      <c r="P735" t="s">
        <v>993</v>
      </c>
      <c r="AH735">
        <v>1733754</v>
      </c>
      <c r="AI735">
        <v>1732182</v>
      </c>
      <c r="AJ735">
        <f t="shared" si="16"/>
        <v>1</v>
      </c>
    </row>
    <row r="736" spans="1:36">
      <c r="A736" s="1">
        <v>46251</v>
      </c>
      <c r="B736" t="s">
        <v>977</v>
      </c>
      <c r="C736" t="s">
        <v>7</v>
      </c>
      <c r="D736" t="s">
        <v>978</v>
      </c>
      <c r="E736" t="s">
        <v>208</v>
      </c>
      <c r="F736" t="s">
        <v>995</v>
      </c>
      <c r="G736">
        <v>24648</v>
      </c>
      <c r="H736" s="1">
        <v>40923</v>
      </c>
      <c r="I736" s="1">
        <v>40925</v>
      </c>
      <c r="J736" s="1">
        <v>46371</v>
      </c>
      <c r="K736" t="s">
        <v>350</v>
      </c>
      <c r="L736" t="s">
        <v>7</v>
      </c>
      <c r="M736">
        <v>0</v>
      </c>
      <c r="N736">
        <v>0</v>
      </c>
      <c r="O736" t="s">
        <v>120</v>
      </c>
      <c r="P736" t="s">
        <v>994</v>
      </c>
      <c r="AH736">
        <v>1731196</v>
      </c>
      <c r="AI736">
        <v>1731876</v>
      </c>
      <c r="AJ736">
        <f t="shared" si="16"/>
        <v>1</v>
      </c>
    </row>
    <row r="737" spans="1:36">
      <c r="A737" s="1">
        <v>46218</v>
      </c>
      <c r="B737" t="s">
        <v>977</v>
      </c>
      <c r="C737" t="s">
        <v>7</v>
      </c>
      <c r="D737" t="s">
        <v>978</v>
      </c>
      <c r="E737" t="s">
        <v>208</v>
      </c>
      <c r="F737" t="s">
        <v>995</v>
      </c>
      <c r="G737">
        <v>24648</v>
      </c>
      <c r="H737" s="1">
        <v>40923</v>
      </c>
      <c r="I737" s="1">
        <v>40925</v>
      </c>
      <c r="J737" s="1">
        <v>46371</v>
      </c>
      <c r="K737" t="s">
        <v>350</v>
      </c>
      <c r="L737" t="s">
        <v>7</v>
      </c>
      <c r="M737">
        <v>0</v>
      </c>
      <c r="N737">
        <v>0</v>
      </c>
      <c r="O737" t="s">
        <v>120</v>
      </c>
      <c r="P737" t="s">
        <v>994</v>
      </c>
      <c r="AH737">
        <v>1733584</v>
      </c>
      <c r="AI737">
        <v>1729857</v>
      </c>
      <c r="AJ737">
        <f t="shared" si="16"/>
        <v>1</v>
      </c>
    </row>
    <row r="738" spans="1:36">
      <c r="A738" s="1">
        <v>46218</v>
      </c>
      <c r="B738" t="s">
        <v>977</v>
      </c>
      <c r="C738" t="s">
        <v>7</v>
      </c>
      <c r="D738" t="s">
        <v>1311</v>
      </c>
      <c r="E738" t="s">
        <v>208</v>
      </c>
      <c r="F738" t="s">
        <v>1327</v>
      </c>
      <c r="G738">
        <v>19946</v>
      </c>
      <c r="H738" s="1">
        <v>40401</v>
      </c>
      <c r="I738" s="1">
        <v>40406</v>
      </c>
      <c r="J738" s="1">
        <v>48393</v>
      </c>
      <c r="K738" t="s">
        <v>350</v>
      </c>
      <c r="L738" t="s">
        <v>7</v>
      </c>
      <c r="M738">
        <v>0</v>
      </c>
      <c r="N738">
        <v>0</v>
      </c>
      <c r="O738" t="s">
        <v>120</v>
      </c>
      <c r="P738" t="s">
        <v>1588</v>
      </c>
      <c r="AH738">
        <v>1733603</v>
      </c>
      <c r="AI738">
        <v>1731755</v>
      </c>
      <c r="AJ738">
        <f t="shared" si="16"/>
        <v>1</v>
      </c>
    </row>
    <row r="739" spans="1:36">
      <c r="A739" s="1">
        <v>46246</v>
      </c>
      <c r="B739" t="s">
        <v>977</v>
      </c>
      <c r="C739" t="s">
        <v>7</v>
      </c>
      <c r="D739" t="s">
        <v>1311</v>
      </c>
      <c r="E739" t="s">
        <v>208</v>
      </c>
      <c r="F739" t="s">
        <v>1327</v>
      </c>
      <c r="G739">
        <v>19946</v>
      </c>
      <c r="H739" s="1">
        <v>40401</v>
      </c>
      <c r="I739" s="1">
        <v>40406</v>
      </c>
      <c r="J739" s="1">
        <v>48393</v>
      </c>
      <c r="K739" t="s">
        <v>350</v>
      </c>
      <c r="L739" t="s">
        <v>7</v>
      </c>
      <c r="M739">
        <v>0</v>
      </c>
      <c r="N739">
        <v>0</v>
      </c>
      <c r="O739" t="s">
        <v>120</v>
      </c>
      <c r="P739" t="s">
        <v>1588</v>
      </c>
      <c r="AH739">
        <v>1730460</v>
      </c>
      <c r="AI739">
        <v>1730048</v>
      </c>
      <c r="AJ739">
        <f t="shared" si="16"/>
        <v>1</v>
      </c>
    </row>
    <row r="740" spans="1:36">
      <c r="A740" s="1">
        <v>46218</v>
      </c>
      <c r="B740" t="s">
        <v>977</v>
      </c>
      <c r="C740" t="s">
        <v>7</v>
      </c>
      <c r="D740" t="s">
        <v>1311</v>
      </c>
      <c r="E740" t="s">
        <v>208</v>
      </c>
      <c r="F740" t="s">
        <v>1327</v>
      </c>
      <c r="G740">
        <v>19946</v>
      </c>
      <c r="H740" s="1">
        <v>40401</v>
      </c>
      <c r="I740" s="1">
        <v>40406</v>
      </c>
      <c r="J740" s="1">
        <v>48393</v>
      </c>
      <c r="K740" t="s">
        <v>980</v>
      </c>
      <c r="L740" t="s">
        <v>7</v>
      </c>
      <c r="M740">
        <v>231383.5</v>
      </c>
      <c r="N740">
        <v>231383.5</v>
      </c>
      <c r="O740" t="s">
        <v>120</v>
      </c>
      <c r="P740" t="s">
        <v>1588</v>
      </c>
      <c r="AH740">
        <v>1731455</v>
      </c>
      <c r="AI740">
        <v>1733699</v>
      </c>
      <c r="AJ740">
        <f t="shared" si="16"/>
        <v>1</v>
      </c>
    </row>
    <row r="741" spans="1:36">
      <c r="A741" s="1">
        <v>46246</v>
      </c>
      <c r="B741" t="s">
        <v>977</v>
      </c>
      <c r="C741" t="s">
        <v>7</v>
      </c>
      <c r="D741" t="s">
        <v>1393</v>
      </c>
      <c r="E741" t="s">
        <v>208</v>
      </c>
      <c r="F741" t="s">
        <v>1327</v>
      </c>
      <c r="G741">
        <v>19947</v>
      </c>
      <c r="H741" s="1">
        <v>40401</v>
      </c>
      <c r="I741" s="1">
        <v>40406</v>
      </c>
      <c r="J741" s="1">
        <v>48393</v>
      </c>
      <c r="K741" t="s">
        <v>350</v>
      </c>
      <c r="L741" t="s">
        <v>7</v>
      </c>
      <c r="M741">
        <v>0</v>
      </c>
      <c r="N741">
        <v>0</v>
      </c>
      <c r="O741" t="s">
        <v>120</v>
      </c>
      <c r="P741" t="s">
        <v>1588</v>
      </c>
      <c r="AH741">
        <v>1731143</v>
      </c>
      <c r="AI741">
        <v>1732722</v>
      </c>
      <c r="AJ741">
        <f t="shared" si="16"/>
        <v>1</v>
      </c>
    </row>
    <row r="742" spans="1:36">
      <c r="A742" s="1">
        <v>46218</v>
      </c>
      <c r="B742" t="s">
        <v>977</v>
      </c>
      <c r="C742" t="s">
        <v>7</v>
      </c>
      <c r="D742" t="s">
        <v>1393</v>
      </c>
      <c r="E742" t="s">
        <v>208</v>
      </c>
      <c r="F742" t="s">
        <v>1327</v>
      </c>
      <c r="G742">
        <v>19947</v>
      </c>
      <c r="H742" s="1">
        <v>40401</v>
      </c>
      <c r="I742" s="1">
        <v>40406</v>
      </c>
      <c r="J742" s="1">
        <v>48393</v>
      </c>
      <c r="K742" t="s">
        <v>980</v>
      </c>
      <c r="L742" t="s">
        <v>7</v>
      </c>
      <c r="M742">
        <v>231383.5</v>
      </c>
      <c r="N742">
        <v>231383.5</v>
      </c>
      <c r="O742" t="s">
        <v>120</v>
      </c>
      <c r="P742" t="s">
        <v>1588</v>
      </c>
      <c r="AH742">
        <v>1733548</v>
      </c>
      <c r="AI742">
        <v>1732555</v>
      </c>
      <c r="AJ742">
        <f t="shared" si="16"/>
        <v>1</v>
      </c>
    </row>
    <row r="743" spans="1:36">
      <c r="A743" s="1">
        <v>46218</v>
      </c>
      <c r="B743" t="s">
        <v>977</v>
      </c>
      <c r="C743" t="s">
        <v>7</v>
      </c>
      <c r="D743" t="s">
        <v>1393</v>
      </c>
      <c r="E743" t="s">
        <v>208</v>
      </c>
      <c r="F743" t="s">
        <v>1327</v>
      </c>
      <c r="G743">
        <v>19947</v>
      </c>
      <c r="H743" s="1">
        <v>40401</v>
      </c>
      <c r="I743" s="1">
        <v>40406</v>
      </c>
      <c r="J743" s="1">
        <v>48393</v>
      </c>
      <c r="K743" t="s">
        <v>350</v>
      </c>
      <c r="L743" t="s">
        <v>7</v>
      </c>
      <c r="M743">
        <v>0</v>
      </c>
      <c r="N743">
        <v>0</v>
      </c>
      <c r="O743" t="s">
        <v>120</v>
      </c>
      <c r="P743" t="s">
        <v>1588</v>
      </c>
      <c r="AH743">
        <v>1733695</v>
      </c>
      <c r="AI743">
        <v>1727837</v>
      </c>
      <c r="AJ743">
        <f t="shared" si="16"/>
        <v>1</v>
      </c>
    </row>
    <row r="744" spans="1:36">
      <c r="A744" s="1">
        <v>46246</v>
      </c>
      <c r="B744" t="s">
        <v>977</v>
      </c>
      <c r="C744" t="s">
        <v>7</v>
      </c>
      <c r="D744" t="s">
        <v>1311</v>
      </c>
      <c r="E744" t="s">
        <v>208</v>
      </c>
      <c r="F744" t="s">
        <v>1327</v>
      </c>
      <c r="G744">
        <v>21954</v>
      </c>
      <c r="H744" s="1">
        <v>40618</v>
      </c>
      <c r="I744" s="1">
        <v>40623</v>
      </c>
      <c r="J744" s="1">
        <v>48393</v>
      </c>
      <c r="K744" t="s">
        <v>350</v>
      </c>
      <c r="L744" t="s">
        <v>7</v>
      </c>
      <c r="M744">
        <v>0</v>
      </c>
      <c r="N744">
        <v>0</v>
      </c>
      <c r="O744" t="s">
        <v>120</v>
      </c>
      <c r="P744" t="s">
        <v>1583</v>
      </c>
      <c r="AH744">
        <v>1733408</v>
      </c>
      <c r="AI744">
        <v>1727891</v>
      </c>
      <c r="AJ744">
        <f t="shared" si="16"/>
        <v>1</v>
      </c>
    </row>
    <row r="745" spans="1:36">
      <c r="A745" s="1">
        <v>46218</v>
      </c>
      <c r="B745" t="s">
        <v>977</v>
      </c>
      <c r="C745" t="s">
        <v>7</v>
      </c>
      <c r="D745" t="s">
        <v>1311</v>
      </c>
      <c r="E745" t="s">
        <v>208</v>
      </c>
      <c r="F745" t="s">
        <v>1327</v>
      </c>
      <c r="G745">
        <v>21954</v>
      </c>
      <c r="H745" s="1">
        <v>40618</v>
      </c>
      <c r="I745" s="1">
        <v>40623</v>
      </c>
      <c r="J745" s="1">
        <v>48393</v>
      </c>
      <c r="K745" t="s">
        <v>980</v>
      </c>
      <c r="L745" t="s">
        <v>7</v>
      </c>
      <c r="M745">
        <v>-231383.5</v>
      </c>
      <c r="N745">
        <v>-231383.5</v>
      </c>
      <c r="O745" t="s">
        <v>120</v>
      </c>
      <c r="P745" t="s">
        <v>1583</v>
      </c>
      <c r="AH745">
        <v>1731953</v>
      </c>
      <c r="AI745">
        <v>1732608</v>
      </c>
      <c r="AJ745">
        <f t="shared" si="16"/>
        <v>1</v>
      </c>
    </row>
    <row r="746" spans="1:36">
      <c r="A746" s="1">
        <v>46218</v>
      </c>
      <c r="B746" t="s">
        <v>977</v>
      </c>
      <c r="C746" t="s">
        <v>7</v>
      </c>
      <c r="D746" t="s">
        <v>1311</v>
      </c>
      <c r="E746" t="s">
        <v>208</v>
      </c>
      <c r="F746" t="s">
        <v>1327</v>
      </c>
      <c r="G746">
        <v>21954</v>
      </c>
      <c r="H746" s="1">
        <v>40618</v>
      </c>
      <c r="I746" s="1">
        <v>40623</v>
      </c>
      <c r="J746" s="1">
        <v>48393</v>
      </c>
      <c r="K746" t="s">
        <v>350</v>
      </c>
      <c r="L746" t="s">
        <v>7</v>
      </c>
      <c r="M746">
        <v>0</v>
      </c>
      <c r="N746">
        <v>0</v>
      </c>
      <c r="O746" t="s">
        <v>120</v>
      </c>
      <c r="P746" t="s">
        <v>1583</v>
      </c>
      <c r="AH746">
        <v>1732601</v>
      </c>
      <c r="AI746">
        <v>1728317</v>
      </c>
      <c r="AJ746">
        <f t="shared" si="16"/>
        <v>1</v>
      </c>
    </row>
    <row r="747" spans="1:36">
      <c r="A747" s="1">
        <v>46218</v>
      </c>
      <c r="B747" t="s">
        <v>977</v>
      </c>
      <c r="C747" t="s">
        <v>7</v>
      </c>
      <c r="D747" t="s">
        <v>1393</v>
      </c>
      <c r="E747" t="s">
        <v>208</v>
      </c>
      <c r="F747" t="s">
        <v>1327</v>
      </c>
      <c r="G747">
        <v>21955</v>
      </c>
      <c r="H747" s="1">
        <v>40618</v>
      </c>
      <c r="I747" s="1">
        <v>40623</v>
      </c>
      <c r="J747" s="1">
        <v>48393</v>
      </c>
      <c r="K747" t="s">
        <v>350</v>
      </c>
      <c r="L747" t="s">
        <v>7</v>
      </c>
      <c r="M747">
        <v>0</v>
      </c>
      <c r="N747">
        <v>0</v>
      </c>
      <c r="O747" t="s">
        <v>120</v>
      </c>
      <c r="P747" t="s">
        <v>1583</v>
      </c>
      <c r="AH747">
        <v>1732953</v>
      </c>
      <c r="AI747">
        <v>1730426</v>
      </c>
      <c r="AJ747">
        <f t="shared" si="16"/>
        <v>1</v>
      </c>
    </row>
    <row r="748" spans="1:36">
      <c r="A748" s="1">
        <v>46246</v>
      </c>
      <c r="B748" t="s">
        <v>977</v>
      </c>
      <c r="C748" t="s">
        <v>7</v>
      </c>
      <c r="D748" t="s">
        <v>1393</v>
      </c>
      <c r="E748" t="s">
        <v>208</v>
      </c>
      <c r="F748" t="s">
        <v>1327</v>
      </c>
      <c r="G748">
        <v>21955</v>
      </c>
      <c r="H748" s="1">
        <v>40618</v>
      </c>
      <c r="I748" s="1">
        <v>40623</v>
      </c>
      <c r="J748" s="1">
        <v>48393</v>
      </c>
      <c r="K748" t="s">
        <v>350</v>
      </c>
      <c r="L748" t="s">
        <v>7</v>
      </c>
      <c r="M748">
        <v>0</v>
      </c>
      <c r="N748">
        <v>0</v>
      </c>
      <c r="O748" t="s">
        <v>120</v>
      </c>
      <c r="P748" t="s">
        <v>1583</v>
      </c>
      <c r="AH748">
        <v>1732427</v>
      </c>
      <c r="AI748">
        <v>1733611</v>
      </c>
      <c r="AJ748">
        <f t="shared" si="16"/>
        <v>1</v>
      </c>
    </row>
    <row r="749" spans="1:36">
      <c r="A749" s="1">
        <v>46218</v>
      </c>
      <c r="B749" t="s">
        <v>977</v>
      </c>
      <c r="C749" t="s">
        <v>7</v>
      </c>
      <c r="D749" t="s">
        <v>1393</v>
      </c>
      <c r="E749" t="s">
        <v>208</v>
      </c>
      <c r="F749" t="s">
        <v>1327</v>
      </c>
      <c r="G749">
        <v>21955</v>
      </c>
      <c r="H749" s="1">
        <v>40618</v>
      </c>
      <c r="I749" s="1">
        <v>40623</v>
      </c>
      <c r="J749" s="1">
        <v>48393</v>
      </c>
      <c r="K749" t="s">
        <v>980</v>
      </c>
      <c r="L749" t="s">
        <v>7</v>
      </c>
      <c r="M749">
        <v>-34041.49</v>
      </c>
      <c r="N749">
        <v>-34041.49</v>
      </c>
      <c r="O749" t="s">
        <v>120</v>
      </c>
      <c r="P749" t="s">
        <v>1583</v>
      </c>
      <c r="AH749">
        <v>1733767</v>
      </c>
      <c r="AI749">
        <v>1732770</v>
      </c>
      <c r="AJ749">
        <f t="shared" si="16"/>
        <v>1</v>
      </c>
    </row>
    <row r="750" spans="1:36">
      <c r="A750" s="1">
        <v>46246</v>
      </c>
      <c r="B750" t="s">
        <v>977</v>
      </c>
      <c r="C750" t="s">
        <v>7</v>
      </c>
      <c r="D750" t="s">
        <v>1393</v>
      </c>
      <c r="E750" t="s">
        <v>208</v>
      </c>
      <c r="F750" t="s">
        <v>1327</v>
      </c>
      <c r="G750">
        <v>21978</v>
      </c>
      <c r="H750" s="1">
        <v>40620</v>
      </c>
      <c r="I750" s="1">
        <v>40625</v>
      </c>
      <c r="J750" s="1">
        <v>48393</v>
      </c>
      <c r="K750" t="s">
        <v>350</v>
      </c>
      <c r="L750" t="s">
        <v>7</v>
      </c>
      <c r="M750">
        <v>0</v>
      </c>
      <c r="N750">
        <v>0</v>
      </c>
      <c r="O750" t="s">
        <v>120</v>
      </c>
      <c r="P750" t="s">
        <v>1588</v>
      </c>
      <c r="AH750">
        <v>1762491</v>
      </c>
      <c r="AI750">
        <v>1728553</v>
      </c>
      <c r="AJ750">
        <f t="shared" si="16"/>
        <v>1</v>
      </c>
    </row>
    <row r="751" spans="1:36">
      <c r="A751" s="1">
        <v>46218</v>
      </c>
      <c r="B751" t="s">
        <v>977</v>
      </c>
      <c r="C751" t="s">
        <v>7</v>
      </c>
      <c r="D751" t="s">
        <v>1393</v>
      </c>
      <c r="E751" t="s">
        <v>208</v>
      </c>
      <c r="F751" t="s">
        <v>1327</v>
      </c>
      <c r="G751">
        <v>21978</v>
      </c>
      <c r="H751" s="1">
        <v>40620</v>
      </c>
      <c r="I751" s="1">
        <v>40625</v>
      </c>
      <c r="J751" s="1">
        <v>48393</v>
      </c>
      <c r="K751" t="s">
        <v>350</v>
      </c>
      <c r="L751" t="s">
        <v>7</v>
      </c>
      <c r="M751">
        <v>0</v>
      </c>
      <c r="N751">
        <v>0</v>
      </c>
      <c r="O751" t="s">
        <v>120</v>
      </c>
      <c r="P751" t="s">
        <v>1588</v>
      </c>
      <c r="AH751">
        <v>1731359</v>
      </c>
      <c r="AI751">
        <v>1728717</v>
      </c>
      <c r="AJ751">
        <f t="shared" si="16"/>
        <v>1</v>
      </c>
    </row>
    <row r="752" spans="1:36">
      <c r="A752" s="1">
        <v>46218</v>
      </c>
      <c r="B752" t="s">
        <v>977</v>
      </c>
      <c r="C752" t="s">
        <v>7</v>
      </c>
      <c r="D752" t="s">
        <v>1393</v>
      </c>
      <c r="E752" t="s">
        <v>208</v>
      </c>
      <c r="F752" t="s">
        <v>1327</v>
      </c>
      <c r="G752">
        <v>21978</v>
      </c>
      <c r="H752" s="1">
        <v>40620</v>
      </c>
      <c r="I752" s="1">
        <v>40625</v>
      </c>
      <c r="J752" s="1">
        <v>48393</v>
      </c>
      <c r="K752" t="s">
        <v>980</v>
      </c>
      <c r="L752" t="s">
        <v>7</v>
      </c>
      <c r="M752">
        <v>-197342</v>
      </c>
      <c r="N752">
        <v>-197342</v>
      </c>
      <c r="O752" t="s">
        <v>120</v>
      </c>
      <c r="P752" t="s">
        <v>1588</v>
      </c>
      <c r="AH752">
        <v>1732627</v>
      </c>
      <c r="AI752">
        <v>1730610</v>
      </c>
      <c r="AJ752">
        <f t="shared" si="16"/>
        <v>1</v>
      </c>
    </row>
    <row r="753" spans="1:36">
      <c r="A753" s="1">
        <v>46251</v>
      </c>
      <c r="B753" t="s">
        <v>977</v>
      </c>
      <c r="C753" t="s">
        <v>7</v>
      </c>
      <c r="D753" t="s">
        <v>1426</v>
      </c>
      <c r="E753" t="s">
        <v>208</v>
      </c>
      <c r="F753" t="s">
        <v>1439</v>
      </c>
      <c r="G753">
        <v>43954</v>
      </c>
      <c r="H753" s="1">
        <v>43012</v>
      </c>
      <c r="I753" s="1">
        <v>43020</v>
      </c>
      <c r="J753" s="1">
        <v>53540</v>
      </c>
      <c r="K753" t="s">
        <v>113</v>
      </c>
      <c r="L753" t="s">
        <v>7</v>
      </c>
      <c r="M753">
        <v>-39162.080000000002</v>
      </c>
      <c r="N753">
        <v>-39162.080000000002</v>
      </c>
      <c r="O753" t="s">
        <v>120</v>
      </c>
      <c r="P753" t="s">
        <v>1583</v>
      </c>
      <c r="AH753">
        <v>1733370</v>
      </c>
      <c r="AI753">
        <v>1728744</v>
      </c>
      <c r="AJ753">
        <f t="shared" si="16"/>
        <v>1</v>
      </c>
    </row>
    <row r="754" spans="1:36">
      <c r="A754" s="1">
        <v>46218</v>
      </c>
      <c r="B754" t="s">
        <v>977</v>
      </c>
      <c r="C754" t="s">
        <v>7</v>
      </c>
      <c r="D754" t="s">
        <v>1426</v>
      </c>
      <c r="E754" t="s">
        <v>208</v>
      </c>
      <c r="F754" t="s">
        <v>1439</v>
      </c>
      <c r="G754">
        <v>43954</v>
      </c>
      <c r="H754" s="1">
        <v>43012</v>
      </c>
      <c r="I754" s="1">
        <v>43020</v>
      </c>
      <c r="J754" s="1">
        <v>53540</v>
      </c>
      <c r="K754" t="s">
        <v>980</v>
      </c>
      <c r="L754" t="s">
        <v>7</v>
      </c>
      <c r="M754">
        <v>-210237.3</v>
      </c>
      <c r="N754">
        <v>-210237.3</v>
      </c>
      <c r="O754" t="s">
        <v>120</v>
      </c>
      <c r="P754" t="s">
        <v>1583</v>
      </c>
      <c r="AH754">
        <v>1762493</v>
      </c>
      <c r="AI754">
        <v>1733679</v>
      </c>
      <c r="AJ754">
        <f t="shared" si="16"/>
        <v>1</v>
      </c>
    </row>
    <row r="755" spans="1:36">
      <c r="A755" s="1">
        <v>46218</v>
      </c>
      <c r="B755" t="s">
        <v>977</v>
      </c>
      <c r="C755" t="s">
        <v>7</v>
      </c>
      <c r="D755" t="s">
        <v>1426</v>
      </c>
      <c r="E755" t="s">
        <v>208</v>
      </c>
      <c r="F755" t="s">
        <v>1439</v>
      </c>
      <c r="G755">
        <v>43954</v>
      </c>
      <c r="H755" s="1">
        <v>43012</v>
      </c>
      <c r="I755" s="1">
        <v>43020</v>
      </c>
      <c r="J755" s="1">
        <v>53540</v>
      </c>
      <c r="K755" t="s">
        <v>113</v>
      </c>
      <c r="L755" t="s">
        <v>7</v>
      </c>
      <c r="M755">
        <v>-39862.879999999997</v>
      </c>
      <c r="N755">
        <v>-39862.879999999997</v>
      </c>
      <c r="O755" t="s">
        <v>120</v>
      </c>
      <c r="P755" t="s">
        <v>1583</v>
      </c>
      <c r="AH755">
        <v>1733590</v>
      </c>
      <c r="AI755">
        <v>1733596</v>
      </c>
      <c r="AJ755">
        <f t="shared" si="16"/>
        <v>1</v>
      </c>
    </row>
    <row r="756" spans="1:36">
      <c r="A756" s="1">
        <v>46251</v>
      </c>
      <c r="B756" t="s">
        <v>977</v>
      </c>
      <c r="C756" t="s">
        <v>7</v>
      </c>
      <c r="D756" t="s">
        <v>1426</v>
      </c>
      <c r="E756" t="s">
        <v>208</v>
      </c>
      <c r="F756" t="s">
        <v>1439</v>
      </c>
      <c r="G756">
        <v>43954</v>
      </c>
      <c r="H756" s="1">
        <v>43012</v>
      </c>
      <c r="I756" s="1">
        <v>43020</v>
      </c>
      <c r="J756" s="1">
        <v>53540</v>
      </c>
      <c r="K756" t="s">
        <v>980</v>
      </c>
      <c r="L756" t="s">
        <v>7</v>
      </c>
      <c r="M756">
        <v>-206657.1</v>
      </c>
      <c r="N756">
        <v>-206657.1</v>
      </c>
      <c r="O756" t="s">
        <v>120</v>
      </c>
      <c r="P756" t="s">
        <v>1583</v>
      </c>
      <c r="AH756">
        <v>1729017</v>
      </c>
      <c r="AI756">
        <v>1733789</v>
      </c>
      <c r="AJ756">
        <f t="shared" si="16"/>
        <v>1</v>
      </c>
    </row>
    <row r="757" spans="1:36">
      <c r="A757" s="1">
        <v>46218</v>
      </c>
      <c r="B757" t="s">
        <v>977</v>
      </c>
      <c r="C757" t="s">
        <v>7</v>
      </c>
      <c r="D757" t="s">
        <v>1426</v>
      </c>
      <c r="E757" t="s">
        <v>208</v>
      </c>
      <c r="F757" t="s">
        <v>1439</v>
      </c>
      <c r="G757">
        <v>43955</v>
      </c>
      <c r="H757" s="1">
        <v>43012</v>
      </c>
      <c r="I757" s="1">
        <v>43020</v>
      </c>
      <c r="J757" s="1">
        <v>53540</v>
      </c>
      <c r="K757" t="s">
        <v>980</v>
      </c>
      <c r="L757" t="s">
        <v>7</v>
      </c>
      <c r="M757">
        <v>158550</v>
      </c>
      <c r="N757">
        <v>158550</v>
      </c>
      <c r="O757" t="s">
        <v>120</v>
      </c>
      <c r="P757" t="s">
        <v>1598</v>
      </c>
      <c r="AH757">
        <v>1729096</v>
      </c>
      <c r="AI757">
        <v>1733881</v>
      </c>
      <c r="AJ757">
        <f t="shared" si="16"/>
        <v>1</v>
      </c>
    </row>
    <row r="758" spans="1:36">
      <c r="A758" s="1">
        <v>46251</v>
      </c>
      <c r="B758" t="s">
        <v>977</v>
      </c>
      <c r="C758" t="s">
        <v>7</v>
      </c>
      <c r="D758" t="s">
        <v>1426</v>
      </c>
      <c r="E758" t="s">
        <v>208</v>
      </c>
      <c r="F758" t="s">
        <v>1439</v>
      </c>
      <c r="G758">
        <v>43955</v>
      </c>
      <c r="H758" s="1">
        <v>43012</v>
      </c>
      <c r="I758" s="1">
        <v>43020</v>
      </c>
      <c r="J758" s="1">
        <v>53540</v>
      </c>
      <c r="K758" t="s">
        <v>113</v>
      </c>
      <c r="L758" t="s">
        <v>7</v>
      </c>
      <c r="M758">
        <v>29534</v>
      </c>
      <c r="N758">
        <v>29534</v>
      </c>
      <c r="O758" t="s">
        <v>120</v>
      </c>
      <c r="P758" t="s">
        <v>1598</v>
      </c>
      <c r="AH758">
        <v>1733892</v>
      </c>
      <c r="AI758">
        <v>1733889</v>
      </c>
      <c r="AJ758">
        <f t="shared" si="16"/>
        <v>1</v>
      </c>
    </row>
    <row r="759" spans="1:36">
      <c r="A759" s="1">
        <v>46218</v>
      </c>
      <c r="B759" t="s">
        <v>977</v>
      </c>
      <c r="C759" t="s">
        <v>7</v>
      </c>
      <c r="D759" t="s">
        <v>1426</v>
      </c>
      <c r="E759" t="s">
        <v>208</v>
      </c>
      <c r="F759" t="s">
        <v>1439</v>
      </c>
      <c r="G759">
        <v>43955</v>
      </c>
      <c r="H759" s="1">
        <v>43012</v>
      </c>
      <c r="I759" s="1">
        <v>43020</v>
      </c>
      <c r="J759" s="1">
        <v>53540</v>
      </c>
      <c r="K759" t="s">
        <v>113</v>
      </c>
      <c r="L759" t="s">
        <v>7</v>
      </c>
      <c r="M759">
        <v>30062.5</v>
      </c>
      <c r="N759">
        <v>30062.5</v>
      </c>
      <c r="O759" t="s">
        <v>120</v>
      </c>
      <c r="P759" t="s">
        <v>1598</v>
      </c>
      <c r="AH759">
        <v>1733456</v>
      </c>
      <c r="AI759">
        <v>1732295</v>
      </c>
      <c r="AJ759">
        <f t="shared" si="16"/>
        <v>1</v>
      </c>
    </row>
    <row r="760" spans="1:36">
      <c r="A760" s="1">
        <v>46251</v>
      </c>
      <c r="B760" t="s">
        <v>977</v>
      </c>
      <c r="C760" t="s">
        <v>7</v>
      </c>
      <c r="D760" t="s">
        <v>1426</v>
      </c>
      <c r="E760" t="s">
        <v>208</v>
      </c>
      <c r="F760" t="s">
        <v>1439</v>
      </c>
      <c r="G760">
        <v>43955</v>
      </c>
      <c r="H760" s="1">
        <v>43012</v>
      </c>
      <c r="I760" s="1">
        <v>43020</v>
      </c>
      <c r="J760" s="1">
        <v>53540</v>
      </c>
      <c r="K760" t="s">
        <v>980</v>
      </c>
      <c r="L760" t="s">
        <v>7</v>
      </c>
      <c r="M760">
        <v>155850</v>
      </c>
      <c r="N760">
        <v>155850</v>
      </c>
      <c r="O760" t="s">
        <v>120</v>
      </c>
      <c r="P760" t="s">
        <v>1598</v>
      </c>
      <c r="AH760">
        <v>1732763</v>
      </c>
      <c r="AI760">
        <v>1732455</v>
      </c>
      <c r="AJ760">
        <f t="shared" si="16"/>
        <v>1</v>
      </c>
    </row>
    <row r="761" spans="1:36">
      <c r="A761" s="1">
        <v>46251</v>
      </c>
      <c r="B761" t="s">
        <v>977</v>
      </c>
      <c r="C761" t="s">
        <v>7</v>
      </c>
      <c r="D761" t="s">
        <v>1426</v>
      </c>
      <c r="E761" t="s">
        <v>208</v>
      </c>
      <c r="F761" t="s">
        <v>1439</v>
      </c>
      <c r="G761">
        <v>43958</v>
      </c>
      <c r="H761" s="1">
        <v>43012</v>
      </c>
      <c r="I761" s="1">
        <v>43020</v>
      </c>
      <c r="J761" s="1">
        <v>53540</v>
      </c>
      <c r="K761" t="s">
        <v>113</v>
      </c>
      <c r="L761" t="s">
        <v>7</v>
      </c>
      <c r="M761">
        <v>9628.08</v>
      </c>
      <c r="N761">
        <v>9628.08</v>
      </c>
      <c r="O761" t="s">
        <v>120</v>
      </c>
      <c r="P761" t="s">
        <v>1598</v>
      </c>
      <c r="AH761">
        <v>1762492</v>
      </c>
      <c r="AI761">
        <v>1733013</v>
      </c>
      <c r="AJ761">
        <f t="shared" si="16"/>
        <v>1</v>
      </c>
    </row>
    <row r="762" spans="1:36">
      <c r="A762" s="1">
        <v>46218</v>
      </c>
      <c r="B762" t="s">
        <v>977</v>
      </c>
      <c r="C762" t="s">
        <v>7</v>
      </c>
      <c r="D762" t="s">
        <v>1426</v>
      </c>
      <c r="E762" t="s">
        <v>208</v>
      </c>
      <c r="F762" t="s">
        <v>1439</v>
      </c>
      <c r="G762">
        <v>43958</v>
      </c>
      <c r="H762" s="1">
        <v>43012</v>
      </c>
      <c r="I762" s="1">
        <v>43020</v>
      </c>
      <c r="J762" s="1">
        <v>53540</v>
      </c>
      <c r="K762" t="s">
        <v>980</v>
      </c>
      <c r="L762" t="s">
        <v>7</v>
      </c>
      <c r="M762">
        <v>51687.3</v>
      </c>
      <c r="N762">
        <v>51687.3</v>
      </c>
      <c r="O762" t="s">
        <v>120</v>
      </c>
      <c r="P762" t="s">
        <v>1598</v>
      </c>
      <c r="AH762">
        <v>1762525</v>
      </c>
      <c r="AI762">
        <v>1733349</v>
      </c>
      <c r="AJ762">
        <f t="shared" si="16"/>
        <v>1</v>
      </c>
    </row>
    <row r="763" spans="1:36">
      <c r="A763" s="1">
        <v>46218</v>
      </c>
      <c r="B763" t="s">
        <v>977</v>
      </c>
      <c r="C763" t="s">
        <v>7</v>
      </c>
      <c r="D763" t="s">
        <v>1426</v>
      </c>
      <c r="E763" t="s">
        <v>208</v>
      </c>
      <c r="F763" t="s">
        <v>1439</v>
      </c>
      <c r="G763">
        <v>43958</v>
      </c>
      <c r="H763" s="1">
        <v>43012</v>
      </c>
      <c r="I763" s="1">
        <v>43020</v>
      </c>
      <c r="J763" s="1">
        <v>53540</v>
      </c>
      <c r="K763" t="s">
        <v>113</v>
      </c>
      <c r="L763" t="s">
        <v>7</v>
      </c>
      <c r="M763">
        <v>9800.3799999999992</v>
      </c>
      <c r="N763">
        <v>9800.3799999999992</v>
      </c>
      <c r="O763" t="s">
        <v>120</v>
      </c>
      <c r="P763" t="s">
        <v>1598</v>
      </c>
      <c r="AH763">
        <v>1762494</v>
      </c>
      <c r="AI763">
        <v>1732020</v>
      </c>
      <c r="AJ763">
        <f t="shared" si="16"/>
        <v>1</v>
      </c>
    </row>
    <row r="764" spans="1:36">
      <c r="A764" s="1">
        <v>46251</v>
      </c>
      <c r="B764" t="s">
        <v>977</v>
      </c>
      <c r="C764" t="s">
        <v>7</v>
      </c>
      <c r="D764" t="s">
        <v>1426</v>
      </c>
      <c r="E764" t="s">
        <v>208</v>
      </c>
      <c r="F764" t="s">
        <v>1439</v>
      </c>
      <c r="G764">
        <v>43958</v>
      </c>
      <c r="H764" s="1">
        <v>43012</v>
      </c>
      <c r="I764" s="1">
        <v>43020</v>
      </c>
      <c r="J764" s="1">
        <v>53540</v>
      </c>
      <c r="K764" t="s">
        <v>980</v>
      </c>
      <c r="L764" t="s">
        <v>7</v>
      </c>
      <c r="M764">
        <v>50807.1</v>
      </c>
      <c r="N764">
        <v>50807.1</v>
      </c>
      <c r="O764" t="s">
        <v>120</v>
      </c>
      <c r="P764" t="s">
        <v>1598</v>
      </c>
      <c r="AH764">
        <v>1733568</v>
      </c>
      <c r="AI764">
        <v>1729429</v>
      </c>
      <c r="AJ764">
        <f t="shared" si="16"/>
        <v>1</v>
      </c>
    </row>
    <row r="765" spans="1:36">
      <c r="A765" s="1">
        <v>46218</v>
      </c>
      <c r="B765" t="s">
        <v>977</v>
      </c>
      <c r="C765" t="s">
        <v>7</v>
      </c>
      <c r="D765" t="s">
        <v>1426</v>
      </c>
      <c r="E765" t="s">
        <v>208</v>
      </c>
      <c r="F765" t="s">
        <v>1439</v>
      </c>
      <c r="G765">
        <v>43993</v>
      </c>
      <c r="H765" s="1">
        <v>43014</v>
      </c>
      <c r="I765" s="1">
        <v>43020</v>
      </c>
      <c r="J765" s="1">
        <v>53540</v>
      </c>
      <c r="K765" t="s">
        <v>980</v>
      </c>
      <c r="L765" t="s">
        <v>7</v>
      </c>
      <c r="M765">
        <v>210237.3</v>
      </c>
      <c r="N765">
        <v>210237.3</v>
      </c>
      <c r="O765" t="s">
        <v>120</v>
      </c>
      <c r="P765" t="s">
        <v>1583</v>
      </c>
      <c r="AH765">
        <v>1729925</v>
      </c>
      <c r="AI765">
        <v>1733858</v>
      </c>
      <c r="AJ765">
        <f t="shared" si="16"/>
        <v>1</v>
      </c>
    </row>
    <row r="766" spans="1:36">
      <c r="A766" s="1">
        <v>46251</v>
      </c>
      <c r="B766" t="s">
        <v>977</v>
      </c>
      <c r="C766" t="s">
        <v>7</v>
      </c>
      <c r="D766" t="s">
        <v>1426</v>
      </c>
      <c r="E766" t="s">
        <v>208</v>
      </c>
      <c r="F766" t="s">
        <v>1439</v>
      </c>
      <c r="G766">
        <v>43993</v>
      </c>
      <c r="H766" s="1">
        <v>43014</v>
      </c>
      <c r="I766" s="1">
        <v>43020</v>
      </c>
      <c r="J766" s="1">
        <v>53540</v>
      </c>
      <c r="K766" t="s">
        <v>980</v>
      </c>
      <c r="L766" t="s">
        <v>7</v>
      </c>
      <c r="M766">
        <v>206657.1</v>
      </c>
      <c r="N766">
        <v>206657.1</v>
      </c>
      <c r="O766" t="s">
        <v>120</v>
      </c>
      <c r="P766" t="s">
        <v>1583</v>
      </c>
      <c r="AH766">
        <v>1728232</v>
      </c>
      <c r="AI766">
        <v>1731831</v>
      </c>
      <c r="AJ766">
        <f t="shared" si="16"/>
        <v>1</v>
      </c>
    </row>
    <row r="767" spans="1:36">
      <c r="A767" s="1">
        <v>46218</v>
      </c>
      <c r="B767" t="s">
        <v>977</v>
      </c>
      <c r="C767" t="s">
        <v>7</v>
      </c>
      <c r="D767" t="s">
        <v>1426</v>
      </c>
      <c r="E767" t="s">
        <v>208</v>
      </c>
      <c r="F767" t="s">
        <v>1439</v>
      </c>
      <c r="G767">
        <v>43993</v>
      </c>
      <c r="H767" s="1">
        <v>43014</v>
      </c>
      <c r="I767" s="1">
        <v>43020</v>
      </c>
      <c r="J767" s="1">
        <v>53540</v>
      </c>
      <c r="K767" t="s">
        <v>113</v>
      </c>
      <c r="L767" t="s">
        <v>7</v>
      </c>
      <c r="M767">
        <v>39862.879999999997</v>
      </c>
      <c r="N767">
        <v>39862.879999999997</v>
      </c>
      <c r="O767" t="s">
        <v>120</v>
      </c>
      <c r="P767" t="s">
        <v>1583</v>
      </c>
      <c r="AH767">
        <v>1731828</v>
      </c>
      <c r="AI767">
        <v>1730626</v>
      </c>
      <c r="AJ767">
        <f t="shared" si="16"/>
        <v>1</v>
      </c>
    </row>
    <row r="768" spans="1:36">
      <c r="A768" s="1">
        <v>46251</v>
      </c>
      <c r="B768" t="s">
        <v>977</v>
      </c>
      <c r="C768" t="s">
        <v>7</v>
      </c>
      <c r="D768" t="s">
        <v>1426</v>
      </c>
      <c r="E768" t="s">
        <v>208</v>
      </c>
      <c r="F768" t="s">
        <v>1439</v>
      </c>
      <c r="G768">
        <v>43993</v>
      </c>
      <c r="H768" s="1">
        <v>43014</v>
      </c>
      <c r="I768" s="1">
        <v>43020</v>
      </c>
      <c r="J768" s="1">
        <v>53540</v>
      </c>
      <c r="K768" t="s">
        <v>113</v>
      </c>
      <c r="L768" t="s">
        <v>7</v>
      </c>
      <c r="M768">
        <v>39162.080000000002</v>
      </c>
      <c r="N768">
        <v>39162.080000000002</v>
      </c>
      <c r="O768" t="s">
        <v>120</v>
      </c>
      <c r="P768" t="s">
        <v>1583</v>
      </c>
      <c r="AH768">
        <v>1732700</v>
      </c>
      <c r="AI768">
        <v>1733715</v>
      </c>
      <c r="AJ768">
        <f t="shared" si="16"/>
        <v>1</v>
      </c>
    </row>
    <row r="769" spans="1:36">
      <c r="A769" s="1">
        <v>46218</v>
      </c>
      <c r="B769" t="s">
        <v>977</v>
      </c>
      <c r="C769" t="s">
        <v>7</v>
      </c>
      <c r="D769" t="s">
        <v>1426</v>
      </c>
      <c r="E769" t="s">
        <v>208</v>
      </c>
      <c r="F769" t="s">
        <v>1439</v>
      </c>
      <c r="G769">
        <v>43994</v>
      </c>
      <c r="H769" s="1">
        <v>43014</v>
      </c>
      <c r="I769" s="1">
        <v>43020</v>
      </c>
      <c r="J769" s="1">
        <v>53540</v>
      </c>
      <c r="K769" t="s">
        <v>980</v>
      </c>
      <c r="L769" t="s">
        <v>7</v>
      </c>
      <c r="M769">
        <v>-210237.3</v>
      </c>
      <c r="N769">
        <v>-210237.3</v>
      </c>
      <c r="O769" t="s">
        <v>120</v>
      </c>
      <c r="P769" t="s">
        <v>1598</v>
      </c>
      <c r="AH769">
        <v>1733533</v>
      </c>
      <c r="AI769">
        <v>1733425</v>
      </c>
      <c r="AJ769">
        <f t="shared" si="16"/>
        <v>1</v>
      </c>
    </row>
    <row r="770" spans="1:36">
      <c r="A770" s="1">
        <v>46218</v>
      </c>
      <c r="B770" t="s">
        <v>977</v>
      </c>
      <c r="C770" t="s">
        <v>7</v>
      </c>
      <c r="D770" t="s">
        <v>1426</v>
      </c>
      <c r="E770" t="s">
        <v>208</v>
      </c>
      <c r="F770" t="s">
        <v>1439</v>
      </c>
      <c r="G770">
        <v>43994</v>
      </c>
      <c r="H770" s="1">
        <v>43014</v>
      </c>
      <c r="I770" s="1">
        <v>43020</v>
      </c>
      <c r="J770" s="1">
        <v>53540</v>
      </c>
      <c r="K770" t="s">
        <v>113</v>
      </c>
      <c r="L770" t="s">
        <v>7</v>
      </c>
      <c r="M770">
        <v>-39862.879999999997</v>
      </c>
      <c r="N770">
        <v>-39862.879999999997</v>
      </c>
      <c r="O770" t="s">
        <v>120</v>
      </c>
      <c r="P770" t="s">
        <v>1598</v>
      </c>
      <c r="AH770">
        <v>1762527</v>
      </c>
      <c r="AI770">
        <v>1729019</v>
      </c>
      <c r="AJ770">
        <f t="shared" si="16"/>
        <v>1</v>
      </c>
    </row>
    <row r="771" spans="1:36">
      <c r="A771" s="1">
        <v>46251</v>
      </c>
      <c r="B771" t="s">
        <v>977</v>
      </c>
      <c r="C771" t="s">
        <v>7</v>
      </c>
      <c r="D771" t="s">
        <v>1426</v>
      </c>
      <c r="E771" t="s">
        <v>208</v>
      </c>
      <c r="F771" t="s">
        <v>1439</v>
      </c>
      <c r="G771">
        <v>43994</v>
      </c>
      <c r="H771" s="1">
        <v>43014</v>
      </c>
      <c r="I771" s="1">
        <v>43020</v>
      </c>
      <c r="J771" s="1">
        <v>53540</v>
      </c>
      <c r="K771" t="s">
        <v>113</v>
      </c>
      <c r="L771" t="s">
        <v>7</v>
      </c>
      <c r="M771">
        <v>-39162.080000000002</v>
      </c>
      <c r="N771">
        <v>-39162.080000000002</v>
      </c>
      <c r="O771" t="s">
        <v>120</v>
      </c>
      <c r="P771" t="s">
        <v>1598</v>
      </c>
      <c r="AH771">
        <v>1733282</v>
      </c>
      <c r="AI771">
        <v>1733819</v>
      </c>
      <c r="AJ771">
        <f t="shared" si="16"/>
        <v>1</v>
      </c>
    </row>
    <row r="772" spans="1:36">
      <c r="A772" s="1">
        <v>46251</v>
      </c>
      <c r="B772" t="s">
        <v>977</v>
      </c>
      <c r="C772" t="s">
        <v>7</v>
      </c>
      <c r="D772" t="s">
        <v>1426</v>
      </c>
      <c r="E772" t="s">
        <v>208</v>
      </c>
      <c r="F772" t="s">
        <v>1439</v>
      </c>
      <c r="G772">
        <v>43994</v>
      </c>
      <c r="H772" s="1">
        <v>43014</v>
      </c>
      <c r="I772" s="1">
        <v>43020</v>
      </c>
      <c r="J772" s="1">
        <v>53540</v>
      </c>
      <c r="K772" t="s">
        <v>980</v>
      </c>
      <c r="L772" t="s">
        <v>7</v>
      </c>
      <c r="M772">
        <v>-206657.1</v>
      </c>
      <c r="N772">
        <v>-206657.1</v>
      </c>
      <c r="O772" t="s">
        <v>120</v>
      </c>
      <c r="P772" t="s">
        <v>1598</v>
      </c>
      <c r="AH772">
        <v>1762508</v>
      </c>
      <c r="AI772">
        <v>1733405</v>
      </c>
      <c r="AJ772">
        <f t="shared" ref="AJ772:AJ835" si="17">COUNTIF(AH:AH,AI772)</f>
        <v>1</v>
      </c>
    </row>
    <row r="773" spans="1:36">
      <c r="A773" s="1">
        <v>46218</v>
      </c>
      <c r="B773" t="s">
        <v>977</v>
      </c>
      <c r="C773" t="s">
        <v>7</v>
      </c>
      <c r="D773" t="s">
        <v>1426</v>
      </c>
      <c r="E773" t="s">
        <v>208</v>
      </c>
      <c r="F773" t="s">
        <v>1440</v>
      </c>
      <c r="G773">
        <v>44205</v>
      </c>
      <c r="H773" s="1">
        <v>43031</v>
      </c>
      <c r="I773" s="1">
        <v>43052</v>
      </c>
      <c r="J773" s="1">
        <v>53571</v>
      </c>
      <c r="K773" t="s">
        <v>113</v>
      </c>
      <c r="L773" t="s">
        <v>7</v>
      </c>
      <c r="M773">
        <v>-77666.67</v>
      </c>
      <c r="N773">
        <v>-77666.67</v>
      </c>
      <c r="O773" t="s">
        <v>120</v>
      </c>
      <c r="P773" t="s">
        <v>1583</v>
      </c>
      <c r="AH773">
        <v>1732878</v>
      </c>
      <c r="AI773">
        <v>1728847</v>
      </c>
      <c r="AJ773">
        <f t="shared" si="17"/>
        <v>1</v>
      </c>
    </row>
    <row r="774" spans="1:36">
      <c r="A774" s="1">
        <v>46251</v>
      </c>
      <c r="B774" t="s">
        <v>977</v>
      </c>
      <c r="C774" t="s">
        <v>7</v>
      </c>
      <c r="D774" t="s">
        <v>1426</v>
      </c>
      <c r="E774" t="s">
        <v>208</v>
      </c>
      <c r="F774" t="s">
        <v>1440</v>
      </c>
      <c r="G774">
        <v>44205</v>
      </c>
      <c r="H774" s="1">
        <v>43031</v>
      </c>
      <c r="I774" s="1">
        <v>43052</v>
      </c>
      <c r="J774" s="1">
        <v>53571</v>
      </c>
      <c r="K774" t="s">
        <v>113</v>
      </c>
      <c r="L774" t="s">
        <v>7</v>
      </c>
      <c r="M774">
        <v>-77666.67</v>
      </c>
      <c r="N774">
        <v>-77666.67</v>
      </c>
      <c r="O774" t="s">
        <v>120</v>
      </c>
      <c r="P774" t="s">
        <v>1583</v>
      </c>
      <c r="AH774">
        <v>1728055</v>
      </c>
      <c r="AI774">
        <v>1728260</v>
      </c>
      <c r="AJ774">
        <f t="shared" si="17"/>
        <v>1</v>
      </c>
    </row>
    <row r="775" spans="1:36">
      <c r="A775" s="1">
        <v>46218</v>
      </c>
      <c r="B775" t="s">
        <v>977</v>
      </c>
      <c r="C775" t="s">
        <v>7</v>
      </c>
      <c r="D775" t="s">
        <v>1426</v>
      </c>
      <c r="E775" t="s">
        <v>208</v>
      </c>
      <c r="F775" t="s">
        <v>1440</v>
      </c>
      <c r="G775">
        <v>44238</v>
      </c>
      <c r="H775" s="1">
        <v>43034</v>
      </c>
      <c r="I775" s="1">
        <v>43052</v>
      </c>
      <c r="J775" s="1">
        <v>53571</v>
      </c>
      <c r="K775" t="s">
        <v>113</v>
      </c>
      <c r="L775" t="s">
        <v>7</v>
      </c>
      <c r="M775">
        <v>77666.67</v>
      </c>
      <c r="N775">
        <v>77666.67</v>
      </c>
      <c r="O775" t="s">
        <v>120</v>
      </c>
      <c r="P775" t="s">
        <v>800</v>
      </c>
      <c r="AH775">
        <v>1728739</v>
      </c>
      <c r="AI775">
        <v>1733800</v>
      </c>
      <c r="AJ775">
        <f t="shared" si="17"/>
        <v>1</v>
      </c>
    </row>
    <row r="776" spans="1:36">
      <c r="A776" s="1">
        <v>46251</v>
      </c>
      <c r="B776" t="s">
        <v>977</v>
      </c>
      <c r="C776" t="s">
        <v>7</v>
      </c>
      <c r="D776" t="s">
        <v>1426</v>
      </c>
      <c r="E776" t="s">
        <v>208</v>
      </c>
      <c r="F776" t="s">
        <v>1440</v>
      </c>
      <c r="G776">
        <v>44238</v>
      </c>
      <c r="H776" s="1">
        <v>43034</v>
      </c>
      <c r="I776" s="1">
        <v>43052</v>
      </c>
      <c r="J776" s="1">
        <v>53571</v>
      </c>
      <c r="K776" t="s">
        <v>113</v>
      </c>
      <c r="L776" t="s">
        <v>7</v>
      </c>
      <c r="M776">
        <v>77666.67</v>
      </c>
      <c r="N776">
        <v>77666.67</v>
      </c>
      <c r="O776" t="s">
        <v>120</v>
      </c>
      <c r="P776" t="s">
        <v>800</v>
      </c>
      <c r="AH776">
        <v>1733722</v>
      </c>
      <c r="AI776">
        <v>1733634</v>
      </c>
      <c r="AJ776">
        <f t="shared" si="17"/>
        <v>1</v>
      </c>
    </row>
    <row r="777" spans="1:36">
      <c r="A777" s="1">
        <v>46251</v>
      </c>
      <c r="B777" t="s">
        <v>977</v>
      </c>
      <c r="C777" t="s">
        <v>7</v>
      </c>
      <c r="D777" t="s">
        <v>1426</v>
      </c>
      <c r="E777" t="s">
        <v>208</v>
      </c>
      <c r="F777" t="s">
        <v>1440</v>
      </c>
      <c r="G777">
        <v>44330</v>
      </c>
      <c r="H777" s="1">
        <v>43045</v>
      </c>
      <c r="I777" s="1">
        <v>43052</v>
      </c>
      <c r="J777" s="1">
        <v>53571</v>
      </c>
      <c r="K777" t="s">
        <v>113</v>
      </c>
      <c r="L777" t="s">
        <v>7</v>
      </c>
      <c r="M777">
        <v>-77666.67</v>
      </c>
      <c r="N777">
        <v>-77666.67</v>
      </c>
      <c r="O777" t="s">
        <v>120</v>
      </c>
      <c r="P777" t="s">
        <v>800</v>
      </c>
      <c r="AH777">
        <v>1733726</v>
      </c>
      <c r="AI777">
        <v>1732790</v>
      </c>
      <c r="AJ777">
        <f t="shared" si="17"/>
        <v>1</v>
      </c>
    </row>
    <row r="778" spans="1:36">
      <c r="A778" s="1">
        <v>46218</v>
      </c>
      <c r="B778" t="s">
        <v>977</v>
      </c>
      <c r="C778" t="s">
        <v>7</v>
      </c>
      <c r="D778" t="s">
        <v>1426</v>
      </c>
      <c r="E778" t="s">
        <v>208</v>
      </c>
      <c r="F778" t="s">
        <v>1440</v>
      </c>
      <c r="G778">
        <v>44330</v>
      </c>
      <c r="H778" s="1">
        <v>43045</v>
      </c>
      <c r="I778" s="1">
        <v>43052</v>
      </c>
      <c r="J778" s="1">
        <v>53571</v>
      </c>
      <c r="K778" t="s">
        <v>113</v>
      </c>
      <c r="L778" t="s">
        <v>7</v>
      </c>
      <c r="M778">
        <v>-77666.67</v>
      </c>
      <c r="N778">
        <v>-77666.67</v>
      </c>
      <c r="O778" t="s">
        <v>120</v>
      </c>
      <c r="P778" t="s">
        <v>800</v>
      </c>
      <c r="AH778">
        <v>1730157</v>
      </c>
      <c r="AI778">
        <v>1731960</v>
      </c>
      <c r="AJ778">
        <f t="shared" si="17"/>
        <v>1</v>
      </c>
    </row>
    <row r="779" spans="1:36">
      <c r="A779" s="1">
        <v>46251</v>
      </c>
      <c r="B779" t="s">
        <v>977</v>
      </c>
      <c r="C779" t="s">
        <v>7</v>
      </c>
      <c r="D779" t="s">
        <v>1426</v>
      </c>
      <c r="E779" t="s">
        <v>208</v>
      </c>
      <c r="F779" t="s">
        <v>1440</v>
      </c>
      <c r="G779">
        <v>44331</v>
      </c>
      <c r="H779" s="1">
        <v>43045</v>
      </c>
      <c r="I779" s="1">
        <v>43052</v>
      </c>
      <c r="J779" s="1">
        <v>53571</v>
      </c>
      <c r="K779" t="s">
        <v>113</v>
      </c>
      <c r="L779" t="s">
        <v>7</v>
      </c>
      <c r="M779">
        <v>77666.67</v>
      </c>
      <c r="N779">
        <v>77666.67</v>
      </c>
      <c r="O779" t="s">
        <v>120</v>
      </c>
      <c r="P779" t="s">
        <v>1583</v>
      </c>
      <c r="AH779">
        <v>1733576</v>
      </c>
      <c r="AI779">
        <v>1728365</v>
      </c>
      <c r="AJ779">
        <f t="shared" si="17"/>
        <v>1</v>
      </c>
    </row>
    <row r="780" spans="1:36">
      <c r="A780" s="1">
        <v>46218</v>
      </c>
      <c r="B780" t="s">
        <v>977</v>
      </c>
      <c r="C780" t="s">
        <v>7</v>
      </c>
      <c r="D780" t="s">
        <v>1426</v>
      </c>
      <c r="E780" t="s">
        <v>208</v>
      </c>
      <c r="F780" t="s">
        <v>1440</v>
      </c>
      <c r="G780">
        <v>44331</v>
      </c>
      <c r="H780" s="1">
        <v>43045</v>
      </c>
      <c r="I780" s="1">
        <v>43052</v>
      </c>
      <c r="J780" s="1">
        <v>53571</v>
      </c>
      <c r="K780" t="s">
        <v>113</v>
      </c>
      <c r="L780" t="s">
        <v>7</v>
      </c>
      <c r="M780">
        <v>77666.67</v>
      </c>
      <c r="N780">
        <v>77666.67</v>
      </c>
      <c r="O780" t="s">
        <v>120</v>
      </c>
      <c r="P780" t="s">
        <v>1583</v>
      </c>
      <c r="AH780">
        <v>1732433</v>
      </c>
      <c r="AI780">
        <v>1733817</v>
      </c>
      <c r="AJ780">
        <f t="shared" si="17"/>
        <v>1</v>
      </c>
    </row>
    <row r="781" spans="1:36">
      <c r="A781" s="1">
        <v>46251</v>
      </c>
      <c r="B781" t="s">
        <v>977</v>
      </c>
      <c r="C781" t="s">
        <v>7</v>
      </c>
      <c r="D781" t="s">
        <v>1426</v>
      </c>
      <c r="E781" t="s">
        <v>208</v>
      </c>
      <c r="F781" t="s">
        <v>1441</v>
      </c>
      <c r="G781">
        <v>48928</v>
      </c>
      <c r="H781" s="1">
        <v>43467</v>
      </c>
      <c r="I781" s="1">
        <v>43479</v>
      </c>
      <c r="J781" s="1">
        <v>54179</v>
      </c>
      <c r="K781" t="s">
        <v>980</v>
      </c>
      <c r="L781" t="s">
        <v>7</v>
      </c>
      <c r="M781">
        <v>181536</v>
      </c>
      <c r="N781">
        <v>181536</v>
      </c>
      <c r="O781" t="s">
        <v>120</v>
      </c>
      <c r="P781" t="s">
        <v>1579</v>
      </c>
      <c r="AH781">
        <v>1732952</v>
      </c>
      <c r="AI781">
        <v>1732774</v>
      </c>
      <c r="AJ781">
        <f t="shared" si="17"/>
        <v>1</v>
      </c>
    </row>
    <row r="782" spans="1:36">
      <c r="A782" s="1">
        <v>46251</v>
      </c>
      <c r="B782" t="s">
        <v>977</v>
      </c>
      <c r="C782" t="s">
        <v>7</v>
      </c>
      <c r="D782" t="s">
        <v>1426</v>
      </c>
      <c r="E782" t="s">
        <v>208</v>
      </c>
      <c r="F782" t="s">
        <v>1441</v>
      </c>
      <c r="G782">
        <v>48928</v>
      </c>
      <c r="H782" s="1">
        <v>43467</v>
      </c>
      <c r="I782" s="1">
        <v>43479</v>
      </c>
      <c r="J782" s="1">
        <v>54179</v>
      </c>
      <c r="K782" t="s">
        <v>113</v>
      </c>
      <c r="L782" t="s">
        <v>7</v>
      </c>
      <c r="M782">
        <v>39886.730000000003</v>
      </c>
      <c r="N782">
        <v>39886.730000000003</v>
      </c>
      <c r="O782" t="s">
        <v>120</v>
      </c>
      <c r="P782" t="s">
        <v>1579</v>
      </c>
      <c r="AH782">
        <v>1733123</v>
      </c>
      <c r="AI782">
        <v>1731325</v>
      </c>
      <c r="AJ782">
        <f t="shared" si="17"/>
        <v>1</v>
      </c>
    </row>
    <row r="783" spans="1:36">
      <c r="A783" s="1">
        <v>46218</v>
      </c>
      <c r="B783" t="s">
        <v>977</v>
      </c>
      <c r="C783" t="s">
        <v>7</v>
      </c>
      <c r="D783" t="s">
        <v>1426</v>
      </c>
      <c r="E783" t="s">
        <v>208</v>
      </c>
      <c r="F783" t="s">
        <v>1441</v>
      </c>
      <c r="G783">
        <v>48928</v>
      </c>
      <c r="H783" s="1">
        <v>43467</v>
      </c>
      <c r="I783" s="1">
        <v>43479</v>
      </c>
      <c r="J783" s="1">
        <v>54179</v>
      </c>
      <c r="K783" t="s">
        <v>113</v>
      </c>
      <c r="L783" t="s">
        <v>7</v>
      </c>
      <c r="M783">
        <v>40500.629999999997</v>
      </c>
      <c r="N783">
        <v>40500.629999999997</v>
      </c>
      <c r="O783" t="s">
        <v>120</v>
      </c>
      <c r="P783" t="s">
        <v>1579</v>
      </c>
      <c r="AH783">
        <v>1731963</v>
      </c>
      <c r="AI783">
        <v>1730132</v>
      </c>
      <c r="AJ783">
        <f t="shared" si="17"/>
        <v>1</v>
      </c>
    </row>
    <row r="784" spans="1:36">
      <c r="A784" s="1">
        <v>46218</v>
      </c>
      <c r="B784" t="s">
        <v>977</v>
      </c>
      <c r="C784" t="s">
        <v>7</v>
      </c>
      <c r="D784" t="s">
        <v>1426</v>
      </c>
      <c r="E784" t="s">
        <v>208</v>
      </c>
      <c r="F784" t="s">
        <v>1441</v>
      </c>
      <c r="G784">
        <v>48928</v>
      </c>
      <c r="H784" s="1">
        <v>43467</v>
      </c>
      <c r="I784" s="1">
        <v>43479</v>
      </c>
      <c r="J784" s="1">
        <v>54179</v>
      </c>
      <c r="K784" t="s">
        <v>980</v>
      </c>
      <c r="L784" t="s">
        <v>7</v>
      </c>
      <c r="M784">
        <v>184170</v>
      </c>
      <c r="N784">
        <v>184170</v>
      </c>
      <c r="O784" t="s">
        <v>120</v>
      </c>
      <c r="P784" t="s">
        <v>1579</v>
      </c>
      <c r="AH784">
        <v>1732550</v>
      </c>
      <c r="AI784">
        <v>1733621</v>
      </c>
      <c r="AJ784">
        <f t="shared" si="17"/>
        <v>1</v>
      </c>
    </row>
    <row r="785" spans="1:36">
      <c r="A785" s="1">
        <v>46218</v>
      </c>
      <c r="B785" t="s">
        <v>977</v>
      </c>
      <c r="C785" t="s">
        <v>7</v>
      </c>
      <c r="D785" t="s">
        <v>1426</v>
      </c>
      <c r="E785" t="s">
        <v>208</v>
      </c>
      <c r="F785" t="s">
        <v>1441</v>
      </c>
      <c r="G785">
        <v>48978</v>
      </c>
      <c r="H785" s="1">
        <v>43472</v>
      </c>
      <c r="I785" s="1">
        <v>43479</v>
      </c>
      <c r="J785" s="1">
        <v>54179</v>
      </c>
      <c r="K785" t="s">
        <v>113</v>
      </c>
      <c r="L785" t="s">
        <v>7</v>
      </c>
      <c r="M785">
        <v>-40500.629999999997</v>
      </c>
      <c r="N785">
        <v>-40500.629999999997</v>
      </c>
      <c r="O785" t="s">
        <v>120</v>
      </c>
      <c r="P785" t="s">
        <v>1585</v>
      </c>
      <c r="AH785">
        <v>1732718</v>
      </c>
      <c r="AI785">
        <v>1733650</v>
      </c>
      <c r="AJ785">
        <f t="shared" si="17"/>
        <v>1</v>
      </c>
    </row>
    <row r="786" spans="1:36">
      <c r="A786" s="1">
        <v>46251</v>
      </c>
      <c r="B786" t="s">
        <v>977</v>
      </c>
      <c r="C786" t="s">
        <v>7</v>
      </c>
      <c r="D786" t="s">
        <v>1426</v>
      </c>
      <c r="E786" t="s">
        <v>208</v>
      </c>
      <c r="F786" t="s">
        <v>1441</v>
      </c>
      <c r="G786">
        <v>48978</v>
      </c>
      <c r="H786" s="1">
        <v>43472</v>
      </c>
      <c r="I786" s="1">
        <v>43479</v>
      </c>
      <c r="J786" s="1">
        <v>54179</v>
      </c>
      <c r="K786" t="s">
        <v>113</v>
      </c>
      <c r="L786" t="s">
        <v>7</v>
      </c>
      <c r="M786">
        <v>-39886.730000000003</v>
      </c>
      <c r="N786">
        <v>-39886.730000000003</v>
      </c>
      <c r="O786" t="s">
        <v>120</v>
      </c>
      <c r="P786" t="s">
        <v>1585</v>
      </c>
      <c r="AH786">
        <v>1765395</v>
      </c>
      <c r="AI786">
        <v>1733724</v>
      </c>
      <c r="AJ786">
        <f t="shared" si="17"/>
        <v>1</v>
      </c>
    </row>
    <row r="787" spans="1:36">
      <c r="A787" s="1">
        <v>46251</v>
      </c>
      <c r="B787" t="s">
        <v>977</v>
      </c>
      <c r="C787" t="s">
        <v>7</v>
      </c>
      <c r="D787" t="s">
        <v>1426</v>
      </c>
      <c r="E787" t="s">
        <v>208</v>
      </c>
      <c r="F787" t="s">
        <v>1441</v>
      </c>
      <c r="G787">
        <v>48978</v>
      </c>
      <c r="H787" s="1">
        <v>43472</v>
      </c>
      <c r="I787" s="1">
        <v>43479</v>
      </c>
      <c r="J787" s="1">
        <v>54179</v>
      </c>
      <c r="K787" t="s">
        <v>980</v>
      </c>
      <c r="L787" t="s">
        <v>7</v>
      </c>
      <c r="M787">
        <v>-181536</v>
      </c>
      <c r="N787">
        <v>-181536</v>
      </c>
      <c r="O787" t="s">
        <v>120</v>
      </c>
      <c r="P787" t="s">
        <v>1585</v>
      </c>
      <c r="AH787">
        <v>1762526</v>
      </c>
      <c r="AI787">
        <v>1731937</v>
      </c>
      <c r="AJ787">
        <f t="shared" si="17"/>
        <v>1</v>
      </c>
    </row>
    <row r="788" spans="1:36">
      <c r="A788" s="1">
        <v>46218</v>
      </c>
      <c r="B788" t="s">
        <v>977</v>
      </c>
      <c r="C788" t="s">
        <v>7</v>
      </c>
      <c r="D788" t="s">
        <v>1426</v>
      </c>
      <c r="E788" t="s">
        <v>208</v>
      </c>
      <c r="F788" t="s">
        <v>1441</v>
      </c>
      <c r="G788">
        <v>48978</v>
      </c>
      <c r="H788" s="1">
        <v>43472</v>
      </c>
      <c r="I788" s="1">
        <v>43479</v>
      </c>
      <c r="J788" s="1">
        <v>54179</v>
      </c>
      <c r="K788" t="s">
        <v>980</v>
      </c>
      <c r="L788" t="s">
        <v>7</v>
      </c>
      <c r="M788">
        <v>-184170</v>
      </c>
      <c r="N788">
        <v>-184170</v>
      </c>
      <c r="O788" t="s">
        <v>120</v>
      </c>
      <c r="P788" t="s">
        <v>1585</v>
      </c>
      <c r="AH788">
        <v>1765399</v>
      </c>
      <c r="AI788">
        <v>1732914</v>
      </c>
      <c r="AJ788">
        <f t="shared" si="17"/>
        <v>1</v>
      </c>
    </row>
    <row r="789" spans="1:36">
      <c r="A789" s="1">
        <v>46251</v>
      </c>
      <c r="B789" t="s">
        <v>977</v>
      </c>
      <c r="C789" t="s">
        <v>7</v>
      </c>
      <c r="D789" t="s">
        <v>1426</v>
      </c>
      <c r="E789" t="s">
        <v>208</v>
      </c>
      <c r="F789" t="s">
        <v>1441</v>
      </c>
      <c r="G789">
        <v>48981</v>
      </c>
      <c r="H789" s="1">
        <v>43472</v>
      </c>
      <c r="I789" s="1">
        <v>43479</v>
      </c>
      <c r="J789" s="1">
        <v>54179</v>
      </c>
      <c r="K789" t="s">
        <v>980</v>
      </c>
      <c r="L789" t="s">
        <v>7</v>
      </c>
      <c r="M789">
        <v>-181536</v>
      </c>
      <c r="N789">
        <v>-181536</v>
      </c>
      <c r="O789" t="s">
        <v>120</v>
      </c>
      <c r="P789" t="s">
        <v>1579</v>
      </c>
      <c r="AH789">
        <v>1762528</v>
      </c>
      <c r="AI789">
        <v>1732509</v>
      </c>
      <c r="AJ789">
        <f t="shared" si="17"/>
        <v>1</v>
      </c>
    </row>
    <row r="790" spans="1:36">
      <c r="A790" s="1">
        <v>46251</v>
      </c>
      <c r="B790" t="s">
        <v>977</v>
      </c>
      <c r="C790" t="s">
        <v>7</v>
      </c>
      <c r="D790" t="s">
        <v>1426</v>
      </c>
      <c r="E790" t="s">
        <v>208</v>
      </c>
      <c r="F790" t="s">
        <v>1441</v>
      </c>
      <c r="G790">
        <v>48981</v>
      </c>
      <c r="H790" s="1">
        <v>43472</v>
      </c>
      <c r="I790" s="1">
        <v>43479</v>
      </c>
      <c r="J790" s="1">
        <v>54179</v>
      </c>
      <c r="K790" t="s">
        <v>113</v>
      </c>
      <c r="L790" t="s">
        <v>7</v>
      </c>
      <c r="M790">
        <v>-39886.730000000003</v>
      </c>
      <c r="N790">
        <v>-39886.730000000003</v>
      </c>
      <c r="O790" t="s">
        <v>120</v>
      </c>
      <c r="P790" t="s">
        <v>1579</v>
      </c>
      <c r="AH790">
        <v>1762509</v>
      </c>
      <c r="AI790">
        <v>1733786</v>
      </c>
      <c r="AJ790">
        <f t="shared" si="17"/>
        <v>1</v>
      </c>
    </row>
    <row r="791" spans="1:36">
      <c r="A791" s="1">
        <v>46218</v>
      </c>
      <c r="B791" t="s">
        <v>977</v>
      </c>
      <c r="C791" t="s">
        <v>7</v>
      </c>
      <c r="D791" t="s">
        <v>1426</v>
      </c>
      <c r="E791" t="s">
        <v>208</v>
      </c>
      <c r="F791" t="s">
        <v>1441</v>
      </c>
      <c r="G791">
        <v>48981</v>
      </c>
      <c r="H791" s="1">
        <v>43472</v>
      </c>
      <c r="I791" s="1">
        <v>43479</v>
      </c>
      <c r="J791" s="1">
        <v>54179</v>
      </c>
      <c r="K791" t="s">
        <v>980</v>
      </c>
      <c r="L791" t="s">
        <v>7</v>
      </c>
      <c r="M791">
        <v>-184170</v>
      </c>
      <c r="N791">
        <v>-184170</v>
      </c>
      <c r="O791" t="s">
        <v>120</v>
      </c>
      <c r="P791" t="s">
        <v>1579</v>
      </c>
      <c r="AH791">
        <v>1765397</v>
      </c>
      <c r="AI791">
        <v>1730956</v>
      </c>
      <c r="AJ791">
        <f t="shared" si="17"/>
        <v>1</v>
      </c>
    </row>
    <row r="792" spans="1:36">
      <c r="A792" s="1">
        <v>46218</v>
      </c>
      <c r="B792" t="s">
        <v>977</v>
      </c>
      <c r="C792" t="s">
        <v>7</v>
      </c>
      <c r="D792" t="s">
        <v>1426</v>
      </c>
      <c r="E792" t="s">
        <v>208</v>
      </c>
      <c r="F792" t="s">
        <v>1441</v>
      </c>
      <c r="G792">
        <v>48981</v>
      </c>
      <c r="H792" s="1">
        <v>43472</v>
      </c>
      <c r="I792" s="1">
        <v>43479</v>
      </c>
      <c r="J792" s="1">
        <v>54179</v>
      </c>
      <c r="K792" t="s">
        <v>113</v>
      </c>
      <c r="L792" t="s">
        <v>7</v>
      </c>
      <c r="M792">
        <v>-40500.629999999997</v>
      </c>
      <c r="N792">
        <v>-40500.629999999997</v>
      </c>
      <c r="O792" t="s">
        <v>120</v>
      </c>
      <c r="P792" t="s">
        <v>1579</v>
      </c>
      <c r="AH792">
        <v>1765398</v>
      </c>
      <c r="AI792">
        <v>1733607</v>
      </c>
      <c r="AJ792">
        <f t="shared" si="17"/>
        <v>1</v>
      </c>
    </row>
    <row r="793" spans="1:36">
      <c r="A793" s="1">
        <v>46218</v>
      </c>
      <c r="B793" t="s">
        <v>977</v>
      </c>
      <c r="C793" t="s">
        <v>7</v>
      </c>
      <c r="D793" t="s">
        <v>1426</v>
      </c>
      <c r="E793" t="s">
        <v>208</v>
      </c>
      <c r="F793" t="s">
        <v>1441</v>
      </c>
      <c r="G793">
        <v>48982</v>
      </c>
      <c r="H793" s="1">
        <v>43472</v>
      </c>
      <c r="I793" s="1">
        <v>43479</v>
      </c>
      <c r="J793" s="1">
        <v>54179</v>
      </c>
      <c r="K793" t="s">
        <v>980</v>
      </c>
      <c r="L793" t="s">
        <v>7</v>
      </c>
      <c r="M793">
        <v>184170</v>
      </c>
      <c r="N793">
        <v>184170</v>
      </c>
      <c r="O793" t="s">
        <v>120</v>
      </c>
      <c r="P793" t="s">
        <v>1585</v>
      </c>
      <c r="AH793">
        <v>1728709</v>
      </c>
      <c r="AI793">
        <v>1731947</v>
      </c>
      <c r="AJ793">
        <f t="shared" si="17"/>
        <v>1</v>
      </c>
    </row>
    <row r="794" spans="1:36">
      <c r="A794" s="1">
        <v>46218</v>
      </c>
      <c r="B794" t="s">
        <v>977</v>
      </c>
      <c r="C794" t="s">
        <v>7</v>
      </c>
      <c r="D794" t="s">
        <v>1426</v>
      </c>
      <c r="E794" t="s">
        <v>208</v>
      </c>
      <c r="F794" t="s">
        <v>1441</v>
      </c>
      <c r="G794">
        <v>48982</v>
      </c>
      <c r="H794" s="1">
        <v>43472</v>
      </c>
      <c r="I794" s="1">
        <v>43479</v>
      </c>
      <c r="J794" s="1">
        <v>54179</v>
      </c>
      <c r="K794" t="s">
        <v>113</v>
      </c>
      <c r="L794" t="s">
        <v>7</v>
      </c>
      <c r="M794">
        <v>40500.629999999997</v>
      </c>
      <c r="N794">
        <v>40500.629999999997</v>
      </c>
      <c r="O794" t="s">
        <v>120</v>
      </c>
      <c r="P794" t="s">
        <v>1585</v>
      </c>
      <c r="AH794">
        <v>1731132</v>
      </c>
      <c r="AI794">
        <v>1728385</v>
      </c>
      <c r="AJ794">
        <f t="shared" si="17"/>
        <v>1</v>
      </c>
    </row>
    <row r="795" spans="1:36">
      <c r="A795" s="1">
        <v>46251</v>
      </c>
      <c r="B795" t="s">
        <v>977</v>
      </c>
      <c r="C795" t="s">
        <v>7</v>
      </c>
      <c r="D795" t="s">
        <v>1426</v>
      </c>
      <c r="E795" t="s">
        <v>208</v>
      </c>
      <c r="F795" t="s">
        <v>1441</v>
      </c>
      <c r="G795">
        <v>48982</v>
      </c>
      <c r="H795" s="1">
        <v>43472</v>
      </c>
      <c r="I795" s="1">
        <v>43479</v>
      </c>
      <c r="J795" s="1">
        <v>54179</v>
      </c>
      <c r="K795" t="s">
        <v>980</v>
      </c>
      <c r="L795" t="s">
        <v>7</v>
      </c>
      <c r="M795">
        <v>181536</v>
      </c>
      <c r="N795">
        <v>181536</v>
      </c>
      <c r="O795" t="s">
        <v>120</v>
      </c>
      <c r="P795" t="s">
        <v>1585</v>
      </c>
      <c r="AH795">
        <v>1731290</v>
      </c>
      <c r="AI795">
        <v>1730228</v>
      </c>
      <c r="AJ795">
        <f t="shared" si="17"/>
        <v>1</v>
      </c>
    </row>
    <row r="796" spans="1:36">
      <c r="A796" s="1">
        <v>46251</v>
      </c>
      <c r="B796" t="s">
        <v>977</v>
      </c>
      <c r="C796" t="s">
        <v>7</v>
      </c>
      <c r="D796" t="s">
        <v>1426</v>
      </c>
      <c r="E796" t="s">
        <v>208</v>
      </c>
      <c r="F796" t="s">
        <v>1441</v>
      </c>
      <c r="G796">
        <v>48982</v>
      </c>
      <c r="H796" s="1">
        <v>43472</v>
      </c>
      <c r="I796" s="1">
        <v>43479</v>
      </c>
      <c r="J796" s="1">
        <v>54179</v>
      </c>
      <c r="K796" t="s">
        <v>113</v>
      </c>
      <c r="L796" t="s">
        <v>7</v>
      </c>
      <c r="M796">
        <v>39886.730000000003</v>
      </c>
      <c r="N796">
        <v>39886.730000000003</v>
      </c>
      <c r="O796" t="s">
        <v>120</v>
      </c>
      <c r="P796" t="s">
        <v>1585</v>
      </c>
      <c r="AH796">
        <v>1728936</v>
      </c>
      <c r="AI796">
        <v>1733760</v>
      </c>
      <c r="AJ796">
        <f t="shared" si="17"/>
        <v>1</v>
      </c>
    </row>
    <row r="797" spans="1:36">
      <c r="A797" s="1">
        <v>46230</v>
      </c>
      <c r="B797" t="s">
        <v>977</v>
      </c>
      <c r="C797" t="s">
        <v>7</v>
      </c>
      <c r="D797" t="s">
        <v>1426</v>
      </c>
      <c r="E797" t="s">
        <v>208</v>
      </c>
      <c r="F797" t="s">
        <v>1474</v>
      </c>
      <c r="G797">
        <v>43978</v>
      </c>
      <c r="H797" s="1">
        <v>43013</v>
      </c>
      <c r="I797" s="1">
        <v>43025</v>
      </c>
      <c r="J797" s="1">
        <v>47233</v>
      </c>
      <c r="K797" t="s">
        <v>113</v>
      </c>
      <c r="L797" t="s">
        <v>7</v>
      </c>
      <c r="M797">
        <v>-137500</v>
      </c>
      <c r="N797">
        <v>-137500</v>
      </c>
      <c r="O797" t="s">
        <v>120</v>
      </c>
      <c r="P797" t="s">
        <v>1583</v>
      </c>
      <c r="AH797">
        <v>1732810</v>
      </c>
      <c r="AI797">
        <v>1733852</v>
      </c>
      <c r="AJ797">
        <f t="shared" si="17"/>
        <v>1</v>
      </c>
    </row>
    <row r="798" spans="1:36">
      <c r="A798" s="1">
        <v>46230</v>
      </c>
      <c r="B798" t="s">
        <v>977</v>
      </c>
      <c r="C798" t="s">
        <v>7</v>
      </c>
      <c r="D798" t="s">
        <v>1426</v>
      </c>
      <c r="E798" t="s">
        <v>208</v>
      </c>
      <c r="F798" t="s">
        <v>1474</v>
      </c>
      <c r="G798">
        <v>43991</v>
      </c>
      <c r="H798" s="1">
        <v>43014</v>
      </c>
      <c r="I798" s="1">
        <v>43025</v>
      </c>
      <c r="J798" s="1">
        <v>47233</v>
      </c>
      <c r="K798" t="s">
        <v>113</v>
      </c>
      <c r="L798" t="s">
        <v>7</v>
      </c>
      <c r="M798">
        <v>137500</v>
      </c>
      <c r="N798">
        <v>137500</v>
      </c>
      <c r="O798" t="s">
        <v>120</v>
      </c>
      <c r="P798" t="s">
        <v>1583</v>
      </c>
      <c r="AH798">
        <v>1732614</v>
      </c>
      <c r="AI798">
        <v>1733720</v>
      </c>
      <c r="AJ798">
        <f t="shared" si="17"/>
        <v>1</v>
      </c>
    </row>
    <row r="799" spans="1:36">
      <c r="A799" s="1">
        <v>46230</v>
      </c>
      <c r="B799" t="s">
        <v>977</v>
      </c>
      <c r="C799" t="s">
        <v>7</v>
      </c>
      <c r="D799" t="s">
        <v>1426</v>
      </c>
      <c r="E799" t="s">
        <v>208</v>
      </c>
      <c r="F799" t="s">
        <v>1364</v>
      </c>
      <c r="G799">
        <v>44654</v>
      </c>
      <c r="H799" s="1">
        <v>43077</v>
      </c>
      <c r="I799" s="1">
        <v>43087</v>
      </c>
      <c r="J799" s="1">
        <v>48092</v>
      </c>
      <c r="K799" t="s">
        <v>980</v>
      </c>
      <c r="L799" t="s">
        <v>7</v>
      </c>
      <c r="M799">
        <v>-145145</v>
      </c>
      <c r="N799">
        <v>-145145</v>
      </c>
      <c r="O799" t="s">
        <v>120</v>
      </c>
      <c r="P799" t="s">
        <v>1590</v>
      </c>
      <c r="AH799">
        <v>1732639</v>
      </c>
      <c r="AI799">
        <v>1733743</v>
      </c>
      <c r="AJ799">
        <f t="shared" si="17"/>
        <v>1</v>
      </c>
    </row>
    <row r="800" spans="1:36">
      <c r="A800" s="1">
        <v>46230</v>
      </c>
      <c r="B800" t="s">
        <v>977</v>
      </c>
      <c r="C800" t="s">
        <v>7</v>
      </c>
      <c r="D800" t="s">
        <v>1426</v>
      </c>
      <c r="E800" t="s">
        <v>208</v>
      </c>
      <c r="F800" t="s">
        <v>1364</v>
      </c>
      <c r="G800">
        <v>44654</v>
      </c>
      <c r="H800" s="1">
        <v>43077</v>
      </c>
      <c r="I800" s="1">
        <v>43087</v>
      </c>
      <c r="J800" s="1">
        <v>48092</v>
      </c>
      <c r="K800" t="s">
        <v>113</v>
      </c>
      <c r="L800" t="s">
        <v>7</v>
      </c>
      <c r="M800">
        <v>-12688.59</v>
      </c>
      <c r="N800">
        <v>-12688.59</v>
      </c>
      <c r="O800" t="s">
        <v>120</v>
      </c>
      <c r="P800" t="s">
        <v>1590</v>
      </c>
      <c r="AH800">
        <v>1732778</v>
      </c>
      <c r="AI800">
        <v>1732120</v>
      </c>
      <c r="AJ800">
        <f t="shared" si="17"/>
        <v>1</v>
      </c>
    </row>
    <row r="801" spans="1:36">
      <c r="A801" s="1">
        <v>46230</v>
      </c>
      <c r="B801" t="s">
        <v>977</v>
      </c>
      <c r="C801" t="s">
        <v>7</v>
      </c>
      <c r="D801" t="s">
        <v>1426</v>
      </c>
      <c r="E801" t="s">
        <v>208</v>
      </c>
      <c r="F801" t="s">
        <v>1364</v>
      </c>
      <c r="G801">
        <v>44668</v>
      </c>
      <c r="H801" s="1">
        <v>43080</v>
      </c>
      <c r="I801" s="1">
        <v>43087</v>
      </c>
      <c r="J801" s="1">
        <v>48092</v>
      </c>
      <c r="K801" t="s">
        <v>980</v>
      </c>
      <c r="L801" t="s">
        <v>7</v>
      </c>
      <c r="M801">
        <v>145145</v>
      </c>
      <c r="N801">
        <v>145145</v>
      </c>
      <c r="O801" t="s">
        <v>120</v>
      </c>
      <c r="P801" t="s">
        <v>1583</v>
      </c>
      <c r="AH801">
        <v>1733598</v>
      </c>
      <c r="AI801">
        <v>1733163</v>
      </c>
      <c r="AJ801">
        <f t="shared" si="17"/>
        <v>1</v>
      </c>
    </row>
    <row r="802" spans="1:36">
      <c r="A802" s="1">
        <v>46230</v>
      </c>
      <c r="B802" t="s">
        <v>977</v>
      </c>
      <c r="C802" t="s">
        <v>7</v>
      </c>
      <c r="D802" t="s">
        <v>1426</v>
      </c>
      <c r="E802" t="s">
        <v>208</v>
      </c>
      <c r="F802" t="s">
        <v>1364</v>
      </c>
      <c r="G802">
        <v>44668</v>
      </c>
      <c r="H802" s="1">
        <v>43080</v>
      </c>
      <c r="I802" s="1">
        <v>43087</v>
      </c>
      <c r="J802" s="1">
        <v>48092</v>
      </c>
      <c r="K802" t="s">
        <v>113</v>
      </c>
      <c r="L802" t="s">
        <v>7</v>
      </c>
      <c r="M802">
        <v>12688.59</v>
      </c>
      <c r="N802">
        <v>12688.59</v>
      </c>
      <c r="O802" t="s">
        <v>120</v>
      </c>
      <c r="P802" t="s">
        <v>1583</v>
      </c>
      <c r="AH802">
        <v>1733824</v>
      </c>
      <c r="AI802">
        <v>1731067</v>
      </c>
      <c r="AJ802">
        <f t="shared" si="17"/>
        <v>1</v>
      </c>
    </row>
    <row r="803" spans="1:36">
      <c r="A803" s="1">
        <v>46230</v>
      </c>
      <c r="B803" t="s">
        <v>977</v>
      </c>
      <c r="C803" t="s">
        <v>7</v>
      </c>
      <c r="D803" t="s">
        <v>1426</v>
      </c>
      <c r="E803" t="s">
        <v>208</v>
      </c>
      <c r="F803" t="s">
        <v>1364</v>
      </c>
      <c r="G803">
        <v>44683</v>
      </c>
      <c r="H803" s="1">
        <v>43081</v>
      </c>
      <c r="I803" s="1">
        <v>43087</v>
      </c>
      <c r="J803" s="1">
        <v>48092</v>
      </c>
      <c r="K803" t="s">
        <v>113</v>
      </c>
      <c r="L803" t="s">
        <v>7</v>
      </c>
      <c r="M803">
        <v>12688.59</v>
      </c>
      <c r="N803">
        <v>12688.59</v>
      </c>
      <c r="O803" t="s">
        <v>120</v>
      </c>
      <c r="P803" t="s">
        <v>1590</v>
      </c>
      <c r="AH803">
        <v>1729497</v>
      </c>
      <c r="AI803">
        <v>1729588</v>
      </c>
      <c r="AJ803">
        <f t="shared" si="17"/>
        <v>1</v>
      </c>
    </row>
    <row r="804" spans="1:36">
      <c r="A804" s="1">
        <v>46230</v>
      </c>
      <c r="B804" t="s">
        <v>977</v>
      </c>
      <c r="C804" t="s">
        <v>7</v>
      </c>
      <c r="D804" t="s">
        <v>1426</v>
      </c>
      <c r="E804" t="s">
        <v>208</v>
      </c>
      <c r="F804" t="s">
        <v>1364</v>
      </c>
      <c r="G804">
        <v>44683</v>
      </c>
      <c r="H804" s="1">
        <v>43081</v>
      </c>
      <c r="I804" s="1">
        <v>43087</v>
      </c>
      <c r="J804" s="1">
        <v>48092</v>
      </c>
      <c r="K804" t="s">
        <v>980</v>
      </c>
      <c r="L804" t="s">
        <v>7</v>
      </c>
      <c r="M804">
        <v>145145</v>
      </c>
      <c r="N804">
        <v>145145</v>
      </c>
      <c r="O804" t="s">
        <v>120</v>
      </c>
      <c r="P804" t="s">
        <v>1590</v>
      </c>
      <c r="AH804">
        <v>1731034</v>
      </c>
      <c r="AI804">
        <v>1727924</v>
      </c>
      <c r="AJ804">
        <f t="shared" si="17"/>
        <v>1</v>
      </c>
    </row>
    <row r="805" spans="1:36">
      <c r="A805" s="1">
        <v>46230</v>
      </c>
      <c r="B805" t="s">
        <v>977</v>
      </c>
      <c r="C805" t="s">
        <v>7</v>
      </c>
      <c r="D805" t="s">
        <v>1426</v>
      </c>
      <c r="E805" t="s">
        <v>208</v>
      </c>
      <c r="F805" t="s">
        <v>1364</v>
      </c>
      <c r="G805">
        <v>44684</v>
      </c>
      <c r="H805" s="1">
        <v>43081</v>
      </c>
      <c r="I805" s="1">
        <v>43087</v>
      </c>
      <c r="J805" s="1">
        <v>48092</v>
      </c>
      <c r="K805" t="s">
        <v>113</v>
      </c>
      <c r="L805" t="s">
        <v>7</v>
      </c>
      <c r="M805">
        <v>-12688.59</v>
      </c>
      <c r="N805">
        <v>-12688.59</v>
      </c>
      <c r="O805" t="s">
        <v>120</v>
      </c>
      <c r="P805" t="s">
        <v>1583</v>
      </c>
      <c r="AH805">
        <v>1728688</v>
      </c>
      <c r="AI805">
        <v>1733552</v>
      </c>
      <c r="AJ805">
        <f t="shared" si="17"/>
        <v>1</v>
      </c>
    </row>
    <row r="806" spans="1:36">
      <c r="A806" s="1">
        <v>46230</v>
      </c>
      <c r="B806" t="s">
        <v>977</v>
      </c>
      <c r="C806" t="s">
        <v>7</v>
      </c>
      <c r="D806" t="s">
        <v>1426</v>
      </c>
      <c r="E806" t="s">
        <v>208</v>
      </c>
      <c r="F806" t="s">
        <v>1364</v>
      </c>
      <c r="G806">
        <v>44684</v>
      </c>
      <c r="H806" s="1">
        <v>43081</v>
      </c>
      <c r="I806" s="1">
        <v>43087</v>
      </c>
      <c r="J806" s="1">
        <v>48092</v>
      </c>
      <c r="K806" t="s">
        <v>980</v>
      </c>
      <c r="L806" t="s">
        <v>7</v>
      </c>
      <c r="M806">
        <v>-145145</v>
      </c>
      <c r="N806">
        <v>-145145</v>
      </c>
      <c r="O806" t="s">
        <v>120</v>
      </c>
      <c r="P806" t="s">
        <v>1583</v>
      </c>
      <c r="AH806">
        <v>1729002</v>
      </c>
      <c r="AI806">
        <v>1733615</v>
      </c>
      <c r="AJ806">
        <f t="shared" si="17"/>
        <v>1</v>
      </c>
    </row>
    <row r="807" spans="1:36">
      <c r="A807" s="1">
        <v>46237</v>
      </c>
      <c r="B807" t="s">
        <v>977</v>
      </c>
      <c r="C807" t="s">
        <v>7</v>
      </c>
      <c r="D807" t="s">
        <v>1426</v>
      </c>
      <c r="E807" t="s">
        <v>208</v>
      </c>
      <c r="F807" t="s">
        <v>1371</v>
      </c>
      <c r="G807">
        <v>44395</v>
      </c>
      <c r="H807" s="1">
        <v>43048</v>
      </c>
      <c r="I807" s="1">
        <v>43087</v>
      </c>
      <c r="J807" s="1">
        <v>48359</v>
      </c>
      <c r="K807" t="s">
        <v>980</v>
      </c>
      <c r="L807" t="s">
        <v>7</v>
      </c>
      <c r="M807">
        <v>-172530</v>
      </c>
      <c r="N807">
        <v>-172530</v>
      </c>
      <c r="O807" t="s">
        <v>120</v>
      </c>
      <c r="P807" t="s">
        <v>1585</v>
      </c>
      <c r="AH807">
        <v>1729066</v>
      </c>
      <c r="AI807">
        <v>1733794</v>
      </c>
      <c r="AJ807">
        <f t="shared" si="17"/>
        <v>1</v>
      </c>
    </row>
    <row r="808" spans="1:36">
      <c r="A808" s="1">
        <v>46204</v>
      </c>
      <c r="B808" t="s">
        <v>977</v>
      </c>
      <c r="C808" t="s">
        <v>7</v>
      </c>
      <c r="D808" t="s">
        <v>1426</v>
      </c>
      <c r="E808" t="s">
        <v>208</v>
      </c>
      <c r="F808" t="s">
        <v>1371</v>
      </c>
      <c r="G808">
        <v>44395</v>
      </c>
      <c r="H808" s="1">
        <v>43048</v>
      </c>
      <c r="I808" s="1">
        <v>43087</v>
      </c>
      <c r="J808" s="1">
        <v>48359</v>
      </c>
      <c r="K808" t="s">
        <v>113</v>
      </c>
      <c r="L808" t="s">
        <v>7</v>
      </c>
      <c r="M808">
        <v>-18316.009999999998</v>
      </c>
      <c r="N808">
        <v>-18316.009999999998</v>
      </c>
      <c r="O808" t="s">
        <v>120</v>
      </c>
      <c r="P808" t="s">
        <v>1585</v>
      </c>
      <c r="AH808">
        <v>1732755</v>
      </c>
      <c r="AI808">
        <v>1732485</v>
      </c>
      <c r="AJ808">
        <f t="shared" si="17"/>
        <v>1</v>
      </c>
    </row>
    <row r="809" spans="1:36">
      <c r="A809" s="1">
        <v>46237</v>
      </c>
      <c r="B809" t="s">
        <v>977</v>
      </c>
      <c r="C809" t="s">
        <v>7</v>
      </c>
      <c r="D809" t="s">
        <v>1426</v>
      </c>
      <c r="E809" t="s">
        <v>208</v>
      </c>
      <c r="F809" t="s">
        <v>1371</v>
      </c>
      <c r="G809">
        <v>44395</v>
      </c>
      <c r="H809" s="1">
        <v>43048</v>
      </c>
      <c r="I809" s="1">
        <v>43087</v>
      </c>
      <c r="J809" s="1">
        <v>48359</v>
      </c>
      <c r="K809" t="s">
        <v>113</v>
      </c>
      <c r="L809" t="s">
        <v>7</v>
      </c>
      <c r="M809">
        <v>-17877.830000000002</v>
      </c>
      <c r="N809">
        <v>-17877.830000000002</v>
      </c>
      <c r="O809" t="s">
        <v>120</v>
      </c>
      <c r="P809" t="s">
        <v>1585</v>
      </c>
      <c r="AH809">
        <v>1731808</v>
      </c>
      <c r="AI809">
        <v>1732542</v>
      </c>
      <c r="AJ809">
        <f t="shared" si="17"/>
        <v>1</v>
      </c>
    </row>
    <row r="810" spans="1:36">
      <c r="A810" s="1">
        <v>46204</v>
      </c>
      <c r="B810" t="s">
        <v>977</v>
      </c>
      <c r="C810" t="s">
        <v>7</v>
      </c>
      <c r="D810" t="s">
        <v>1426</v>
      </c>
      <c r="E810" t="s">
        <v>208</v>
      </c>
      <c r="F810" t="s">
        <v>1371</v>
      </c>
      <c r="G810">
        <v>44395</v>
      </c>
      <c r="H810" s="1">
        <v>43048</v>
      </c>
      <c r="I810" s="1">
        <v>43087</v>
      </c>
      <c r="J810" s="1">
        <v>48359</v>
      </c>
      <c r="K810" t="s">
        <v>980</v>
      </c>
      <c r="L810" t="s">
        <v>7</v>
      </c>
      <c r="M810">
        <v>-175275</v>
      </c>
      <c r="N810">
        <v>-175275</v>
      </c>
      <c r="O810" t="s">
        <v>120</v>
      </c>
      <c r="P810" t="s">
        <v>1585</v>
      </c>
      <c r="AH810">
        <v>1732266</v>
      </c>
      <c r="AI810">
        <v>1732841</v>
      </c>
      <c r="AJ810">
        <f t="shared" si="17"/>
        <v>1</v>
      </c>
    </row>
    <row r="811" spans="1:36">
      <c r="A811" s="1">
        <v>46204</v>
      </c>
      <c r="B811" t="s">
        <v>977</v>
      </c>
      <c r="C811" t="s">
        <v>7</v>
      </c>
      <c r="D811" t="s">
        <v>1426</v>
      </c>
      <c r="E811" t="s">
        <v>208</v>
      </c>
      <c r="F811" t="s">
        <v>1371</v>
      </c>
      <c r="G811">
        <v>44653</v>
      </c>
      <c r="H811" s="1">
        <v>43077</v>
      </c>
      <c r="I811" s="1">
        <v>43087</v>
      </c>
      <c r="J811" s="1">
        <v>48359</v>
      </c>
      <c r="K811" t="s">
        <v>113</v>
      </c>
      <c r="L811" t="s">
        <v>7</v>
      </c>
      <c r="M811">
        <v>18316.009999999998</v>
      </c>
      <c r="N811">
        <v>18316.009999999998</v>
      </c>
      <c r="O811" t="s">
        <v>120</v>
      </c>
      <c r="P811" t="s">
        <v>1590</v>
      </c>
      <c r="AH811">
        <v>1732998</v>
      </c>
      <c r="AI811">
        <v>1729227</v>
      </c>
      <c r="AJ811">
        <f t="shared" si="17"/>
        <v>1</v>
      </c>
    </row>
    <row r="812" spans="1:36">
      <c r="A812" s="1">
        <v>46237</v>
      </c>
      <c r="B812" t="s">
        <v>977</v>
      </c>
      <c r="C812" t="s">
        <v>7</v>
      </c>
      <c r="D812" t="s">
        <v>1426</v>
      </c>
      <c r="E812" t="s">
        <v>208</v>
      </c>
      <c r="F812" t="s">
        <v>1371</v>
      </c>
      <c r="G812">
        <v>44653</v>
      </c>
      <c r="H812" s="1">
        <v>43077</v>
      </c>
      <c r="I812" s="1">
        <v>43087</v>
      </c>
      <c r="J812" s="1">
        <v>48359</v>
      </c>
      <c r="K812" t="s">
        <v>980</v>
      </c>
      <c r="L812" t="s">
        <v>7</v>
      </c>
      <c r="M812">
        <v>172530</v>
      </c>
      <c r="N812">
        <v>172530</v>
      </c>
      <c r="O812" t="s">
        <v>120</v>
      </c>
      <c r="P812" t="s">
        <v>1590</v>
      </c>
      <c r="AH812">
        <v>1733254</v>
      </c>
      <c r="AI812">
        <v>1733526</v>
      </c>
      <c r="AJ812">
        <f t="shared" si="17"/>
        <v>1</v>
      </c>
    </row>
    <row r="813" spans="1:36">
      <c r="A813" s="1">
        <v>46204</v>
      </c>
      <c r="B813" t="s">
        <v>977</v>
      </c>
      <c r="C813" t="s">
        <v>7</v>
      </c>
      <c r="D813" t="s">
        <v>1426</v>
      </c>
      <c r="E813" t="s">
        <v>208</v>
      </c>
      <c r="F813" t="s">
        <v>1371</v>
      </c>
      <c r="G813">
        <v>44653</v>
      </c>
      <c r="H813" s="1">
        <v>43077</v>
      </c>
      <c r="I813" s="1">
        <v>43087</v>
      </c>
      <c r="J813" s="1">
        <v>48359</v>
      </c>
      <c r="K813" t="s">
        <v>980</v>
      </c>
      <c r="L813" t="s">
        <v>7</v>
      </c>
      <c r="M813">
        <v>175275</v>
      </c>
      <c r="N813">
        <v>175275</v>
      </c>
      <c r="O813" t="s">
        <v>120</v>
      </c>
      <c r="P813" t="s">
        <v>1590</v>
      </c>
      <c r="AH813">
        <v>1730732</v>
      </c>
      <c r="AI813">
        <v>1733815</v>
      </c>
      <c r="AJ813">
        <f t="shared" si="17"/>
        <v>1</v>
      </c>
    </row>
    <row r="814" spans="1:36">
      <c r="A814" s="1">
        <v>46237</v>
      </c>
      <c r="B814" t="s">
        <v>977</v>
      </c>
      <c r="C814" t="s">
        <v>7</v>
      </c>
      <c r="D814" t="s">
        <v>1426</v>
      </c>
      <c r="E814" t="s">
        <v>208</v>
      </c>
      <c r="F814" t="s">
        <v>1371</v>
      </c>
      <c r="G814">
        <v>44653</v>
      </c>
      <c r="H814" s="1">
        <v>43077</v>
      </c>
      <c r="I814" s="1">
        <v>43087</v>
      </c>
      <c r="J814" s="1">
        <v>48359</v>
      </c>
      <c r="K814" t="s">
        <v>113</v>
      </c>
      <c r="L814" t="s">
        <v>7</v>
      </c>
      <c r="M814">
        <v>17877.830000000002</v>
      </c>
      <c r="N814">
        <v>17877.830000000002</v>
      </c>
      <c r="O814" t="s">
        <v>120</v>
      </c>
      <c r="P814" t="s">
        <v>1590</v>
      </c>
      <c r="AH814">
        <v>1733764</v>
      </c>
      <c r="AI814">
        <v>1733874</v>
      </c>
      <c r="AJ814">
        <f t="shared" si="17"/>
        <v>1</v>
      </c>
    </row>
    <row r="815" spans="1:36">
      <c r="A815" s="1">
        <v>46237</v>
      </c>
      <c r="B815" t="s">
        <v>977</v>
      </c>
      <c r="C815" t="s">
        <v>7</v>
      </c>
      <c r="D815" t="s">
        <v>1426</v>
      </c>
      <c r="E815" t="s">
        <v>208</v>
      </c>
      <c r="F815" t="s">
        <v>1371</v>
      </c>
      <c r="G815">
        <v>44685</v>
      </c>
      <c r="H815" s="1">
        <v>43081</v>
      </c>
      <c r="I815" s="1">
        <v>43087</v>
      </c>
      <c r="J815" s="1">
        <v>48359</v>
      </c>
      <c r="K815" t="s">
        <v>113</v>
      </c>
      <c r="L815" t="s">
        <v>7</v>
      </c>
      <c r="M815">
        <v>17877.830000000002</v>
      </c>
      <c r="N815">
        <v>17877.830000000002</v>
      </c>
      <c r="O815" t="s">
        <v>120</v>
      </c>
      <c r="P815" t="s">
        <v>1585</v>
      </c>
      <c r="AH815">
        <v>1733641</v>
      </c>
      <c r="AI815">
        <v>1729710</v>
      </c>
      <c r="AJ815">
        <f t="shared" si="17"/>
        <v>1</v>
      </c>
    </row>
    <row r="816" spans="1:36">
      <c r="A816" s="1">
        <v>46237</v>
      </c>
      <c r="B816" t="s">
        <v>977</v>
      </c>
      <c r="C816" t="s">
        <v>7</v>
      </c>
      <c r="D816" t="s">
        <v>1426</v>
      </c>
      <c r="E816" t="s">
        <v>208</v>
      </c>
      <c r="F816" t="s">
        <v>1371</v>
      </c>
      <c r="G816">
        <v>44685</v>
      </c>
      <c r="H816" s="1">
        <v>43081</v>
      </c>
      <c r="I816" s="1">
        <v>43087</v>
      </c>
      <c r="J816" s="1">
        <v>48359</v>
      </c>
      <c r="K816" t="s">
        <v>980</v>
      </c>
      <c r="L816" t="s">
        <v>7</v>
      </c>
      <c r="M816">
        <v>172530</v>
      </c>
      <c r="N816">
        <v>172530</v>
      </c>
      <c r="O816" t="s">
        <v>120</v>
      </c>
      <c r="P816" t="s">
        <v>1585</v>
      </c>
      <c r="AH816">
        <v>1728791</v>
      </c>
      <c r="AI816">
        <v>1733604</v>
      </c>
      <c r="AJ816">
        <f t="shared" si="17"/>
        <v>1</v>
      </c>
    </row>
    <row r="817" spans="1:36">
      <c r="A817" s="1">
        <v>46204</v>
      </c>
      <c r="B817" t="s">
        <v>977</v>
      </c>
      <c r="C817" t="s">
        <v>7</v>
      </c>
      <c r="D817" t="s">
        <v>1426</v>
      </c>
      <c r="E817" t="s">
        <v>208</v>
      </c>
      <c r="F817" t="s">
        <v>1371</v>
      </c>
      <c r="G817">
        <v>44685</v>
      </c>
      <c r="H817" s="1">
        <v>43081</v>
      </c>
      <c r="I817" s="1">
        <v>43087</v>
      </c>
      <c r="J817" s="1">
        <v>48359</v>
      </c>
      <c r="K817" t="s">
        <v>113</v>
      </c>
      <c r="L817" t="s">
        <v>7</v>
      </c>
      <c r="M817">
        <v>18316.009999999998</v>
      </c>
      <c r="N817">
        <v>18316.009999999998</v>
      </c>
      <c r="O817" t="s">
        <v>120</v>
      </c>
      <c r="P817" t="s">
        <v>1585</v>
      </c>
      <c r="AH817">
        <v>1730210</v>
      </c>
      <c r="AI817">
        <v>1729621</v>
      </c>
      <c r="AJ817">
        <f t="shared" si="17"/>
        <v>1</v>
      </c>
    </row>
    <row r="818" spans="1:36">
      <c r="A818" s="1">
        <v>46204</v>
      </c>
      <c r="B818" t="s">
        <v>977</v>
      </c>
      <c r="C818" t="s">
        <v>7</v>
      </c>
      <c r="D818" t="s">
        <v>1426</v>
      </c>
      <c r="E818" t="s">
        <v>208</v>
      </c>
      <c r="F818" t="s">
        <v>1371</v>
      </c>
      <c r="G818">
        <v>44685</v>
      </c>
      <c r="H818" s="1">
        <v>43081</v>
      </c>
      <c r="I818" s="1">
        <v>43087</v>
      </c>
      <c r="J818" s="1">
        <v>48359</v>
      </c>
      <c r="K818" t="s">
        <v>980</v>
      </c>
      <c r="L818" t="s">
        <v>7</v>
      </c>
      <c r="M818">
        <v>175275</v>
      </c>
      <c r="N818">
        <v>175275</v>
      </c>
      <c r="O818" t="s">
        <v>120</v>
      </c>
      <c r="P818" t="s">
        <v>1585</v>
      </c>
      <c r="AH818">
        <v>1733759</v>
      </c>
      <c r="AI818">
        <v>1731851</v>
      </c>
      <c r="AJ818">
        <f t="shared" si="17"/>
        <v>1</v>
      </c>
    </row>
    <row r="819" spans="1:36">
      <c r="A819" s="1">
        <v>46204</v>
      </c>
      <c r="B819" t="s">
        <v>977</v>
      </c>
      <c r="C819" t="s">
        <v>7</v>
      </c>
      <c r="D819" t="s">
        <v>1426</v>
      </c>
      <c r="E819" t="s">
        <v>208</v>
      </c>
      <c r="F819" t="s">
        <v>1371</v>
      </c>
      <c r="G819">
        <v>44686</v>
      </c>
      <c r="H819" s="1">
        <v>43081</v>
      </c>
      <c r="I819" s="1">
        <v>43087</v>
      </c>
      <c r="J819" s="1">
        <v>48359</v>
      </c>
      <c r="K819" t="s">
        <v>113</v>
      </c>
      <c r="L819" t="s">
        <v>7</v>
      </c>
      <c r="M819">
        <v>-18316.009999999998</v>
      </c>
      <c r="N819">
        <v>-18316.009999999998</v>
      </c>
      <c r="O819" t="s">
        <v>120</v>
      </c>
      <c r="P819" t="s">
        <v>1590</v>
      </c>
      <c r="AH819">
        <v>1733827</v>
      </c>
      <c r="AI819">
        <v>1732077</v>
      </c>
      <c r="AJ819">
        <f t="shared" si="17"/>
        <v>1</v>
      </c>
    </row>
    <row r="820" spans="1:36">
      <c r="A820" s="1">
        <v>46204</v>
      </c>
      <c r="B820" t="s">
        <v>977</v>
      </c>
      <c r="C820" t="s">
        <v>7</v>
      </c>
      <c r="D820" t="s">
        <v>1426</v>
      </c>
      <c r="E820" t="s">
        <v>208</v>
      </c>
      <c r="F820" t="s">
        <v>1371</v>
      </c>
      <c r="G820">
        <v>44686</v>
      </c>
      <c r="H820" s="1">
        <v>43081</v>
      </c>
      <c r="I820" s="1">
        <v>43087</v>
      </c>
      <c r="J820" s="1">
        <v>48359</v>
      </c>
      <c r="K820" t="s">
        <v>980</v>
      </c>
      <c r="L820" t="s">
        <v>7</v>
      </c>
      <c r="M820">
        <v>-175275</v>
      </c>
      <c r="N820">
        <v>-175275</v>
      </c>
      <c r="O820" t="s">
        <v>120</v>
      </c>
      <c r="P820" t="s">
        <v>1590</v>
      </c>
      <c r="AH820">
        <v>1732613</v>
      </c>
      <c r="AI820">
        <v>1732273</v>
      </c>
      <c r="AJ820">
        <f t="shared" si="17"/>
        <v>1</v>
      </c>
    </row>
    <row r="821" spans="1:36">
      <c r="A821" s="1">
        <v>46237</v>
      </c>
      <c r="B821" t="s">
        <v>977</v>
      </c>
      <c r="C821" t="s">
        <v>7</v>
      </c>
      <c r="D821" t="s">
        <v>1426</v>
      </c>
      <c r="E821" t="s">
        <v>208</v>
      </c>
      <c r="F821" t="s">
        <v>1371</v>
      </c>
      <c r="G821">
        <v>44686</v>
      </c>
      <c r="H821" s="1">
        <v>43081</v>
      </c>
      <c r="I821" s="1">
        <v>43087</v>
      </c>
      <c r="J821" s="1">
        <v>48359</v>
      </c>
      <c r="K821" t="s">
        <v>980</v>
      </c>
      <c r="L821" t="s">
        <v>7</v>
      </c>
      <c r="M821">
        <v>-172530</v>
      </c>
      <c r="N821">
        <v>-172530</v>
      </c>
      <c r="O821" t="s">
        <v>120</v>
      </c>
      <c r="P821" t="s">
        <v>1590</v>
      </c>
      <c r="AH821">
        <v>1732246</v>
      </c>
      <c r="AI821">
        <v>1732545</v>
      </c>
      <c r="AJ821">
        <f t="shared" si="17"/>
        <v>1</v>
      </c>
    </row>
    <row r="822" spans="1:36">
      <c r="A822" s="1">
        <v>46237</v>
      </c>
      <c r="B822" t="s">
        <v>977</v>
      </c>
      <c r="C822" t="s">
        <v>7</v>
      </c>
      <c r="D822" t="s">
        <v>1426</v>
      </c>
      <c r="E822" t="s">
        <v>208</v>
      </c>
      <c r="F822" t="s">
        <v>1371</v>
      </c>
      <c r="G822">
        <v>44686</v>
      </c>
      <c r="H822" s="1">
        <v>43081</v>
      </c>
      <c r="I822" s="1">
        <v>43087</v>
      </c>
      <c r="J822" s="1">
        <v>48359</v>
      </c>
      <c r="K822" t="s">
        <v>113</v>
      </c>
      <c r="L822" t="s">
        <v>7</v>
      </c>
      <c r="M822">
        <v>-17877.830000000002</v>
      </c>
      <c r="N822">
        <v>-17877.830000000002</v>
      </c>
      <c r="O822" t="s">
        <v>120</v>
      </c>
      <c r="P822" t="s">
        <v>1590</v>
      </c>
      <c r="AH822">
        <v>1732151</v>
      </c>
      <c r="AI822">
        <v>1733540</v>
      </c>
      <c r="AJ822">
        <f t="shared" si="17"/>
        <v>1</v>
      </c>
    </row>
    <row r="823" spans="1:36">
      <c r="A823" s="1">
        <v>46230</v>
      </c>
      <c r="B823" t="s">
        <v>977</v>
      </c>
      <c r="C823" t="s">
        <v>7</v>
      </c>
      <c r="D823" t="s">
        <v>1426</v>
      </c>
      <c r="E823" t="s">
        <v>208</v>
      </c>
      <c r="F823" t="s">
        <v>1365</v>
      </c>
      <c r="G823">
        <v>44669</v>
      </c>
      <c r="H823" s="1">
        <v>43080</v>
      </c>
      <c r="I823" s="1">
        <v>43117</v>
      </c>
      <c r="J823" s="1">
        <v>48458</v>
      </c>
      <c r="K823" t="s">
        <v>980</v>
      </c>
      <c r="L823" t="s">
        <v>7</v>
      </c>
      <c r="M823">
        <v>-159705</v>
      </c>
      <c r="N823">
        <v>-159705</v>
      </c>
      <c r="O823" t="s">
        <v>120</v>
      </c>
      <c r="P823" t="s">
        <v>1583</v>
      </c>
      <c r="AH823">
        <v>1732823</v>
      </c>
      <c r="AI823">
        <v>1733698</v>
      </c>
      <c r="AJ823">
        <f t="shared" si="17"/>
        <v>1</v>
      </c>
    </row>
    <row r="824" spans="1:36">
      <c r="A824" s="1">
        <v>46230</v>
      </c>
      <c r="B824" t="s">
        <v>977</v>
      </c>
      <c r="C824" t="s">
        <v>7</v>
      </c>
      <c r="D824" t="s">
        <v>1426</v>
      </c>
      <c r="E824" t="s">
        <v>208</v>
      </c>
      <c r="F824" t="s">
        <v>1365</v>
      </c>
      <c r="G824">
        <v>44669</v>
      </c>
      <c r="H824" s="1">
        <v>43080</v>
      </c>
      <c r="I824" s="1">
        <v>43117</v>
      </c>
      <c r="J824" s="1">
        <v>48458</v>
      </c>
      <c r="K824" t="s">
        <v>113</v>
      </c>
      <c r="L824" t="s">
        <v>7</v>
      </c>
      <c r="M824">
        <v>-16114.88</v>
      </c>
      <c r="N824">
        <v>-16114.88</v>
      </c>
      <c r="O824" t="s">
        <v>120</v>
      </c>
      <c r="P824" t="s">
        <v>1583</v>
      </c>
      <c r="AH824">
        <v>1732928</v>
      </c>
      <c r="AI824">
        <v>1733799</v>
      </c>
      <c r="AJ824">
        <f t="shared" si="17"/>
        <v>1</v>
      </c>
    </row>
    <row r="825" spans="1:36">
      <c r="A825" s="1">
        <v>46230</v>
      </c>
      <c r="B825" t="s">
        <v>977</v>
      </c>
      <c r="C825" t="s">
        <v>7</v>
      </c>
      <c r="D825" t="s">
        <v>1426</v>
      </c>
      <c r="E825" t="s">
        <v>208</v>
      </c>
      <c r="F825" t="s">
        <v>1365</v>
      </c>
      <c r="G825">
        <v>44737</v>
      </c>
      <c r="H825" s="1">
        <v>43087</v>
      </c>
      <c r="I825" s="1">
        <v>43117</v>
      </c>
      <c r="J825" s="1">
        <v>48458</v>
      </c>
      <c r="K825" t="s">
        <v>113</v>
      </c>
      <c r="L825" t="s">
        <v>7</v>
      </c>
      <c r="M825">
        <v>-9208.5</v>
      </c>
      <c r="N825">
        <v>-9208.5</v>
      </c>
      <c r="O825" t="s">
        <v>120</v>
      </c>
      <c r="P825" t="s">
        <v>1583</v>
      </c>
      <c r="AH825">
        <v>1731830</v>
      </c>
      <c r="AI825">
        <v>1728187</v>
      </c>
      <c r="AJ825">
        <f t="shared" si="17"/>
        <v>1</v>
      </c>
    </row>
    <row r="826" spans="1:36">
      <c r="A826" s="1">
        <v>46230</v>
      </c>
      <c r="B826" t="s">
        <v>977</v>
      </c>
      <c r="C826" t="s">
        <v>7</v>
      </c>
      <c r="D826" t="s">
        <v>1426</v>
      </c>
      <c r="E826" t="s">
        <v>208</v>
      </c>
      <c r="F826" t="s">
        <v>1365</v>
      </c>
      <c r="G826">
        <v>44737</v>
      </c>
      <c r="H826" s="1">
        <v>43087</v>
      </c>
      <c r="I826" s="1">
        <v>43117</v>
      </c>
      <c r="J826" s="1">
        <v>48458</v>
      </c>
      <c r="K826" t="s">
        <v>980</v>
      </c>
      <c r="L826" t="s">
        <v>7</v>
      </c>
      <c r="M826">
        <v>-91260</v>
      </c>
      <c r="N826">
        <v>-91260</v>
      </c>
      <c r="O826" t="s">
        <v>120</v>
      </c>
      <c r="P826" t="s">
        <v>1583</v>
      </c>
      <c r="AH826">
        <v>1732285</v>
      </c>
      <c r="AI826">
        <v>1728919</v>
      </c>
      <c r="AJ826">
        <f t="shared" si="17"/>
        <v>1</v>
      </c>
    </row>
    <row r="827" spans="1:36">
      <c r="A827" s="1">
        <v>46230</v>
      </c>
      <c r="B827" t="s">
        <v>977</v>
      </c>
      <c r="C827" t="s">
        <v>7</v>
      </c>
      <c r="D827" t="s">
        <v>1426</v>
      </c>
      <c r="E827" t="s">
        <v>208</v>
      </c>
      <c r="F827" t="s">
        <v>1365</v>
      </c>
      <c r="G827">
        <v>44909</v>
      </c>
      <c r="H827" s="1">
        <v>43109</v>
      </c>
      <c r="I827" s="1">
        <v>43117</v>
      </c>
      <c r="J827" s="1">
        <v>48458</v>
      </c>
      <c r="K827" t="s">
        <v>113</v>
      </c>
      <c r="L827" t="s">
        <v>7</v>
      </c>
      <c r="M827">
        <v>25323.38</v>
      </c>
      <c r="N827">
        <v>25323.38</v>
      </c>
      <c r="O827" t="s">
        <v>120</v>
      </c>
      <c r="P827" t="s">
        <v>1583</v>
      </c>
      <c r="AH827">
        <v>1732556</v>
      </c>
      <c r="AI827">
        <v>1733496</v>
      </c>
      <c r="AJ827">
        <f t="shared" si="17"/>
        <v>1</v>
      </c>
    </row>
    <row r="828" spans="1:36">
      <c r="A828" s="1">
        <v>46230</v>
      </c>
      <c r="B828" t="s">
        <v>977</v>
      </c>
      <c r="C828" t="s">
        <v>7</v>
      </c>
      <c r="D828" t="s">
        <v>1426</v>
      </c>
      <c r="E828" t="s">
        <v>208</v>
      </c>
      <c r="F828" t="s">
        <v>1365</v>
      </c>
      <c r="G828">
        <v>44909</v>
      </c>
      <c r="H828" s="1">
        <v>43109</v>
      </c>
      <c r="I828" s="1">
        <v>43117</v>
      </c>
      <c r="J828" s="1">
        <v>48458</v>
      </c>
      <c r="K828" t="s">
        <v>980</v>
      </c>
      <c r="L828" t="s">
        <v>7</v>
      </c>
      <c r="M828">
        <v>250965</v>
      </c>
      <c r="N828">
        <v>250965</v>
      </c>
      <c r="O828" t="s">
        <v>120</v>
      </c>
      <c r="P828" t="s">
        <v>1583</v>
      </c>
      <c r="AH828">
        <v>1729045</v>
      </c>
      <c r="AI828">
        <v>1728412</v>
      </c>
      <c r="AJ828">
        <f t="shared" si="17"/>
        <v>1</v>
      </c>
    </row>
    <row r="829" spans="1:36">
      <c r="A829" s="1">
        <v>46230</v>
      </c>
      <c r="B829" t="s">
        <v>977</v>
      </c>
      <c r="C829" t="s">
        <v>7</v>
      </c>
      <c r="D829" t="s">
        <v>1426</v>
      </c>
      <c r="E829" t="s">
        <v>208</v>
      </c>
      <c r="F829" t="s">
        <v>1376</v>
      </c>
      <c r="G829">
        <v>44694</v>
      </c>
      <c r="H829" s="1">
        <v>43082</v>
      </c>
      <c r="I829" s="1">
        <v>43117</v>
      </c>
      <c r="J829" s="1">
        <v>48396</v>
      </c>
      <c r="K829" t="s">
        <v>113</v>
      </c>
      <c r="L829" t="s">
        <v>7</v>
      </c>
      <c r="M829">
        <v>-11686.95</v>
      </c>
      <c r="N829">
        <v>-11686.95</v>
      </c>
      <c r="O829" t="s">
        <v>120</v>
      </c>
      <c r="P829" t="s">
        <v>1590</v>
      </c>
      <c r="AH829">
        <v>1732137</v>
      </c>
      <c r="AI829">
        <v>1730824</v>
      </c>
      <c r="AJ829">
        <f t="shared" si="17"/>
        <v>1</v>
      </c>
    </row>
    <row r="830" spans="1:36">
      <c r="A830" s="1">
        <v>46230</v>
      </c>
      <c r="B830" t="s">
        <v>977</v>
      </c>
      <c r="C830" t="s">
        <v>7</v>
      </c>
      <c r="D830" t="s">
        <v>1426</v>
      </c>
      <c r="E830" t="s">
        <v>208</v>
      </c>
      <c r="F830" t="s">
        <v>1376</v>
      </c>
      <c r="G830">
        <v>44694</v>
      </c>
      <c r="H830" s="1">
        <v>43082</v>
      </c>
      <c r="I830" s="1">
        <v>43117</v>
      </c>
      <c r="J830" s="1">
        <v>48396</v>
      </c>
      <c r="K830" t="s">
        <v>980</v>
      </c>
      <c r="L830" t="s">
        <v>7</v>
      </c>
      <c r="M830">
        <v>-108945</v>
      </c>
      <c r="N830">
        <v>-108945</v>
      </c>
      <c r="O830" t="s">
        <v>120</v>
      </c>
      <c r="P830" t="s">
        <v>1590</v>
      </c>
      <c r="AH830">
        <v>1731125</v>
      </c>
      <c r="AI830">
        <v>1731801</v>
      </c>
      <c r="AJ830">
        <f t="shared" si="17"/>
        <v>1</v>
      </c>
    </row>
    <row r="831" spans="1:36">
      <c r="A831" s="1">
        <v>46230</v>
      </c>
      <c r="B831" t="s">
        <v>977</v>
      </c>
      <c r="C831" t="s">
        <v>7</v>
      </c>
      <c r="D831" t="s">
        <v>1426</v>
      </c>
      <c r="E831" t="s">
        <v>208</v>
      </c>
      <c r="F831" t="s">
        <v>1376</v>
      </c>
      <c r="G831">
        <v>44717</v>
      </c>
      <c r="H831" s="1">
        <v>43084</v>
      </c>
      <c r="I831" s="1">
        <v>43117</v>
      </c>
      <c r="J831" s="1">
        <v>48396</v>
      </c>
      <c r="K831" t="s">
        <v>980</v>
      </c>
      <c r="L831" t="s">
        <v>7</v>
      </c>
      <c r="M831">
        <v>108945</v>
      </c>
      <c r="N831">
        <v>108945</v>
      </c>
      <c r="O831" t="s">
        <v>120</v>
      </c>
      <c r="P831" t="s">
        <v>1586</v>
      </c>
      <c r="AH831">
        <v>1732773</v>
      </c>
      <c r="AI831">
        <v>1731843</v>
      </c>
      <c r="AJ831">
        <f t="shared" si="17"/>
        <v>1</v>
      </c>
    </row>
    <row r="832" spans="1:36">
      <c r="A832" s="1">
        <v>46230</v>
      </c>
      <c r="B832" t="s">
        <v>977</v>
      </c>
      <c r="C832" t="s">
        <v>7</v>
      </c>
      <c r="D832" t="s">
        <v>1426</v>
      </c>
      <c r="E832" t="s">
        <v>208</v>
      </c>
      <c r="F832" t="s">
        <v>1376</v>
      </c>
      <c r="G832">
        <v>44717</v>
      </c>
      <c r="H832" s="1">
        <v>43084</v>
      </c>
      <c r="I832" s="1">
        <v>43117</v>
      </c>
      <c r="J832" s="1">
        <v>48396</v>
      </c>
      <c r="K832" t="s">
        <v>113</v>
      </c>
      <c r="L832" t="s">
        <v>7</v>
      </c>
      <c r="M832">
        <v>11686.95</v>
      </c>
      <c r="N832">
        <v>11686.95</v>
      </c>
      <c r="O832" t="s">
        <v>120</v>
      </c>
      <c r="P832" t="s">
        <v>1586</v>
      </c>
      <c r="AH832">
        <v>1733376</v>
      </c>
      <c r="AI832">
        <v>1731869</v>
      </c>
      <c r="AJ832">
        <f t="shared" si="17"/>
        <v>1</v>
      </c>
    </row>
    <row r="833" spans="1:36">
      <c r="A833" s="1">
        <v>46230</v>
      </c>
      <c r="B833" t="s">
        <v>977</v>
      </c>
      <c r="C833" t="s">
        <v>7</v>
      </c>
      <c r="D833" t="s">
        <v>1426</v>
      </c>
      <c r="E833" t="s">
        <v>208</v>
      </c>
      <c r="F833" t="s">
        <v>1376</v>
      </c>
      <c r="G833">
        <v>44931</v>
      </c>
      <c r="H833" s="1">
        <v>43110</v>
      </c>
      <c r="I833" s="1">
        <v>43117</v>
      </c>
      <c r="J833" s="1">
        <v>48396</v>
      </c>
      <c r="K833" t="s">
        <v>980</v>
      </c>
      <c r="L833" t="s">
        <v>7</v>
      </c>
      <c r="M833">
        <v>-108945</v>
      </c>
      <c r="N833">
        <v>-108945</v>
      </c>
      <c r="O833" t="s">
        <v>120</v>
      </c>
      <c r="P833" t="s">
        <v>1586</v>
      </c>
      <c r="AH833">
        <v>1728086</v>
      </c>
      <c r="AI833">
        <v>1732419</v>
      </c>
      <c r="AJ833">
        <f t="shared" si="17"/>
        <v>1</v>
      </c>
    </row>
    <row r="834" spans="1:36">
      <c r="A834" s="1">
        <v>46230</v>
      </c>
      <c r="B834" t="s">
        <v>977</v>
      </c>
      <c r="C834" t="s">
        <v>7</v>
      </c>
      <c r="D834" t="s">
        <v>1426</v>
      </c>
      <c r="E834" t="s">
        <v>208</v>
      </c>
      <c r="F834" t="s">
        <v>1376</v>
      </c>
      <c r="G834">
        <v>44931</v>
      </c>
      <c r="H834" s="1">
        <v>43110</v>
      </c>
      <c r="I834" s="1">
        <v>43117</v>
      </c>
      <c r="J834" s="1">
        <v>48396</v>
      </c>
      <c r="K834" t="s">
        <v>113</v>
      </c>
      <c r="L834" t="s">
        <v>7</v>
      </c>
      <c r="M834">
        <v>-11686.95</v>
      </c>
      <c r="N834">
        <v>-11686.95</v>
      </c>
      <c r="O834" t="s">
        <v>120</v>
      </c>
      <c r="P834" t="s">
        <v>1586</v>
      </c>
      <c r="AH834">
        <v>1728834</v>
      </c>
      <c r="AI834">
        <v>1733550</v>
      </c>
      <c r="AJ834">
        <f t="shared" si="17"/>
        <v>1</v>
      </c>
    </row>
    <row r="835" spans="1:36">
      <c r="A835" s="1">
        <v>46230</v>
      </c>
      <c r="B835" t="s">
        <v>977</v>
      </c>
      <c r="C835" t="s">
        <v>7</v>
      </c>
      <c r="D835" t="s">
        <v>1426</v>
      </c>
      <c r="E835" t="s">
        <v>208</v>
      </c>
      <c r="F835" t="s">
        <v>1376</v>
      </c>
      <c r="G835">
        <v>44932</v>
      </c>
      <c r="H835" s="1">
        <v>43110</v>
      </c>
      <c r="I835" s="1">
        <v>43117</v>
      </c>
      <c r="J835" s="1">
        <v>48396</v>
      </c>
      <c r="K835" t="s">
        <v>113</v>
      </c>
      <c r="L835" t="s">
        <v>7</v>
      </c>
      <c r="M835">
        <v>11686.95</v>
      </c>
      <c r="N835">
        <v>11686.95</v>
      </c>
      <c r="O835" t="s">
        <v>120</v>
      </c>
      <c r="P835" t="s">
        <v>1590</v>
      </c>
      <c r="AH835">
        <v>1732178</v>
      </c>
      <c r="AI835">
        <v>1733749</v>
      </c>
      <c r="AJ835">
        <f t="shared" si="17"/>
        <v>1</v>
      </c>
    </row>
    <row r="836" spans="1:36">
      <c r="A836" s="1">
        <v>46230</v>
      </c>
      <c r="B836" t="s">
        <v>977</v>
      </c>
      <c r="C836" t="s">
        <v>7</v>
      </c>
      <c r="D836" t="s">
        <v>1426</v>
      </c>
      <c r="E836" t="s">
        <v>208</v>
      </c>
      <c r="F836" t="s">
        <v>1376</v>
      </c>
      <c r="G836">
        <v>44932</v>
      </c>
      <c r="H836" s="1">
        <v>43110</v>
      </c>
      <c r="I836" s="1">
        <v>43117</v>
      </c>
      <c r="J836" s="1">
        <v>48396</v>
      </c>
      <c r="K836" t="s">
        <v>980</v>
      </c>
      <c r="L836" t="s">
        <v>7</v>
      </c>
      <c r="M836">
        <v>108945</v>
      </c>
      <c r="N836">
        <v>108945</v>
      </c>
      <c r="O836" t="s">
        <v>120</v>
      </c>
      <c r="P836" t="s">
        <v>1590</v>
      </c>
      <c r="AH836">
        <v>1731011</v>
      </c>
      <c r="AI836">
        <v>1728867</v>
      </c>
      <c r="AJ836">
        <f t="shared" ref="AJ836:AJ899" si="18">COUNTIF(AH:AH,AI836)</f>
        <v>1</v>
      </c>
    </row>
    <row r="837" spans="1:36">
      <c r="A837" s="1">
        <v>46230</v>
      </c>
      <c r="B837" t="s">
        <v>977</v>
      </c>
      <c r="C837" t="s">
        <v>7</v>
      </c>
      <c r="D837" t="s">
        <v>1426</v>
      </c>
      <c r="E837" t="s">
        <v>208</v>
      </c>
      <c r="F837" t="s">
        <v>1394</v>
      </c>
      <c r="G837">
        <v>44911</v>
      </c>
      <c r="H837" s="1">
        <v>43109</v>
      </c>
      <c r="I837" s="1">
        <v>43146</v>
      </c>
      <c r="J837" s="1">
        <v>48458</v>
      </c>
      <c r="K837" t="s">
        <v>113</v>
      </c>
      <c r="L837" t="s">
        <v>7</v>
      </c>
      <c r="M837">
        <v>-114583.33</v>
      </c>
      <c r="N837">
        <v>-114583.33</v>
      </c>
      <c r="O837" t="s">
        <v>120</v>
      </c>
      <c r="P837" t="s">
        <v>1583</v>
      </c>
      <c r="AH837">
        <v>1802914</v>
      </c>
      <c r="AI837">
        <v>1732916</v>
      </c>
      <c r="AJ837">
        <f t="shared" si="18"/>
        <v>1</v>
      </c>
    </row>
    <row r="838" spans="1:36">
      <c r="A838" s="1">
        <v>46230</v>
      </c>
      <c r="B838" t="s">
        <v>977</v>
      </c>
      <c r="C838" t="s">
        <v>7</v>
      </c>
      <c r="D838" t="s">
        <v>1426</v>
      </c>
      <c r="E838" t="s">
        <v>208</v>
      </c>
      <c r="F838" t="s">
        <v>1394</v>
      </c>
      <c r="G838">
        <v>45494</v>
      </c>
      <c r="H838" s="1">
        <v>43139</v>
      </c>
      <c r="I838" s="1">
        <v>43146</v>
      </c>
      <c r="J838" s="1">
        <v>48458</v>
      </c>
      <c r="K838" t="s">
        <v>113</v>
      </c>
      <c r="L838" t="s">
        <v>7</v>
      </c>
      <c r="M838">
        <v>62500</v>
      </c>
      <c r="N838">
        <v>62500</v>
      </c>
      <c r="O838" t="s">
        <v>120</v>
      </c>
      <c r="P838" t="s">
        <v>1599</v>
      </c>
      <c r="AH838">
        <v>1731728</v>
      </c>
      <c r="AI838">
        <v>1733677</v>
      </c>
      <c r="AJ838">
        <f t="shared" si="18"/>
        <v>1</v>
      </c>
    </row>
    <row r="839" spans="1:36">
      <c r="A839" s="1">
        <v>46230</v>
      </c>
      <c r="B839" t="s">
        <v>977</v>
      </c>
      <c r="C839" t="s">
        <v>7</v>
      </c>
      <c r="D839" t="s">
        <v>1426</v>
      </c>
      <c r="E839" t="s">
        <v>208</v>
      </c>
      <c r="F839" t="s">
        <v>1394</v>
      </c>
      <c r="G839">
        <v>45531</v>
      </c>
      <c r="H839" s="1">
        <v>43143</v>
      </c>
      <c r="I839" s="1">
        <v>43146</v>
      </c>
      <c r="J839" s="1">
        <v>48458</v>
      </c>
      <c r="K839" t="s">
        <v>113</v>
      </c>
      <c r="L839" t="s">
        <v>7</v>
      </c>
      <c r="M839">
        <v>52083.33</v>
      </c>
      <c r="N839">
        <v>52083.33</v>
      </c>
      <c r="O839" t="s">
        <v>120</v>
      </c>
      <c r="P839" t="s">
        <v>1599</v>
      </c>
      <c r="AH839">
        <v>1729309</v>
      </c>
      <c r="AI839">
        <v>1728585</v>
      </c>
      <c r="AJ839">
        <f t="shared" si="18"/>
        <v>1</v>
      </c>
    </row>
    <row r="840" spans="1:36">
      <c r="A840" s="1">
        <v>46230</v>
      </c>
      <c r="B840" t="s">
        <v>977</v>
      </c>
      <c r="C840" t="s">
        <v>7</v>
      </c>
      <c r="D840" t="s">
        <v>1426</v>
      </c>
      <c r="E840" t="s">
        <v>208</v>
      </c>
      <c r="F840" t="s">
        <v>1394</v>
      </c>
      <c r="G840">
        <v>45537</v>
      </c>
      <c r="H840" s="1">
        <v>43143</v>
      </c>
      <c r="I840" s="1">
        <v>43146</v>
      </c>
      <c r="J840" s="1">
        <v>48458</v>
      </c>
      <c r="K840" t="s">
        <v>113</v>
      </c>
      <c r="L840" t="s">
        <v>7</v>
      </c>
      <c r="M840">
        <v>-114583.33</v>
      </c>
      <c r="N840">
        <v>-114583.33</v>
      </c>
      <c r="O840" t="s">
        <v>120</v>
      </c>
      <c r="P840" t="s">
        <v>1599</v>
      </c>
      <c r="AH840">
        <v>1732695</v>
      </c>
      <c r="AI840">
        <v>1731841</v>
      </c>
      <c r="AJ840">
        <f t="shared" si="18"/>
        <v>1</v>
      </c>
    </row>
    <row r="841" spans="1:36">
      <c r="A841" s="1">
        <v>46230</v>
      </c>
      <c r="B841" t="s">
        <v>977</v>
      </c>
      <c r="C841" t="s">
        <v>7</v>
      </c>
      <c r="D841" t="s">
        <v>1426</v>
      </c>
      <c r="E841" t="s">
        <v>208</v>
      </c>
      <c r="F841" t="s">
        <v>1394</v>
      </c>
      <c r="G841">
        <v>45538</v>
      </c>
      <c r="H841" s="1">
        <v>43143</v>
      </c>
      <c r="I841" s="1">
        <v>43146</v>
      </c>
      <c r="J841" s="1">
        <v>48458</v>
      </c>
      <c r="K841" t="s">
        <v>113</v>
      </c>
      <c r="L841" t="s">
        <v>7</v>
      </c>
      <c r="M841">
        <v>114583.33</v>
      </c>
      <c r="N841">
        <v>114583.33</v>
      </c>
      <c r="O841" t="s">
        <v>120</v>
      </c>
      <c r="P841" t="s">
        <v>1583</v>
      </c>
      <c r="AH841">
        <v>1727841</v>
      </c>
      <c r="AI841">
        <v>1733577</v>
      </c>
      <c r="AJ841">
        <f t="shared" si="18"/>
        <v>1</v>
      </c>
    </row>
    <row r="842" spans="1:36">
      <c r="A842" s="1">
        <v>46230</v>
      </c>
      <c r="B842" t="s">
        <v>977</v>
      </c>
      <c r="C842" t="s">
        <v>7</v>
      </c>
      <c r="D842" t="s">
        <v>1426</v>
      </c>
      <c r="E842" t="s">
        <v>208</v>
      </c>
      <c r="F842" t="s">
        <v>1381</v>
      </c>
      <c r="G842">
        <v>44943</v>
      </c>
      <c r="H842" s="1">
        <v>43110</v>
      </c>
      <c r="I842" s="1">
        <v>43146</v>
      </c>
      <c r="J842" s="1">
        <v>48305</v>
      </c>
      <c r="K842" t="s">
        <v>113</v>
      </c>
      <c r="L842" t="s">
        <v>7</v>
      </c>
      <c r="M842">
        <v>-62500</v>
      </c>
      <c r="N842">
        <v>-62500</v>
      </c>
      <c r="O842" t="s">
        <v>120</v>
      </c>
      <c r="P842" t="s">
        <v>1590</v>
      </c>
      <c r="AH842">
        <v>1732007</v>
      </c>
      <c r="AI842">
        <v>1733814</v>
      </c>
      <c r="AJ842">
        <f t="shared" si="18"/>
        <v>1</v>
      </c>
    </row>
    <row r="843" spans="1:36">
      <c r="A843" s="1">
        <v>46230</v>
      </c>
      <c r="B843" t="s">
        <v>977</v>
      </c>
      <c r="C843" t="s">
        <v>7</v>
      </c>
      <c r="D843" t="s">
        <v>1426</v>
      </c>
      <c r="E843" t="s">
        <v>208</v>
      </c>
      <c r="F843" t="s">
        <v>1381</v>
      </c>
      <c r="G843">
        <v>45050</v>
      </c>
      <c r="H843" s="1">
        <v>43124</v>
      </c>
      <c r="I843" s="1">
        <v>43146</v>
      </c>
      <c r="J843" s="1">
        <v>48305</v>
      </c>
      <c r="K843" t="s">
        <v>113</v>
      </c>
      <c r="L843" t="s">
        <v>7</v>
      </c>
      <c r="M843">
        <v>62500</v>
      </c>
      <c r="N843">
        <v>62500</v>
      </c>
      <c r="O843" t="s">
        <v>120</v>
      </c>
      <c r="P843" t="s">
        <v>1598</v>
      </c>
      <c r="AH843">
        <v>1729943</v>
      </c>
      <c r="AI843">
        <v>1728105</v>
      </c>
      <c r="AJ843">
        <f t="shared" si="18"/>
        <v>1</v>
      </c>
    </row>
    <row r="844" spans="1:36">
      <c r="A844" s="1">
        <v>46230</v>
      </c>
      <c r="B844" t="s">
        <v>977</v>
      </c>
      <c r="C844" t="s">
        <v>7</v>
      </c>
      <c r="D844" t="s">
        <v>1426</v>
      </c>
      <c r="E844" t="s">
        <v>208</v>
      </c>
      <c r="F844" t="s">
        <v>1381</v>
      </c>
      <c r="G844">
        <v>45502</v>
      </c>
      <c r="H844" s="1">
        <v>43139</v>
      </c>
      <c r="I844" s="1">
        <v>43146</v>
      </c>
      <c r="J844" s="1">
        <v>48305</v>
      </c>
      <c r="K844" t="s">
        <v>113</v>
      </c>
      <c r="L844" t="s">
        <v>7</v>
      </c>
      <c r="M844">
        <v>-62500</v>
      </c>
      <c r="N844">
        <v>-62500</v>
      </c>
      <c r="O844" t="s">
        <v>120</v>
      </c>
      <c r="P844" t="s">
        <v>1598</v>
      </c>
      <c r="AH844">
        <v>1732460</v>
      </c>
      <c r="AI844">
        <v>1733643</v>
      </c>
      <c r="AJ844">
        <f t="shared" si="18"/>
        <v>1</v>
      </c>
    </row>
    <row r="845" spans="1:36">
      <c r="A845" s="1">
        <v>46230</v>
      </c>
      <c r="B845" t="s">
        <v>977</v>
      </c>
      <c r="C845" t="s">
        <v>7</v>
      </c>
      <c r="D845" t="s">
        <v>1426</v>
      </c>
      <c r="E845" t="s">
        <v>208</v>
      </c>
      <c r="F845" t="s">
        <v>1381</v>
      </c>
      <c r="G845">
        <v>45503</v>
      </c>
      <c r="H845" s="1">
        <v>43139</v>
      </c>
      <c r="I845" s="1">
        <v>43146</v>
      </c>
      <c r="J845" s="1">
        <v>48305</v>
      </c>
      <c r="K845" t="s">
        <v>113</v>
      </c>
      <c r="L845" t="s">
        <v>7</v>
      </c>
      <c r="M845">
        <v>62500</v>
      </c>
      <c r="N845">
        <v>62500</v>
      </c>
      <c r="O845" t="s">
        <v>120</v>
      </c>
      <c r="P845" t="s">
        <v>1590</v>
      </c>
      <c r="AH845">
        <v>1729250</v>
      </c>
      <c r="AI845">
        <v>1733676</v>
      </c>
      <c r="AJ845">
        <f t="shared" si="18"/>
        <v>1</v>
      </c>
    </row>
    <row r="846" spans="1:36">
      <c r="A846" s="1">
        <v>46230</v>
      </c>
      <c r="B846" t="s">
        <v>977</v>
      </c>
      <c r="C846" t="s">
        <v>7</v>
      </c>
      <c r="D846" t="s">
        <v>1426</v>
      </c>
      <c r="E846" t="s">
        <v>208</v>
      </c>
      <c r="F846" t="s">
        <v>1386</v>
      </c>
      <c r="G846">
        <v>45497</v>
      </c>
      <c r="H846" s="1">
        <v>43139</v>
      </c>
      <c r="I846" s="1">
        <v>43174</v>
      </c>
      <c r="J846" s="1">
        <v>48488</v>
      </c>
      <c r="K846" t="s">
        <v>980</v>
      </c>
      <c r="L846" t="s">
        <v>7</v>
      </c>
      <c r="M846">
        <v>-139380</v>
      </c>
      <c r="N846">
        <v>-139380</v>
      </c>
      <c r="O846" t="s">
        <v>120</v>
      </c>
      <c r="P846" t="s">
        <v>1599</v>
      </c>
      <c r="AH846">
        <v>1733152</v>
      </c>
      <c r="AI846">
        <v>1733732</v>
      </c>
      <c r="AJ846">
        <f t="shared" si="18"/>
        <v>1</v>
      </c>
    </row>
    <row r="847" spans="1:36">
      <c r="A847" s="1">
        <v>46230</v>
      </c>
      <c r="B847" t="s">
        <v>977</v>
      </c>
      <c r="C847" t="s">
        <v>7</v>
      </c>
      <c r="D847" t="s">
        <v>1426</v>
      </c>
      <c r="E847" t="s">
        <v>208</v>
      </c>
      <c r="F847" t="s">
        <v>1386</v>
      </c>
      <c r="G847">
        <v>45497</v>
      </c>
      <c r="H847" s="1">
        <v>43139</v>
      </c>
      <c r="I847" s="1">
        <v>43174</v>
      </c>
      <c r="J847" s="1">
        <v>48488</v>
      </c>
      <c r="K847" t="s">
        <v>113</v>
      </c>
      <c r="L847" t="s">
        <v>7</v>
      </c>
      <c r="M847">
        <v>-14189</v>
      </c>
      <c r="N847">
        <v>-14189</v>
      </c>
      <c r="O847" t="s">
        <v>120</v>
      </c>
      <c r="P847" t="s">
        <v>1599</v>
      </c>
      <c r="AH847">
        <v>1732749</v>
      </c>
      <c r="AI847">
        <v>1729456</v>
      </c>
      <c r="AJ847">
        <f t="shared" si="18"/>
        <v>1</v>
      </c>
    </row>
    <row r="848" spans="1:36">
      <c r="A848" s="1">
        <v>46230</v>
      </c>
      <c r="B848" t="s">
        <v>977</v>
      </c>
      <c r="C848" t="s">
        <v>7</v>
      </c>
      <c r="D848" t="s">
        <v>1426</v>
      </c>
      <c r="E848" t="s">
        <v>208</v>
      </c>
      <c r="F848" t="s">
        <v>1386</v>
      </c>
      <c r="G848">
        <v>45532</v>
      </c>
      <c r="H848" s="1">
        <v>43143</v>
      </c>
      <c r="I848" s="1">
        <v>43174</v>
      </c>
      <c r="J848" s="1">
        <v>48488</v>
      </c>
      <c r="K848" t="s">
        <v>980</v>
      </c>
      <c r="L848" t="s">
        <v>7</v>
      </c>
      <c r="M848">
        <v>-116150</v>
      </c>
      <c r="N848">
        <v>-116150</v>
      </c>
      <c r="O848" t="s">
        <v>120</v>
      </c>
      <c r="P848" t="s">
        <v>1599</v>
      </c>
      <c r="AH848">
        <v>1729554</v>
      </c>
      <c r="AI848">
        <v>1732102</v>
      </c>
      <c r="AJ848">
        <f t="shared" si="18"/>
        <v>1</v>
      </c>
    </row>
    <row r="849" spans="1:36">
      <c r="A849" s="1">
        <v>46230</v>
      </c>
      <c r="B849" t="s">
        <v>977</v>
      </c>
      <c r="C849" t="s">
        <v>7</v>
      </c>
      <c r="D849" t="s">
        <v>1426</v>
      </c>
      <c r="E849" t="s">
        <v>208</v>
      </c>
      <c r="F849" t="s">
        <v>1386</v>
      </c>
      <c r="G849">
        <v>45532</v>
      </c>
      <c r="H849" s="1">
        <v>43143</v>
      </c>
      <c r="I849" s="1">
        <v>43174</v>
      </c>
      <c r="J849" s="1">
        <v>48488</v>
      </c>
      <c r="K849" t="s">
        <v>113</v>
      </c>
      <c r="L849" t="s">
        <v>7</v>
      </c>
      <c r="M849">
        <v>-11824.17</v>
      </c>
      <c r="N849">
        <v>-11824.17</v>
      </c>
      <c r="O849" t="s">
        <v>120</v>
      </c>
      <c r="P849" t="s">
        <v>1599</v>
      </c>
      <c r="AH849">
        <v>1732092</v>
      </c>
      <c r="AI849">
        <v>1733044</v>
      </c>
      <c r="AJ849">
        <f t="shared" si="18"/>
        <v>1</v>
      </c>
    </row>
    <row r="850" spans="1:36">
      <c r="A850" s="1">
        <v>46230</v>
      </c>
      <c r="B850" t="s">
        <v>977</v>
      </c>
      <c r="C850" t="s">
        <v>7</v>
      </c>
      <c r="D850" t="s">
        <v>1426</v>
      </c>
      <c r="E850" t="s">
        <v>208</v>
      </c>
      <c r="F850" t="s">
        <v>1386</v>
      </c>
      <c r="G850">
        <v>45839</v>
      </c>
      <c r="H850" s="1">
        <v>43168</v>
      </c>
      <c r="I850" s="1">
        <v>43174</v>
      </c>
      <c r="J850" s="1">
        <v>48488</v>
      </c>
      <c r="K850" t="s">
        <v>980</v>
      </c>
      <c r="L850" t="s">
        <v>7</v>
      </c>
      <c r="M850">
        <v>255530</v>
      </c>
      <c r="N850">
        <v>255530</v>
      </c>
      <c r="O850" t="s">
        <v>120</v>
      </c>
      <c r="P850" t="s">
        <v>830</v>
      </c>
      <c r="AH850">
        <v>1732947</v>
      </c>
      <c r="AI850">
        <v>1733400</v>
      </c>
      <c r="AJ850">
        <f t="shared" si="18"/>
        <v>1</v>
      </c>
    </row>
    <row r="851" spans="1:36">
      <c r="A851" s="1">
        <v>46230</v>
      </c>
      <c r="B851" t="s">
        <v>977</v>
      </c>
      <c r="C851" t="s">
        <v>7</v>
      </c>
      <c r="D851" t="s">
        <v>1426</v>
      </c>
      <c r="E851" t="s">
        <v>208</v>
      </c>
      <c r="F851" t="s">
        <v>1386</v>
      </c>
      <c r="G851">
        <v>45839</v>
      </c>
      <c r="H851" s="1">
        <v>43168</v>
      </c>
      <c r="I851" s="1">
        <v>43174</v>
      </c>
      <c r="J851" s="1">
        <v>48488</v>
      </c>
      <c r="K851" t="s">
        <v>113</v>
      </c>
      <c r="L851" t="s">
        <v>7</v>
      </c>
      <c r="M851">
        <v>26013.17</v>
      </c>
      <c r="N851">
        <v>26013.17</v>
      </c>
      <c r="O851" t="s">
        <v>120</v>
      </c>
      <c r="P851" t="s">
        <v>830</v>
      </c>
      <c r="AH851">
        <v>1731439</v>
      </c>
      <c r="AI851">
        <v>1729734</v>
      </c>
      <c r="AJ851">
        <f t="shared" si="18"/>
        <v>1</v>
      </c>
    </row>
    <row r="852" spans="1:36">
      <c r="A852" s="1">
        <v>46230</v>
      </c>
      <c r="B852" t="s">
        <v>977</v>
      </c>
      <c r="C852" t="s">
        <v>7</v>
      </c>
      <c r="D852" t="s">
        <v>1426</v>
      </c>
      <c r="E852" t="s">
        <v>208</v>
      </c>
      <c r="F852" t="s">
        <v>1386</v>
      </c>
      <c r="G852">
        <v>45848</v>
      </c>
      <c r="H852" s="1">
        <v>43171</v>
      </c>
      <c r="I852" s="1">
        <v>43174</v>
      </c>
      <c r="J852" s="1">
        <v>48488</v>
      </c>
      <c r="K852" t="s">
        <v>980</v>
      </c>
      <c r="L852" t="s">
        <v>7</v>
      </c>
      <c r="M852">
        <v>255530</v>
      </c>
      <c r="N852">
        <v>255530</v>
      </c>
      <c r="O852" t="s">
        <v>120</v>
      </c>
      <c r="P852" t="s">
        <v>1599</v>
      </c>
      <c r="AH852">
        <v>1730715</v>
      </c>
      <c r="AI852">
        <v>1730138</v>
      </c>
      <c r="AJ852">
        <f t="shared" si="18"/>
        <v>1</v>
      </c>
    </row>
    <row r="853" spans="1:36">
      <c r="A853" s="1">
        <v>46230</v>
      </c>
      <c r="B853" t="s">
        <v>977</v>
      </c>
      <c r="C853" t="s">
        <v>7</v>
      </c>
      <c r="D853" t="s">
        <v>1426</v>
      </c>
      <c r="E853" t="s">
        <v>208</v>
      </c>
      <c r="F853" t="s">
        <v>1386</v>
      </c>
      <c r="G853">
        <v>45848</v>
      </c>
      <c r="H853" s="1">
        <v>43171</v>
      </c>
      <c r="I853" s="1">
        <v>43174</v>
      </c>
      <c r="J853" s="1">
        <v>48488</v>
      </c>
      <c r="K853" t="s">
        <v>113</v>
      </c>
      <c r="L853" t="s">
        <v>7</v>
      </c>
      <c r="M853">
        <v>26013.17</v>
      </c>
      <c r="N853">
        <v>26013.17</v>
      </c>
      <c r="O853" t="s">
        <v>120</v>
      </c>
      <c r="P853" t="s">
        <v>1599</v>
      </c>
      <c r="AH853">
        <v>1733818</v>
      </c>
      <c r="AI853">
        <v>1730521</v>
      </c>
      <c r="AJ853">
        <f t="shared" si="18"/>
        <v>1</v>
      </c>
    </row>
    <row r="854" spans="1:36">
      <c r="A854" s="1">
        <v>46230</v>
      </c>
      <c r="B854" t="s">
        <v>977</v>
      </c>
      <c r="C854" t="s">
        <v>7</v>
      </c>
      <c r="D854" t="s">
        <v>1426</v>
      </c>
      <c r="E854" t="s">
        <v>208</v>
      </c>
      <c r="F854" t="s">
        <v>1386</v>
      </c>
      <c r="G854">
        <v>45851</v>
      </c>
      <c r="H854" s="1">
        <v>43171</v>
      </c>
      <c r="I854" s="1">
        <v>43174</v>
      </c>
      <c r="J854" s="1">
        <v>48488</v>
      </c>
      <c r="K854" t="s">
        <v>980</v>
      </c>
      <c r="L854" t="s">
        <v>7</v>
      </c>
      <c r="M854">
        <v>-255530</v>
      </c>
      <c r="N854">
        <v>-255530</v>
      </c>
      <c r="O854" t="s">
        <v>120</v>
      </c>
      <c r="P854" t="s">
        <v>830</v>
      </c>
      <c r="AH854">
        <v>1728732</v>
      </c>
      <c r="AI854">
        <v>1733495</v>
      </c>
      <c r="AJ854">
        <f t="shared" si="18"/>
        <v>1</v>
      </c>
    </row>
    <row r="855" spans="1:36">
      <c r="A855" s="1">
        <v>46230</v>
      </c>
      <c r="B855" t="s">
        <v>977</v>
      </c>
      <c r="C855" t="s">
        <v>7</v>
      </c>
      <c r="D855" t="s">
        <v>1426</v>
      </c>
      <c r="E855" t="s">
        <v>208</v>
      </c>
      <c r="F855" t="s">
        <v>1386</v>
      </c>
      <c r="G855">
        <v>45851</v>
      </c>
      <c r="H855" s="1">
        <v>43171</v>
      </c>
      <c r="I855" s="1">
        <v>43174</v>
      </c>
      <c r="J855" s="1">
        <v>48488</v>
      </c>
      <c r="K855" t="s">
        <v>113</v>
      </c>
      <c r="L855" t="s">
        <v>7</v>
      </c>
      <c r="M855">
        <v>-26013.17</v>
      </c>
      <c r="N855">
        <v>-26013.17</v>
      </c>
      <c r="O855" t="s">
        <v>120</v>
      </c>
      <c r="P855" t="s">
        <v>830</v>
      </c>
      <c r="AH855">
        <v>1728778</v>
      </c>
      <c r="AI855">
        <v>1733575</v>
      </c>
      <c r="AJ855">
        <f t="shared" si="18"/>
        <v>1</v>
      </c>
    </row>
    <row r="856" spans="1:36">
      <c r="A856" s="1">
        <v>46230</v>
      </c>
      <c r="B856" t="s">
        <v>977</v>
      </c>
      <c r="C856" t="s">
        <v>7</v>
      </c>
      <c r="D856" t="s">
        <v>1426</v>
      </c>
      <c r="E856" t="s">
        <v>208</v>
      </c>
      <c r="F856" t="s">
        <v>1458</v>
      </c>
      <c r="G856">
        <v>45841</v>
      </c>
      <c r="H856" s="1">
        <v>43168</v>
      </c>
      <c r="I856" s="1">
        <v>43207</v>
      </c>
      <c r="J856" s="1">
        <v>48549</v>
      </c>
      <c r="K856" t="s">
        <v>980</v>
      </c>
      <c r="L856" t="s">
        <v>7</v>
      </c>
      <c r="M856">
        <v>-262350</v>
      </c>
      <c r="N856">
        <v>-262350</v>
      </c>
      <c r="O856" t="s">
        <v>120</v>
      </c>
      <c r="P856" t="s">
        <v>830</v>
      </c>
      <c r="AH856">
        <v>1732362</v>
      </c>
      <c r="AI856">
        <v>1733579</v>
      </c>
      <c r="AJ856">
        <f t="shared" si="18"/>
        <v>1</v>
      </c>
    </row>
    <row r="857" spans="1:36">
      <c r="A857" s="1">
        <v>46230</v>
      </c>
      <c r="B857" t="s">
        <v>977</v>
      </c>
      <c r="C857" t="s">
        <v>7</v>
      </c>
      <c r="D857" t="s">
        <v>1426</v>
      </c>
      <c r="E857" t="s">
        <v>208</v>
      </c>
      <c r="F857" t="s">
        <v>1458</v>
      </c>
      <c r="G857">
        <v>45841</v>
      </c>
      <c r="H857" s="1">
        <v>43168</v>
      </c>
      <c r="I857" s="1">
        <v>43207</v>
      </c>
      <c r="J857" s="1">
        <v>48549</v>
      </c>
      <c r="K857" t="s">
        <v>113</v>
      </c>
      <c r="L857" t="s">
        <v>7</v>
      </c>
      <c r="M857">
        <v>-27456.23</v>
      </c>
      <c r="N857">
        <v>-27456.23</v>
      </c>
      <c r="O857" t="s">
        <v>120</v>
      </c>
      <c r="P857" t="s">
        <v>830</v>
      </c>
      <c r="AH857">
        <v>1733296</v>
      </c>
      <c r="AI857">
        <v>1731750</v>
      </c>
      <c r="AJ857">
        <f t="shared" si="18"/>
        <v>1</v>
      </c>
    </row>
    <row r="858" spans="1:36">
      <c r="A858" s="1">
        <v>46230</v>
      </c>
      <c r="B858" t="s">
        <v>977</v>
      </c>
      <c r="C858" t="s">
        <v>7</v>
      </c>
      <c r="D858" t="s">
        <v>1426</v>
      </c>
      <c r="E858" t="s">
        <v>208</v>
      </c>
      <c r="F858" t="s">
        <v>1458</v>
      </c>
      <c r="G858">
        <v>45988</v>
      </c>
      <c r="H858" s="1">
        <v>43186</v>
      </c>
      <c r="I858" s="1">
        <v>43207</v>
      </c>
      <c r="J858" s="1">
        <v>48549</v>
      </c>
      <c r="K858" t="s">
        <v>980</v>
      </c>
      <c r="L858" t="s">
        <v>7</v>
      </c>
      <c r="M858">
        <v>-95400</v>
      </c>
      <c r="N858">
        <v>-95400</v>
      </c>
      <c r="O858" t="s">
        <v>120</v>
      </c>
      <c r="P858" t="s">
        <v>1590</v>
      </c>
      <c r="AH858">
        <v>1800316</v>
      </c>
      <c r="AI858">
        <v>1731816</v>
      </c>
      <c r="AJ858">
        <f t="shared" si="18"/>
        <v>1</v>
      </c>
    </row>
    <row r="859" spans="1:36">
      <c r="A859" s="1">
        <v>46230</v>
      </c>
      <c r="B859" t="s">
        <v>977</v>
      </c>
      <c r="C859" t="s">
        <v>7</v>
      </c>
      <c r="D859" t="s">
        <v>1426</v>
      </c>
      <c r="E859" t="s">
        <v>208</v>
      </c>
      <c r="F859" t="s">
        <v>1458</v>
      </c>
      <c r="G859">
        <v>45988</v>
      </c>
      <c r="H859" s="1">
        <v>43186</v>
      </c>
      <c r="I859" s="1">
        <v>43207</v>
      </c>
      <c r="J859" s="1">
        <v>48549</v>
      </c>
      <c r="K859" t="s">
        <v>113</v>
      </c>
      <c r="L859" t="s">
        <v>7</v>
      </c>
      <c r="M859">
        <v>-9984.08</v>
      </c>
      <c r="N859">
        <v>-9984.08</v>
      </c>
      <c r="O859" t="s">
        <v>120</v>
      </c>
      <c r="P859" t="s">
        <v>1590</v>
      </c>
      <c r="AH859">
        <v>1800312</v>
      </c>
      <c r="AI859">
        <v>1733096</v>
      </c>
      <c r="AJ859">
        <f t="shared" si="18"/>
        <v>1</v>
      </c>
    </row>
    <row r="860" spans="1:36">
      <c r="A860" s="1">
        <v>46230</v>
      </c>
      <c r="B860" t="s">
        <v>977</v>
      </c>
      <c r="C860" t="s">
        <v>7</v>
      </c>
      <c r="D860" t="s">
        <v>1426</v>
      </c>
      <c r="E860" t="s">
        <v>208</v>
      </c>
      <c r="F860" t="s">
        <v>1458</v>
      </c>
      <c r="G860">
        <v>46154</v>
      </c>
      <c r="H860" s="1">
        <v>43195</v>
      </c>
      <c r="I860" s="1">
        <v>43207</v>
      </c>
      <c r="J860" s="1">
        <v>48549</v>
      </c>
      <c r="K860" t="s">
        <v>980</v>
      </c>
      <c r="L860" t="s">
        <v>7</v>
      </c>
      <c r="M860">
        <v>95400</v>
      </c>
      <c r="N860">
        <v>95400</v>
      </c>
      <c r="O860" t="s">
        <v>120</v>
      </c>
      <c r="P860" t="s">
        <v>1590</v>
      </c>
      <c r="AH860">
        <v>1800311</v>
      </c>
      <c r="AI860">
        <v>1733110</v>
      </c>
      <c r="AJ860">
        <f t="shared" si="18"/>
        <v>1</v>
      </c>
    </row>
    <row r="861" spans="1:36">
      <c r="A861" s="1">
        <v>46230</v>
      </c>
      <c r="B861" t="s">
        <v>977</v>
      </c>
      <c r="C861" t="s">
        <v>7</v>
      </c>
      <c r="D861" t="s">
        <v>1426</v>
      </c>
      <c r="E861" t="s">
        <v>208</v>
      </c>
      <c r="F861" t="s">
        <v>1458</v>
      </c>
      <c r="G861">
        <v>46154</v>
      </c>
      <c r="H861" s="1">
        <v>43195</v>
      </c>
      <c r="I861" s="1">
        <v>43207</v>
      </c>
      <c r="J861" s="1">
        <v>48549</v>
      </c>
      <c r="K861" t="s">
        <v>113</v>
      </c>
      <c r="L861" t="s">
        <v>7</v>
      </c>
      <c r="M861">
        <v>9984.08</v>
      </c>
      <c r="N861">
        <v>9984.08</v>
      </c>
      <c r="O861" t="s">
        <v>120</v>
      </c>
      <c r="P861" t="s">
        <v>1590</v>
      </c>
      <c r="AH861">
        <v>1800300</v>
      </c>
      <c r="AI861">
        <v>1733571</v>
      </c>
      <c r="AJ861">
        <f t="shared" si="18"/>
        <v>1</v>
      </c>
    </row>
    <row r="862" spans="1:36">
      <c r="A862" s="1">
        <v>46230</v>
      </c>
      <c r="B862" t="s">
        <v>977</v>
      </c>
      <c r="C862" t="s">
        <v>7</v>
      </c>
      <c r="D862" t="s">
        <v>1426</v>
      </c>
      <c r="E862" t="s">
        <v>208</v>
      </c>
      <c r="F862" t="s">
        <v>1458</v>
      </c>
      <c r="G862">
        <v>46202</v>
      </c>
      <c r="H862" s="1">
        <v>43199</v>
      </c>
      <c r="I862" s="1">
        <v>43207</v>
      </c>
      <c r="J862" s="1">
        <v>48549</v>
      </c>
      <c r="K862" t="s">
        <v>980</v>
      </c>
      <c r="L862" t="s">
        <v>7</v>
      </c>
      <c r="M862">
        <v>262350</v>
      </c>
      <c r="N862">
        <v>262350</v>
      </c>
      <c r="O862" t="s">
        <v>120</v>
      </c>
      <c r="P862" t="s">
        <v>830</v>
      </c>
      <c r="AH862">
        <v>1733508</v>
      </c>
      <c r="AI862">
        <v>1729495</v>
      </c>
      <c r="AJ862">
        <f t="shared" si="18"/>
        <v>1</v>
      </c>
    </row>
    <row r="863" spans="1:36">
      <c r="A863" s="1">
        <v>46230</v>
      </c>
      <c r="B863" t="s">
        <v>977</v>
      </c>
      <c r="C863" t="s">
        <v>7</v>
      </c>
      <c r="D863" t="s">
        <v>1426</v>
      </c>
      <c r="E863" t="s">
        <v>208</v>
      </c>
      <c r="F863" t="s">
        <v>1458</v>
      </c>
      <c r="G863">
        <v>46202</v>
      </c>
      <c r="H863" s="1">
        <v>43199</v>
      </c>
      <c r="I863" s="1">
        <v>43207</v>
      </c>
      <c r="J863" s="1">
        <v>48549</v>
      </c>
      <c r="K863" t="s">
        <v>113</v>
      </c>
      <c r="L863" t="s">
        <v>7</v>
      </c>
      <c r="M863">
        <v>27456.23</v>
      </c>
      <c r="N863">
        <v>27456.23</v>
      </c>
      <c r="O863" t="s">
        <v>120</v>
      </c>
      <c r="P863" t="s">
        <v>830</v>
      </c>
      <c r="AH863">
        <v>1802913</v>
      </c>
      <c r="AI863">
        <v>1733904</v>
      </c>
      <c r="AJ863">
        <f t="shared" si="18"/>
        <v>1</v>
      </c>
    </row>
    <row r="864" spans="1:36">
      <c r="A864" s="1">
        <v>46230</v>
      </c>
      <c r="B864" t="s">
        <v>977</v>
      </c>
      <c r="C864" t="s">
        <v>7</v>
      </c>
      <c r="D864" t="s">
        <v>1426</v>
      </c>
      <c r="E864" t="s">
        <v>208</v>
      </c>
      <c r="F864" t="s">
        <v>1445</v>
      </c>
      <c r="G864">
        <v>46205</v>
      </c>
      <c r="H864" s="1">
        <v>43199</v>
      </c>
      <c r="I864" s="1">
        <v>43237</v>
      </c>
      <c r="J864" s="1">
        <v>48549</v>
      </c>
      <c r="K864" t="s">
        <v>980</v>
      </c>
      <c r="L864" t="s">
        <v>7</v>
      </c>
      <c r="M864">
        <v>-265100</v>
      </c>
      <c r="N864">
        <v>-265100</v>
      </c>
      <c r="O864" t="s">
        <v>120</v>
      </c>
      <c r="P864" t="s">
        <v>830</v>
      </c>
      <c r="AH864">
        <v>1802912</v>
      </c>
      <c r="AI864">
        <v>1732228</v>
      </c>
      <c r="AJ864">
        <f t="shared" si="18"/>
        <v>1</v>
      </c>
    </row>
    <row r="865" spans="1:36">
      <c r="A865" s="1">
        <v>46230</v>
      </c>
      <c r="B865" t="s">
        <v>977</v>
      </c>
      <c r="C865" t="s">
        <v>7</v>
      </c>
      <c r="D865" t="s">
        <v>1426</v>
      </c>
      <c r="E865" t="s">
        <v>208</v>
      </c>
      <c r="F865" t="s">
        <v>1445</v>
      </c>
      <c r="G865">
        <v>46205</v>
      </c>
      <c r="H865" s="1">
        <v>43199</v>
      </c>
      <c r="I865" s="1">
        <v>43237</v>
      </c>
      <c r="J865" s="1">
        <v>48549</v>
      </c>
      <c r="K865" t="s">
        <v>113</v>
      </c>
      <c r="L865" t="s">
        <v>7</v>
      </c>
      <c r="M865">
        <v>-27893.360000000001</v>
      </c>
      <c r="N865">
        <v>-27893.360000000001</v>
      </c>
      <c r="O865" t="s">
        <v>120</v>
      </c>
      <c r="P865" t="s">
        <v>830</v>
      </c>
      <c r="AH865">
        <v>1732205</v>
      </c>
      <c r="AI865">
        <v>1727681</v>
      </c>
      <c r="AJ865">
        <f t="shared" si="18"/>
        <v>1</v>
      </c>
    </row>
    <row r="866" spans="1:36">
      <c r="A866" s="1">
        <v>46230</v>
      </c>
      <c r="B866" t="s">
        <v>977</v>
      </c>
      <c r="C866" t="s">
        <v>7</v>
      </c>
      <c r="D866" t="s">
        <v>1426</v>
      </c>
      <c r="E866" t="s">
        <v>208</v>
      </c>
      <c r="F866" t="s">
        <v>1445</v>
      </c>
      <c r="G866">
        <v>46259</v>
      </c>
      <c r="H866" s="1">
        <v>43202</v>
      </c>
      <c r="I866" s="1">
        <v>43237</v>
      </c>
      <c r="J866" s="1">
        <v>48549</v>
      </c>
      <c r="K866" t="s">
        <v>980</v>
      </c>
      <c r="L866" t="s">
        <v>7</v>
      </c>
      <c r="M866">
        <v>120500</v>
      </c>
      <c r="N866">
        <v>120500</v>
      </c>
      <c r="O866" t="s">
        <v>120</v>
      </c>
      <c r="P866" t="s">
        <v>1590</v>
      </c>
      <c r="AH866">
        <v>1802909</v>
      </c>
      <c r="AI866">
        <v>1733861</v>
      </c>
      <c r="AJ866">
        <f t="shared" si="18"/>
        <v>1</v>
      </c>
    </row>
    <row r="867" spans="1:36">
      <c r="A867" s="1">
        <v>46230</v>
      </c>
      <c r="B867" t="s">
        <v>977</v>
      </c>
      <c r="C867" t="s">
        <v>7</v>
      </c>
      <c r="D867" t="s">
        <v>1426</v>
      </c>
      <c r="E867" t="s">
        <v>208</v>
      </c>
      <c r="F867" t="s">
        <v>1445</v>
      </c>
      <c r="G867">
        <v>46259</v>
      </c>
      <c r="H867" s="1">
        <v>43202</v>
      </c>
      <c r="I867" s="1">
        <v>43237</v>
      </c>
      <c r="J867" s="1">
        <v>48549</v>
      </c>
      <c r="K867" t="s">
        <v>113</v>
      </c>
      <c r="L867" t="s">
        <v>7</v>
      </c>
      <c r="M867">
        <v>12678.8</v>
      </c>
      <c r="N867">
        <v>12678.8</v>
      </c>
      <c r="O867" t="s">
        <v>120</v>
      </c>
      <c r="P867" t="s">
        <v>1590</v>
      </c>
      <c r="AH867">
        <v>1729773</v>
      </c>
      <c r="AI867">
        <v>1733586</v>
      </c>
      <c r="AJ867">
        <f t="shared" si="18"/>
        <v>1</v>
      </c>
    </row>
    <row r="868" spans="1:36">
      <c r="A868" s="1">
        <v>46230</v>
      </c>
      <c r="B868" t="s">
        <v>977</v>
      </c>
      <c r="C868" t="s">
        <v>7</v>
      </c>
      <c r="D868" t="s">
        <v>1426</v>
      </c>
      <c r="E868" t="s">
        <v>208</v>
      </c>
      <c r="F868" t="s">
        <v>1445</v>
      </c>
      <c r="G868">
        <v>46327</v>
      </c>
      <c r="H868" s="1">
        <v>43208</v>
      </c>
      <c r="I868" s="1">
        <v>43237</v>
      </c>
      <c r="J868" s="1">
        <v>48549</v>
      </c>
      <c r="K868" t="s">
        <v>980</v>
      </c>
      <c r="L868" t="s">
        <v>7</v>
      </c>
      <c r="M868">
        <v>96400</v>
      </c>
      <c r="N868">
        <v>96400</v>
      </c>
      <c r="O868" t="s">
        <v>120</v>
      </c>
      <c r="P868" t="s">
        <v>1599</v>
      </c>
      <c r="AH868">
        <v>1732125</v>
      </c>
      <c r="AI868">
        <v>1733648</v>
      </c>
      <c r="AJ868">
        <f t="shared" si="18"/>
        <v>1</v>
      </c>
    </row>
    <row r="869" spans="1:36">
      <c r="A869" s="1">
        <v>46230</v>
      </c>
      <c r="B869" t="s">
        <v>977</v>
      </c>
      <c r="C869" t="s">
        <v>7</v>
      </c>
      <c r="D869" t="s">
        <v>1426</v>
      </c>
      <c r="E869" t="s">
        <v>208</v>
      </c>
      <c r="F869" t="s">
        <v>1445</v>
      </c>
      <c r="G869">
        <v>46327</v>
      </c>
      <c r="H869" s="1">
        <v>43208</v>
      </c>
      <c r="I869" s="1">
        <v>43237</v>
      </c>
      <c r="J869" s="1">
        <v>48549</v>
      </c>
      <c r="K869" t="s">
        <v>113</v>
      </c>
      <c r="L869" t="s">
        <v>7</v>
      </c>
      <c r="M869">
        <v>10143.040000000001</v>
      </c>
      <c r="N869">
        <v>10143.040000000001</v>
      </c>
      <c r="O869" t="s">
        <v>120</v>
      </c>
      <c r="P869" t="s">
        <v>1599</v>
      </c>
      <c r="AH869">
        <v>1729154</v>
      </c>
      <c r="AI869">
        <v>1733520</v>
      </c>
      <c r="AJ869">
        <f t="shared" si="18"/>
        <v>1</v>
      </c>
    </row>
    <row r="870" spans="1:36">
      <c r="A870" s="1">
        <v>46230</v>
      </c>
      <c r="B870" t="s">
        <v>977</v>
      </c>
      <c r="C870" t="s">
        <v>7</v>
      </c>
      <c r="D870" t="s">
        <v>1426</v>
      </c>
      <c r="E870" t="s">
        <v>208</v>
      </c>
      <c r="F870" t="s">
        <v>1445</v>
      </c>
      <c r="G870">
        <v>46362</v>
      </c>
      <c r="H870" s="1">
        <v>43210</v>
      </c>
      <c r="I870" s="1">
        <v>43237</v>
      </c>
      <c r="J870" s="1">
        <v>48549</v>
      </c>
      <c r="K870" t="s">
        <v>980</v>
      </c>
      <c r="L870" t="s">
        <v>7</v>
      </c>
      <c r="M870">
        <v>48200</v>
      </c>
      <c r="N870">
        <v>48200</v>
      </c>
      <c r="O870" t="s">
        <v>120</v>
      </c>
      <c r="P870" t="s">
        <v>1599</v>
      </c>
      <c r="AH870">
        <v>1732645</v>
      </c>
      <c r="AI870">
        <v>1733637</v>
      </c>
      <c r="AJ870">
        <f t="shared" si="18"/>
        <v>1</v>
      </c>
    </row>
    <row r="871" spans="1:36">
      <c r="A871" s="1">
        <v>46230</v>
      </c>
      <c r="B871" t="s">
        <v>977</v>
      </c>
      <c r="C871" t="s">
        <v>7</v>
      </c>
      <c r="D871" t="s">
        <v>1426</v>
      </c>
      <c r="E871" t="s">
        <v>208</v>
      </c>
      <c r="F871" t="s">
        <v>1445</v>
      </c>
      <c r="G871">
        <v>46362</v>
      </c>
      <c r="H871" s="1">
        <v>43210</v>
      </c>
      <c r="I871" s="1">
        <v>43237</v>
      </c>
      <c r="J871" s="1">
        <v>48549</v>
      </c>
      <c r="K871" t="s">
        <v>113</v>
      </c>
      <c r="L871" t="s">
        <v>7</v>
      </c>
      <c r="M871">
        <v>5071.5200000000004</v>
      </c>
      <c r="N871">
        <v>5071.5200000000004</v>
      </c>
      <c r="O871" t="s">
        <v>120</v>
      </c>
      <c r="P871" t="s">
        <v>1599</v>
      </c>
      <c r="AH871">
        <v>1728548</v>
      </c>
      <c r="AI871">
        <v>1733745</v>
      </c>
      <c r="AJ871">
        <f t="shared" si="18"/>
        <v>1</v>
      </c>
    </row>
    <row r="872" spans="1:36">
      <c r="A872" s="1">
        <v>46230</v>
      </c>
      <c r="B872" t="s">
        <v>977</v>
      </c>
      <c r="C872" t="s">
        <v>7</v>
      </c>
      <c r="D872" t="s">
        <v>1426</v>
      </c>
      <c r="E872" t="s">
        <v>208</v>
      </c>
      <c r="F872" t="s">
        <v>1445</v>
      </c>
      <c r="G872">
        <v>46586</v>
      </c>
      <c r="H872" s="1">
        <v>43227</v>
      </c>
      <c r="I872" s="1">
        <v>43237</v>
      </c>
      <c r="J872" s="1">
        <v>48549</v>
      </c>
      <c r="K872" t="s">
        <v>113</v>
      </c>
      <c r="L872" t="s">
        <v>7</v>
      </c>
      <c r="M872">
        <v>15214.56</v>
      </c>
      <c r="N872">
        <v>15214.56</v>
      </c>
      <c r="O872" t="s">
        <v>120</v>
      </c>
      <c r="P872" t="s">
        <v>830</v>
      </c>
      <c r="AH872">
        <v>1731931</v>
      </c>
      <c r="AI872">
        <v>1728401</v>
      </c>
      <c r="AJ872">
        <f t="shared" si="18"/>
        <v>1</v>
      </c>
    </row>
    <row r="873" spans="1:36">
      <c r="A873" s="1">
        <v>46230</v>
      </c>
      <c r="B873" t="s">
        <v>977</v>
      </c>
      <c r="C873" t="s">
        <v>7</v>
      </c>
      <c r="D873" t="s">
        <v>1426</v>
      </c>
      <c r="E873" t="s">
        <v>208</v>
      </c>
      <c r="F873" t="s">
        <v>1445</v>
      </c>
      <c r="G873">
        <v>46586</v>
      </c>
      <c r="H873" s="1">
        <v>43227</v>
      </c>
      <c r="I873" s="1">
        <v>43237</v>
      </c>
      <c r="J873" s="1">
        <v>48549</v>
      </c>
      <c r="K873" t="s">
        <v>980</v>
      </c>
      <c r="L873" t="s">
        <v>7</v>
      </c>
      <c r="M873">
        <v>144600</v>
      </c>
      <c r="N873">
        <v>144600</v>
      </c>
      <c r="O873" t="s">
        <v>120</v>
      </c>
      <c r="P873" t="s">
        <v>830</v>
      </c>
      <c r="AH873">
        <v>1730634</v>
      </c>
      <c r="AI873">
        <v>1728747</v>
      </c>
      <c r="AJ873">
        <f t="shared" si="18"/>
        <v>1</v>
      </c>
    </row>
    <row r="874" spans="1:36">
      <c r="A874" s="1">
        <v>46230</v>
      </c>
      <c r="B874" t="s">
        <v>977</v>
      </c>
      <c r="C874" t="s">
        <v>7</v>
      </c>
      <c r="D874" t="s">
        <v>1426</v>
      </c>
      <c r="E874" t="s">
        <v>208</v>
      </c>
      <c r="F874" t="s">
        <v>1445</v>
      </c>
      <c r="G874">
        <v>46587</v>
      </c>
      <c r="H874" s="1">
        <v>43227</v>
      </c>
      <c r="I874" s="1">
        <v>43237</v>
      </c>
      <c r="J874" s="1">
        <v>48549</v>
      </c>
      <c r="K874" t="s">
        <v>980</v>
      </c>
      <c r="L874" t="s">
        <v>7</v>
      </c>
      <c r="M874">
        <v>-144600</v>
      </c>
      <c r="N874">
        <v>-144600</v>
      </c>
      <c r="O874" t="s">
        <v>120</v>
      </c>
      <c r="P874" t="s">
        <v>1599</v>
      </c>
      <c r="AH874">
        <v>1728529</v>
      </c>
      <c r="AI874">
        <v>1733525</v>
      </c>
      <c r="AJ874">
        <f t="shared" si="18"/>
        <v>1</v>
      </c>
    </row>
    <row r="875" spans="1:36">
      <c r="A875" s="1">
        <v>46230</v>
      </c>
      <c r="B875" t="s">
        <v>977</v>
      </c>
      <c r="C875" t="s">
        <v>7</v>
      </c>
      <c r="D875" t="s">
        <v>1426</v>
      </c>
      <c r="E875" t="s">
        <v>208</v>
      </c>
      <c r="F875" t="s">
        <v>1445</v>
      </c>
      <c r="G875">
        <v>46587</v>
      </c>
      <c r="H875" s="1">
        <v>43227</v>
      </c>
      <c r="I875" s="1">
        <v>43237</v>
      </c>
      <c r="J875" s="1">
        <v>48549</v>
      </c>
      <c r="K875" t="s">
        <v>113</v>
      </c>
      <c r="L875" t="s">
        <v>7</v>
      </c>
      <c r="M875">
        <v>-15214.56</v>
      </c>
      <c r="N875">
        <v>-15214.56</v>
      </c>
      <c r="O875" t="s">
        <v>120</v>
      </c>
      <c r="P875" t="s">
        <v>1599</v>
      </c>
      <c r="AH875">
        <v>1729618</v>
      </c>
      <c r="AI875">
        <v>1733534</v>
      </c>
      <c r="AJ875">
        <f t="shared" si="18"/>
        <v>1</v>
      </c>
    </row>
    <row r="876" spans="1:36">
      <c r="A876" s="1">
        <v>46230</v>
      </c>
      <c r="B876" t="s">
        <v>977</v>
      </c>
      <c r="C876" t="s">
        <v>7</v>
      </c>
      <c r="D876" t="s">
        <v>1426</v>
      </c>
      <c r="E876" t="s">
        <v>208</v>
      </c>
      <c r="F876" t="s">
        <v>1445</v>
      </c>
      <c r="G876">
        <v>46588</v>
      </c>
      <c r="H876" s="1">
        <v>43227</v>
      </c>
      <c r="I876" s="1">
        <v>43237</v>
      </c>
      <c r="J876" s="1">
        <v>48549</v>
      </c>
      <c r="K876" t="s">
        <v>980</v>
      </c>
      <c r="L876" t="s">
        <v>7</v>
      </c>
      <c r="M876">
        <v>-120500</v>
      </c>
      <c r="N876">
        <v>-120500</v>
      </c>
      <c r="O876" t="s">
        <v>120</v>
      </c>
      <c r="P876" t="s">
        <v>1590</v>
      </c>
      <c r="AH876">
        <v>1732150</v>
      </c>
      <c r="AI876">
        <v>1732937</v>
      </c>
      <c r="AJ876">
        <f t="shared" si="18"/>
        <v>1</v>
      </c>
    </row>
    <row r="877" spans="1:36">
      <c r="A877" s="1">
        <v>46230</v>
      </c>
      <c r="B877" t="s">
        <v>977</v>
      </c>
      <c r="C877" t="s">
        <v>7</v>
      </c>
      <c r="D877" t="s">
        <v>1426</v>
      </c>
      <c r="E877" t="s">
        <v>208</v>
      </c>
      <c r="F877" t="s">
        <v>1445</v>
      </c>
      <c r="G877">
        <v>46588</v>
      </c>
      <c r="H877" s="1">
        <v>43227</v>
      </c>
      <c r="I877" s="1">
        <v>43237</v>
      </c>
      <c r="J877" s="1">
        <v>48549</v>
      </c>
      <c r="K877" t="s">
        <v>113</v>
      </c>
      <c r="L877" t="s">
        <v>7</v>
      </c>
      <c r="M877">
        <v>-12678.8</v>
      </c>
      <c r="N877">
        <v>-12678.8</v>
      </c>
      <c r="O877" t="s">
        <v>120</v>
      </c>
      <c r="P877" t="s">
        <v>1590</v>
      </c>
      <c r="AH877">
        <v>1731774</v>
      </c>
      <c r="AI877">
        <v>1732480</v>
      </c>
      <c r="AJ877">
        <f t="shared" si="18"/>
        <v>1</v>
      </c>
    </row>
    <row r="878" spans="1:36">
      <c r="A878" s="1">
        <v>46230</v>
      </c>
      <c r="B878" t="s">
        <v>977</v>
      </c>
      <c r="C878" t="s">
        <v>7</v>
      </c>
      <c r="D878" t="s">
        <v>1426</v>
      </c>
      <c r="E878" t="s">
        <v>208</v>
      </c>
      <c r="F878" t="s">
        <v>1445</v>
      </c>
      <c r="G878">
        <v>46589</v>
      </c>
      <c r="H878" s="1">
        <v>43227</v>
      </c>
      <c r="I878" s="1">
        <v>43237</v>
      </c>
      <c r="J878" s="1">
        <v>48549</v>
      </c>
      <c r="K878" t="s">
        <v>113</v>
      </c>
      <c r="L878" t="s">
        <v>7</v>
      </c>
      <c r="M878">
        <v>12678.8</v>
      </c>
      <c r="N878">
        <v>12678.8</v>
      </c>
      <c r="O878" t="s">
        <v>120</v>
      </c>
      <c r="P878" t="s">
        <v>830</v>
      </c>
      <c r="AH878">
        <v>1731915</v>
      </c>
      <c r="AI878">
        <v>1732579</v>
      </c>
      <c r="AJ878">
        <f t="shared" si="18"/>
        <v>1</v>
      </c>
    </row>
    <row r="879" spans="1:36">
      <c r="A879" s="1">
        <v>46230</v>
      </c>
      <c r="B879" t="s">
        <v>977</v>
      </c>
      <c r="C879" t="s">
        <v>7</v>
      </c>
      <c r="D879" t="s">
        <v>1426</v>
      </c>
      <c r="E879" t="s">
        <v>208</v>
      </c>
      <c r="F879" t="s">
        <v>1445</v>
      </c>
      <c r="G879">
        <v>46589</v>
      </c>
      <c r="H879" s="1">
        <v>43227</v>
      </c>
      <c r="I879" s="1">
        <v>43237</v>
      </c>
      <c r="J879" s="1">
        <v>48549</v>
      </c>
      <c r="K879" t="s">
        <v>980</v>
      </c>
      <c r="L879" t="s">
        <v>7</v>
      </c>
      <c r="M879">
        <v>120500</v>
      </c>
      <c r="N879">
        <v>120500</v>
      </c>
      <c r="O879" t="s">
        <v>120</v>
      </c>
      <c r="P879" t="s">
        <v>830</v>
      </c>
      <c r="AH879">
        <v>1800317</v>
      </c>
      <c r="AI879">
        <v>1733769</v>
      </c>
      <c r="AJ879">
        <f t="shared" si="18"/>
        <v>1</v>
      </c>
    </row>
    <row r="880" spans="1:36">
      <c r="A880" s="1">
        <v>46230</v>
      </c>
      <c r="B880" t="s">
        <v>977</v>
      </c>
      <c r="C880" t="s">
        <v>7</v>
      </c>
      <c r="D880" t="s">
        <v>1426</v>
      </c>
      <c r="E880" t="s">
        <v>208</v>
      </c>
      <c r="F880" t="s">
        <v>1392</v>
      </c>
      <c r="G880">
        <v>46427</v>
      </c>
      <c r="H880" s="1">
        <v>43220</v>
      </c>
      <c r="I880" s="1">
        <v>43237</v>
      </c>
      <c r="J880" s="1">
        <v>48482</v>
      </c>
      <c r="K880" t="s">
        <v>113</v>
      </c>
      <c r="L880" t="s">
        <v>7</v>
      </c>
      <c r="M880">
        <v>-14272.81</v>
      </c>
      <c r="N880">
        <v>-14272.81</v>
      </c>
      <c r="O880" t="s">
        <v>120</v>
      </c>
      <c r="P880" t="s">
        <v>1590</v>
      </c>
      <c r="AH880">
        <v>1800314</v>
      </c>
      <c r="AI880">
        <v>1732416</v>
      </c>
      <c r="AJ880">
        <f t="shared" si="18"/>
        <v>1</v>
      </c>
    </row>
    <row r="881" spans="1:36">
      <c r="A881" s="1">
        <v>46230</v>
      </c>
      <c r="B881" t="s">
        <v>977</v>
      </c>
      <c r="C881" t="s">
        <v>7</v>
      </c>
      <c r="D881" t="s">
        <v>1426</v>
      </c>
      <c r="E881" t="s">
        <v>208</v>
      </c>
      <c r="F881" t="s">
        <v>1392</v>
      </c>
      <c r="G881">
        <v>46427</v>
      </c>
      <c r="H881" s="1">
        <v>43220</v>
      </c>
      <c r="I881" s="1">
        <v>43237</v>
      </c>
      <c r="J881" s="1">
        <v>48482</v>
      </c>
      <c r="K881" t="s">
        <v>980</v>
      </c>
      <c r="L881" t="s">
        <v>7</v>
      </c>
      <c r="M881">
        <v>-117350</v>
      </c>
      <c r="N881">
        <v>-117350</v>
      </c>
      <c r="O881" t="s">
        <v>120</v>
      </c>
      <c r="P881" t="s">
        <v>1590</v>
      </c>
      <c r="AH881">
        <v>1800313</v>
      </c>
      <c r="AI881">
        <v>1733675</v>
      </c>
      <c r="AJ881">
        <f t="shared" si="18"/>
        <v>1</v>
      </c>
    </row>
    <row r="882" spans="1:36">
      <c r="A882" s="1">
        <v>46230</v>
      </c>
      <c r="B882" t="s">
        <v>977</v>
      </c>
      <c r="C882" t="s">
        <v>7</v>
      </c>
      <c r="D882" t="s">
        <v>1426</v>
      </c>
      <c r="E882" t="s">
        <v>208</v>
      </c>
      <c r="F882" t="s">
        <v>1392</v>
      </c>
      <c r="G882">
        <v>46635</v>
      </c>
      <c r="H882" s="1">
        <v>43229</v>
      </c>
      <c r="I882" s="1">
        <v>43237</v>
      </c>
      <c r="J882" s="1">
        <v>48482</v>
      </c>
      <c r="K882" t="s">
        <v>113</v>
      </c>
      <c r="L882" t="s">
        <v>7</v>
      </c>
      <c r="M882">
        <v>14272.81</v>
      </c>
      <c r="N882">
        <v>14272.81</v>
      </c>
      <c r="O882" t="s">
        <v>120</v>
      </c>
      <c r="P882" t="s">
        <v>1583</v>
      </c>
      <c r="AH882">
        <v>1800304</v>
      </c>
      <c r="AI882">
        <v>1727856</v>
      </c>
      <c r="AJ882">
        <f t="shared" si="18"/>
        <v>1</v>
      </c>
    </row>
    <row r="883" spans="1:36">
      <c r="A883" s="1">
        <v>46230</v>
      </c>
      <c r="B883" t="s">
        <v>977</v>
      </c>
      <c r="C883" t="s">
        <v>7</v>
      </c>
      <c r="D883" t="s">
        <v>1426</v>
      </c>
      <c r="E883" t="s">
        <v>208</v>
      </c>
      <c r="F883" t="s">
        <v>1392</v>
      </c>
      <c r="G883">
        <v>46635</v>
      </c>
      <c r="H883" s="1">
        <v>43229</v>
      </c>
      <c r="I883" s="1">
        <v>43237</v>
      </c>
      <c r="J883" s="1">
        <v>48482</v>
      </c>
      <c r="K883" t="s">
        <v>980</v>
      </c>
      <c r="L883" t="s">
        <v>7</v>
      </c>
      <c r="M883">
        <v>117350</v>
      </c>
      <c r="N883">
        <v>117350</v>
      </c>
      <c r="O883" t="s">
        <v>120</v>
      </c>
      <c r="P883" t="s">
        <v>1583</v>
      </c>
      <c r="AH883">
        <v>1800305</v>
      </c>
      <c r="AI883">
        <v>1732111</v>
      </c>
      <c r="AJ883">
        <f t="shared" si="18"/>
        <v>1</v>
      </c>
    </row>
    <row r="884" spans="1:36">
      <c r="A884" s="1">
        <v>46230</v>
      </c>
      <c r="B884" t="s">
        <v>977</v>
      </c>
      <c r="C884" t="s">
        <v>7</v>
      </c>
      <c r="D884" t="s">
        <v>1426</v>
      </c>
      <c r="E884" t="s">
        <v>208</v>
      </c>
      <c r="F884" t="s">
        <v>1392</v>
      </c>
      <c r="G884">
        <v>46649</v>
      </c>
      <c r="H884" s="1">
        <v>43229</v>
      </c>
      <c r="I884" s="1">
        <v>43237</v>
      </c>
      <c r="J884" s="1">
        <v>48482</v>
      </c>
      <c r="K884" t="s">
        <v>980</v>
      </c>
      <c r="L884" t="s">
        <v>7</v>
      </c>
      <c r="M884">
        <v>117350</v>
      </c>
      <c r="N884">
        <v>117350</v>
      </c>
      <c r="O884" t="s">
        <v>120</v>
      </c>
      <c r="P884" t="s">
        <v>1590</v>
      </c>
      <c r="AH884">
        <v>1731151</v>
      </c>
      <c r="AI884">
        <v>1733696</v>
      </c>
      <c r="AJ884">
        <f t="shared" si="18"/>
        <v>1</v>
      </c>
    </row>
    <row r="885" spans="1:36">
      <c r="A885" s="1">
        <v>46230</v>
      </c>
      <c r="B885" t="s">
        <v>977</v>
      </c>
      <c r="C885" t="s">
        <v>7</v>
      </c>
      <c r="D885" t="s">
        <v>1426</v>
      </c>
      <c r="E885" t="s">
        <v>208</v>
      </c>
      <c r="F885" t="s">
        <v>1392</v>
      </c>
      <c r="G885">
        <v>46649</v>
      </c>
      <c r="H885" s="1">
        <v>43229</v>
      </c>
      <c r="I885" s="1">
        <v>43237</v>
      </c>
      <c r="J885" s="1">
        <v>48482</v>
      </c>
      <c r="K885" t="s">
        <v>113</v>
      </c>
      <c r="L885" t="s">
        <v>7</v>
      </c>
      <c r="M885">
        <v>14272.81</v>
      </c>
      <c r="N885">
        <v>14272.81</v>
      </c>
      <c r="O885" t="s">
        <v>120</v>
      </c>
      <c r="P885" t="s">
        <v>1590</v>
      </c>
      <c r="AH885">
        <v>1733224</v>
      </c>
      <c r="AI885">
        <v>1733287</v>
      </c>
      <c r="AJ885">
        <f t="shared" si="18"/>
        <v>1</v>
      </c>
    </row>
    <row r="886" spans="1:36">
      <c r="A886" s="1">
        <v>46230</v>
      </c>
      <c r="B886" t="s">
        <v>977</v>
      </c>
      <c r="C886" t="s">
        <v>7</v>
      </c>
      <c r="D886" t="s">
        <v>1426</v>
      </c>
      <c r="E886" t="s">
        <v>208</v>
      </c>
      <c r="F886" t="s">
        <v>1392</v>
      </c>
      <c r="G886">
        <v>46650</v>
      </c>
      <c r="H886" s="1">
        <v>43229</v>
      </c>
      <c r="I886" s="1">
        <v>43237</v>
      </c>
      <c r="J886" s="1">
        <v>48482</v>
      </c>
      <c r="K886" t="s">
        <v>113</v>
      </c>
      <c r="L886" t="s">
        <v>7</v>
      </c>
      <c r="M886">
        <v>-14272.81</v>
      </c>
      <c r="N886">
        <v>-14272.81</v>
      </c>
      <c r="O886" t="s">
        <v>120</v>
      </c>
      <c r="P886" t="s">
        <v>1583</v>
      </c>
      <c r="AH886">
        <v>1733753</v>
      </c>
      <c r="AI886">
        <v>1733837</v>
      </c>
      <c r="AJ886">
        <f t="shared" si="18"/>
        <v>1</v>
      </c>
    </row>
    <row r="887" spans="1:36">
      <c r="A887" s="1">
        <v>46230</v>
      </c>
      <c r="B887" t="s">
        <v>977</v>
      </c>
      <c r="C887" t="s">
        <v>7</v>
      </c>
      <c r="D887" t="s">
        <v>1426</v>
      </c>
      <c r="E887" t="s">
        <v>208</v>
      </c>
      <c r="F887" t="s">
        <v>1392</v>
      </c>
      <c r="G887">
        <v>46650</v>
      </c>
      <c r="H887" s="1">
        <v>43229</v>
      </c>
      <c r="I887" s="1">
        <v>43237</v>
      </c>
      <c r="J887" s="1">
        <v>48482</v>
      </c>
      <c r="K887" t="s">
        <v>980</v>
      </c>
      <c r="L887" t="s">
        <v>7</v>
      </c>
      <c r="M887">
        <v>-117350</v>
      </c>
      <c r="N887">
        <v>-117350</v>
      </c>
      <c r="O887" t="s">
        <v>120</v>
      </c>
      <c r="P887" t="s">
        <v>1583</v>
      </c>
      <c r="AH887">
        <v>1732043</v>
      </c>
      <c r="AI887">
        <v>1731390</v>
      </c>
      <c r="AJ887">
        <f t="shared" si="18"/>
        <v>1</v>
      </c>
    </row>
    <row r="888" spans="1:36">
      <c r="A888" s="1">
        <v>46230</v>
      </c>
      <c r="B888" t="s">
        <v>977</v>
      </c>
      <c r="C888" t="s">
        <v>7</v>
      </c>
      <c r="D888" t="s">
        <v>1426</v>
      </c>
      <c r="E888" t="s">
        <v>208</v>
      </c>
      <c r="F888" t="s">
        <v>1450</v>
      </c>
      <c r="G888">
        <v>47342</v>
      </c>
      <c r="H888" s="1">
        <v>43297</v>
      </c>
      <c r="I888" s="1">
        <v>43328</v>
      </c>
      <c r="J888" s="1">
        <v>48366</v>
      </c>
      <c r="K888" t="s">
        <v>980</v>
      </c>
      <c r="L888" t="s">
        <v>7</v>
      </c>
      <c r="M888">
        <v>-216225</v>
      </c>
      <c r="N888">
        <v>-216225</v>
      </c>
      <c r="O888" t="s">
        <v>120</v>
      </c>
      <c r="P888" t="s">
        <v>1585</v>
      </c>
      <c r="AH888">
        <v>1731161</v>
      </c>
      <c r="AI888">
        <v>1733669</v>
      </c>
      <c r="AJ888">
        <f t="shared" si="18"/>
        <v>1</v>
      </c>
    </row>
    <row r="889" spans="1:36">
      <c r="A889" s="1">
        <v>46230</v>
      </c>
      <c r="B889" t="s">
        <v>977</v>
      </c>
      <c r="C889" t="s">
        <v>7</v>
      </c>
      <c r="D889" t="s">
        <v>1426</v>
      </c>
      <c r="E889" t="s">
        <v>208</v>
      </c>
      <c r="F889" t="s">
        <v>1450</v>
      </c>
      <c r="G889">
        <v>47342</v>
      </c>
      <c r="H889" s="1">
        <v>43297</v>
      </c>
      <c r="I889" s="1">
        <v>43328</v>
      </c>
      <c r="J889" s="1">
        <v>48366</v>
      </c>
      <c r="K889" t="s">
        <v>113</v>
      </c>
      <c r="L889" t="s">
        <v>7</v>
      </c>
      <c r="M889">
        <v>-25818.19</v>
      </c>
      <c r="N889">
        <v>-25818.19</v>
      </c>
      <c r="O889" t="s">
        <v>120</v>
      </c>
      <c r="P889" t="s">
        <v>1585</v>
      </c>
      <c r="AH889">
        <v>1731081</v>
      </c>
      <c r="AI889">
        <v>1732121</v>
      </c>
      <c r="AJ889">
        <f t="shared" si="18"/>
        <v>1</v>
      </c>
    </row>
    <row r="890" spans="1:36">
      <c r="A890" s="1">
        <v>46230</v>
      </c>
      <c r="B890" t="s">
        <v>977</v>
      </c>
      <c r="C890" t="s">
        <v>7</v>
      </c>
      <c r="D890" t="s">
        <v>1426</v>
      </c>
      <c r="E890" t="s">
        <v>208</v>
      </c>
      <c r="F890" t="s">
        <v>1450</v>
      </c>
      <c r="G890">
        <v>47639</v>
      </c>
      <c r="H890" s="1">
        <v>43320</v>
      </c>
      <c r="I890" s="1">
        <v>43328</v>
      </c>
      <c r="J890" s="1">
        <v>48366</v>
      </c>
      <c r="K890" t="s">
        <v>113</v>
      </c>
      <c r="L890" t="s">
        <v>7</v>
      </c>
      <c r="M890">
        <v>16064.65</v>
      </c>
      <c r="N890">
        <v>16064.65</v>
      </c>
      <c r="O890" t="s">
        <v>120</v>
      </c>
      <c r="P890" t="s">
        <v>1579</v>
      </c>
      <c r="AH890">
        <v>1731895</v>
      </c>
      <c r="AI890">
        <v>1732764</v>
      </c>
      <c r="AJ890">
        <f t="shared" si="18"/>
        <v>1</v>
      </c>
    </row>
    <row r="891" spans="1:36">
      <c r="A891" s="1">
        <v>46230</v>
      </c>
      <c r="B891" t="s">
        <v>977</v>
      </c>
      <c r="C891" t="s">
        <v>7</v>
      </c>
      <c r="D891" t="s">
        <v>1426</v>
      </c>
      <c r="E891" t="s">
        <v>208</v>
      </c>
      <c r="F891" t="s">
        <v>1450</v>
      </c>
      <c r="G891">
        <v>47639</v>
      </c>
      <c r="H891" s="1">
        <v>43320</v>
      </c>
      <c r="I891" s="1">
        <v>43328</v>
      </c>
      <c r="J891" s="1">
        <v>48366</v>
      </c>
      <c r="K891" t="s">
        <v>980</v>
      </c>
      <c r="L891" t="s">
        <v>7</v>
      </c>
      <c r="M891">
        <v>134540</v>
      </c>
      <c r="N891">
        <v>134540</v>
      </c>
      <c r="O891" t="s">
        <v>120</v>
      </c>
      <c r="P891" t="s">
        <v>1579</v>
      </c>
      <c r="AH891">
        <v>1732848</v>
      </c>
      <c r="AI891">
        <v>1733744</v>
      </c>
      <c r="AJ891">
        <f t="shared" si="18"/>
        <v>1</v>
      </c>
    </row>
    <row r="892" spans="1:36">
      <c r="A892" s="1">
        <v>46230</v>
      </c>
      <c r="B892" t="s">
        <v>977</v>
      </c>
      <c r="C892" t="s">
        <v>7</v>
      </c>
      <c r="D892" t="s">
        <v>1426</v>
      </c>
      <c r="E892" t="s">
        <v>208</v>
      </c>
      <c r="F892" t="s">
        <v>1450</v>
      </c>
      <c r="G892">
        <v>47664</v>
      </c>
      <c r="H892" s="1">
        <v>43321</v>
      </c>
      <c r="I892" s="1">
        <v>43328</v>
      </c>
      <c r="J892" s="1">
        <v>48366</v>
      </c>
      <c r="K892" t="s">
        <v>980</v>
      </c>
      <c r="L892" t="s">
        <v>7</v>
      </c>
      <c r="M892">
        <v>81685</v>
      </c>
      <c r="N892">
        <v>81685</v>
      </c>
      <c r="O892" t="s">
        <v>120</v>
      </c>
      <c r="P892" t="s">
        <v>1579</v>
      </c>
      <c r="AH892">
        <v>1733325</v>
      </c>
      <c r="AI892">
        <v>1733780</v>
      </c>
      <c r="AJ892">
        <f t="shared" si="18"/>
        <v>1</v>
      </c>
    </row>
    <row r="893" spans="1:36">
      <c r="A893" s="1">
        <v>46230</v>
      </c>
      <c r="B893" t="s">
        <v>977</v>
      </c>
      <c r="C893" t="s">
        <v>7</v>
      </c>
      <c r="D893" t="s">
        <v>1426</v>
      </c>
      <c r="E893" t="s">
        <v>208</v>
      </c>
      <c r="F893" t="s">
        <v>1450</v>
      </c>
      <c r="G893">
        <v>47664</v>
      </c>
      <c r="H893" s="1">
        <v>43321</v>
      </c>
      <c r="I893" s="1">
        <v>43328</v>
      </c>
      <c r="J893" s="1">
        <v>48366</v>
      </c>
      <c r="K893" t="s">
        <v>113</v>
      </c>
      <c r="L893" t="s">
        <v>7</v>
      </c>
      <c r="M893">
        <v>9753.5400000000009</v>
      </c>
      <c r="N893">
        <v>9753.5400000000009</v>
      </c>
      <c r="O893" t="s">
        <v>120</v>
      </c>
      <c r="P893" t="s">
        <v>1579</v>
      </c>
      <c r="AH893">
        <v>1728672</v>
      </c>
      <c r="AI893">
        <v>1733793</v>
      </c>
      <c r="AJ893">
        <f t="shared" si="18"/>
        <v>1</v>
      </c>
    </row>
    <row r="894" spans="1:36">
      <c r="A894" s="1">
        <v>46230</v>
      </c>
      <c r="B894" t="s">
        <v>977</v>
      </c>
      <c r="C894" t="s">
        <v>7</v>
      </c>
      <c r="D894" t="s">
        <v>1426</v>
      </c>
      <c r="E894" t="s">
        <v>208</v>
      </c>
      <c r="F894" t="s">
        <v>1450</v>
      </c>
      <c r="G894">
        <v>47668</v>
      </c>
      <c r="H894" s="1">
        <v>43321</v>
      </c>
      <c r="I894" s="1">
        <v>43328</v>
      </c>
      <c r="J894" s="1">
        <v>48366</v>
      </c>
      <c r="K894" t="s">
        <v>980</v>
      </c>
      <c r="L894" t="s">
        <v>7</v>
      </c>
      <c r="M894">
        <v>216225</v>
      </c>
      <c r="N894">
        <v>216225</v>
      </c>
      <c r="O894" t="s">
        <v>120</v>
      </c>
      <c r="P894" t="s">
        <v>1585</v>
      </c>
      <c r="AH894">
        <v>1733625</v>
      </c>
      <c r="AI894">
        <v>1733876</v>
      </c>
      <c r="AJ894">
        <f t="shared" si="18"/>
        <v>1</v>
      </c>
    </row>
    <row r="895" spans="1:36">
      <c r="A895" s="1">
        <v>46230</v>
      </c>
      <c r="B895" t="s">
        <v>977</v>
      </c>
      <c r="C895" t="s">
        <v>7</v>
      </c>
      <c r="D895" t="s">
        <v>1426</v>
      </c>
      <c r="E895" t="s">
        <v>208</v>
      </c>
      <c r="F895" t="s">
        <v>1450</v>
      </c>
      <c r="G895">
        <v>47668</v>
      </c>
      <c r="H895" s="1">
        <v>43321</v>
      </c>
      <c r="I895" s="1">
        <v>43328</v>
      </c>
      <c r="J895" s="1">
        <v>48366</v>
      </c>
      <c r="K895" t="s">
        <v>113</v>
      </c>
      <c r="L895" t="s">
        <v>7</v>
      </c>
      <c r="M895">
        <v>25818.19</v>
      </c>
      <c r="N895">
        <v>25818.19</v>
      </c>
      <c r="O895" t="s">
        <v>120</v>
      </c>
      <c r="P895" t="s">
        <v>1585</v>
      </c>
      <c r="AH895">
        <v>1732189</v>
      </c>
      <c r="AI895">
        <v>1728326</v>
      </c>
      <c r="AJ895">
        <f t="shared" si="18"/>
        <v>1</v>
      </c>
    </row>
    <row r="896" spans="1:36">
      <c r="A896" s="1">
        <v>46230</v>
      </c>
      <c r="B896" t="s">
        <v>977</v>
      </c>
      <c r="C896" t="s">
        <v>7</v>
      </c>
      <c r="D896" t="s">
        <v>1426</v>
      </c>
      <c r="E896" t="s">
        <v>208</v>
      </c>
      <c r="F896" t="s">
        <v>1450</v>
      </c>
      <c r="G896">
        <v>47669</v>
      </c>
      <c r="H896" s="1">
        <v>43321</v>
      </c>
      <c r="I896" s="1">
        <v>43328</v>
      </c>
      <c r="J896" s="1">
        <v>48366</v>
      </c>
      <c r="K896" t="s">
        <v>980</v>
      </c>
      <c r="L896" t="s">
        <v>7</v>
      </c>
      <c r="M896">
        <v>-216225</v>
      </c>
      <c r="N896">
        <v>-216225</v>
      </c>
      <c r="O896" t="s">
        <v>120</v>
      </c>
      <c r="P896" t="s">
        <v>1579</v>
      </c>
      <c r="AH896">
        <v>1730794</v>
      </c>
      <c r="AI896">
        <v>1733672</v>
      </c>
      <c r="AJ896">
        <f t="shared" si="18"/>
        <v>1</v>
      </c>
    </row>
    <row r="897" spans="1:36">
      <c r="A897" s="1">
        <v>46230</v>
      </c>
      <c r="B897" t="s">
        <v>977</v>
      </c>
      <c r="C897" t="s">
        <v>7</v>
      </c>
      <c r="D897" t="s">
        <v>1426</v>
      </c>
      <c r="E897" t="s">
        <v>208</v>
      </c>
      <c r="F897" t="s">
        <v>1450</v>
      </c>
      <c r="G897">
        <v>47669</v>
      </c>
      <c r="H897" s="1">
        <v>43321</v>
      </c>
      <c r="I897" s="1">
        <v>43328</v>
      </c>
      <c r="J897" s="1">
        <v>48366</v>
      </c>
      <c r="K897" t="s">
        <v>113</v>
      </c>
      <c r="L897" t="s">
        <v>7</v>
      </c>
      <c r="M897">
        <v>-25818.19</v>
      </c>
      <c r="N897">
        <v>-25818.19</v>
      </c>
      <c r="O897" t="s">
        <v>120</v>
      </c>
      <c r="P897" t="s">
        <v>1579</v>
      </c>
      <c r="AH897">
        <v>1732822</v>
      </c>
      <c r="AI897">
        <v>1732591</v>
      </c>
      <c r="AJ897">
        <f t="shared" si="18"/>
        <v>1</v>
      </c>
    </row>
    <row r="898" spans="1:36">
      <c r="A898" s="1">
        <v>46230</v>
      </c>
      <c r="B898" t="s">
        <v>977</v>
      </c>
      <c r="C898" t="s">
        <v>7</v>
      </c>
      <c r="D898" t="s">
        <v>1426</v>
      </c>
      <c r="E898" t="s">
        <v>208</v>
      </c>
      <c r="F898" t="s">
        <v>1459</v>
      </c>
      <c r="G898">
        <v>47670</v>
      </c>
      <c r="H898" s="1">
        <v>43321</v>
      </c>
      <c r="I898" s="1">
        <v>43361</v>
      </c>
      <c r="J898" s="1">
        <v>48635</v>
      </c>
      <c r="K898" t="s">
        <v>980</v>
      </c>
      <c r="L898" t="s">
        <v>7</v>
      </c>
      <c r="M898">
        <v>-82008</v>
      </c>
      <c r="N898">
        <v>-82008</v>
      </c>
      <c r="O898" t="s">
        <v>120</v>
      </c>
      <c r="P898" t="s">
        <v>1579</v>
      </c>
      <c r="AH898">
        <v>1732571</v>
      </c>
      <c r="AI898">
        <v>1732697</v>
      </c>
      <c r="AJ898">
        <f t="shared" si="18"/>
        <v>1</v>
      </c>
    </row>
    <row r="899" spans="1:36">
      <c r="A899" s="1">
        <v>46230</v>
      </c>
      <c r="B899" t="s">
        <v>977</v>
      </c>
      <c r="C899" t="s">
        <v>7</v>
      </c>
      <c r="D899" t="s">
        <v>1426</v>
      </c>
      <c r="E899" t="s">
        <v>208</v>
      </c>
      <c r="F899" t="s">
        <v>1459</v>
      </c>
      <c r="G899">
        <v>47670</v>
      </c>
      <c r="H899" s="1">
        <v>43321</v>
      </c>
      <c r="I899" s="1">
        <v>43361</v>
      </c>
      <c r="J899" s="1">
        <v>48635</v>
      </c>
      <c r="K899" t="s">
        <v>113</v>
      </c>
      <c r="L899" t="s">
        <v>7</v>
      </c>
      <c r="M899">
        <v>-10576.93</v>
      </c>
      <c r="N899">
        <v>-10576.93</v>
      </c>
      <c r="O899" t="s">
        <v>120</v>
      </c>
      <c r="P899" t="s">
        <v>1579</v>
      </c>
      <c r="AH899">
        <v>1728455</v>
      </c>
      <c r="AI899">
        <v>1733088</v>
      </c>
      <c r="AJ899">
        <f t="shared" si="18"/>
        <v>1</v>
      </c>
    </row>
    <row r="900" spans="1:36">
      <c r="A900" s="1">
        <v>46230</v>
      </c>
      <c r="B900" t="s">
        <v>977</v>
      </c>
      <c r="C900" t="s">
        <v>7</v>
      </c>
      <c r="D900" t="s">
        <v>1426</v>
      </c>
      <c r="E900" t="s">
        <v>208</v>
      </c>
      <c r="F900" t="s">
        <v>1459</v>
      </c>
      <c r="G900">
        <v>47930</v>
      </c>
      <c r="H900" s="1">
        <v>43350</v>
      </c>
      <c r="I900" s="1">
        <v>43361</v>
      </c>
      <c r="J900" s="1">
        <v>48635</v>
      </c>
      <c r="K900" t="s">
        <v>113</v>
      </c>
      <c r="L900" t="s">
        <v>7</v>
      </c>
      <c r="M900">
        <v>10576.93</v>
      </c>
      <c r="N900">
        <v>10576.93</v>
      </c>
      <c r="O900" t="s">
        <v>120</v>
      </c>
      <c r="P900" t="s">
        <v>1583</v>
      </c>
      <c r="AH900">
        <v>1730286</v>
      </c>
      <c r="AI900">
        <v>1732796</v>
      </c>
      <c r="AJ900">
        <f t="shared" ref="AJ900:AJ963" si="19">COUNTIF(AH:AH,AI900)</f>
        <v>1</v>
      </c>
    </row>
    <row r="901" spans="1:36">
      <c r="A901" s="1">
        <v>46230</v>
      </c>
      <c r="B901" t="s">
        <v>977</v>
      </c>
      <c r="C901" t="s">
        <v>7</v>
      </c>
      <c r="D901" t="s">
        <v>1426</v>
      </c>
      <c r="E901" t="s">
        <v>208</v>
      </c>
      <c r="F901" t="s">
        <v>1459</v>
      </c>
      <c r="G901">
        <v>47930</v>
      </c>
      <c r="H901" s="1">
        <v>43350</v>
      </c>
      <c r="I901" s="1">
        <v>43361</v>
      </c>
      <c r="J901" s="1">
        <v>48635</v>
      </c>
      <c r="K901" t="s">
        <v>980</v>
      </c>
      <c r="L901" t="s">
        <v>7</v>
      </c>
      <c r="M901">
        <v>82008</v>
      </c>
      <c r="N901">
        <v>82008</v>
      </c>
      <c r="O901" t="s">
        <v>120</v>
      </c>
      <c r="P901" t="s">
        <v>1583</v>
      </c>
      <c r="AH901">
        <v>1732114</v>
      </c>
      <c r="AI901">
        <v>1732979</v>
      </c>
      <c r="AJ901">
        <f t="shared" si="19"/>
        <v>1</v>
      </c>
    </row>
    <row r="902" spans="1:36">
      <c r="A902" s="1">
        <v>46230</v>
      </c>
      <c r="B902" t="s">
        <v>977</v>
      </c>
      <c r="C902" t="s">
        <v>7</v>
      </c>
      <c r="D902" t="s">
        <v>1426</v>
      </c>
      <c r="E902" t="s">
        <v>208</v>
      </c>
      <c r="F902" t="s">
        <v>1459</v>
      </c>
      <c r="G902">
        <v>47932</v>
      </c>
      <c r="H902" s="1">
        <v>43350</v>
      </c>
      <c r="I902" s="1">
        <v>43361</v>
      </c>
      <c r="J902" s="1">
        <v>48635</v>
      </c>
      <c r="K902" t="s">
        <v>113</v>
      </c>
      <c r="L902" t="s">
        <v>7</v>
      </c>
      <c r="M902">
        <v>-10576.93</v>
      </c>
      <c r="N902">
        <v>-10576.93</v>
      </c>
      <c r="O902" t="s">
        <v>120</v>
      </c>
      <c r="P902" t="s">
        <v>1583</v>
      </c>
      <c r="AH902">
        <v>1733840</v>
      </c>
      <c r="AI902">
        <v>1733660</v>
      </c>
      <c r="AJ902">
        <f t="shared" si="19"/>
        <v>1</v>
      </c>
    </row>
    <row r="903" spans="1:36">
      <c r="A903" s="1">
        <v>46230</v>
      </c>
      <c r="B903" t="s">
        <v>977</v>
      </c>
      <c r="C903" t="s">
        <v>7</v>
      </c>
      <c r="D903" t="s">
        <v>1426</v>
      </c>
      <c r="E903" t="s">
        <v>208</v>
      </c>
      <c r="F903" t="s">
        <v>1459</v>
      </c>
      <c r="G903">
        <v>47932</v>
      </c>
      <c r="H903" s="1">
        <v>43350</v>
      </c>
      <c r="I903" s="1">
        <v>43361</v>
      </c>
      <c r="J903" s="1">
        <v>48635</v>
      </c>
      <c r="K903" t="s">
        <v>980</v>
      </c>
      <c r="L903" t="s">
        <v>7</v>
      </c>
      <c r="M903">
        <v>-82008</v>
      </c>
      <c r="N903">
        <v>-82008</v>
      </c>
      <c r="O903" t="s">
        <v>120</v>
      </c>
      <c r="P903" t="s">
        <v>1583</v>
      </c>
      <c r="AH903">
        <v>1733601</v>
      </c>
      <c r="AI903">
        <v>1733190</v>
      </c>
      <c r="AJ903">
        <f t="shared" si="19"/>
        <v>1</v>
      </c>
    </row>
    <row r="904" spans="1:36">
      <c r="A904" s="1">
        <v>46230</v>
      </c>
      <c r="B904" t="s">
        <v>977</v>
      </c>
      <c r="C904" t="s">
        <v>7</v>
      </c>
      <c r="D904" t="s">
        <v>1426</v>
      </c>
      <c r="E904" t="s">
        <v>208</v>
      </c>
      <c r="F904" t="s">
        <v>1459</v>
      </c>
      <c r="G904">
        <v>47933</v>
      </c>
      <c r="H904" s="1">
        <v>43350</v>
      </c>
      <c r="I904" s="1">
        <v>43361</v>
      </c>
      <c r="J904" s="1">
        <v>48635</v>
      </c>
      <c r="K904" t="s">
        <v>113</v>
      </c>
      <c r="L904" t="s">
        <v>7</v>
      </c>
      <c r="M904">
        <v>10576.93</v>
      </c>
      <c r="N904">
        <v>10576.93</v>
      </c>
      <c r="O904" t="s">
        <v>120</v>
      </c>
      <c r="P904" t="s">
        <v>1579</v>
      </c>
      <c r="AH904">
        <v>1731823</v>
      </c>
      <c r="AI904">
        <v>1733798</v>
      </c>
      <c r="AJ904">
        <f t="shared" si="19"/>
        <v>1</v>
      </c>
    </row>
    <row r="905" spans="1:36">
      <c r="A905" s="1">
        <v>46230</v>
      </c>
      <c r="B905" t="s">
        <v>977</v>
      </c>
      <c r="C905" t="s">
        <v>7</v>
      </c>
      <c r="D905" t="s">
        <v>1426</v>
      </c>
      <c r="E905" t="s">
        <v>208</v>
      </c>
      <c r="F905" t="s">
        <v>1459</v>
      </c>
      <c r="G905">
        <v>47933</v>
      </c>
      <c r="H905" s="1">
        <v>43350</v>
      </c>
      <c r="I905" s="1">
        <v>43361</v>
      </c>
      <c r="J905" s="1">
        <v>48635</v>
      </c>
      <c r="K905" t="s">
        <v>980</v>
      </c>
      <c r="L905" t="s">
        <v>7</v>
      </c>
      <c r="M905">
        <v>82008</v>
      </c>
      <c r="N905">
        <v>82008</v>
      </c>
      <c r="O905" t="s">
        <v>120</v>
      </c>
      <c r="P905" t="s">
        <v>1579</v>
      </c>
      <c r="AH905">
        <v>1730943</v>
      </c>
      <c r="AI905">
        <v>1730403</v>
      </c>
      <c r="AJ905">
        <f t="shared" si="19"/>
        <v>1</v>
      </c>
    </row>
    <row r="906" spans="1:36">
      <c r="A906" s="1">
        <v>46230</v>
      </c>
      <c r="B906" t="s">
        <v>977</v>
      </c>
      <c r="C906" t="s">
        <v>7</v>
      </c>
      <c r="D906" t="s">
        <v>1426</v>
      </c>
      <c r="E906" t="s">
        <v>208</v>
      </c>
      <c r="F906" t="s">
        <v>1457</v>
      </c>
      <c r="G906">
        <v>48575</v>
      </c>
      <c r="H906" s="1">
        <v>43417</v>
      </c>
      <c r="I906" s="1">
        <v>43419</v>
      </c>
      <c r="J906" s="1">
        <v>48639</v>
      </c>
      <c r="K906" t="s">
        <v>980</v>
      </c>
      <c r="L906" t="s">
        <v>7</v>
      </c>
      <c r="M906">
        <v>249018</v>
      </c>
      <c r="N906">
        <v>249018</v>
      </c>
      <c r="O906" t="s">
        <v>120</v>
      </c>
      <c r="P906" t="s">
        <v>1585</v>
      </c>
      <c r="AH906">
        <v>1731859</v>
      </c>
      <c r="AI906">
        <v>1732198</v>
      </c>
      <c r="AJ906">
        <f t="shared" si="19"/>
        <v>1</v>
      </c>
    </row>
    <row r="907" spans="1:36">
      <c r="A907" s="1">
        <v>46230</v>
      </c>
      <c r="B907" t="s">
        <v>977</v>
      </c>
      <c r="C907" t="s">
        <v>7</v>
      </c>
      <c r="D907" t="s">
        <v>1426</v>
      </c>
      <c r="E907" t="s">
        <v>208</v>
      </c>
      <c r="F907" t="s">
        <v>1457</v>
      </c>
      <c r="G907">
        <v>48575</v>
      </c>
      <c r="H907" s="1">
        <v>43417</v>
      </c>
      <c r="I907" s="1">
        <v>43419</v>
      </c>
      <c r="J907" s="1">
        <v>48639</v>
      </c>
      <c r="K907" t="s">
        <v>113</v>
      </c>
      <c r="L907" t="s">
        <v>7</v>
      </c>
      <c r="M907">
        <v>34777.379999999997</v>
      </c>
      <c r="N907">
        <v>34777.379999999997</v>
      </c>
      <c r="O907" t="s">
        <v>120</v>
      </c>
      <c r="P907" t="s">
        <v>1585</v>
      </c>
      <c r="AH907">
        <v>1733894</v>
      </c>
      <c r="AI907">
        <v>1733680</v>
      </c>
      <c r="AJ907">
        <f t="shared" si="19"/>
        <v>1</v>
      </c>
    </row>
    <row r="908" spans="1:36">
      <c r="A908" s="1">
        <v>46230</v>
      </c>
      <c r="B908" t="s">
        <v>977</v>
      </c>
      <c r="C908" t="s">
        <v>7</v>
      </c>
      <c r="D908" t="s">
        <v>1426</v>
      </c>
      <c r="E908" t="s">
        <v>208</v>
      </c>
      <c r="F908" t="s">
        <v>1457</v>
      </c>
      <c r="G908">
        <v>48576</v>
      </c>
      <c r="H908" s="1">
        <v>43417</v>
      </c>
      <c r="I908" s="1">
        <v>43419</v>
      </c>
      <c r="J908" s="1">
        <v>48639</v>
      </c>
      <c r="K908" t="s">
        <v>980</v>
      </c>
      <c r="L908" t="s">
        <v>7</v>
      </c>
      <c r="M908">
        <v>-249018</v>
      </c>
      <c r="N908">
        <v>-249018</v>
      </c>
      <c r="O908" t="s">
        <v>120</v>
      </c>
      <c r="P908" t="s">
        <v>1585</v>
      </c>
      <c r="AH908">
        <v>1733781</v>
      </c>
      <c r="AI908">
        <v>1733792</v>
      </c>
      <c r="AJ908">
        <f t="shared" si="19"/>
        <v>1</v>
      </c>
    </row>
    <row r="909" spans="1:36">
      <c r="A909" s="1">
        <v>46230</v>
      </c>
      <c r="B909" t="s">
        <v>977</v>
      </c>
      <c r="C909" t="s">
        <v>7</v>
      </c>
      <c r="D909" t="s">
        <v>1426</v>
      </c>
      <c r="E909" t="s">
        <v>208</v>
      </c>
      <c r="F909" t="s">
        <v>1457</v>
      </c>
      <c r="G909">
        <v>48576</v>
      </c>
      <c r="H909" s="1">
        <v>43417</v>
      </c>
      <c r="I909" s="1">
        <v>43419</v>
      </c>
      <c r="J909" s="1">
        <v>48639</v>
      </c>
      <c r="K909" t="s">
        <v>113</v>
      </c>
      <c r="L909" t="s">
        <v>7</v>
      </c>
      <c r="M909">
        <v>-34777.379999999997</v>
      </c>
      <c r="N909">
        <v>-34777.379999999997</v>
      </c>
      <c r="O909" t="s">
        <v>120</v>
      </c>
      <c r="P909" t="s">
        <v>1585</v>
      </c>
      <c r="AH909">
        <v>1733712</v>
      </c>
      <c r="AI909">
        <v>1731961</v>
      </c>
      <c r="AJ909">
        <f t="shared" si="19"/>
        <v>1</v>
      </c>
    </row>
    <row r="910" spans="1:36">
      <c r="A910" s="1">
        <v>46230</v>
      </c>
      <c r="B910" t="s">
        <v>977</v>
      </c>
      <c r="C910" t="s">
        <v>7</v>
      </c>
      <c r="D910" t="s">
        <v>1426</v>
      </c>
      <c r="E910" t="s">
        <v>208</v>
      </c>
      <c r="F910" t="s">
        <v>1451</v>
      </c>
      <c r="G910">
        <v>48577</v>
      </c>
      <c r="H910" s="1">
        <v>43417</v>
      </c>
      <c r="I910" s="1">
        <v>43452</v>
      </c>
      <c r="J910" s="1">
        <v>48639</v>
      </c>
      <c r="K910" t="s">
        <v>980</v>
      </c>
      <c r="L910" t="s">
        <v>7</v>
      </c>
      <c r="M910">
        <v>249062.1</v>
      </c>
      <c r="N910">
        <v>249062.1</v>
      </c>
      <c r="O910" t="s">
        <v>120</v>
      </c>
      <c r="P910" t="s">
        <v>1585</v>
      </c>
      <c r="AH910">
        <v>1732715</v>
      </c>
      <c r="AI910">
        <v>1733670</v>
      </c>
      <c r="AJ910">
        <f t="shared" si="19"/>
        <v>1</v>
      </c>
    </row>
    <row r="911" spans="1:36">
      <c r="A911" s="1">
        <v>46230</v>
      </c>
      <c r="B911" t="s">
        <v>977</v>
      </c>
      <c r="C911" t="s">
        <v>7</v>
      </c>
      <c r="D911" t="s">
        <v>1426</v>
      </c>
      <c r="E911" t="s">
        <v>208</v>
      </c>
      <c r="F911" t="s">
        <v>1451</v>
      </c>
      <c r="G911">
        <v>48577</v>
      </c>
      <c r="H911" s="1">
        <v>43417</v>
      </c>
      <c r="I911" s="1">
        <v>43452</v>
      </c>
      <c r="J911" s="1">
        <v>48639</v>
      </c>
      <c r="K911" t="s">
        <v>113</v>
      </c>
      <c r="L911" t="s">
        <v>7</v>
      </c>
      <c r="M911">
        <v>34777.440000000002</v>
      </c>
      <c r="N911">
        <v>34777.440000000002</v>
      </c>
      <c r="O911" t="s">
        <v>120</v>
      </c>
      <c r="P911" t="s">
        <v>1585</v>
      </c>
      <c r="AH911">
        <v>1732618</v>
      </c>
      <c r="AI911">
        <v>1732440</v>
      </c>
      <c r="AJ911">
        <f t="shared" si="19"/>
        <v>1</v>
      </c>
    </row>
    <row r="912" spans="1:36">
      <c r="A912" s="1">
        <v>46230</v>
      </c>
      <c r="B912" t="s">
        <v>977</v>
      </c>
      <c r="C912" t="s">
        <v>7</v>
      </c>
      <c r="D912" t="s">
        <v>1426</v>
      </c>
      <c r="E912" t="s">
        <v>208</v>
      </c>
      <c r="F912" t="s">
        <v>1451</v>
      </c>
      <c r="G912">
        <v>48685</v>
      </c>
      <c r="H912" s="1">
        <v>43432</v>
      </c>
      <c r="I912" s="1">
        <v>43452</v>
      </c>
      <c r="J912" s="1">
        <v>48639</v>
      </c>
      <c r="K912" t="s">
        <v>980</v>
      </c>
      <c r="L912" t="s">
        <v>7</v>
      </c>
      <c r="M912">
        <v>-249062.1</v>
      </c>
      <c r="N912">
        <v>-249062.1</v>
      </c>
      <c r="O912" t="s">
        <v>120</v>
      </c>
      <c r="P912" t="s">
        <v>1583</v>
      </c>
      <c r="AH912">
        <v>1727851</v>
      </c>
      <c r="AI912">
        <v>1733685</v>
      </c>
      <c r="AJ912">
        <f t="shared" si="19"/>
        <v>1</v>
      </c>
    </row>
    <row r="913" spans="1:36">
      <c r="A913" s="1">
        <v>46230</v>
      </c>
      <c r="B913" t="s">
        <v>977</v>
      </c>
      <c r="C913" t="s">
        <v>7</v>
      </c>
      <c r="D913" t="s">
        <v>1426</v>
      </c>
      <c r="E913" t="s">
        <v>208</v>
      </c>
      <c r="F913" t="s">
        <v>1451</v>
      </c>
      <c r="G913">
        <v>48685</v>
      </c>
      <c r="H913" s="1">
        <v>43432</v>
      </c>
      <c r="I913" s="1">
        <v>43452</v>
      </c>
      <c r="J913" s="1">
        <v>48639</v>
      </c>
      <c r="K913" t="s">
        <v>113</v>
      </c>
      <c r="L913" t="s">
        <v>7</v>
      </c>
      <c r="M913">
        <v>-34777.440000000002</v>
      </c>
      <c r="N913">
        <v>-34777.440000000002</v>
      </c>
      <c r="O913" t="s">
        <v>120</v>
      </c>
      <c r="P913" t="s">
        <v>1583</v>
      </c>
      <c r="AH913">
        <v>1783624</v>
      </c>
      <c r="AI913">
        <v>1733707</v>
      </c>
      <c r="AJ913">
        <f t="shared" si="19"/>
        <v>1</v>
      </c>
    </row>
    <row r="914" spans="1:36">
      <c r="A914" s="1">
        <v>46230</v>
      </c>
      <c r="B914" t="s">
        <v>977</v>
      </c>
      <c r="C914" t="s">
        <v>7</v>
      </c>
      <c r="D914" t="s">
        <v>1426</v>
      </c>
      <c r="E914" t="s">
        <v>208</v>
      </c>
      <c r="F914" t="s">
        <v>1451</v>
      </c>
      <c r="G914">
        <v>48800</v>
      </c>
      <c r="H914" s="1">
        <v>43444</v>
      </c>
      <c r="I914" s="1">
        <v>43452</v>
      </c>
      <c r="J914" s="1">
        <v>48639</v>
      </c>
      <c r="K914" t="s">
        <v>113</v>
      </c>
      <c r="L914" t="s">
        <v>7</v>
      </c>
      <c r="M914">
        <v>34777.440000000002</v>
      </c>
      <c r="N914">
        <v>34777.440000000002</v>
      </c>
      <c r="O914" t="s">
        <v>120</v>
      </c>
      <c r="P914" t="s">
        <v>1583</v>
      </c>
      <c r="AH914">
        <v>1783623</v>
      </c>
      <c r="AI914">
        <v>1732512</v>
      </c>
      <c r="AJ914">
        <f t="shared" si="19"/>
        <v>1</v>
      </c>
    </row>
    <row r="915" spans="1:36">
      <c r="A915" s="1">
        <v>46230</v>
      </c>
      <c r="B915" t="s">
        <v>977</v>
      </c>
      <c r="C915" t="s">
        <v>7</v>
      </c>
      <c r="D915" t="s">
        <v>1426</v>
      </c>
      <c r="E915" t="s">
        <v>208</v>
      </c>
      <c r="F915" t="s">
        <v>1451</v>
      </c>
      <c r="G915">
        <v>48800</v>
      </c>
      <c r="H915" s="1">
        <v>43444</v>
      </c>
      <c r="I915" s="1">
        <v>43452</v>
      </c>
      <c r="J915" s="1">
        <v>48639</v>
      </c>
      <c r="K915" t="s">
        <v>980</v>
      </c>
      <c r="L915" t="s">
        <v>7</v>
      </c>
      <c r="M915">
        <v>249062.1</v>
      </c>
      <c r="N915">
        <v>249062.1</v>
      </c>
      <c r="O915" t="s">
        <v>120</v>
      </c>
      <c r="P915" t="s">
        <v>1583</v>
      </c>
      <c r="AH915">
        <v>1733763</v>
      </c>
      <c r="AI915">
        <v>1732816</v>
      </c>
      <c r="AJ915">
        <f t="shared" si="19"/>
        <v>1</v>
      </c>
    </row>
    <row r="916" spans="1:36">
      <c r="A916" s="1">
        <v>46230</v>
      </c>
      <c r="B916" t="s">
        <v>977</v>
      </c>
      <c r="C916" t="s">
        <v>7</v>
      </c>
      <c r="D916" t="s">
        <v>1426</v>
      </c>
      <c r="E916" t="s">
        <v>208</v>
      </c>
      <c r="F916" t="s">
        <v>1451</v>
      </c>
      <c r="G916">
        <v>48801</v>
      </c>
      <c r="H916" s="1">
        <v>43444</v>
      </c>
      <c r="I916" s="1">
        <v>43452</v>
      </c>
      <c r="J916" s="1">
        <v>48639</v>
      </c>
      <c r="K916" t="s">
        <v>113</v>
      </c>
      <c r="L916" t="s">
        <v>7</v>
      </c>
      <c r="M916">
        <v>-34777.440000000002</v>
      </c>
      <c r="N916">
        <v>-34777.440000000002</v>
      </c>
      <c r="O916" t="s">
        <v>120</v>
      </c>
      <c r="P916" t="s">
        <v>1585</v>
      </c>
      <c r="AH916">
        <v>1794198</v>
      </c>
      <c r="AI916">
        <v>1733868</v>
      </c>
      <c r="AJ916">
        <f t="shared" si="19"/>
        <v>1</v>
      </c>
    </row>
    <row r="917" spans="1:36">
      <c r="A917" s="1">
        <v>46230</v>
      </c>
      <c r="B917" t="s">
        <v>977</v>
      </c>
      <c r="C917" t="s">
        <v>7</v>
      </c>
      <c r="D917" t="s">
        <v>1426</v>
      </c>
      <c r="E917" t="s">
        <v>208</v>
      </c>
      <c r="F917" t="s">
        <v>1451</v>
      </c>
      <c r="G917">
        <v>48801</v>
      </c>
      <c r="H917" s="1">
        <v>43444</v>
      </c>
      <c r="I917" s="1">
        <v>43452</v>
      </c>
      <c r="J917" s="1">
        <v>48639</v>
      </c>
      <c r="K917" t="s">
        <v>980</v>
      </c>
      <c r="L917" t="s">
        <v>7</v>
      </c>
      <c r="M917">
        <v>-249062.1</v>
      </c>
      <c r="N917">
        <v>-249062.1</v>
      </c>
      <c r="O917" t="s">
        <v>120</v>
      </c>
      <c r="P917" t="s">
        <v>1585</v>
      </c>
      <c r="AH917">
        <v>1794327</v>
      </c>
      <c r="AI917">
        <v>1733002</v>
      </c>
      <c r="AJ917">
        <f t="shared" si="19"/>
        <v>1</v>
      </c>
    </row>
    <row r="918" spans="1:36">
      <c r="A918" s="1">
        <v>46230</v>
      </c>
      <c r="B918" t="s">
        <v>977</v>
      </c>
      <c r="C918" t="s">
        <v>7</v>
      </c>
      <c r="D918" t="s">
        <v>1426</v>
      </c>
      <c r="E918" t="s">
        <v>208</v>
      </c>
      <c r="F918" t="s">
        <v>1462</v>
      </c>
      <c r="G918">
        <v>43961</v>
      </c>
      <c r="H918" s="1">
        <v>43012</v>
      </c>
      <c r="I918" s="1">
        <v>43020</v>
      </c>
      <c r="J918" s="1">
        <v>53601</v>
      </c>
      <c r="K918" t="s">
        <v>980</v>
      </c>
      <c r="L918" t="s">
        <v>7</v>
      </c>
      <c r="M918">
        <v>-107220</v>
      </c>
      <c r="N918">
        <v>-107220</v>
      </c>
      <c r="O918" t="s">
        <v>120</v>
      </c>
      <c r="P918" t="s">
        <v>1583</v>
      </c>
      <c r="AH918">
        <v>1762536</v>
      </c>
      <c r="AI918">
        <v>1733589</v>
      </c>
      <c r="AJ918">
        <f t="shared" si="19"/>
        <v>1</v>
      </c>
    </row>
    <row r="919" spans="1:36">
      <c r="A919" s="1">
        <v>46230</v>
      </c>
      <c r="B919" t="s">
        <v>977</v>
      </c>
      <c r="C919" t="s">
        <v>7</v>
      </c>
      <c r="D919" t="s">
        <v>1426</v>
      </c>
      <c r="E919" t="s">
        <v>208</v>
      </c>
      <c r="F919" t="s">
        <v>1462</v>
      </c>
      <c r="G919">
        <v>43961</v>
      </c>
      <c r="H919" s="1">
        <v>43012</v>
      </c>
      <c r="I919" s="1">
        <v>43020</v>
      </c>
      <c r="J919" s="1">
        <v>53601</v>
      </c>
      <c r="K919" t="s">
        <v>113</v>
      </c>
      <c r="L919" t="s">
        <v>7</v>
      </c>
      <c r="M919">
        <v>-21308.35</v>
      </c>
      <c r="N919">
        <v>-21308.35</v>
      </c>
      <c r="O919" t="s">
        <v>120</v>
      </c>
      <c r="P919" t="s">
        <v>1583</v>
      </c>
      <c r="AH919">
        <v>1733632</v>
      </c>
      <c r="AI919">
        <v>1733356</v>
      </c>
      <c r="AJ919">
        <f t="shared" si="19"/>
        <v>1</v>
      </c>
    </row>
    <row r="920" spans="1:36">
      <c r="A920" s="1">
        <v>46230</v>
      </c>
      <c r="B920" t="s">
        <v>977</v>
      </c>
      <c r="C920" t="s">
        <v>7</v>
      </c>
      <c r="D920" t="s">
        <v>1426</v>
      </c>
      <c r="E920" t="s">
        <v>208</v>
      </c>
      <c r="F920" t="s">
        <v>1462</v>
      </c>
      <c r="G920">
        <v>43975</v>
      </c>
      <c r="H920" s="1">
        <v>43013</v>
      </c>
      <c r="I920" s="1">
        <v>43020</v>
      </c>
      <c r="J920" s="1">
        <v>53601</v>
      </c>
      <c r="K920" t="s">
        <v>113</v>
      </c>
      <c r="L920" t="s">
        <v>7</v>
      </c>
      <c r="M920">
        <v>-33383.08</v>
      </c>
      <c r="N920">
        <v>-33383.08</v>
      </c>
      <c r="O920" t="s">
        <v>120</v>
      </c>
      <c r="P920" t="s">
        <v>1583</v>
      </c>
      <c r="AH920">
        <v>1733899</v>
      </c>
      <c r="AI920">
        <v>1733665</v>
      </c>
      <c r="AJ920">
        <f t="shared" si="19"/>
        <v>1</v>
      </c>
    </row>
    <row r="921" spans="1:36">
      <c r="A921" s="1">
        <v>46230</v>
      </c>
      <c r="B921" t="s">
        <v>977</v>
      </c>
      <c r="C921" t="s">
        <v>7</v>
      </c>
      <c r="D921" t="s">
        <v>1426</v>
      </c>
      <c r="E921" t="s">
        <v>208</v>
      </c>
      <c r="F921" t="s">
        <v>1462</v>
      </c>
      <c r="G921">
        <v>43975</v>
      </c>
      <c r="H921" s="1">
        <v>43013</v>
      </c>
      <c r="I921" s="1">
        <v>43020</v>
      </c>
      <c r="J921" s="1">
        <v>53601</v>
      </c>
      <c r="K921" t="s">
        <v>980</v>
      </c>
      <c r="L921" t="s">
        <v>7</v>
      </c>
      <c r="M921">
        <v>-167978</v>
      </c>
      <c r="N921">
        <v>-167978</v>
      </c>
      <c r="O921" t="s">
        <v>120</v>
      </c>
      <c r="P921" t="s">
        <v>1583</v>
      </c>
      <c r="AH921">
        <v>1765400</v>
      </c>
      <c r="AI921">
        <v>1732201</v>
      </c>
      <c r="AJ921">
        <f t="shared" si="19"/>
        <v>1</v>
      </c>
    </row>
    <row r="922" spans="1:36">
      <c r="A922" s="1">
        <v>46230</v>
      </c>
      <c r="B922" t="s">
        <v>977</v>
      </c>
      <c r="C922" t="s">
        <v>7</v>
      </c>
      <c r="D922" t="s">
        <v>1426</v>
      </c>
      <c r="E922" t="s">
        <v>208</v>
      </c>
      <c r="F922" t="s">
        <v>1462</v>
      </c>
      <c r="G922">
        <v>43986</v>
      </c>
      <c r="H922" s="1">
        <v>43014</v>
      </c>
      <c r="I922" s="1">
        <v>43020</v>
      </c>
      <c r="J922" s="1">
        <v>53601</v>
      </c>
      <c r="K922" t="s">
        <v>113</v>
      </c>
      <c r="L922" t="s">
        <v>7</v>
      </c>
      <c r="M922">
        <v>12074.73</v>
      </c>
      <c r="N922">
        <v>12074.73</v>
      </c>
      <c r="O922" t="s">
        <v>120</v>
      </c>
      <c r="P922" t="s">
        <v>1590</v>
      </c>
      <c r="AH922">
        <v>1733583</v>
      </c>
      <c r="AI922">
        <v>1733505</v>
      </c>
      <c r="AJ922">
        <f t="shared" si="19"/>
        <v>1</v>
      </c>
    </row>
    <row r="923" spans="1:36">
      <c r="A923" s="1">
        <v>46230</v>
      </c>
      <c r="B923" t="s">
        <v>977</v>
      </c>
      <c r="C923" t="s">
        <v>7</v>
      </c>
      <c r="D923" t="s">
        <v>1426</v>
      </c>
      <c r="E923" t="s">
        <v>208</v>
      </c>
      <c r="F923" t="s">
        <v>1462</v>
      </c>
      <c r="G923">
        <v>43986</v>
      </c>
      <c r="H923" s="1">
        <v>43014</v>
      </c>
      <c r="I923" s="1">
        <v>43020</v>
      </c>
      <c r="J923" s="1">
        <v>53601</v>
      </c>
      <c r="K923" t="s">
        <v>980</v>
      </c>
      <c r="L923" t="s">
        <v>7</v>
      </c>
      <c r="M923">
        <v>60758</v>
      </c>
      <c r="N923">
        <v>60758</v>
      </c>
      <c r="O923" t="s">
        <v>120</v>
      </c>
      <c r="P923" t="s">
        <v>1590</v>
      </c>
      <c r="AH923">
        <v>1733816</v>
      </c>
      <c r="AI923">
        <v>1731730</v>
      </c>
      <c r="AJ923">
        <f t="shared" si="19"/>
        <v>1</v>
      </c>
    </row>
    <row r="924" spans="1:36">
      <c r="A924" s="1">
        <v>46230</v>
      </c>
      <c r="B924" t="s">
        <v>977</v>
      </c>
      <c r="C924" t="s">
        <v>7</v>
      </c>
      <c r="D924" t="s">
        <v>1426</v>
      </c>
      <c r="E924" t="s">
        <v>208</v>
      </c>
      <c r="F924" t="s">
        <v>1462</v>
      </c>
      <c r="G924">
        <v>43992</v>
      </c>
      <c r="H924" s="1">
        <v>43014</v>
      </c>
      <c r="I924" s="1">
        <v>43020</v>
      </c>
      <c r="J924" s="1">
        <v>53601</v>
      </c>
      <c r="K924" t="s">
        <v>113</v>
      </c>
      <c r="L924" t="s">
        <v>7</v>
      </c>
      <c r="M924">
        <v>14205.57</v>
      </c>
      <c r="N924">
        <v>14205.57</v>
      </c>
      <c r="O924" t="s">
        <v>120</v>
      </c>
      <c r="P924" t="s">
        <v>1598</v>
      </c>
      <c r="AH924">
        <v>1733599</v>
      </c>
      <c r="AI924">
        <v>1730116</v>
      </c>
      <c r="AJ924">
        <f t="shared" si="19"/>
        <v>1</v>
      </c>
    </row>
    <row r="925" spans="1:36">
      <c r="A925" s="1">
        <v>46230</v>
      </c>
      <c r="B925" t="s">
        <v>977</v>
      </c>
      <c r="C925" t="s">
        <v>7</v>
      </c>
      <c r="D925" t="s">
        <v>1426</v>
      </c>
      <c r="E925" t="s">
        <v>208</v>
      </c>
      <c r="F925" t="s">
        <v>1462</v>
      </c>
      <c r="G925">
        <v>43992</v>
      </c>
      <c r="H925" s="1">
        <v>43014</v>
      </c>
      <c r="I925" s="1">
        <v>43020</v>
      </c>
      <c r="J925" s="1">
        <v>53601</v>
      </c>
      <c r="K925" t="s">
        <v>980</v>
      </c>
      <c r="L925" t="s">
        <v>7</v>
      </c>
      <c r="M925">
        <v>71480</v>
      </c>
      <c r="N925">
        <v>71480</v>
      </c>
      <c r="O925" t="s">
        <v>120</v>
      </c>
      <c r="P925" t="s">
        <v>1598</v>
      </c>
      <c r="AH925">
        <v>1733714</v>
      </c>
      <c r="AI925">
        <v>1733742</v>
      </c>
      <c r="AJ925">
        <f t="shared" si="19"/>
        <v>1</v>
      </c>
    </row>
    <row r="926" spans="1:36">
      <c r="A926" s="1">
        <v>46230</v>
      </c>
      <c r="B926" t="s">
        <v>977</v>
      </c>
      <c r="C926" t="s">
        <v>7</v>
      </c>
      <c r="D926" t="s">
        <v>1426</v>
      </c>
      <c r="E926" t="s">
        <v>208</v>
      </c>
      <c r="F926" t="s">
        <v>1462</v>
      </c>
      <c r="G926">
        <v>43995</v>
      </c>
      <c r="H926" s="1">
        <v>43014</v>
      </c>
      <c r="I926" s="1">
        <v>43020</v>
      </c>
      <c r="J926" s="1">
        <v>53601</v>
      </c>
      <c r="K926" t="s">
        <v>980</v>
      </c>
      <c r="L926" t="s">
        <v>7</v>
      </c>
      <c r="M926">
        <v>142960</v>
      </c>
      <c r="N926">
        <v>142960</v>
      </c>
      <c r="O926" t="s">
        <v>120</v>
      </c>
      <c r="P926" t="s">
        <v>1583</v>
      </c>
      <c r="AH926">
        <v>1733788</v>
      </c>
      <c r="AI926">
        <v>1733392</v>
      </c>
      <c r="AJ926">
        <f t="shared" si="19"/>
        <v>1</v>
      </c>
    </row>
    <row r="927" spans="1:36">
      <c r="A927" s="1">
        <v>46230</v>
      </c>
      <c r="B927" t="s">
        <v>977</v>
      </c>
      <c r="C927" t="s">
        <v>7</v>
      </c>
      <c r="D927" t="s">
        <v>1426</v>
      </c>
      <c r="E927" t="s">
        <v>208</v>
      </c>
      <c r="F927" t="s">
        <v>1462</v>
      </c>
      <c r="G927">
        <v>43995</v>
      </c>
      <c r="H927" s="1">
        <v>43014</v>
      </c>
      <c r="I927" s="1">
        <v>43020</v>
      </c>
      <c r="J927" s="1">
        <v>53601</v>
      </c>
      <c r="K927" t="s">
        <v>113</v>
      </c>
      <c r="L927" t="s">
        <v>7</v>
      </c>
      <c r="M927">
        <v>28411.13</v>
      </c>
      <c r="N927">
        <v>28411.13</v>
      </c>
      <c r="O927" t="s">
        <v>120</v>
      </c>
      <c r="P927" t="s">
        <v>1583</v>
      </c>
      <c r="AH927">
        <v>1733900</v>
      </c>
      <c r="AI927">
        <v>1733821</v>
      </c>
      <c r="AJ927">
        <f t="shared" si="19"/>
        <v>1</v>
      </c>
    </row>
    <row r="928" spans="1:36">
      <c r="A928" s="1">
        <v>46230</v>
      </c>
      <c r="B928" t="s">
        <v>977</v>
      </c>
      <c r="C928" t="s">
        <v>7</v>
      </c>
      <c r="D928" t="s">
        <v>1426</v>
      </c>
      <c r="E928" t="s">
        <v>208</v>
      </c>
      <c r="F928" t="s">
        <v>1462</v>
      </c>
      <c r="G928">
        <v>43998</v>
      </c>
      <c r="H928" s="1">
        <v>43014</v>
      </c>
      <c r="I928" s="1">
        <v>43020</v>
      </c>
      <c r="J928" s="1">
        <v>53601</v>
      </c>
      <c r="K928" t="s">
        <v>980</v>
      </c>
      <c r="L928" t="s">
        <v>7</v>
      </c>
      <c r="M928">
        <v>-60758</v>
      </c>
      <c r="N928">
        <v>-60758</v>
      </c>
      <c r="O928" t="s">
        <v>120</v>
      </c>
      <c r="P928" t="s">
        <v>1590</v>
      </c>
      <c r="AH928">
        <v>1733559</v>
      </c>
      <c r="AI928">
        <v>1733130</v>
      </c>
      <c r="AJ928">
        <f t="shared" si="19"/>
        <v>1</v>
      </c>
    </row>
    <row r="929" spans="1:36">
      <c r="A929" s="1">
        <v>46230</v>
      </c>
      <c r="B929" t="s">
        <v>977</v>
      </c>
      <c r="C929" t="s">
        <v>7</v>
      </c>
      <c r="D929" t="s">
        <v>1426</v>
      </c>
      <c r="E929" t="s">
        <v>208</v>
      </c>
      <c r="F929" t="s">
        <v>1462</v>
      </c>
      <c r="G929">
        <v>43998</v>
      </c>
      <c r="H929" s="1">
        <v>43014</v>
      </c>
      <c r="I929" s="1">
        <v>43020</v>
      </c>
      <c r="J929" s="1">
        <v>53601</v>
      </c>
      <c r="K929" t="s">
        <v>113</v>
      </c>
      <c r="L929" t="s">
        <v>7</v>
      </c>
      <c r="M929">
        <v>-12074.73</v>
      </c>
      <c r="N929">
        <v>-12074.73</v>
      </c>
      <c r="O929" t="s">
        <v>120</v>
      </c>
      <c r="P929" t="s">
        <v>1590</v>
      </c>
      <c r="AH929">
        <v>1733646</v>
      </c>
      <c r="AI929">
        <v>1731146</v>
      </c>
      <c r="AJ929">
        <f t="shared" si="19"/>
        <v>1</v>
      </c>
    </row>
    <row r="930" spans="1:36">
      <c r="A930" s="1">
        <v>46230</v>
      </c>
      <c r="B930" t="s">
        <v>977</v>
      </c>
      <c r="C930" t="s">
        <v>7</v>
      </c>
      <c r="D930" t="s">
        <v>1426</v>
      </c>
      <c r="E930" t="s">
        <v>208</v>
      </c>
      <c r="F930" t="s">
        <v>1462</v>
      </c>
      <c r="G930">
        <v>43999</v>
      </c>
      <c r="H930" s="1">
        <v>43014</v>
      </c>
      <c r="I930" s="1">
        <v>43020</v>
      </c>
      <c r="J930" s="1">
        <v>53601</v>
      </c>
      <c r="K930" t="s">
        <v>980</v>
      </c>
      <c r="L930" t="s">
        <v>7</v>
      </c>
      <c r="M930">
        <v>60758</v>
      </c>
      <c r="N930">
        <v>60758</v>
      </c>
      <c r="O930" t="s">
        <v>120</v>
      </c>
      <c r="P930" t="s">
        <v>1583</v>
      </c>
      <c r="AH930">
        <v>1733847</v>
      </c>
      <c r="AI930">
        <v>1733595</v>
      </c>
      <c r="AJ930">
        <f t="shared" si="19"/>
        <v>1</v>
      </c>
    </row>
    <row r="931" spans="1:36">
      <c r="A931" s="1">
        <v>46230</v>
      </c>
      <c r="B931" t="s">
        <v>977</v>
      </c>
      <c r="C931" t="s">
        <v>7</v>
      </c>
      <c r="D931" t="s">
        <v>1426</v>
      </c>
      <c r="E931" t="s">
        <v>208</v>
      </c>
      <c r="F931" t="s">
        <v>1462</v>
      </c>
      <c r="G931">
        <v>43999</v>
      </c>
      <c r="H931" s="1">
        <v>43014</v>
      </c>
      <c r="I931" s="1">
        <v>43020</v>
      </c>
      <c r="J931" s="1">
        <v>53601</v>
      </c>
      <c r="K931" t="s">
        <v>113</v>
      </c>
      <c r="L931" t="s">
        <v>7</v>
      </c>
      <c r="M931">
        <v>12074.73</v>
      </c>
      <c r="N931">
        <v>12074.73</v>
      </c>
      <c r="O931" t="s">
        <v>120</v>
      </c>
      <c r="P931" t="s">
        <v>1583</v>
      </c>
      <c r="AH931">
        <v>1733560</v>
      </c>
      <c r="AI931">
        <v>1733823</v>
      </c>
      <c r="AJ931">
        <f t="shared" si="19"/>
        <v>1</v>
      </c>
    </row>
    <row r="932" spans="1:36">
      <c r="A932" s="1">
        <v>46230</v>
      </c>
      <c r="B932" t="s">
        <v>977</v>
      </c>
      <c r="C932" t="s">
        <v>7</v>
      </c>
      <c r="D932" t="s">
        <v>1426</v>
      </c>
      <c r="E932" t="s">
        <v>208</v>
      </c>
      <c r="F932" t="s">
        <v>1462</v>
      </c>
      <c r="G932">
        <v>44000</v>
      </c>
      <c r="H932" s="1">
        <v>43014</v>
      </c>
      <c r="I932" s="1">
        <v>43020</v>
      </c>
      <c r="J932" s="1">
        <v>53601</v>
      </c>
      <c r="K932" t="s">
        <v>113</v>
      </c>
      <c r="L932" t="s">
        <v>7</v>
      </c>
      <c r="M932">
        <v>14205.57</v>
      </c>
      <c r="N932">
        <v>14205.57</v>
      </c>
      <c r="O932" t="s">
        <v>120</v>
      </c>
      <c r="P932" t="s">
        <v>1583</v>
      </c>
      <c r="AH932">
        <v>1734708</v>
      </c>
      <c r="AI932">
        <v>1731752</v>
      </c>
      <c r="AJ932">
        <f t="shared" si="19"/>
        <v>1</v>
      </c>
    </row>
    <row r="933" spans="1:36">
      <c r="A933" s="1">
        <v>46230</v>
      </c>
      <c r="B933" t="s">
        <v>977</v>
      </c>
      <c r="C933" t="s">
        <v>7</v>
      </c>
      <c r="D933" t="s">
        <v>1426</v>
      </c>
      <c r="E933" t="s">
        <v>208</v>
      </c>
      <c r="F933" t="s">
        <v>1462</v>
      </c>
      <c r="G933">
        <v>44000</v>
      </c>
      <c r="H933" s="1">
        <v>43014</v>
      </c>
      <c r="I933" s="1">
        <v>43020</v>
      </c>
      <c r="J933" s="1">
        <v>53601</v>
      </c>
      <c r="K933" t="s">
        <v>980</v>
      </c>
      <c r="L933" t="s">
        <v>7</v>
      </c>
      <c r="M933">
        <v>71480</v>
      </c>
      <c r="N933">
        <v>71480</v>
      </c>
      <c r="O933" t="s">
        <v>120</v>
      </c>
      <c r="P933" t="s">
        <v>1583</v>
      </c>
      <c r="AH933">
        <v>1734706</v>
      </c>
      <c r="AI933">
        <v>1732685</v>
      </c>
      <c r="AJ933">
        <f t="shared" si="19"/>
        <v>1</v>
      </c>
    </row>
    <row r="934" spans="1:36">
      <c r="A934" s="1">
        <v>46230</v>
      </c>
      <c r="B934" t="s">
        <v>977</v>
      </c>
      <c r="C934" t="s">
        <v>7</v>
      </c>
      <c r="D934" t="s">
        <v>1426</v>
      </c>
      <c r="E934" t="s">
        <v>208</v>
      </c>
      <c r="F934" t="s">
        <v>1462</v>
      </c>
      <c r="G934">
        <v>44001</v>
      </c>
      <c r="H934" s="1">
        <v>43014</v>
      </c>
      <c r="I934" s="1">
        <v>43020</v>
      </c>
      <c r="J934" s="1">
        <v>53601</v>
      </c>
      <c r="K934" t="s">
        <v>980</v>
      </c>
      <c r="L934" t="s">
        <v>7</v>
      </c>
      <c r="M934">
        <v>-71480</v>
      </c>
      <c r="N934">
        <v>-71480</v>
      </c>
      <c r="O934" t="s">
        <v>120</v>
      </c>
      <c r="P934" t="s">
        <v>1598</v>
      </c>
      <c r="AH934">
        <v>1734707</v>
      </c>
      <c r="AI934">
        <v>1730647</v>
      </c>
      <c r="AJ934">
        <f t="shared" si="19"/>
        <v>1</v>
      </c>
    </row>
    <row r="935" spans="1:36">
      <c r="A935" s="1">
        <v>46230</v>
      </c>
      <c r="B935" t="s">
        <v>977</v>
      </c>
      <c r="C935" t="s">
        <v>7</v>
      </c>
      <c r="D935" t="s">
        <v>1426</v>
      </c>
      <c r="E935" t="s">
        <v>208</v>
      </c>
      <c r="F935" t="s">
        <v>1462</v>
      </c>
      <c r="G935">
        <v>44001</v>
      </c>
      <c r="H935" s="1">
        <v>43014</v>
      </c>
      <c r="I935" s="1">
        <v>43020</v>
      </c>
      <c r="J935" s="1">
        <v>53601</v>
      </c>
      <c r="K935" t="s">
        <v>113</v>
      </c>
      <c r="L935" t="s">
        <v>7</v>
      </c>
      <c r="M935">
        <v>-14205.57</v>
      </c>
      <c r="N935">
        <v>-14205.57</v>
      </c>
      <c r="O935" t="s">
        <v>120</v>
      </c>
      <c r="P935" t="s">
        <v>1598</v>
      </c>
      <c r="AH935">
        <v>1734679</v>
      </c>
      <c r="AI935">
        <v>1733856</v>
      </c>
      <c r="AJ935">
        <f t="shared" si="19"/>
        <v>1</v>
      </c>
    </row>
    <row r="936" spans="1:36">
      <c r="A936" s="1">
        <v>46230</v>
      </c>
      <c r="B936" t="s">
        <v>977</v>
      </c>
      <c r="C936" t="s">
        <v>7</v>
      </c>
      <c r="D936" t="s">
        <v>1426</v>
      </c>
      <c r="E936" t="s">
        <v>208</v>
      </c>
      <c r="F936" t="s">
        <v>1463</v>
      </c>
      <c r="G936">
        <v>43959</v>
      </c>
      <c r="H936" s="1">
        <v>43012</v>
      </c>
      <c r="I936" s="1">
        <v>43020</v>
      </c>
      <c r="J936" s="1">
        <v>53632</v>
      </c>
      <c r="K936" t="s">
        <v>980</v>
      </c>
      <c r="L936" t="s">
        <v>7</v>
      </c>
      <c r="M936">
        <v>-52714.2</v>
      </c>
      <c r="N936">
        <v>-52714.2</v>
      </c>
      <c r="O936" t="s">
        <v>120</v>
      </c>
      <c r="P936" t="s">
        <v>1598</v>
      </c>
      <c r="AH936">
        <v>1734704</v>
      </c>
      <c r="AI936">
        <v>1733005</v>
      </c>
      <c r="AJ936">
        <f t="shared" si="19"/>
        <v>1</v>
      </c>
    </row>
    <row r="937" spans="1:36">
      <c r="A937" s="1">
        <v>46230</v>
      </c>
      <c r="B937" t="s">
        <v>977</v>
      </c>
      <c r="C937" t="s">
        <v>7</v>
      </c>
      <c r="D937" t="s">
        <v>1426</v>
      </c>
      <c r="E937" t="s">
        <v>208</v>
      </c>
      <c r="F937" t="s">
        <v>1463</v>
      </c>
      <c r="G937">
        <v>43959</v>
      </c>
      <c r="H937" s="1">
        <v>43012</v>
      </c>
      <c r="I937" s="1">
        <v>43020</v>
      </c>
      <c r="J937" s="1">
        <v>53632</v>
      </c>
      <c r="K937" t="s">
        <v>113</v>
      </c>
      <c r="L937" t="s">
        <v>7</v>
      </c>
      <c r="M937">
        <v>-10041.34</v>
      </c>
      <c r="N937">
        <v>-10041.34</v>
      </c>
      <c r="O937" t="s">
        <v>120</v>
      </c>
      <c r="P937" t="s">
        <v>1598</v>
      </c>
      <c r="AH937">
        <v>1734705</v>
      </c>
      <c r="AI937">
        <v>1733765</v>
      </c>
      <c r="AJ937">
        <f t="shared" si="19"/>
        <v>1</v>
      </c>
    </row>
    <row r="938" spans="1:36">
      <c r="A938" s="1">
        <v>46230</v>
      </c>
      <c r="B938" t="s">
        <v>977</v>
      </c>
      <c r="C938" t="s">
        <v>7</v>
      </c>
      <c r="D938" t="s">
        <v>1426</v>
      </c>
      <c r="E938" t="s">
        <v>208</v>
      </c>
      <c r="F938" t="s">
        <v>1463</v>
      </c>
      <c r="G938">
        <v>43960</v>
      </c>
      <c r="H938" s="1">
        <v>43012</v>
      </c>
      <c r="I938" s="1">
        <v>43020</v>
      </c>
      <c r="J938" s="1">
        <v>53632</v>
      </c>
      <c r="K938" t="s">
        <v>980</v>
      </c>
      <c r="L938" t="s">
        <v>7</v>
      </c>
      <c r="M938">
        <v>-161700</v>
      </c>
      <c r="N938">
        <v>-161700</v>
      </c>
      <c r="O938" t="s">
        <v>120</v>
      </c>
      <c r="P938" t="s">
        <v>1598</v>
      </c>
      <c r="AH938">
        <v>1734703</v>
      </c>
      <c r="AI938">
        <v>1733564</v>
      </c>
      <c r="AJ938">
        <f t="shared" si="19"/>
        <v>1</v>
      </c>
    </row>
    <row r="939" spans="1:36">
      <c r="A939" s="1">
        <v>46230</v>
      </c>
      <c r="B939" t="s">
        <v>977</v>
      </c>
      <c r="C939" t="s">
        <v>7</v>
      </c>
      <c r="D939" t="s">
        <v>1426</v>
      </c>
      <c r="E939" t="s">
        <v>208</v>
      </c>
      <c r="F939" t="s">
        <v>1463</v>
      </c>
      <c r="G939">
        <v>43960</v>
      </c>
      <c r="H939" s="1">
        <v>43012</v>
      </c>
      <c r="I939" s="1">
        <v>43020</v>
      </c>
      <c r="J939" s="1">
        <v>53632</v>
      </c>
      <c r="K939" t="s">
        <v>113</v>
      </c>
      <c r="L939" t="s">
        <v>7</v>
      </c>
      <c r="M939">
        <v>-30801.67</v>
      </c>
      <c r="N939">
        <v>-30801.67</v>
      </c>
      <c r="O939" t="s">
        <v>120</v>
      </c>
      <c r="P939" t="s">
        <v>1598</v>
      </c>
      <c r="AH939">
        <v>1734773</v>
      </c>
      <c r="AI939">
        <v>1733708</v>
      </c>
      <c r="AJ939">
        <f t="shared" si="19"/>
        <v>1</v>
      </c>
    </row>
    <row r="940" spans="1:36">
      <c r="A940" s="1">
        <v>46230</v>
      </c>
      <c r="B940" t="s">
        <v>977</v>
      </c>
      <c r="C940" t="s">
        <v>7</v>
      </c>
      <c r="D940" t="s">
        <v>1426</v>
      </c>
      <c r="E940" t="s">
        <v>208</v>
      </c>
      <c r="F940" t="s">
        <v>1463</v>
      </c>
      <c r="G940">
        <v>43977</v>
      </c>
      <c r="H940" s="1">
        <v>43013</v>
      </c>
      <c r="I940" s="1">
        <v>43020</v>
      </c>
      <c r="J940" s="1">
        <v>53632</v>
      </c>
      <c r="K940" t="s">
        <v>113</v>
      </c>
      <c r="L940" t="s">
        <v>7</v>
      </c>
      <c r="M940">
        <v>16201.68</v>
      </c>
      <c r="N940">
        <v>16201.68</v>
      </c>
      <c r="O940" t="s">
        <v>120</v>
      </c>
      <c r="P940" t="s">
        <v>1598</v>
      </c>
      <c r="AH940">
        <v>1755607</v>
      </c>
      <c r="AI940">
        <v>1733835</v>
      </c>
      <c r="AJ940">
        <f t="shared" si="19"/>
        <v>1</v>
      </c>
    </row>
    <row r="941" spans="1:36">
      <c r="A941" s="1">
        <v>46230</v>
      </c>
      <c r="B941" t="s">
        <v>977</v>
      </c>
      <c r="C941" t="s">
        <v>7</v>
      </c>
      <c r="D941" t="s">
        <v>1426</v>
      </c>
      <c r="E941" t="s">
        <v>208</v>
      </c>
      <c r="F941" t="s">
        <v>1463</v>
      </c>
      <c r="G941">
        <v>43977</v>
      </c>
      <c r="H941" s="1">
        <v>43013</v>
      </c>
      <c r="I941" s="1">
        <v>43020</v>
      </c>
      <c r="J941" s="1">
        <v>53632</v>
      </c>
      <c r="K941" t="s">
        <v>980</v>
      </c>
      <c r="L941" t="s">
        <v>7</v>
      </c>
      <c r="M941">
        <v>85054.2</v>
      </c>
      <c r="N941">
        <v>85054.2</v>
      </c>
      <c r="O941" t="s">
        <v>120</v>
      </c>
      <c r="P941" t="s">
        <v>1598</v>
      </c>
      <c r="AH941">
        <v>1758473</v>
      </c>
      <c r="AI941">
        <v>1733869</v>
      </c>
      <c r="AJ941">
        <f t="shared" si="19"/>
        <v>1</v>
      </c>
    </row>
    <row r="942" spans="1:36">
      <c r="A942" s="1">
        <v>46230</v>
      </c>
      <c r="B942" t="s">
        <v>977</v>
      </c>
      <c r="C942" t="s">
        <v>7</v>
      </c>
      <c r="D942" t="s">
        <v>1426</v>
      </c>
      <c r="E942" t="s">
        <v>208</v>
      </c>
      <c r="F942" t="s">
        <v>1463</v>
      </c>
      <c r="G942">
        <v>43980</v>
      </c>
      <c r="H942" s="1">
        <v>43013</v>
      </c>
      <c r="I942" s="1">
        <v>43020</v>
      </c>
      <c r="J942" s="1">
        <v>53632</v>
      </c>
      <c r="K942" t="s">
        <v>980</v>
      </c>
      <c r="L942" t="s">
        <v>7</v>
      </c>
      <c r="M942">
        <v>129360</v>
      </c>
      <c r="N942">
        <v>129360</v>
      </c>
      <c r="O942" t="s">
        <v>120</v>
      </c>
      <c r="P942" t="s">
        <v>1583</v>
      </c>
      <c r="AH942">
        <v>1762585</v>
      </c>
      <c r="AI942">
        <v>1728415</v>
      </c>
      <c r="AJ942">
        <f t="shared" si="19"/>
        <v>1</v>
      </c>
    </row>
    <row r="943" spans="1:36">
      <c r="A943" s="1">
        <v>46230</v>
      </c>
      <c r="B943" t="s">
        <v>977</v>
      </c>
      <c r="C943" t="s">
        <v>7</v>
      </c>
      <c r="D943" t="s">
        <v>1426</v>
      </c>
      <c r="E943" t="s">
        <v>208</v>
      </c>
      <c r="F943" t="s">
        <v>1463</v>
      </c>
      <c r="G943">
        <v>43980</v>
      </c>
      <c r="H943" s="1">
        <v>43013</v>
      </c>
      <c r="I943" s="1">
        <v>43020</v>
      </c>
      <c r="J943" s="1">
        <v>53632</v>
      </c>
      <c r="K943" t="s">
        <v>113</v>
      </c>
      <c r="L943" t="s">
        <v>7</v>
      </c>
      <c r="M943">
        <v>24641.33</v>
      </c>
      <c r="N943">
        <v>24641.33</v>
      </c>
      <c r="O943" t="s">
        <v>120</v>
      </c>
      <c r="P943" t="s">
        <v>1583</v>
      </c>
      <c r="AH943">
        <v>1765481</v>
      </c>
      <c r="AI943">
        <v>1733663</v>
      </c>
      <c r="AJ943">
        <f t="shared" si="19"/>
        <v>1</v>
      </c>
    </row>
    <row r="944" spans="1:36">
      <c r="A944" s="1">
        <v>46230</v>
      </c>
      <c r="B944" t="s">
        <v>977</v>
      </c>
      <c r="C944" t="s">
        <v>7</v>
      </c>
      <c r="D944" t="s">
        <v>1426</v>
      </c>
      <c r="E944" t="s">
        <v>208</v>
      </c>
      <c r="F944" t="s">
        <v>1463</v>
      </c>
      <c r="G944">
        <v>43996</v>
      </c>
      <c r="H944" s="1">
        <v>43014</v>
      </c>
      <c r="I944" s="1">
        <v>43020</v>
      </c>
      <c r="J944" s="1">
        <v>53632</v>
      </c>
      <c r="K944" t="s">
        <v>980</v>
      </c>
      <c r="L944" t="s">
        <v>7</v>
      </c>
      <c r="M944">
        <v>129360</v>
      </c>
      <c r="N944">
        <v>129360</v>
      </c>
      <c r="O944" t="s">
        <v>120</v>
      </c>
      <c r="P944" t="s">
        <v>1598</v>
      </c>
      <c r="AH944">
        <v>1768316</v>
      </c>
      <c r="AI944">
        <v>1731738</v>
      </c>
      <c r="AJ944">
        <f t="shared" si="19"/>
        <v>1</v>
      </c>
    </row>
    <row r="945" spans="1:36">
      <c r="A945" s="1">
        <v>46230</v>
      </c>
      <c r="B945" t="s">
        <v>977</v>
      </c>
      <c r="C945" t="s">
        <v>7</v>
      </c>
      <c r="D945" t="s">
        <v>1426</v>
      </c>
      <c r="E945" t="s">
        <v>208</v>
      </c>
      <c r="F945" t="s">
        <v>1463</v>
      </c>
      <c r="G945">
        <v>43996</v>
      </c>
      <c r="H945" s="1">
        <v>43014</v>
      </c>
      <c r="I945" s="1">
        <v>43020</v>
      </c>
      <c r="J945" s="1">
        <v>53632</v>
      </c>
      <c r="K945" t="s">
        <v>113</v>
      </c>
      <c r="L945" t="s">
        <v>7</v>
      </c>
      <c r="M945">
        <v>24641.33</v>
      </c>
      <c r="N945">
        <v>24641.33</v>
      </c>
      <c r="O945" t="s">
        <v>120</v>
      </c>
      <c r="P945" t="s">
        <v>1598</v>
      </c>
      <c r="AH945">
        <v>1771436</v>
      </c>
      <c r="AI945">
        <v>1733510</v>
      </c>
      <c r="AJ945">
        <f t="shared" si="19"/>
        <v>1</v>
      </c>
    </row>
    <row r="946" spans="1:36">
      <c r="A946" s="1">
        <v>46230</v>
      </c>
      <c r="B946" t="s">
        <v>977</v>
      </c>
      <c r="C946" t="s">
        <v>7</v>
      </c>
      <c r="D946" t="s">
        <v>1426</v>
      </c>
      <c r="E946" t="s">
        <v>208</v>
      </c>
      <c r="F946" t="s">
        <v>1463</v>
      </c>
      <c r="G946">
        <v>43997</v>
      </c>
      <c r="H946" s="1">
        <v>43014</v>
      </c>
      <c r="I946" s="1">
        <v>43020</v>
      </c>
      <c r="J946" s="1">
        <v>53632</v>
      </c>
      <c r="K946" t="s">
        <v>980</v>
      </c>
      <c r="L946" t="s">
        <v>7</v>
      </c>
      <c r="M946">
        <v>-129360</v>
      </c>
      <c r="N946">
        <v>-129360</v>
      </c>
      <c r="O946" t="s">
        <v>120</v>
      </c>
      <c r="P946" t="s">
        <v>1583</v>
      </c>
      <c r="AH946">
        <v>1774885</v>
      </c>
      <c r="AI946">
        <v>1733542</v>
      </c>
      <c r="AJ946">
        <f t="shared" si="19"/>
        <v>1</v>
      </c>
    </row>
    <row r="947" spans="1:36">
      <c r="A947" s="1">
        <v>46230</v>
      </c>
      <c r="B947" t="s">
        <v>977</v>
      </c>
      <c r="C947" t="s">
        <v>7</v>
      </c>
      <c r="D947" t="s">
        <v>1426</v>
      </c>
      <c r="E947" t="s">
        <v>208</v>
      </c>
      <c r="F947" t="s">
        <v>1463</v>
      </c>
      <c r="G947">
        <v>43997</v>
      </c>
      <c r="H947" s="1">
        <v>43014</v>
      </c>
      <c r="I947" s="1">
        <v>43020</v>
      </c>
      <c r="J947" s="1">
        <v>53632</v>
      </c>
      <c r="K947" t="s">
        <v>113</v>
      </c>
      <c r="L947" t="s">
        <v>7</v>
      </c>
      <c r="M947">
        <v>-24641.33</v>
      </c>
      <c r="N947">
        <v>-24641.33</v>
      </c>
      <c r="O947" t="s">
        <v>120</v>
      </c>
      <c r="P947" t="s">
        <v>1583</v>
      </c>
      <c r="AH947">
        <v>1777580</v>
      </c>
      <c r="AI947">
        <v>1730897</v>
      </c>
      <c r="AJ947">
        <f t="shared" si="19"/>
        <v>1</v>
      </c>
    </row>
    <row r="948" spans="1:36">
      <c r="A948" s="1">
        <v>46230</v>
      </c>
      <c r="B948" t="s">
        <v>977</v>
      </c>
      <c r="C948" t="s">
        <v>7</v>
      </c>
      <c r="D948" t="s">
        <v>1426</v>
      </c>
      <c r="E948" t="s">
        <v>208</v>
      </c>
      <c r="F948" t="s">
        <v>1464</v>
      </c>
      <c r="G948">
        <v>44034</v>
      </c>
      <c r="H948" s="1">
        <v>43018</v>
      </c>
      <c r="I948" s="1">
        <v>43052</v>
      </c>
      <c r="J948" s="1">
        <v>53601</v>
      </c>
      <c r="K948" t="s">
        <v>113</v>
      </c>
      <c r="L948" t="s">
        <v>7</v>
      </c>
      <c r="M948">
        <v>-12653.02</v>
      </c>
      <c r="N948">
        <v>-12653.02</v>
      </c>
      <c r="O948" t="s">
        <v>120</v>
      </c>
      <c r="P948" t="s">
        <v>1598</v>
      </c>
      <c r="AH948">
        <v>1780455</v>
      </c>
      <c r="AI948">
        <v>1732149</v>
      </c>
      <c r="AJ948">
        <f t="shared" si="19"/>
        <v>1</v>
      </c>
    </row>
    <row r="949" spans="1:36">
      <c r="A949" s="1">
        <v>46230</v>
      </c>
      <c r="B949" t="s">
        <v>977</v>
      </c>
      <c r="C949" t="s">
        <v>7</v>
      </c>
      <c r="D949" t="s">
        <v>1426</v>
      </c>
      <c r="E949" t="s">
        <v>208</v>
      </c>
      <c r="F949" t="s">
        <v>1464</v>
      </c>
      <c r="G949">
        <v>44034</v>
      </c>
      <c r="H949" s="1">
        <v>43018</v>
      </c>
      <c r="I949" s="1">
        <v>43052</v>
      </c>
      <c r="J949" s="1">
        <v>53601</v>
      </c>
      <c r="K949" t="s">
        <v>980</v>
      </c>
      <c r="L949" t="s">
        <v>7</v>
      </c>
      <c r="M949">
        <v>-61948</v>
      </c>
      <c r="N949">
        <v>-61948</v>
      </c>
      <c r="O949" t="s">
        <v>120</v>
      </c>
      <c r="P949" t="s">
        <v>1598</v>
      </c>
      <c r="AH949">
        <v>1783135</v>
      </c>
      <c r="AI949">
        <v>1732587</v>
      </c>
      <c r="AJ949">
        <f t="shared" si="19"/>
        <v>1</v>
      </c>
    </row>
    <row r="950" spans="1:36">
      <c r="A950" s="1">
        <v>46230</v>
      </c>
      <c r="B950" t="s">
        <v>977</v>
      </c>
      <c r="C950" t="s">
        <v>7</v>
      </c>
      <c r="D950" t="s">
        <v>1426</v>
      </c>
      <c r="E950" t="s">
        <v>208</v>
      </c>
      <c r="F950" t="s">
        <v>1464</v>
      </c>
      <c r="G950">
        <v>44065</v>
      </c>
      <c r="H950" s="1">
        <v>43019</v>
      </c>
      <c r="I950" s="1">
        <v>43052</v>
      </c>
      <c r="J950" s="1">
        <v>53601</v>
      </c>
      <c r="K950" t="s">
        <v>980</v>
      </c>
      <c r="L950" t="s">
        <v>7</v>
      </c>
      <c r="M950">
        <v>-83812</v>
      </c>
      <c r="N950">
        <v>-83812</v>
      </c>
      <c r="O950" t="s">
        <v>120</v>
      </c>
      <c r="P950" t="s">
        <v>830</v>
      </c>
      <c r="AH950">
        <v>1783700</v>
      </c>
      <c r="AI950">
        <v>1728298</v>
      </c>
      <c r="AJ950">
        <f t="shared" si="19"/>
        <v>1</v>
      </c>
    </row>
    <row r="951" spans="1:36">
      <c r="A951" s="1">
        <v>46230</v>
      </c>
      <c r="B951" t="s">
        <v>977</v>
      </c>
      <c r="C951" t="s">
        <v>7</v>
      </c>
      <c r="D951" t="s">
        <v>1426</v>
      </c>
      <c r="E951" t="s">
        <v>208</v>
      </c>
      <c r="F951" t="s">
        <v>1464</v>
      </c>
      <c r="G951">
        <v>44065</v>
      </c>
      <c r="H951" s="1">
        <v>43019</v>
      </c>
      <c r="I951" s="1">
        <v>43052</v>
      </c>
      <c r="J951" s="1">
        <v>53601</v>
      </c>
      <c r="K951" t="s">
        <v>113</v>
      </c>
      <c r="L951" t="s">
        <v>7</v>
      </c>
      <c r="M951">
        <v>-17118.79</v>
      </c>
      <c r="N951">
        <v>-17118.79</v>
      </c>
      <c r="O951" t="s">
        <v>120</v>
      </c>
      <c r="P951" t="s">
        <v>830</v>
      </c>
      <c r="AH951">
        <v>1790860</v>
      </c>
      <c r="AI951">
        <v>1733617</v>
      </c>
      <c r="AJ951">
        <f t="shared" si="19"/>
        <v>1</v>
      </c>
    </row>
    <row r="952" spans="1:36">
      <c r="A952" s="1">
        <v>46230</v>
      </c>
      <c r="B952" t="s">
        <v>977</v>
      </c>
      <c r="C952" t="s">
        <v>7</v>
      </c>
      <c r="D952" t="s">
        <v>1426</v>
      </c>
      <c r="E952" t="s">
        <v>208</v>
      </c>
      <c r="F952" t="s">
        <v>1464</v>
      </c>
      <c r="G952">
        <v>44160</v>
      </c>
      <c r="H952" s="1">
        <v>43026</v>
      </c>
      <c r="I952" s="1">
        <v>43052</v>
      </c>
      <c r="J952" s="1">
        <v>53601</v>
      </c>
      <c r="K952" t="s">
        <v>980</v>
      </c>
      <c r="L952" t="s">
        <v>7</v>
      </c>
      <c r="M952">
        <v>61948</v>
      </c>
      <c r="N952">
        <v>61948</v>
      </c>
      <c r="O952" t="s">
        <v>120</v>
      </c>
      <c r="P952" t="s">
        <v>1583</v>
      </c>
      <c r="AH952">
        <v>1794318</v>
      </c>
      <c r="AI952">
        <v>1733642</v>
      </c>
      <c r="AJ952">
        <f t="shared" si="19"/>
        <v>1</v>
      </c>
    </row>
    <row r="953" spans="1:36">
      <c r="A953" s="1">
        <v>46230</v>
      </c>
      <c r="B953" t="s">
        <v>977</v>
      </c>
      <c r="C953" t="s">
        <v>7</v>
      </c>
      <c r="D953" t="s">
        <v>1426</v>
      </c>
      <c r="E953" t="s">
        <v>208</v>
      </c>
      <c r="F953" t="s">
        <v>1464</v>
      </c>
      <c r="G953">
        <v>44160</v>
      </c>
      <c r="H953" s="1">
        <v>43026</v>
      </c>
      <c r="I953" s="1">
        <v>43052</v>
      </c>
      <c r="J953" s="1">
        <v>53601</v>
      </c>
      <c r="K953" t="s">
        <v>113</v>
      </c>
      <c r="L953" t="s">
        <v>7</v>
      </c>
      <c r="M953">
        <v>12653.02</v>
      </c>
      <c r="N953">
        <v>12653.02</v>
      </c>
      <c r="O953" t="s">
        <v>120</v>
      </c>
      <c r="P953" t="s">
        <v>1583</v>
      </c>
      <c r="AH953">
        <v>1797507</v>
      </c>
      <c r="AI953">
        <v>1731855</v>
      </c>
      <c r="AJ953">
        <f t="shared" si="19"/>
        <v>1</v>
      </c>
    </row>
    <row r="954" spans="1:36">
      <c r="A954" s="1">
        <v>46230</v>
      </c>
      <c r="B954" t="s">
        <v>977</v>
      </c>
      <c r="C954" t="s">
        <v>7</v>
      </c>
      <c r="D954" t="s">
        <v>1426</v>
      </c>
      <c r="E954" t="s">
        <v>208</v>
      </c>
      <c r="F954" t="s">
        <v>1464</v>
      </c>
      <c r="G954">
        <v>44181</v>
      </c>
      <c r="H954" s="1">
        <v>43027</v>
      </c>
      <c r="I954" s="1">
        <v>43052</v>
      </c>
      <c r="J954" s="1">
        <v>53601</v>
      </c>
      <c r="K954" t="s">
        <v>980</v>
      </c>
      <c r="L954" t="s">
        <v>7</v>
      </c>
      <c r="M954">
        <v>-116608</v>
      </c>
      <c r="N954">
        <v>-116608</v>
      </c>
      <c r="O954" t="s">
        <v>120</v>
      </c>
      <c r="P954" t="s">
        <v>830</v>
      </c>
      <c r="AH954">
        <v>1800454</v>
      </c>
      <c r="AI954">
        <v>1732225</v>
      </c>
      <c r="AJ954">
        <f t="shared" si="19"/>
        <v>1</v>
      </c>
    </row>
    <row r="955" spans="1:36">
      <c r="A955" s="1">
        <v>46230</v>
      </c>
      <c r="B955" t="s">
        <v>977</v>
      </c>
      <c r="C955" t="s">
        <v>7</v>
      </c>
      <c r="D955" t="s">
        <v>1426</v>
      </c>
      <c r="E955" t="s">
        <v>208</v>
      </c>
      <c r="F955" t="s">
        <v>1464</v>
      </c>
      <c r="G955">
        <v>44181</v>
      </c>
      <c r="H955" s="1">
        <v>43027</v>
      </c>
      <c r="I955" s="1">
        <v>43052</v>
      </c>
      <c r="J955" s="1">
        <v>53601</v>
      </c>
      <c r="K955" t="s">
        <v>113</v>
      </c>
      <c r="L955" t="s">
        <v>7</v>
      </c>
      <c r="M955">
        <v>-23817.45</v>
      </c>
      <c r="N955">
        <v>-23817.45</v>
      </c>
      <c r="O955" t="s">
        <v>120</v>
      </c>
      <c r="P955" t="s">
        <v>830</v>
      </c>
      <c r="AH955">
        <v>1802983</v>
      </c>
      <c r="AI955">
        <v>1733896</v>
      </c>
      <c r="AJ955">
        <f t="shared" si="19"/>
        <v>1</v>
      </c>
    </row>
    <row r="956" spans="1:36">
      <c r="A956" s="1">
        <v>46230</v>
      </c>
      <c r="B956" t="s">
        <v>977</v>
      </c>
      <c r="C956" t="s">
        <v>7</v>
      </c>
      <c r="D956" t="s">
        <v>1426</v>
      </c>
      <c r="E956" t="s">
        <v>208</v>
      </c>
      <c r="F956" t="s">
        <v>1464</v>
      </c>
      <c r="G956">
        <v>44190</v>
      </c>
      <c r="H956" s="1">
        <v>43028</v>
      </c>
      <c r="I956" s="1">
        <v>43052</v>
      </c>
      <c r="J956" s="1">
        <v>53601</v>
      </c>
      <c r="K956" t="s">
        <v>980</v>
      </c>
      <c r="L956" t="s">
        <v>7</v>
      </c>
      <c r="M956">
        <v>83812</v>
      </c>
      <c r="N956">
        <v>83812</v>
      </c>
      <c r="O956" t="s">
        <v>120</v>
      </c>
      <c r="P956" t="s">
        <v>1583</v>
      </c>
      <c r="AH956">
        <v>1808958</v>
      </c>
      <c r="AI956">
        <v>1731075</v>
      </c>
      <c r="AJ956">
        <f t="shared" si="19"/>
        <v>1</v>
      </c>
    </row>
    <row r="957" spans="1:36">
      <c r="A957" s="1">
        <v>46230</v>
      </c>
      <c r="B957" t="s">
        <v>977</v>
      </c>
      <c r="C957" t="s">
        <v>7</v>
      </c>
      <c r="D957" t="s">
        <v>1426</v>
      </c>
      <c r="E957" t="s">
        <v>208</v>
      </c>
      <c r="F957" t="s">
        <v>1464</v>
      </c>
      <c r="G957">
        <v>44190</v>
      </c>
      <c r="H957" s="1">
        <v>43028</v>
      </c>
      <c r="I957" s="1">
        <v>43052</v>
      </c>
      <c r="J957" s="1">
        <v>53601</v>
      </c>
      <c r="K957" t="s">
        <v>113</v>
      </c>
      <c r="L957" t="s">
        <v>7</v>
      </c>
      <c r="M957">
        <v>17118.79</v>
      </c>
      <c r="N957">
        <v>17118.79</v>
      </c>
      <c r="O957" t="s">
        <v>120</v>
      </c>
      <c r="P957" t="s">
        <v>1583</v>
      </c>
      <c r="AH957">
        <v>1814012</v>
      </c>
      <c r="AI957">
        <v>1733831</v>
      </c>
      <c r="AJ957">
        <f t="shared" si="19"/>
        <v>1</v>
      </c>
    </row>
    <row r="958" spans="1:36">
      <c r="A958" s="1">
        <v>46230</v>
      </c>
      <c r="B958" t="s">
        <v>977</v>
      </c>
      <c r="C958" t="s">
        <v>7</v>
      </c>
      <c r="D958" t="s">
        <v>1426</v>
      </c>
      <c r="E958" t="s">
        <v>208</v>
      </c>
      <c r="F958" t="s">
        <v>1464</v>
      </c>
      <c r="G958">
        <v>44196</v>
      </c>
      <c r="H958" s="1">
        <v>43028</v>
      </c>
      <c r="I958" s="1">
        <v>43052</v>
      </c>
      <c r="J958" s="1">
        <v>53601</v>
      </c>
      <c r="K958" t="s">
        <v>113</v>
      </c>
      <c r="L958" t="s">
        <v>7</v>
      </c>
      <c r="M958">
        <v>11164.43</v>
      </c>
      <c r="N958">
        <v>11164.43</v>
      </c>
      <c r="O958" t="s">
        <v>120</v>
      </c>
      <c r="P958" t="s">
        <v>1592</v>
      </c>
      <c r="AH958">
        <v>1762590</v>
      </c>
      <c r="AI958">
        <v>1733199</v>
      </c>
      <c r="AJ958">
        <f t="shared" si="19"/>
        <v>1</v>
      </c>
    </row>
    <row r="959" spans="1:36">
      <c r="A959" s="1">
        <v>46230</v>
      </c>
      <c r="B959" t="s">
        <v>977</v>
      </c>
      <c r="C959" t="s">
        <v>7</v>
      </c>
      <c r="D959" t="s">
        <v>1426</v>
      </c>
      <c r="E959" t="s">
        <v>208</v>
      </c>
      <c r="F959" t="s">
        <v>1464</v>
      </c>
      <c r="G959">
        <v>44196</v>
      </c>
      <c r="H959" s="1">
        <v>43028</v>
      </c>
      <c r="I959" s="1">
        <v>43052</v>
      </c>
      <c r="J959" s="1">
        <v>53601</v>
      </c>
      <c r="K959" t="s">
        <v>980</v>
      </c>
      <c r="L959" t="s">
        <v>7</v>
      </c>
      <c r="M959">
        <v>54660</v>
      </c>
      <c r="N959">
        <v>54660</v>
      </c>
      <c r="O959" t="s">
        <v>120</v>
      </c>
      <c r="P959" t="s">
        <v>1592</v>
      </c>
      <c r="AH959">
        <v>1762591</v>
      </c>
      <c r="AI959">
        <v>1733085</v>
      </c>
      <c r="AJ959">
        <f t="shared" si="19"/>
        <v>1</v>
      </c>
    </row>
    <row r="960" spans="1:36">
      <c r="A960" s="1">
        <v>46230</v>
      </c>
      <c r="B960" t="s">
        <v>977</v>
      </c>
      <c r="C960" t="s">
        <v>7</v>
      </c>
      <c r="D960" t="s">
        <v>1426</v>
      </c>
      <c r="E960" t="s">
        <v>208</v>
      </c>
      <c r="F960" t="s">
        <v>1464</v>
      </c>
      <c r="G960">
        <v>44213</v>
      </c>
      <c r="H960" s="1">
        <v>43032</v>
      </c>
      <c r="I960" s="1">
        <v>43052</v>
      </c>
      <c r="J960" s="1">
        <v>53601</v>
      </c>
      <c r="K960" t="s">
        <v>113</v>
      </c>
      <c r="L960" t="s">
        <v>7</v>
      </c>
      <c r="M960">
        <v>12653.02</v>
      </c>
      <c r="N960">
        <v>12653.02</v>
      </c>
      <c r="O960" t="s">
        <v>120</v>
      </c>
      <c r="P960" t="s">
        <v>1583</v>
      </c>
      <c r="AH960">
        <v>1762589</v>
      </c>
      <c r="AI960">
        <v>1733620</v>
      </c>
      <c r="AJ960">
        <f t="shared" si="19"/>
        <v>1</v>
      </c>
    </row>
    <row r="961" spans="1:36">
      <c r="A961" s="1">
        <v>46230</v>
      </c>
      <c r="B961" t="s">
        <v>977</v>
      </c>
      <c r="C961" t="s">
        <v>7</v>
      </c>
      <c r="D961" t="s">
        <v>1426</v>
      </c>
      <c r="E961" t="s">
        <v>208</v>
      </c>
      <c r="F961" t="s">
        <v>1464</v>
      </c>
      <c r="G961">
        <v>44213</v>
      </c>
      <c r="H961" s="1">
        <v>43032</v>
      </c>
      <c r="I961" s="1">
        <v>43052</v>
      </c>
      <c r="J961" s="1">
        <v>53601</v>
      </c>
      <c r="K961" t="s">
        <v>980</v>
      </c>
      <c r="L961" t="s">
        <v>7</v>
      </c>
      <c r="M961">
        <v>61948</v>
      </c>
      <c r="N961">
        <v>61948</v>
      </c>
      <c r="O961" t="s">
        <v>120</v>
      </c>
      <c r="P961" t="s">
        <v>1583</v>
      </c>
      <c r="AH961">
        <v>1777589</v>
      </c>
      <c r="AI961">
        <v>1728482</v>
      </c>
      <c r="AJ961">
        <f t="shared" si="19"/>
        <v>1</v>
      </c>
    </row>
    <row r="962" spans="1:36">
      <c r="A962" s="1">
        <v>46230</v>
      </c>
      <c r="B962" t="s">
        <v>977</v>
      </c>
      <c r="C962" t="s">
        <v>7</v>
      </c>
      <c r="D962" t="s">
        <v>1426</v>
      </c>
      <c r="E962" t="s">
        <v>208</v>
      </c>
      <c r="F962" t="s">
        <v>1464</v>
      </c>
      <c r="G962">
        <v>44246</v>
      </c>
      <c r="H962" s="1">
        <v>43035</v>
      </c>
      <c r="I962" s="1">
        <v>43052</v>
      </c>
      <c r="J962" s="1">
        <v>53601</v>
      </c>
      <c r="K962" t="s">
        <v>113</v>
      </c>
      <c r="L962" t="s">
        <v>7</v>
      </c>
      <c r="M962">
        <v>-13397.32</v>
      </c>
      <c r="N962">
        <v>-13397.32</v>
      </c>
      <c r="O962" t="s">
        <v>120</v>
      </c>
      <c r="P962" t="s">
        <v>1592</v>
      </c>
      <c r="AH962">
        <v>1777592</v>
      </c>
      <c r="AI962">
        <v>1731726</v>
      </c>
      <c r="AJ962">
        <f t="shared" si="19"/>
        <v>1</v>
      </c>
    </row>
    <row r="963" spans="1:36">
      <c r="A963" s="1">
        <v>46230</v>
      </c>
      <c r="B963" t="s">
        <v>977</v>
      </c>
      <c r="C963" t="s">
        <v>7</v>
      </c>
      <c r="D963" t="s">
        <v>1426</v>
      </c>
      <c r="E963" t="s">
        <v>208</v>
      </c>
      <c r="F963" t="s">
        <v>1464</v>
      </c>
      <c r="G963">
        <v>44246</v>
      </c>
      <c r="H963" s="1">
        <v>43035</v>
      </c>
      <c r="I963" s="1">
        <v>43052</v>
      </c>
      <c r="J963" s="1">
        <v>53601</v>
      </c>
      <c r="K963" t="s">
        <v>980</v>
      </c>
      <c r="L963" t="s">
        <v>7</v>
      </c>
      <c r="M963">
        <v>-65592</v>
      </c>
      <c r="N963">
        <v>-65592</v>
      </c>
      <c r="O963" t="s">
        <v>120</v>
      </c>
      <c r="P963" t="s">
        <v>1592</v>
      </c>
      <c r="AH963">
        <v>1777603</v>
      </c>
      <c r="AI963">
        <v>1733529</v>
      </c>
      <c r="AJ963">
        <f t="shared" si="19"/>
        <v>1</v>
      </c>
    </row>
    <row r="964" spans="1:36">
      <c r="A964" s="1">
        <v>46230</v>
      </c>
      <c r="B964" t="s">
        <v>977</v>
      </c>
      <c r="C964" t="s">
        <v>7</v>
      </c>
      <c r="D964" t="s">
        <v>1426</v>
      </c>
      <c r="E964" t="s">
        <v>208</v>
      </c>
      <c r="F964" t="s">
        <v>1464</v>
      </c>
      <c r="G964">
        <v>44248</v>
      </c>
      <c r="H964" s="1">
        <v>43035</v>
      </c>
      <c r="I964" s="1">
        <v>43052</v>
      </c>
      <c r="J964" s="1">
        <v>53601</v>
      </c>
      <c r="K964" t="s">
        <v>113</v>
      </c>
      <c r="L964" t="s">
        <v>7</v>
      </c>
      <c r="M964">
        <v>-12653.02</v>
      </c>
      <c r="N964">
        <v>-12653.02</v>
      </c>
      <c r="O964" t="s">
        <v>120</v>
      </c>
      <c r="P964" t="s">
        <v>1590</v>
      </c>
      <c r="AH964">
        <v>1790868</v>
      </c>
      <c r="AI964">
        <v>1733700</v>
      </c>
      <c r="AJ964">
        <f t="shared" ref="AJ964:AJ1027" si="20">COUNTIF(AH:AH,AI964)</f>
        <v>1</v>
      </c>
    </row>
    <row r="965" spans="1:36">
      <c r="A965" s="1">
        <v>46230</v>
      </c>
      <c r="B965" t="s">
        <v>977</v>
      </c>
      <c r="C965" t="s">
        <v>7</v>
      </c>
      <c r="D965" t="s">
        <v>1426</v>
      </c>
      <c r="E965" t="s">
        <v>208</v>
      </c>
      <c r="F965" t="s">
        <v>1464</v>
      </c>
      <c r="G965">
        <v>44248</v>
      </c>
      <c r="H965" s="1">
        <v>43035</v>
      </c>
      <c r="I965" s="1">
        <v>43052</v>
      </c>
      <c r="J965" s="1">
        <v>53601</v>
      </c>
      <c r="K965" t="s">
        <v>980</v>
      </c>
      <c r="L965" t="s">
        <v>7</v>
      </c>
      <c r="M965">
        <v>-61948</v>
      </c>
      <c r="N965">
        <v>-61948</v>
      </c>
      <c r="O965" t="s">
        <v>120</v>
      </c>
      <c r="P965" t="s">
        <v>1590</v>
      </c>
      <c r="AH965">
        <v>1790866</v>
      </c>
      <c r="AI965">
        <v>1728862</v>
      </c>
      <c r="AJ965">
        <f t="shared" si="20"/>
        <v>1</v>
      </c>
    </row>
    <row r="966" spans="1:36">
      <c r="A966" s="1">
        <v>46230</v>
      </c>
      <c r="B966" t="s">
        <v>977</v>
      </c>
      <c r="C966" t="s">
        <v>7</v>
      </c>
      <c r="D966" t="s">
        <v>1426</v>
      </c>
      <c r="E966" t="s">
        <v>208</v>
      </c>
      <c r="F966" t="s">
        <v>1464</v>
      </c>
      <c r="G966">
        <v>44255</v>
      </c>
      <c r="H966" s="1">
        <v>43038</v>
      </c>
      <c r="I966" s="1">
        <v>43052</v>
      </c>
      <c r="J966" s="1">
        <v>53601</v>
      </c>
      <c r="K966" t="s">
        <v>980</v>
      </c>
      <c r="L966" t="s">
        <v>7</v>
      </c>
      <c r="M966">
        <v>-72880</v>
      </c>
      <c r="N966">
        <v>-72880</v>
      </c>
      <c r="O966" t="s">
        <v>120</v>
      </c>
      <c r="P966" t="s">
        <v>830</v>
      </c>
      <c r="AH966">
        <v>1791730</v>
      </c>
      <c r="AI966">
        <v>1732196</v>
      </c>
      <c r="AJ966">
        <f t="shared" si="20"/>
        <v>1</v>
      </c>
    </row>
    <row r="967" spans="1:36">
      <c r="A967" s="1">
        <v>46230</v>
      </c>
      <c r="B967" t="s">
        <v>977</v>
      </c>
      <c r="C967" t="s">
        <v>7</v>
      </c>
      <c r="D967" t="s">
        <v>1426</v>
      </c>
      <c r="E967" t="s">
        <v>208</v>
      </c>
      <c r="F967" t="s">
        <v>1464</v>
      </c>
      <c r="G967">
        <v>44255</v>
      </c>
      <c r="H967" s="1">
        <v>43038</v>
      </c>
      <c r="I967" s="1">
        <v>43052</v>
      </c>
      <c r="J967" s="1">
        <v>53601</v>
      </c>
      <c r="K967" t="s">
        <v>113</v>
      </c>
      <c r="L967" t="s">
        <v>7</v>
      </c>
      <c r="M967">
        <v>-14885.91</v>
      </c>
      <c r="N967">
        <v>-14885.91</v>
      </c>
      <c r="O967" t="s">
        <v>120</v>
      </c>
      <c r="P967" t="s">
        <v>830</v>
      </c>
      <c r="AH967">
        <v>1791728</v>
      </c>
      <c r="AI967">
        <v>1732863</v>
      </c>
      <c r="AJ967">
        <f t="shared" si="20"/>
        <v>1</v>
      </c>
    </row>
    <row r="968" spans="1:36">
      <c r="A968" s="1">
        <v>46230</v>
      </c>
      <c r="B968" t="s">
        <v>977</v>
      </c>
      <c r="C968" t="s">
        <v>7</v>
      </c>
      <c r="D968" t="s">
        <v>1426</v>
      </c>
      <c r="E968" t="s">
        <v>208</v>
      </c>
      <c r="F968" t="s">
        <v>1464</v>
      </c>
      <c r="G968">
        <v>44279</v>
      </c>
      <c r="H968" s="1">
        <v>43040</v>
      </c>
      <c r="I968" s="1">
        <v>43052</v>
      </c>
      <c r="J968" s="1">
        <v>53601</v>
      </c>
      <c r="K968" t="s">
        <v>980</v>
      </c>
      <c r="L968" t="s">
        <v>7</v>
      </c>
      <c r="M968">
        <v>-72880</v>
      </c>
      <c r="N968">
        <v>-72880</v>
      </c>
      <c r="O968" t="s">
        <v>120</v>
      </c>
      <c r="P968" t="s">
        <v>830</v>
      </c>
      <c r="AH968">
        <v>1791726</v>
      </c>
      <c r="AI968">
        <v>1733833</v>
      </c>
      <c r="AJ968">
        <f t="shared" si="20"/>
        <v>1</v>
      </c>
    </row>
    <row r="969" spans="1:36">
      <c r="A969" s="1">
        <v>46230</v>
      </c>
      <c r="B969" t="s">
        <v>977</v>
      </c>
      <c r="C969" t="s">
        <v>7</v>
      </c>
      <c r="D969" t="s">
        <v>1426</v>
      </c>
      <c r="E969" t="s">
        <v>208</v>
      </c>
      <c r="F969" t="s">
        <v>1464</v>
      </c>
      <c r="G969">
        <v>44279</v>
      </c>
      <c r="H969" s="1">
        <v>43040</v>
      </c>
      <c r="I969" s="1">
        <v>43052</v>
      </c>
      <c r="J969" s="1">
        <v>53601</v>
      </c>
      <c r="K969" t="s">
        <v>113</v>
      </c>
      <c r="L969" t="s">
        <v>7</v>
      </c>
      <c r="M969">
        <v>-14885.91</v>
      </c>
      <c r="N969">
        <v>-14885.91</v>
      </c>
      <c r="O969" t="s">
        <v>120</v>
      </c>
      <c r="P969" t="s">
        <v>830</v>
      </c>
      <c r="AH969">
        <v>1794323</v>
      </c>
      <c r="AI969">
        <v>1731115</v>
      </c>
      <c r="AJ969">
        <f t="shared" si="20"/>
        <v>1</v>
      </c>
    </row>
    <row r="970" spans="1:36">
      <c r="A970" s="1">
        <v>46230</v>
      </c>
      <c r="B970" t="s">
        <v>977</v>
      </c>
      <c r="C970" t="s">
        <v>7</v>
      </c>
      <c r="D970" t="s">
        <v>1426</v>
      </c>
      <c r="E970" t="s">
        <v>208</v>
      </c>
      <c r="F970" t="s">
        <v>1464</v>
      </c>
      <c r="G970">
        <v>44303</v>
      </c>
      <c r="H970" s="1">
        <v>43041</v>
      </c>
      <c r="I970" s="1">
        <v>43052</v>
      </c>
      <c r="J970" s="1">
        <v>53601</v>
      </c>
      <c r="K970" t="s">
        <v>980</v>
      </c>
      <c r="L970" t="s">
        <v>7</v>
      </c>
      <c r="M970">
        <v>-102032</v>
      </c>
      <c r="N970">
        <v>-102032</v>
      </c>
      <c r="O970" t="s">
        <v>120</v>
      </c>
      <c r="P970" t="s">
        <v>1583</v>
      </c>
      <c r="AH970">
        <v>1794969</v>
      </c>
      <c r="AI970">
        <v>1732530</v>
      </c>
      <c r="AJ970">
        <f t="shared" si="20"/>
        <v>1</v>
      </c>
    </row>
    <row r="971" spans="1:36">
      <c r="A971" s="1">
        <v>46230</v>
      </c>
      <c r="B971" t="s">
        <v>977</v>
      </c>
      <c r="C971" t="s">
        <v>7</v>
      </c>
      <c r="D971" t="s">
        <v>1426</v>
      </c>
      <c r="E971" t="s">
        <v>208</v>
      </c>
      <c r="F971" t="s">
        <v>1464</v>
      </c>
      <c r="G971">
        <v>44303</v>
      </c>
      <c r="H971" s="1">
        <v>43041</v>
      </c>
      <c r="I971" s="1">
        <v>43052</v>
      </c>
      <c r="J971" s="1">
        <v>53601</v>
      </c>
      <c r="K971" t="s">
        <v>113</v>
      </c>
      <c r="L971" t="s">
        <v>7</v>
      </c>
      <c r="M971">
        <v>-20840.27</v>
      </c>
      <c r="N971">
        <v>-20840.27</v>
      </c>
      <c r="O971" t="s">
        <v>120</v>
      </c>
      <c r="P971" t="s">
        <v>1583</v>
      </c>
      <c r="AH971">
        <v>1794968</v>
      </c>
      <c r="AI971">
        <v>1731222</v>
      </c>
      <c r="AJ971">
        <f t="shared" si="20"/>
        <v>1</v>
      </c>
    </row>
    <row r="972" spans="1:36">
      <c r="A972" s="1">
        <v>46230</v>
      </c>
      <c r="B972" t="s">
        <v>977</v>
      </c>
      <c r="C972" t="s">
        <v>7</v>
      </c>
      <c r="D972" t="s">
        <v>1426</v>
      </c>
      <c r="E972" t="s">
        <v>208</v>
      </c>
      <c r="F972" t="s">
        <v>1464</v>
      </c>
      <c r="G972">
        <v>44314</v>
      </c>
      <c r="H972" s="1">
        <v>43042</v>
      </c>
      <c r="I972" s="1">
        <v>43052</v>
      </c>
      <c r="J972" s="1">
        <v>53601</v>
      </c>
      <c r="K972" t="s">
        <v>113</v>
      </c>
      <c r="L972" t="s">
        <v>7</v>
      </c>
      <c r="M972">
        <v>55822.16</v>
      </c>
      <c r="N972">
        <v>55822.16</v>
      </c>
      <c r="O972" t="s">
        <v>120</v>
      </c>
      <c r="P972" t="s">
        <v>1583</v>
      </c>
      <c r="AH972">
        <v>1794783</v>
      </c>
      <c r="AI972">
        <v>1733746</v>
      </c>
      <c r="AJ972">
        <f t="shared" si="20"/>
        <v>1</v>
      </c>
    </row>
    <row r="973" spans="1:36">
      <c r="A973" s="1">
        <v>46230</v>
      </c>
      <c r="B973" t="s">
        <v>977</v>
      </c>
      <c r="C973" t="s">
        <v>7</v>
      </c>
      <c r="D973" t="s">
        <v>1426</v>
      </c>
      <c r="E973" t="s">
        <v>208</v>
      </c>
      <c r="F973" t="s">
        <v>1464</v>
      </c>
      <c r="G973">
        <v>44314</v>
      </c>
      <c r="H973" s="1">
        <v>43042</v>
      </c>
      <c r="I973" s="1">
        <v>43052</v>
      </c>
      <c r="J973" s="1">
        <v>53601</v>
      </c>
      <c r="K973" t="s">
        <v>980</v>
      </c>
      <c r="L973" t="s">
        <v>7</v>
      </c>
      <c r="M973">
        <v>273300</v>
      </c>
      <c r="N973">
        <v>273300</v>
      </c>
      <c r="O973" t="s">
        <v>120</v>
      </c>
      <c r="P973" t="s">
        <v>1583</v>
      </c>
      <c r="AH973">
        <v>1800298</v>
      </c>
      <c r="AI973">
        <v>1733008</v>
      </c>
      <c r="AJ973">
        <f t="shared" si="20"/>
        <v>1</v>
      </c>
    </row>
    <row r="974" spans="1:36">
      <c r="A974" s="1">
        <v>46230</v>
      </c>
      <c r="B974" t="s">
        <v>977</v>
      </c>
      <c r="C974" t="s">
        <v>7</v>
      </c>
      <c r="D974" t="s">
        <v>1426</v>
      </c>
      <c r="E974" t="s">
        <v>208</v>
      </c>
      <c r="F974" t="s">
        <v>1464</v>
      </c>
      <c r="G974">
        <v>44332</v>
      </c>
      <c r="H974" s="1">
        <v>43045</v>
      </c>
      <c r="I974" s="1">
        <v>43052</v>
      </c>
      <c r="J974" s="1">
        <v>53601</v>
      </c>
      <c r="K974" t="s">
        <v>113</v>
      </c>
      <c r="L974" t="s">
        <v>7</v>
      </c>
      <c r="M974">
        <v>-21584.57</v>
      </c>
      <c r="N974">
        <v>-21584.57</v>
      </c>
      <c r="O974" t="s">
        <v>120</v>
      </c>
      <c r="P974" t="s">
        <v>1599</v>
      </c>
      <c r="AH974">
        <v>1800295</v>
      </c>
      <c r="AI974">
        <v>1733522</v>
      </c>
      <c r="AJ974">
        <f t="shared" si="20"/>
        <v>1</v>
      </c>
    </row>
    <row r="975" spans="1:36">
      <c r="A975" s="1">
        <v>46230</v>
      </c>
      <c r="B975" t="s">
        <v>977</v>
      </c>
      <c r="C975" t="s">
        <v>7</v>
      </c>
      <c r="D975" t="s">
        <v>1426</v>
      </c>
      <c r="E975" t="s">
        <v>208</v>
      </c>
      <c r="F975" t="s">
        <v>1464</v>
      </c>
      <c r="G975">
        <v>44332</v>
      </c>
      <c r="H975" s="1">
        <v>43045</v>
      </c>
      <c r="I975" s="1">
        <v>43052</v>
      </c>
      <c r="J975" s="1">
        <v>53601</v>
      </c>
      <c r="K975" t="s">
        <v>980</v>
      </c>
      <c r="L975" t="s">
        <v>7</v>
      </c>
      <c r="M975">
        <v>-105676</v>
      </c>
      <c r="N975">
        <v>-105676</v>
      </c>
      <c r="O975" t="s">
        <v>120</v>
      </c>
      <c r="P975" t="s">
        <v>1599</v>
      </c>
      <c r="AH975">
        <v>1800294</v>
      </c>
      <c r="AI975">
        <v>1733195</v>
      </c>
      <c r="AJ975">
        <f t="shared" si="20"/>
        <v>1</v>
      </c>
    </row>
    <row r="976" spans="1:36">
      <c r="A976" s="1">
        <v>46230</v>
      </c>
      <c r="B976" t="s">
        <v>977</v>
      </c>
      <c r="C976" t="s">
        <v>7</v>
      </c>
      <c r="D976" t="s">
        <v>1426</v>
      </c>
      <c r="E976" t="s">
        <v>208</v>
      </c>
      <c r="F976" t="s">
        <v>1464</v>
      </c>
      <c r="G976">
        <v>44359</v>
      </c>
      <c r="H976" s="1">
        <v>43047</v>
      </c>
      <c r="I976" s="1">
        <v>43052</v>
      </c>
      <c r="J976" s="1">
        <v>53601</v>
      </c>
      <c r="K976" t="s">
        <v>113</v>
      </c>
      <c r="L976" t="s">
        <v>7</v>
      </c>
      <c r="M976">
        <v>21584.57</v>
      </c>
      <c r="N976">
        <v>21584.57</v>
      </c>
      <c r="O976" t="s">
        <v>120</v>
      </c>
      <c r="P976" t="s">
        <v>1599</v>
      </c>
      <c r="AH976">
        <v>1800293</v>
      </c>
      <c r="AI976">
        <v>1733758</v>
      </c>
      <c r="AJ976">
        <f t="shared" si="20"/>
        <v>1</v>
      </c>
    </row>
    <row r="977" spans="1:36">
      <c r="A977" s="1">
        <v>46230</v>
      </c>
      <c r="B977" t="s">
        <v>977</v>
      </c>
      <c r="C977" t="s">
        <v>7</v>
      </c>
      <c r="D977" t="s">
        <v>1426</v>
      </c>
      <c r="E977" t="s">
        <v>208</v>
      </c>
      <c r="F977" t="s">
        <v>1464</v>
      </c>
      <c r="G977">
        <v>44359</v>
      </c>
      <c r="H977" s="1">
        <v>43047</v>
      </c>
      <c r="I977" s="1">
        <v>43052</v>
      </c>
      <c r="J977" s="1">
        <v>53601</v>
      </c>
      <c r="K977" t="s">
        <v>980</v>
      </c>
      <c r="L977" t="s">
        <v>7</v>
      </c>
      <c r="M977">
        <v>105676</v>
      </c>
      <c r="N977">
        <v>105676</v>
      </c>
      <c r="O977" t="s">
        <v>120</v>
      </c>
      <c r="P977" t="s">
        <v>1599</v>
      </c>
      <c r="AH977">
        <v>1800297</v>
      </c>
      <c r="AI977">
        <v>1732261</v>
      </c>
      <c r="AJ977">
        <f t="shared" si="20"/>
        <v>1</v>
      </c>
    </row>
    <row r="978" spans="1:36">
      <c r="A978" s="1">
        <v>46230</v>
      </c>
      <c r="B978" t="s">
        <v>977</v>
      </c>
      <c r="C978" t="s">
        <v>7</v>
      </c>
      <c r="D978" t="s">
        <v>1426</v>
      </c>
      <c r="E978" t="s">
        <v>208</v>
      </c>
      <c r="F978" t="s">
        <v>1464</v>
      </c>
      <c r="G978">
        <v>44360</v>
      </c>
      <c r="H978" s="1">
        <v>43047</v>
      </c>
      <c r="I978" s="1">
        <v>43052</v>
      </c>
      <c r="J978" s="1">
        <v>53601</v>
      </c>
      <c r="K978" t="s">
        <v>113</v>
      </c>
      <c r="L978" t="s">
        <v>7</v>
      </c>
      <c r="M978">
        <v>-21584.57</v>
      </c>
      <c r="N978">
        <v>-21584.57</v>
      </c>
      <c r="O978" t="s">
        <v>120</v>
      </c>
      <c r="P978" t="s">
        <v>1583</v>
      </c>
      <c r="AH978">
        <v>1800310</v>
      </c>
      <c r="AI978">
        <v>1733908</v>
      </c>
      <c r="AJ978">
        <f t="shared" si="20"/>
        <v>1</v>
      </c>
    </row>
    <row r="979" spans="1:36">
      <c r="A979" s="1">
        <v>46230</v>
      </c>
      <c r="B979" t="s">
        <v>977</v>
      </c>
      <c r="C979" t="s">
        <v>7</v>
      </c>
      <c r="D979" t="s">
        <v>1426</v>
      </c>
      <c r="E979" t="s">
        <v>208</v>
      </c>
      <c r="F979" t="s">
        <v>1464</v>
      </c>
      <c r="G979">
        <v>44360</v>
      </c>
      <c r="H979" s="1">
        <v>43047</v>
      </c>
      <c r="I979" s="1">
        <v>43052</v>
      </c>
      <c r="J979" s="1">
        <v>53601</v>
      </c>
      <c r="K979" t="s">
        <v>980</v>
      </c>
      <c r="L979" t="s">
        <v>7</v>
      </c>
      <c r="M979">
        <v>-105676</v>
      </c>
      <c r="N979">
        <v>-105676</v>
      </c>
      <c r="O979" t="s">
        <v>120</v>
      </c>
      <c r="P979" t="s">
        <v>1583</v>
      </c>
      <c r="AH979">
        <v>1800303</v>
      </c>
      <c r="AI979">
        <v>1732062</v>
      </c>
      <c r="AJ979">
        <f t="shared" si="20"/>
        <v>1</v>
      </c>
    </row>
    <row r="980" spans="1:36">
      <c r="A980" s="1">
        <v>46230</v>
      </c>
      <c r="B980" t="s">
        <v>977</v>
      </c>
      <c r="C980" t="s">
        <v>7</v>
      </c>
      <c r="D980" t="s">
        <v>1426</v>
      </c>
      <c r="E980" t="s">
        <v>208</v>
      </c>
      <c r="F980" t="s">
        <v>1464</v>
      </c>
      <c r="G980">
        <v>44362</v>
      </c>
      <c r="H980" s="1">
        <v>43047</v>
      </c>
      <c r="I980" s="1">
        <v>43052</v>
      </c>
      <c r="J980" s="1">
        <v>53601</v>
      </c>
      <c r="K980" t="s">
        <v>113</v>
      </c>
      <c r="L980" t="s">
        <v>7</v>
      </c>
      <c r="M980">
        <v>42424.84</v>
      </c>
      <c r="N980">
        <v>42424.84</v>
      </c>
      <c r="O980" t="s">
        <v>120</v>
      </c>
      <c r="P980" t="s">
        <v>1590</v>
      </c>
      <c r="AH980">
        <v>1800302</v>
      </c>
      <c r="AI980">
        <v>1733905</v>
      </c>
      <c r="AJ980">
        <f t="shared" si="20"/>
        <v>1</v>
      </c>
    </row>
    <row r="981" spans="1:36">
      <c r="A981" s="1">
        <v>46230</v>
      </c>
      <c r="B981" t="s">
        <v>977</v>
      </c>
      <c r="C981" t="s">
        <v>7</v>
      </c>
      <c r="D981" t="s">
        <v>1426</v>
      </c>
      <c r="E981" t="s">
        <v>208</v>
      </c>
      <c r="F981" t="s">
        <v>1464</v>
      </c>
      <c r="G981">
        <v>44362</v>
      </c>
      <c r="H981" s="1">
        <v>43047</v>
      </c>
      <c r="I981" s="1">
        <v>43052</v>
      </c>
      <c r="J981" s="1">
        <v>53601</v>
      </c>
      <c r="K981" t="s">
        <v>980</v>
      </c>
      <c r="L981" t="s">
        <v>7</v>
      </c>
      <c r="M981">
        <v>207708</v>
      </c>
      <c r="N981">
        <v>207708</v>
      </c>
      <c r="O981" t="s">
        <v>120</v>
      </c>
      <c r="P981" t="s">
        <v>1590</v>
      </c>
      <c r="AH981">
        <v>1800301</v>
      </c>
      <c r="AI981">
        <v>1733774</v>
      </c>
      <c r="AJ981">
        <f t="shared" si="20"/>
        <v>1</v>
      </c>
    </row>
    <row r="982" spans="1:36">
      <c r="A982" s="1">
        <v>46230</v>
      </c>
      <c r="B982" t="s">
        <v>977</v>
      </c>
      <c r="C982" t="s">
        <v>7</v>
      </c>
      <c r="D982" t="s">
        <v>1426</v>
      </c>
      <c r="E982" t="s">
        <v>208</v>
      </c>
      <c r="F982" t="s">
        <v>1464</v>
      </c>
      <c r="G982">
        <v>44363</v>
      </c>
      <c r="H982" s="1">
        <v>43047</v>
      </c>
      <c r="I982" s="1">
        <v>43052</v>
      </c>
      <c r="J982" s="1">
        <v>53601</v>
      </c>
      <c r="K982" t="s">
        <v>113</v>
      </c>
      <c r="L982" t="s">
        <v>7</v>
      </c>
      <c r="M982">
        <v>29771.82</v>
      </c>
      <c r="N982">
        <v>29771.82</v>
      </c>
      <c r="O982" t="s">
        <v>120</v>
      </c>
      <c r="P982" t="s">
        <v>830</v>
      </c>
      <c r="AH982">
        <v>1800471</v>
      </c>
      <c r="AI982">
        <v>1728037</v>
      </c>
      <c r="AJ982">
        <f t="shared" si="20"/>
        <v>1</v>
      </c>
    </row>
    <row r="983" spans="1:36">
      <c r="A983" s="1">
        <v>46230</v>
      </c>
      <c r="B983" t="s">
        <v>977</v>
      </c>
      <c r="C983" t="s">
        <v>7</v>
      </c>
      <c r="D983" t="s">
        <v>1426</v>
      </c>
      <c r="E983" t="s">
        <v>208</v>
      </c>
      <c r="F983" t="s">
        <v>1464</v>
      </c>
      <c r="G983">
        <v>44363</v>
      </c>
      <c r="H983" s="1">
        <v>43047</v>
      </c>
      <c r="I983" s="1">
        <v>43052</v>
      </c>
      <c r="J983" s="1">
        <v>53601</v>
      </c>
      <c r="K983" t="s">
        <v>980</v>
      </c>
      <c r="L983" t="s">
        <v>7</v>
      </c>
      <c r="M983">
        <v>145760</v>
      </c>
      <c r="N983">
        <v>145760</v>
      </c>
      <c r="O983" t="s">
        <v>120</v>
      </c>
      <c r="P983" t="s">
        <v>830</v>
      </c>
      <c r="AH983">
        <v>1800470</v>
      </c>
      <c r="AI983">
        <v>1733633</v>
      </c>
      <c r="AJ983">
        <f t="shared" si="20"/>
        <v>1</v>
      </c>
    </row>
    <row r="984" spans="1:36">
      <c r="A984" s="1">
        <v>46230</v>
      </c>
      <c r="B984" t="s">
        <v>977</v>
      </c>
      <c r="C984" t="s">
        <v>7</v>
      </c>
      <c r="D984" t="s">
        <v>1426</v>
      </c>
      <c r="E984" t="s">
        <v>208</v>
      </c>
      <c r="F984" t="s">
        <v>1464</v>
      </c>
      <c r="G984">
        <v>44364</v>
      </c>
      <c r="H984" s="1">
        <v>43047</v>
      </c>
      <c r="I984" s="1">
        <v>43052</v>
      </c>
      <c r="J984" s="1">
        <v>53601</v>
      </c>
      <c r="K984" t="s">
        <v>980</v>
      </c>
      <c r="L984" t="s">
        <v>7</v>
      </c>
      <c r="M984">
        <v>-145760</v>
      </c>
      <c r="N984">
        <v>-145760</v>
      </c>
      <c r="O984" t="s">
        <v>120</v>
      </c>
      <c r="P984" t="s">
        <v>1590</v>
      </c>
      <c r="AH984">
        <v>1800469</v>
      </c>
      <c r="AI984">
        <v>1732938</v>
      </c>
      <c r="AJ984">
        <f t="shared" si="20"/>
        <v>1</v>
      </c>
    </row>
    <row r="985" spans="1:36">
      <c r="A985" s="1">
        <v>46230</v>
      </c>
      <c r="B985" t="s">
        <v>977</v>
      </c>
      <c r="C985" t="s">
        <v>7</v>
      </c>
      <c r="D985" t="s">
        <v>1426</v>
      </c>
      <c r="E985" t="s">
        <v>208</v>
      </c>
      <c r="F985" t="s">
        <v>1464</v>
      </c>
      <c r="G985">
        <v>44364</v>
      </c>
      <c r="H985" s="1">
        <v>43047</v>
      </c>
      <c r="I985" s="1">
        <v>43052</v>
      </c>
      <c r="J985" s="1">
        <v>53601</v>
      </c>
      <c r="K985" t="s">
        <v>113</v>
      </c>
      <c r="L985" t="s">
        <v>7</v>
      </c>
      <c r="M985">
        <v>-29771.82</v>
      </c>
      <c r="N985">
        <v>-29771.82</v>
      </c>
      <c r="O985" t="s">
        <v>120</v>
      </c>
      <c r="P985" t="s">
        <v>1590</v>
      </c>
      <c r="AH985">
        <v>1800886</v>
      </c>
      <c r="AI985">
        <v>1733339</v>
      </c>
      <c r="AJ985">
        <f t="shared" si="20"/>
        <v>1</v>
      </c>
    </row>
    <row r="986" spans="1:36">
      <c r="A986" s="1">
        <v>46230</v>
      </c>
      <c r="B986" t="s">
        <v>977</v>
      </c>
      <c r="C986" t="s">
        <v>7</v>
      </c>
      <c r="D986" t="s">
        <v>1426</v>
      </c>
      <c r="E986" t="s">
        <v>208</v>
      </c>
      <c r="F986" t="s">
        <v>1464</v>
      </c>
      <c r="G986">
        <v>44365</v>
      </c>
      <c r="H986" s="1">
        <v>43047</v>
      </c>
      <c r="I986" s="1">
        <v>43052</v>
      </c>
      <c r="J986" s="1">
        <v>53601</v>
      </c>
      <c r="K986" t="s">
        <v>113</v>
      </c>
      <c r="L986" t="s">
        <v>7</v>
      </c>
      <c r="M986">
        <v>-40936.25</v>
      </c>
      <c r="N986">
        <v>-40936.25</v>
      </c>
      <c r="O986" t="s">
        <v>120</v>
      </c>
      <c r="P986" t="s">
        <v>1583</v>
      </c>
      <c r="AH986">
        <v>1800885</v>
      </c>
      <c r="AI986">
        <v>1732875</v>
      </c>
      <c r="AJ986">
        <f t="shared" si="20"/>
        <v>1</v>
      </c>
    </row>
    <row r="987" spans="1:36">
      <c r="A987" s="1">
        <v>46230</v>
      </c>
      <c r="B987" t="s">
        <v>977</v>
      </c>
      <c r="C987" t="s">
        <v>7</v>
      </c>
      <c r="D987" t="s">
        <v>1426</v>
      </c>
      <c r="E987" t="s">
        <v>208</v>
      </c>
      <c r="F987" t="s">
        <v>1464</v>
      </c>
      <c r="G987">
        <v>44365</v>
      </c>
      <c r="H987" s="1">
        <v>43047</v>
      </c>
      <c r="I987" s="1">
        <v>43052</v>
      </c>
      <c r="J987" s="1">
        <v>53601</v>
      </c>
      <c r="K987" t="s">
        <v>980</v>
      </c>
      <c r="L987" t="s">
        <v>7</v>
      </c>
      <c r="M987">
        <v>-200420</v>
      </c>
      <c r="N987">
        <v>-200420</v>
      </c>
      <c r="O987" t="s">
        <v>120</v>
      </c>
      <c r="P987" t="s">
        <v>1583</v>
      </c>
      <c r="AH987">
        <v>1802901</v>
      </c>
      <c r="AI987">
        <v>1728803</v>
      </c>
      <c r="AJ987">
        <f t="shared" si="20"/>
        <v>1</v>
      </c>
    </row>
    <row r="988" spans="1:36">
      <c r="A988" s="1">
        <v>46230</v>
      </c>
      <c r="B988" t="s">
        <v>977</v>
      </c>
      <c r="C988" t="s">
        <v>7</v>
      </c>
      <c r="D988" t="s">
        <v>1426</v>
      </c>
      <c r="E988" t="s">
        <v>208</v>
      </c>
      <c r="F988" t="s">
        <v>1464</v>
      </c>
      <c r="G988">
        <v>44366</v>
      </c>
      <c r="H988" s="1">
        <v>43047</v>
      </c>
      <c r="I988" s="1">
        <v>43052</v>
      </c>
      <c r="J988" s="1">
        <v>53601</v>
      </c>
      <c r="K988" t="s">
        <v>113</v>
      </c>
      <c r="L988" t="s">
        <v>7</v>
      </c>
      <c r="M988">
        <v>40936.25</v>
      </c>
      <c r="N988">
        <v>40936.25</v>
      </c>
      <c r="O988" t="s">
        <v>120</v>
      </c>
      <c r="P988" t="s">
        <v>830</v>
      </c>
      <c r="AH988">
        <v>1800884</v>
      </c>
      <c r="AI988">
        <v>1733820</v>
      </c>
      <c r="AJ988">
        <f t="shared" si="20"/>
        <v>1</v>
      </c>
    </row>
    <row r="989" spans="1:36">
      <c r="A989" s="1">
        <v>46230</v>
      </c>
      <c r="B989" t="s">
        <v>977</v>
      </c>
      <c r="C989" t="s">
        <v>7</v>
      </c>
      <c r="D989" t="s">
        <v>1426</v>
      </c>
      <c r="E989" t="s">
        <v>208</v>
      </c>
      <c r="F989" t="s">
        <v>1464</v>
      </c>
      <c r="G989">
        <v>44366</v>
      </c>
      <c r="H989" s="1">
        <v>43047</v>
      </c>
      <c r="I989" s="1">
        <v>43052</v>
      </c>
      <c r="J989" s="1">
        <v>53601</v>
      </c>
      <c r="K989" t="s">
        <v>980</v>
      </c>
      <c r="L989" t="s">
        <v>7</v>
      </c>
      <c r="M989">
        <v>200420</v>
      </c>
      <c r="N989">
        <v>200420</v>
      </c>
      <c r="O989" t="s">
        <v>120</v>
      </c>
      <c r="P989" t="s">
        <v>830</v>
      </c>
      <c r="AH989">
        <v>1802905</v>
      </c>
      <c r="AI989">
        <v>1733539</v>
      </c>
      <c r="AJ989">
        <f t="shared" si="20"/>
        <v>1</v>
      </c>
    </row>
    <row r="990" spans="1:36">
      <c r="A990" s="1">
        <v>46230</v>
      </c>
      <c r="B990" t="s">
        <v>977</v>
      </c>
      <c r="C990" t="s">
        <v>7</v>
      </c>
      <c r="D990" t="s">
        <v>1426</v>
      </c>
      <c r="E990" t="s">
        <v>208</v>
      </c>
      <c r="F990" t="s">
        <v>1464</v>
      </c>
      <c r="G990">
        <v>44369</v>
      </c>
      <c r="H990" s="1">
        <v>43047</v>
      </c>
      <c r="I990" s="1">
        <v>43052</v>
      </c>
      <c r="J990" s="1">
        <v>53601</v>
      </c>
      <c r="K990" t="s">
        <v>980</v>
      </c>
      <c r="L990" t="s">
        <v>7</v>
      </c>
      <c r="M990">
        <v>-61948</v>
      </c>
      <c r="N990">
        <v>-61948</v>
      </c>
      <c r="O990" t="s">
        <v>120</v>
      </c>
      <c r="P990" t="s">
        <v>1583</v>
      </c>
      <c r="AH990">
        <v>1801034</v>
      </c>
      <c r="AI990">
        <v>1733757</v>
      </c>
      <c r="AJ990">
        <f t="shared" si="20"/>
        <v>1</v>
      </c>
    </row>
    <row r="991" spans="1:36">
      <c r="A991" s="1">
        <v>46230</v>
      </c>
      <c r="B991" t="s">
        <v>977</v>
      </c>
      <c r="C991" t="s">
        <v>7</v>
      </c>
      <c r="D991" t="s">
        <v>1426</v>
      </c>
      <c r="E991" t="s">
        <v>208</v>
      </c>
      <c r="F991" t="s">
        <v>1464</v>
      </c>
      <c r="G991">
        <v>44369</v>
      </c>
      <c r="H991" s="1">
        <v>43047</v>
      </c>
      <c r="I991" s="1">
        <v>43052</v>
      </c>
      <c r="J991" s="1">
        <v>53601</v>
      </c>
      <c r="K991" t="s">
        <v>113</v>
      </c>
      <c r="L991" t="s">
        <v>7</v>
      </c>
      <c r="M991">
        <v>-12653.02</v>
      </c>
      <c r="N991">
        <v>-12653.02</v>
      </c>
      <c r="O991" t="s">
        <v>120</v>
      </c>
      <c r="P991" t="s">
        <v>1583</v>
      </c>
      <c r="AH991">
        <v>1801033</v>
      </c>
      <c r="AI991">
        <v>1728686</v>
      </c>
      <c r="AJ991">
        <f t="shared" si="20"/>
        <v>1</v>
      </c>
    </row>
    <row r="992" spans="1:36">
      <c r="A992" s="1">
        <v>46230</v>
      </c>
      <c r="B992" t="s">
        <v>977</v>
      </c>
      <c r="C992" t="s">
        <v>7</v>
      </c>
      <c r="D992" t="s">
        <v>1426</v>
      </c>
      <c r="E992" t="s">
        <v>208</v>
      </c>
      <c r="F992" t="s">
        <v>1464</v>
      </c>
      <c r="G992">
        <v>44370</v>
      </c>
      <c r="H992" s="1">
        <v>43047</v>
      </c>
      <c r="I992" s="1">
        <v>43052</v>
      </c>
      <c r="J992" s="1">
        <v>53601</v>
      </c>
      <c r="K992" t="s">
        <v>980</v>
      </c>
      <c r="L992" t="s">
        <v>7</v>
      </c>
      <c r="M992">
        <v>61948</v>
      </c>
      <c r="N992">
        <v>61948</v>
      </c>
      <c r="O992" t="s">
        <v>120</v>
      </c>
      <c r="P992" t="s">
        <v>1598</v>
      </c>
      <c r="AH992">
        <v>1801028</v>
      </c>
      <c r="AI992">
        <v>1733572</v>
      </c>
      <c r="AJ992">
        <f t="shared" si="20"/>
        <v>1</v>
      </c>
    </row>
    <row r="993" spans="1:36">
      <c r="A993" s="1">
        <v>46230</v>
      </c>
      <c r="B993" t="s">
        <v>977</v>
      </c>
      <c r="C993" t="s">
        <v>7</v>
      </c>
      <c r="D993" t="s">
        <v>1426</v>
      </c>
      <c r="E993" t="s">
        <v>208</v>
      </c>
      <c r="F993" t="s">
        <v>1464</v>
      </c>
      <c r="G993">
        <v>44370</v>
      </c>
      <c r="H993" s="1">
        <v>43047</v>
      </c>
      <c r="I993" s="1">
        <v>43052</v>
      </c>
      <c r="J993" s="1">
        <v>53601</v>
      </c>
      <c r="K993" t="s">
        <v>113</v>
      </c>
      <c r="L993" t="s">
        <v>7</v>
      </c>
      <c r="M993">
        <v>12653.02</v>
      </c>
      <c r="N993">
        <v>12653.02</v>
      </c>
      <c r="O993" t="s">
        <v>120</v>
      </c>
      <c r="P993" t="s">
        <v>1598</v>
      </c>
      <c r="AH993">
        <v>1802986</v>
      </c>
      <c r="AI993">
        <v>1731942</v>
      </c>
      <c r="AJ993">
        <f t="shared" si="20"/>
        <v>1</v>
      </c>
    </row>
    <row r="994" spans="1:36">
      <c r="A994" s="1">
        <v>46230</v>
      </c>
      <c r="B994" t="s">
        <v>977</v>
      </c>
      <c r="C994" t="s">
        <v>7</v>
      </c>
      <c r="D994" t="s">
        <v>1426</v>
      </c>
      <c r="E994" t="s">
        <v>208</v>
      </c>
      <c r="F994" t="s">
        <v>1464</v>
      </c>
      <c r="G994">
        <v>44371</v>
      </c>
      <c r="H994" s="1">
        <v>43047</v>
      </c>
      <c r="I994" s="1">
        <v>43052</v>
      </c>
      <c r="J994" s="1">
        <v>53601</v>
      </c>
      <c r="K994" t="s">
        <v>980</v>
      </c>
      <c r="L994" t="s">
        <v>7</v>
      </c>
      <c r="M994">
        <v>-10932</v>
      </c>
      <c r="N994">
        <v>-10932</v>
      </c>
      <c r="O994" t="s">
        <v>120</v>
      </c>
      <c r="P994" t="s">
        <v>1583</v>
      </c>
      <c r="AH994">
        <v>1803564</v>
      </c>
      <c r="AI994">
        <v>1733536</v>
      </c>
      <c r="AJ994">
        <f t="shared" si="20"/>
        <v>1</v>
      </c>
    </row>
    <row r="995" spans="1:36">
      <c r="A995" s="1">
        <v>46230</v>
      </c>
      <c r="B995" t="s">
        <v>977</v>
      </c>
      <c r="C995" t="s">
        <v>7</v>
      </c>
      <c r="D995" t="s">
        <v>1426</v>
      </c>
      <c r="E995" t="s">
        <v>208</v>
      </c>
      <c r="F995" t="s">
        <v>1464</v>
      </c>
      <c r="G995">
        <v>44371</v>
      </c>
      <c r="H995" s="1">
        <v>43047</v>
      </c>
      <c r="I995" s="1">
        <v>43052</v>
      </c>
      <c r="J995" s="1">
        <v>53601</v>
      </c>
      <c r="K995" t="s">
        <v>113</v>
      </c>
      <c r="L995" t="s">
        <v>7</v>
      </c>
      <c r="M995">
        <v>-2232.89</v>
      </c>
      <c r="N995">
        <v>-2232.89</v>
      </c>
      <c r="O995" t="s">
        <v>120</v>
      </c>
      <c r="P995" t="s">
        <v>1583</v>
      </c>
      <c r="AH995">
        <v>1802987</v>
      </c>
      <c r="AI995">
        <v>1732737</v>
      </c>
      <c r="AJ995">
        <f t="shared" si="20"/>
        <v>1</v>
      </c>
    </row>
    <row r="996" spans="1:36">
      <c r="A996" s="1">
        <v>46230</v>
      </c>
      <c r="B996" t="s">
        <v>977</v>
      </c>
      <c r="C996" t="s">
        <v>7</v>
      </c>
      <c r="D996" t="s">
        <v>1426</v>
      </c>
      <c r="E996" t="s">
        <v>208</v>
      </c>
      <c r="F996" t="s">
        <v>1464</v>
      </c>
      <c r="G996">
        <v>44372</v>
      </c>
      <c r="H996" s="1">
        <v>43047</v>
      </c>
      <c r="I996" s="1">
        <v>43052</v>
      </c>
      <c r="J996" s="1">
        <v>53601</v>
      </c>
      <c r="K996" t="s">
        <v>980</v>
      </c>
      <c r="L996" t="s">
        <v>7</v>
      </c>
      <c r="M996">
        <v>10932</v>
      </c>
      <c r="N996">
        <v>10932</v>
      </c>
      <c r="O996" t="s">
        <v>120</v>
      </c>
      <c r="P996" t="s">
        <v>1592</v>
      </c>
      <c r="AH996">
        <v>1733898</v>
      </c>
      <c r="AI996">
        <v>1733713</v>
      </c>
      <c r="AJ996">
        <f t="shared" si="20"/>
        <v>1</v>
      </c>
    </row>
    <row r="997" spans="1:36">
      <c r="A997" s="1">
        <v>46230</v>
      </c>
      <c r="B997" t="s">
        <v>977</v>
      </c>
      <c r="C997" t="s">
        <v>7</v>
      </c>
      <c r="D997" t="s">
        <v>1426</v>
      </c>
      <c r="E997" t="s">
        <v>208</v>
      </c>
      <c r="F997" t="s">
        <v>1464</v>
      </c>
      <c r="G997">
        <v>44372</v>
      </c>
      <c r="H997" s="1">
        <v>43047</v>
      </c>
      <c r="I997" s="1">
        <v>43052</v>
      </c>
      <c r="J997" s="1">
        <v>53601</v>
      </c>
      <c r="K997" t="s">
        <v>113</v>
      </c>
      <c r="L997" t="s">
        <v>7</v>
      </c>
      <c r="M997">
        <v>2232.89</v>
      </c>
      <c r="N997">
        <v>2232.89</v>
      </c>
      <c r="O997" t="s">
        <v>120</v>
      </c>
      <c r="P997" t="s">
        <v>1592</v>
      </c>
      <c r="AH997">
        <v>1733131</v>
      </c>
      <c r="AI997">
        <v>1733725</v>
      </c>
      <c r="AJ997">
        <f t="shared" si="20"/>
        <v>1</v>
      </c>
    </row>
    <row r="998" spans="1:36">
      <c r="A998" s="1">
        <v>46230</v>
      </c>
      <c r="B998" t="s">
        <v>977</v>
      </c>
      <c r="C998" t="s">
        <v>7</v>
      </c>
      <c r="D998" t="s">
        <v>1426</v>
      </c>
      <c r="E998" t="s">
        <v>208</v>
      </c>
      <c r="F998" t="s">
        <v>1340</v>
      </c>
      <c r="G998">
        <v>44376</v>
      </c>
      <c r="H998" s="1">
        <v>43047</v>
      </c>
      <c r="I998" s="1">
        <v>43082</v>
      </c>
      <c r="J998" s="1">
        <v>53693</v>
      </c>
      <c r="K998" t="s">
        <v>113</v>
      </c>
      <c r="L998" t="s">
        <v>7</v>
      </c>
      <c r="M998">
        <v>-45189.91</v>
      </c>
      <c r="N998">
        <v>-45189.91</v>
      </c>
      <c r="O998" t="s">
        <v>120</v>
      </c>
      <c r="P998" t="s">
        <v>1590</v>
      </c>
      <c r="AH998">
        <v>1732502</v>
      </c>
      <c r="AI998">
        <v>1733865</v>
      </c>
      <c r="AJ998">
        <f t="shared" si="20"/>
        <v>1</v>
      </c>
    </row>
    <row r="999" spans="1:36">
      <c r="A999" s="1">
        <v>46230</v>
      </c>
      <c r="B999" t="s">
        <v>977</v>
      </c>
      <c r="C999" t="s">
        <v>7</v>
      </c>
      <c r="D999" t="s">
        <v>1426</v>
      </c>
      <c r="E999" t="s">
        <v>208</v>
      </c>
      <c r="F999" t="s">
        <v>1340</v>
      </c>
      <c r="G999">
        <v>44376</v>
      </c>
      <c r="H999" s="1">
        <v>43047</v>
      </c>
      <c r="I999" s="1">
        <v>43082</v>
      </c>
      <c r="J999" s="1">
        <v>53693</v>
      </c>
      <c r="K999" t="s">
        <v>980</v>
      </c>
      <c r="L999" t="s">
        <v>7</v>
      </c>
      <c r="M999">
        <v>-215232</v>
      </c>
      <c r="N999">
        <v>-215232</v>
      </c>
      <c r="O999" t="s">
        <v>120</v>
      </c>
      <c r="P999" t="s">
        <v>1590</v>
      </c>
      <c r="AH999">
        <v>1733636</v>
      </c>
      <c r="AI999">
        <v>1729195</v>
      </c>
      <c r="AJ999">
        <f t="shared" si="20"/>
        <v>1</v>
      </c>
    </row>
    <row r="1000" spans="1:36">
      <c r="A1000" s="1">
        <v>46230</v>
      </c>
      <c r="B1000" t="s">
        <v>977</v>
      </c>
      <c r="C1000" t="s">
        <v>7</v>
      </c>
      <c r="D1000" t="s">
        <v>1426</v>
      </c>
      <c r="E1000" t="s">
        <v>208</v>
      </c>
      <c r="F1000" t="s">
        <v>1340</v>
      </c>
      <c r="G1000">
        <v>44567</v>
      </c>
      <c r="H1000" s="1">
        <v>43074</v>
      </c>
      <c r="I1000" s="1">
        <v>43082</v>
      </c>
      <c r="J1000" s="1">
        <v>53693</v>
      </c>
      <c r="K1000" t="s">
        <v>980</v>
      </c>
      <c r="L1000" t="s">
        <v>7</v>
      </c>
      <c r="M1000">
        <v>-219008</v>
      </c>
      <c r="N1000">
        <v>-219008</v>
      </c>
      <c r="O1000" t="s">
        <v>120</v>
      </c>
      <c r="P1000" t="s">
        <v>1583</v>
      </c>
      <c r="AH1000">
        <v>1731839</v>
      </c>
      <c r="AI1000">
        <v>1733523</v>
      </c>
      <c r="AJ1000">
        <f t="shared" si="20"/>
        <v>1</v>
      </c>
    </row>
    <row r="1001" spans="1:36">
      <c r="A1001" s="1">
        <v>46230</v>
      </c>
      <c r="B1001" t="s">
        <v>977</v>
      </c>
      <c r="C1001" t="s">
        <v>7</v>
      </c>
      <c r="D1001" t="s">
        <v>1426</v>
      </c>
      <c r="E1001" t="s">
        <v>208</v>
      </c>
      <c r="F1001" t="s">
        <v>1340</v>
      </c>
      <c r="G1001">
        <v>44567</v>
      </c>
      <c r="H1001" s="1">
        <v>43074</v>
      </c>
      <c r="I1001" s="1">
        <v>43082</v>
      </c>
      <c r="J1001" s="1">
        <v>53693</v>
      </c>
      <c r="K1001" t="s">
        <v>113</v>
      </c>
      <c r="L1001" t="s">
        <v>7</v>
      </c>
      <c r="M1001">
        <v>-45982.71</v>
      </c>
      <c r="N1001">
        <v>-45982.71</v>
      </c>
      <c r="O1001" t="s">
        <v>120</v>
      </c>
      <c r="P1001" t="s">
        <v>1583</v>
      </c>
      <c r="AH1001">
        <v>1797487</v>
      </c>
      <c r="AI1001">
        <v>1733883</v>
      </c>
      <c r="AJ1001">
        <f t="shared" si="20"/>
        <v>1</v>
      </c>
    </row>
    <row r="1002" spans="1:36">
      <c r="A1002" s="1">
        <v>46230</v>
      </c>
      <c r="B1002" t="s">
        <v>977</v>
      </c>
      <c r="C1002" t="s">
        <v>7</v>
      </c>
      <c r="D1002" t="s">
        <v>1426</v>
      </c>
      <c r="E1002" t="s">
        <v>208</v>
      </c>
      <c r="F1002" t="s">
        <v>1340</v>
      </c>
      <c r="G1002">
        <v>44615</v>
      </c>
      <c r="H1002" s="1">
        <v>43076</v>
      </c>
      <c r="I1002" s="1">
        <v>43082</v>
      </c>
      <c r="J1002" s="1">
        <v>53693</v>
      </c>
      <c r="K1002" t="s">
        <v>113</v>
      </c>
      <c r="L1002" t="s">
        <v>7</v>
      </c>
      <c r="M1002">
        <v>91172.62</v>
      </c>
      <c r="N1002">
        <v>91172.62</v>
      </c>
      <c r="O1002" t="s">
        <v>120</v>
      </c>
      <c r="P1002" t="s">
        <v>1583</v>
      </c>
      <c r="AH1002">
        <v>1734169</v>
      </c>
      <c r="AI1002">
        <v>1733363</v>
      </c>
      <c r="AJ1002">
        <f t="shared" si="20"/>
        <v>1</v>
      </c>
    </row>
    <row r="1003" spans="1:36">
      <c r="A1003" s="1">
        <v>46230</v>
      </c>
      <c r="B1003" t="s">
        <v>977</v>
      </c>
      <c r="C1003" t="s">
        <v>7</v>
      </c>
      <c r="D1003" t="s">
        <v>1426</v>
      </c>
      <c r="E1003" t="s">
        <v>208</v>
      </c>
      <c r="F1003" t="s">
        <v>1340</v>
      </c>
      <c r="G1003">
        <v>44615</v>
      </c>
      <c r="H1003" s="1">
        <v>43076</v>
      </c>
      <c r="I1003" s="1">
        <v>43082</v>
      </c>
      <c r="J1003" s="1">
        <v>53693</v>
      </c>
      <c r="K1003" t="s">
        <v>980</v>
      </c>
      <c r="L1003" t="s">
        <v>7</v>
      </c>
      <c r="M1003">
        <v>434240</v>
      </c>
      <c r="N1003">
        <v>434240</v>
      </c>
      <c r="O1003" t="s">
        <v>120</v>
      </c>
      <c r="P1003" t="s">
        <v>1583</v>
      </c>
      <c r="AH1003">
        <v>1733516</v>
      </c>
      <c r="AI1003">
        <v>1732739</v>
      </c>
      <c r="AJ1003">
        <f t="shared" si="20"/>
        <v>1</v>
      </c>
    </row>
    <row r="1004" spans="1:36">
      <c r="A1004" s="1">
        <v>46230</v>
      </c>
      <c r="B1004" t="s">
        <v>977</v>
      </c>
      <c r="C1004" t="s">
        <v>7</v>
      </c>
      <c r="D1004" t="s">
        <v>1426</v>
      </c>
      <c r="E1004" t="s">
        <v>208</v>
      </c>
      <c r="F1004" t="s">
        <v>1340</v>
      </c>
      <c r="G1004">
        <v>44640</v>
      </c>
      <c r="H1004" s="1">
        <v>43077</v>
      </c>
      <c r="I1004" s="1">
        <v>43082</v>
      </c>
      <c r="J1004" s="1">
        <v>53693</v>
      </c>
      <c r="K1004" t="s">
        <v>980</v>
      </c>
      <c r="L1004" t="s">
        <v>7</v>
      </c>
      <c r="M1004">
        <v>215232</v>
      </c>
      <c r="N1004">
        <v>215232</v>
      </c>
      <c r="O1004" t="s">
        <v>120</v>
      </c>
      <c r="P1004" t="s">
        <v>1590</v>
      </c>
      <c r="AH1004">
        <v>1733527</v>
      </c>
      <c r="AI1004">
        <v>1733553</v>
      </c>
      <c r="AJ1004">
        <f t="shared" si="20"/>
        <v>1</v>
      </c>
    </row>
    <row r="1005" spans="1:36">
      <c r="A1005" s="1">
        <v>46230</v>
      </c>
      <c r="B1005" t="s">
        <v>977</v>
      </c>
      <c r="C1005" t="s">
        <v>7</v>
      </c>
      <c r="D1005" t="s">
        <v>1426</v>
      </c>
      <c r="E1005" t="s">
        <v>208</v>
      </c>
      <c r="F1005" t="s">
        <v>1340</v>
      </c>
      <c r="G1005">
        <v>44640</v>
      </c>
      <c r="H1005" s="1">
        <v>43077</v>
      </c>
      <c r="I1005" s="1">
        <v>43082</v>
      </c>
      <c r="J1005" s="1">
        <v>53693</v>
      </c>
      <c r="K1005" t="s">
        <v>113</v>
      </c>
      <c r="L1005" t="s">
        <v>7</v>
      </c>
      <c r="M1005">
        <v>45189.91</v>
      </c>
      <c r="N1005">
        <v>45189.91</v>
      </c>
      <c r="O1005" t="s">
        <v>120</v>
      </c>
      <c r="P1005" t="s">
        <v>1590</v>
      </c>
      <c r="AH1005">
        <v>1733736</v>
      </c>
      <c r="AI1005">
        <v>1733653</v>
      </c>
      <c r="AJ1005">
        <f t="shared" si="20"/>
        <v>1</v>
      </c>
    </row>
    <row r="1006" spans="1:36">
      <c r="A1006" s="1">
        <v>46230</v>
      </c>
      <c r="B1006" t="s">
        <v>977</v>
      </c>
      <c r="C1006" t="s">
        <v>7</v>
      </c>
      <c r="D1006" t="s">
        <v>1426</v>
      </c>
      <c r="E1006" t="s">
        <v>208</v>
      </c>
      <c r="F1006" t="s">
        <v>1340</v>
      </c>
      <c r="G1006">
        <v>44641</v>
      </c>
      <c r="H1006" s="1">
        <v>43077</v>
      </c>
      <c r="I1006" s="1">
        <v>43082</v>
      </c>
      <c r="J1006" s="1">
        <v>53693</v>
      </c>
      <c r="K1006" t="s">
        <v>980</v>
      </c>
      <c r="L1006" t="s">
        <v>7</v>
      </c>
      <c r="M1006">
        <v>-215232</v>
      </c>
      <c r="N1006">
        <v>-215232</v>
      </c>
      <c r="O1006" t="s">
        <v>120</v>
      </c>
      <c r="P1006" t="s">
        <v>1583</v>
      </c>
      <c r="AH1006">
        <v>1734140</v>
      </c>
      <c r="AI1006">
        <v>1730660</v>
      </c>
      <c r="AJ1006">
        <f t="shared" si="20"/>
        <v>1</v>
      </c>
    </row>
    <row r="1007" spans="1:36">
      <c r="A1007" s="1">
        <v>46230</v>
      </c>
      <c r="B1007" t="s">
        <v>977</v>
      </c>
      <c r="C1007" t="s">
        <v>7</v>
      </c>
      <c r="D1007" t="s">
        <v>1426</v>
      </c>
      <c r="E1007" t="s">
        <v>208</v>
      </c>
      <c r="F1007" t="s">
        <v>1340</v>
      </c>
      <c r="G1007">
        <v>44641</v>
      </c>
      <c r="H1007" s="1">
        <v>43077</v>
      </c>
      <c r="I1007" s="1">
        <v>43082</v>
      </c>
      <c r="J1007" s="1">
        <v>53693</v>
      </c>
      <c r="K1007" t="s">
        <v>113</v>
      </c>
      <c r="L1007" t="s">
        <v>7</v>
      </c>
      <c r="M1007">
        <v>-45189.91</v>
      </c>
      <c r="N1007">
        <v>-45189.91</v>
      </c>
      <c r="O1007" t="s">
        <v>120</v>
      </c>
      <c r="P1007" t="s">
        <v>1583</v>
      </c>
      <c r="AH1007">
        <v>1734190</v>
      </c>
      <c r="AI1007">
        <v>1733558</v>
      </c>
      <c r="AJ1007">
        <f t="shared" si="20"/>
        <v>1</v>
      </c>
    </row>
    <row r="1008" spans="1:36">
      <c r="A1008" s="1">
        <v>46230</v>
      </c>
      <c r="B1008" t="s">
        <v>977</v>
      </c>
      <c r="C1008" t="s">
        <v>7</v>
      </c>
      <c r="D1008" t="s">
        <v>1426</v>
      </c>
      <c r="E1008" t="s">
        <v>208</v>
      </c>
      <c r="F1008" t="s">
        <v>1470</v>
      </c>
      <c r="G1008">
        <v>44375</v>
      </c>
      <c r="H1008" s="1">
        <v>43047</v>
      </c>
      <c r="I1008" s="1">
        <v>43082</v>
      </c>
      <c r="J1008" s="1">
        <v>53724</v>
      </c>
      <c r="K1008" t="s">
        <v>113</v>
      </c>
      <c r="L1008" t="s">
        <v>7</v>
      </c>
      <c r="M1008">
        <v>-14504.16</v>
      </c>
      <c r="N1008">
        <v>-14504.16</v>
      </c>
      <c r="O1008" t="s">
        <v>120</v>
      </c>
      <c r="P1008" t="s">
        <v>1583</v>
      </c>
      <c r="AH1008">
        <v>1734045</v>
      </c>
      <c r="AI1008">
        <v>1733668</v>
      </c>
      <c r="AJ1008">
        <f t="shared" si="20"/>
        <v>1</v>
      </c>
    </row>
    <row r="1009" spans="1:36">
      <c r="A1009" s="1">
        <v>46230</v>
      </c>
      <c r="B1009" t="s">
        <v>977</v>
      </c>
      <c r="C1009" t="s">
        <v>7</v>
      </c>
      <c r="D1009" t="s">
        <v>1426</v>
      </c>
      <c r="E1009" t="s">
        <v>208</v>
      </c>
      <c r="F1009" t="s">
        <v>1470</v>
      </c>
      <c r="G1009">
        <v>44375</v>
      </c>
      <c r="H1009" s="1">
        <v>43047</v>
      </c>
      <c r="I1009" s="1">
        <v>43082</v>
      </c>
      <c r="J1009" s="1">
        <v>53724</v>
      </c>
      <c r="K1009" t="s">
        <v>980</v>
      </c>
      <c r="L1009" t="s">
        <v>7</v>
      </c>
      <c r="M1009">
        <v>-74954</v>
      </c>
      <c r="N1009">
        <v>-74954</v>
      </c>
      <c r="O1009" t="s">
        <v>120</v>
      </c>
      <c r="P1009" t="s">
        <v>1583</v>
      </c>
      <c r="AH1009">
        <v>1734145</v>
      </c>
      <c r="AI1009">
        <v>1733782</v>
      </c>
      <c r="AJ1009">
        <f t="shared" si="20"/>
        <v>1</v>
      </c>
    </row>
    <row r="1010" spans="1:36">
      <c r="A1010" s="1">
        <v>46230</v>
      </c>
      <c r="B1010" t="s">
        <v>977</v>
      </c>
      <c r="C1010" t="s">
        <v>7</v>
      </c>
      <c r="D1010" t="s">
        <v>1426</v>
      </c>
      <c r="E1010" t="s">
        <v>208</v>
      </c>
      <c r="F1010" t="s">
        <v>1470</v>
      </c>
      <c r="G1010">
        <v>44636</v>
      </c>
      <c r="H1010" s="1">
        <v>43076</v>
      </c>
      <c r="I1010" s="1">
        <v>43082</v>
      </c>
      <c r="J1010" s="1">
        <v>53724</v>
      </c>
      <c r="K1010" t="s">
        <v>113</v>
      </c>
      <c r="L1010" t="s">
        <v>7</v>
      </c>
      <c r="M1010">
        <v>14504.16</v>
      </c>
      <c r="N1010">
        <v>14504.16</v>
      </c>
      <c r="O1010" t="s">
        <v>120</v>
      </c>
      <c r="P1010" t="s">
        <v>1583</v>
      </c>
      <c r="AH1010">
        <v>1733551</v>
      </c>
      <c r="AI1010">
        <v>1733854</v>
      </c>
      <c r="AJ1010">
        <f t="shared" si="20"/>
        <v>1</v>
      </c>
    </row>
    <row r="1011" spans="1:36">
      <c r="A1011" s="1">
        <v>46230</v>
      </c>
      <c r="B1011" t="s">
        <v>977</v>
      </c>
      <c r="C1011" t="s">
        <v>7</v>
      </c>
      <c r="D1011" t="s">
        <v>1426</v>
      </c>
      <c r="E1011" t="s">
        <v>208</v>
      </c>
      <c r="F1011" t="s">
        <v>1470</v>
      </c>
      <c r="G1011">
        <v>44636</v>
      </c>
      <c r="H1011" s="1">
        <v>43076</v>
      </c>
      <c r="I1011" s="1">
        <v>43082</v>
      </c>
      <c r="J1011" s="1">
        <v>53724</v>
      </c>
      <c r="K1011" t="s">
        <v>980</v>
      </c>
      <c r="L1011" t="s">
        <v>7</v>
      </c>
      <c r="M1011">
        <v>74954</v>
      </c>
      <c r="N1011">
        <v>74954</v>
      </c>
      <c r="O1011" t="s">
        <v>120</v>
      </c>
      <c r="P1011" t="s">
        <v>1583</v>
      </c>
      <c r="AH1011">
        <v>1734281</v>
      </c>
      <c r="AI1011">
        <v>1733907</v>
      </c>
      <c r="AJ1011">
        <f t="shared" si="20"/>
        <v>1</v>
      </c>
    </row>
    <row r="1012" spans="1:36">
      <c r="A1012" s="1">
        <v>46230</v>
      </c>
      <c r="B1012" t="s">
        <v>977</v>
      </c>
      <c r="C1012" t="s">
        <v>7</v>
      </c>
      <c r="D1012" t="s">
        <v>1426</v>
      </c>
      <c r="E1012" t="s">
        <v>208</v>
      </c>
      <c r="F1012" t="s">
        <v>1357</v>
      </c>
      <c r="G1012">
        <v>44639</v>
      </c>
      <c r="H1012" s="1">
        <v>43076</v>
      </c>
      <c r="I1012" s="1">
        <v>43111</v>
      </c>
      <c r="J1012" s="1">
        <v>53724</v>
      </c>
      <c r="K1012" t="s">
        <v>980</v>
      </c>
      <c r="L1012" t="s">
        <v>7</v>
      </c>
      <c r="M1012">
        <v>-75482</v>
      </c>
      <c r="N1012">
        <v>-75482</v>
      </c>
      <c r="O1012" t="s">
        <v>120</v>
      </c>
      <c r="P1012" t="s">
        <v>1583</v>
      </c>
      <c r="AH1012">
        <v>1734211</v>
      </c>
      <c r="AI1012">
        <v>1733849</v>
      </c>
      <c r="AJ1012">
        <f t="shared" si="20"/>
        <v>1</v>
      </c>
    </row>
    <row r="1013" spans="1:36">
      <c r="A1013" s="1">
        <v>46230</v>
      </c>
      <c r="B1013" t="s">
        <v>977</v>
      </c>
      <c r="C1013" t="s">
        <v>7</v>
      </c>
      <c r="D1013" t="s">
        <v>1426</v>
      </c>
      <c r="E1013" t="s">
        <v>208</v>
      </c>
      <c r="F1013" t="s">
        <v>1357</v>
      </c>
      <c r="G1013">
        <v>44639</v>
      </c>
      <c r="H1013" s="1">
        <v>43076</v>
      </c>
      <c r="I1013" s="1">
        <v>43111</v>
      </c>
      <c r="J1013" s="1">
        <v>53724</v>
      </c>
      <c r="K1013" t="s">
        <v>113</v>
      </c>
      <c r="L1013" t="s">
        <v>7</v>
      </c>
      <c r="M1013">
        <v>-14606.68</v>
      </c>
      <c r="N1013">
        <v>-14606.68</v>
      </c>
      <c r="O1013" t="s">
        <v>120</v>
      </c>
      <c r="P1013" t="s">
        <v>1583</v>
      </c>
      <c r="AH1013">
        <v>1733751</v>
      </c>
      <c r="AI1013">
        <v>1731748</v>
      </c>
      <c r="AJ1013">
        <f t="shared" si="20"/>
        <v>1</v>
      </c>
    </row>
    <row r="1014" spans="1:36">
      <c r="A1014" s="1">
        <v>46230</v>
      </c>
      <c r="B1014" t="s">
        <v>977</v>
      </c>
      <c r="C1014" t="s">
        <v>7</v>
      </c>
      <c r="D1014" t="s">
        <v>1426</v>
      </c>
      <c r="E1014" t="s">
        <v>208</v>
      </c>
      <c r="F1014" t="s">
        <v>1357</v>
      </c>
      <c r="G1014">
        <v>44687</v>
      </c>
      <c r="H1014" s="1">
        <v>43081</v>
      </c>
      <c r="I1014" s="1">
        <v>43111</v>
      </c>
      <c r="J1014" s="1">
        <v>53724</v>
      </c>
      <c r="K1014" t="s">
        <v>113</v>
      </c>
      <c r="L1014" t="s">
        <v>7</v>
      </c>
      <c r="M1014">
        <v>14606.68</v>
      </c>
      <c r="N1014">
        <v>14606.68</v>
      </c>
      <c r="O1014" t="s">
        <v>120</v>
      </c>
      <c r="P1014" t="s">
        <v>1585</v>
      </c>
      <c r="AH1014">
        <v>1733511</v>
      </c>
      <c r="AI1014">
        <v>1731211</v>
      </c>
      <c r="AJ1014">
        <f t="shared" si="20"/>
        <v>1</v>
      </c>
    </row>
    <row r="1015" spans="1:36">
      <c r="A1015" s="1">
        <v>46230</v>
      </c>
      <c r="B1015" t="s">
        <v>977</v>
      </c>
      <c r="C1015" t="s">
        <v>7</v>
      </c>
      <c r="D1015" t="s">
        <v>1426</v>
      </c>
      <c r="E1015" t="s">
        <v>208</v>
      </c>
      <c r="F1015" t="s">
        <v>1357</v>
      </c>
      <c r="G1015">
        <v>44687</v>
      </c>
      <c r="H1015" s="1">
        <v>43081</v>
      </c>
      <c r="I1015" s="1">
        <v>43111</v>
      </c>
      <c r="J1015" s="1">
        <v>53724</v>
      </c>
      <c r="K1015" t="s">
        <v>980</v>
      </c>
      <c r="L1015" t="s">
        <v>7</v>
      </c>
      <c r="M1015">
        <v>75482</v>
      </c>
      <c r="N1015">
        <v>75482</v>
      </c>
      <c r="O1015" t="s">
        <v>120</v>
      </c>
      <c r="P1015" t="s">
        <v>1585</v>
      </c>
      <c r="AH1015">
        <v>1734711</v>
      </c>
      <c r="AI1015">
        <v>1733703</v>
      </c>
      <c r="AJ1015">
        <f t="shared" si="20"/>
        <v>1</v>
      </c>
    </row>
    <row r="1016" spans="1:36">
      <c r="A1016" s="1">
        <v>46230</v>
      </c>
      <c r="B1016" t="s">
        <v>977</v>
      </c>
      <c r="C1016" t="s">
        <v>7</v>
      </c>
      <c r="D1016" t="s">
        <v>1426</v>
      </c>
      <c r="E1016" t="s">
        <v>208</v>
      </c>
      <c r="F1016" t="s">
        <v>1357</v>
      </c>
      <c r="G1016">
        <v>44768</v>
      </c>
      <c r="H1016" s="1">
        <v>43090</v>
      </c>
      <c r="I1016" s="1">
        <v>43111</v>
      </c>
      <c r="J1016" s="1">
        <v>53724</v>
      </c>
      <c r="K1016" t="s">
        <v>113</v>
      </c>
      <c r="L1016" t="s">
        <v>7</v>
      </c>
      <c r="M1016">
        <v>-19918.2</v>
      </c>
      <c r="N1016">
        <v>-19918.2</v>
      </c>
      <c r="O1016" t="s">
        <v>120</v>
      </c>
      <c r="P1016" t="s">
        <v>1590</v>
      </c>
      <c r="AH1016">
        <v>1733666</v>
      </c>
      <c r="AI1016">
        <v>1733737</v>
      </c>
      <c r="AJ1016">
        <f t="shared" si="20"/>
        <v>1</v>
      </c>
    </row>
    <row r="1017" spans="1:36">
      <c r="A1017" s="1">
        <v>46230</v>
      </c>
      <c r="B1017" t="s">
        <v>977</v>
      </c>
      <c r="C1017" t="s">
        <v>7</v>
      </c>
      <c r="D1017" t="s">
        <v>1426</v>
      </c>
      <c r="E1017" t="s">
        <v>208</v>
      </c>
      <c r="F1017" t="s">
        <v>1357</v>
      </c>
      <c r="G1017">
        <v>44768</v>
      </c>
      <c r="H1017" s="1">
        <v>43090</v>
      </c>
      <c r="I1017" s="1">
        <v>43111</v>
      </c>
      <c r="J1017" s="1">
        <v>53724</v>
      </c>
      <c r="K1017" t="s">
        <v>980</v>
      </c>
      <c r="L1017" t="s">
        <v>7</v>
      </c>
      <c r="M1017">
        <v>-102930</v>
      </c>
      <c r="N1017">
        <v>-102930</v>
      </c>
      <c r="O1017" t="s">
        <v>120</v>
      </c>
      <c r="P1017" t="s">
        <v>1590</v>
      </c>
      <c r="AH1017">
        <v>1734192</v>
      </c>
      <c r="AI1017">
        <v>1733747</v>
      </c>
      <c r="AJ1017">
        <f t="shared" si="20"/>
        <v>1</v>
      </c>
    </row>
    <row r="1018" spans="1:36">
      <c r="A1018" s="1">
        <v>46230</v>
      </c>
      <c r="B1018" t="s">
        <v>977</v>
      </c>
      <c r="C1018" t="s">
        <v>7</v>
      </c>
      <c r="D1018" t="s">
        <v>1426</v>
      </c>
      <c r="E1018" t="s">
        <v>208</v>
      </c>
      <c r="F1018" t="s">
        <v>1357</v>
      </c>
      <c r="G1018">
        <v>44880</v>
      </c>
      <c r="H1018" s="1">
        <v>43108</v>
      </c>
      <c r="I1018" s="1">
        <v>43111</v>
      </c>
      <c r="J1018" s="1">
        <v>53724</v>
      </c>
      <c r="K1018" t="s">
        <v>113</v>
      </c>
      <c r="L1018" t="s">
        <v>7</v>
      </c>
      <c r="M1018">
        <v>19918.2</v>
      </c>
      <c r="N1018">
        <v>19918.2</v>
      </c>
      <c r="O1018" t="s">
        <v>120</v>
      </c>
      <c r="P1018" t="s">
        <v>1598</v>
      </c>
      <c r="AH1018">
        <v>1733492</v>
      </c>
      <c r="AI1018">
        <v>1733828</v>
      </c>
      <c r="AJ1018">
        <f t="shared" si="20"/>
        <v>1</v>
      </c>
    </row>
    <row r="1019" spans="1:36">
      <c r="A1019" s="1">
        <v>46230</v>
      </c>
      <c r="B1019" t="s">
        <v>977</v>
      </c>
      <c r="C1019" t="s">
        <v>7</v>
      </c>
      <c r="D1019" t="s">
        <v>1426</v>
      </c>
      <c r="E1019" t="s">
        <v>208</v>
      </c>
      <c r="F1019" t="s">
        <v>1357</v>
      </c>
      <c r="G1019">
        <v>44880</v>
      </c>
      <c r="H1019" s="1">
        <v>43108</v>
      </c>
      <c r="I1019" s="1">
        <v>43111</v>
      </c>
      <c r="J1019" s="1">
        <v>53724</v>
      </c>
      <c r="K1019" t="s">
        <v>980</v>
      </c>
      <c r="L1019" t="s">
        <v>7</v>
      </c>
      <c r="M1019">
        <v>102930</v>
      </c>
      <c r="N1019">
        <v>102930</v>
      </c>
      <c r="O1019" t="s">
        <v>120</v>
      </c>
      <c r="P1019" t="s">
        <v>1598</v>
      </c>
      <c r="AH1019">
        <v>1733885</v>
      </c>
      <c r="AI1019">
        <v>1732682</v>
      </c>
      <c r="AJ1019">
        <f t="shared" si="20"/>
        <v>1</v>
      </c>
    </row>
    <row r="1020" spans="1:36">
      <c r="A1020" s="1">
        <v>46230</v>
      </c>
      <c r="B1020" t="s">
        <v>977</v>
      </c>
      <c r="C1020" t="s">
        <v>7</v>
      </c>
      <c r="D1020" t="s">
        <v>1426</v>
      </c>
      <c r="E1020" t="s">
        <v>208</v>
      </c>
      <c r="F1020" t="s">
        <v>1357</v>
      </c>
      <c r="G1020">
        <v>44886</v>
      </c>
      <c r="H1020" s="1">
        <v>43108</v>
      </c>
      <c r="I1020" s="1">
        <v>43111</v>
      </c>
      <c r="J1020" s="1">
        <v>53724</v>
      </c>
      <c r="K1020" t="s">
        <v>980</v>
      </c>
      <c r="L1020" t="s">
        <v>7</v>
      </c>
      <c r="M1020">
        <v>102930</v>
      </c>
      <c r="N1020">
        <v>102930</v>
      </c>
      <c r="O1020" t="s">
        <v>120</v>
      </c>
      <c r="P1020" t="s">
        <v>1590</v>
      </c>
      <c r="AH1020">
        <v>1802933</v>
      </c>
      <c r="AI1020">
        <v>1732921</v>
      </c>
      <c r="AJ1020">
        <f t="shared" si="20"/>
        <v>1</v>
      </c>
    </row>
    <row r="1021" spans="1:36">
      <c r="A1021" s="1">
        <v>46230</v>
      </c>
      <c r="B1021" t="s">
        <v>977</v>
      </c>
      <c r="C1021" t="s">
        <v>7</v>
      </c>
      <c r="D1021" t="s">
        <v>1426</v>
      </c>
      <c r="E1021" t="s">
        <v>208</v>
      </c>
      <c r="F1021" t="s">
        <v>1357</v>
      </c>
      <c r="G1021">
        <v>44886</v>
      </c>
      <c r="H1021" s="1">
        <v>43108</v>
      </c>
      <c r="I1021" s="1">
        <v>43111</v>
      </c>
      <c r="J1021" s="1">
        <v>53724</v>
      </c>
      <c r="K1021" t="s">
        <v>113</v>
      </c>
      <c r="L1021" t="s">
        <v>7</v>
      </c>
      <c r="M1021">
        <v>19918.2</v>
      </c>
      <c r="N1021">
        <v>19918.2</v>
      </c>
      <c r="O1021" t="s">
        <v>120</v>
      </c>
      <c r="P1021" t="s">
        <v>1590</v>
      </c>
      <c r="AH1021">
        <v>1734003</v>
      </c>
      <c r="AI1021">
        <v>1733281</v>
      </c>
      <c r="AJ1021">
        <f t="shared" si="20"/>
        <v>1</v>
      </c>
    </row>
    <row r="1022" spans="1:36">
      <c r="A1022" s="1">
        <v>46230</v>
      </c>
      <c r="B1022" t="s">
        <v>977</v>
      </c>
      <c r="C1022" t="s">
        <v>7</v>
      </c>
      <c r="D1022" t="s">
        <v>1426</v>
      </c>
      <c r="E1022" t="s">
        <v>208</v>
      </c>
      <c r="F1022" t="s">
        <v>1357</v>
      </c>
      <c r="G1022">
        <v>44887</v>
      </c>
      <c r="H1022" s="1">
        <v>43108</v>
      </c>
      <c r="I1022" s="1">
        <v>43111</v>
      </c>
      <c r="J1022" s="1">
        <v>53724</v>
      </c>
      <c r="K1022" t="s">
        <v>113</v>
      </c>
      <c r="L1022" t="s">
        <v>7</v>
      </c>
      <c r="M1022">
        <v>-19918.2</v>
      </c>
      <c r="N1022">
        <v>-19918.2</v>
      </c>
      <c r="O1022" t="s">
        <v>120</v>
      </c>
      <c r="P1022" t="s">
        <v>1598</v>
      </c>
      <c r="AH1022">
        <v>1734116</v>
      </c>
      <c r="AI1022">
        <v>1733870</v>
      </c>
      <c r="AJ1022">
        <f t="shared" si="20"/>
        <v>1</v>
      </c>
    </row>
    <row r="1023" spans="1:36">
      <c r="A1023" s="1">
        <v>46230</v>
      </c>
      <c r="B1023" t="s">
        <v>977</v>
      </c>
      <c r="C1023" t="s">
        <v>7</v>
      </c>
      <c r="D1023" t="s">
        <v>1426</v>
      </c>
      <c r="E1023" t="s">
        <v>208</v>
      </c>
      <c r="F1023" t="s">
        <v>1357</v>
      </c>
      <c r="G1023">
        <v>44887</v>
      </c>
      <c r="H1023" s="1">
        <v>43108</v>
      </c>
      <c r="I1023" s="1">
        <v>43111</v>
      </c>
      <c r="J1023" s="1">
        <v>53724</v>
      </c>
      <c r="K1023" t="s">
        <v>980</v>
      </c>
      <c r="L1023" t="s">
        <v>7</v>
      </c>
      <c r="M1023">
        <v>-102930</v>
      </c>
      <c r="N1023">
        <v>-102930</v>
      </c>
      <c r="O1023" t="s">
        <v>120</v>
      </c>
      <c r="P1023" t="s">
        <v>1598</v>
      </c>
      <c r="AH1023">
        <v>1734157</v>
      </c>
      <c r="AI1023">
        <v>1727896</v>
      </c>
      <c r="AJ1023">
        <f t="shared" si="20"/>
        <v>1</v>
      </c>
    </row>
    <row r="1024" spans="1:36">
      <c r="A1024" s="1">
        <v>46230</v>
      </c>
      <c r="B1024" t="s">
        <v>977</v>
      </c>
      <c r="C1024" t="s">
        <v>7</v>
      </c>
      <c r="D1024" t="s">
        <v>1426</v>
      </c>
      <c r="E1024" t="s">
        <v>208</v>
      </c>
      <c r="F1024" t="s">
        <v>1357</v>
      </c>
      <c r="G1024">
        <v>44894</v>
      </c>
      <c r="H1024" s="1">
        <v>43108</v>
      </c>
      <c r="I1024" s="1">
        <v>43111</v>
      </c>
      <c r="J1024" s="1">
        <v>53724</v>
      </c>
      <c r="K1024" t="s">
        <v>113</v>
      </c>
      <c r="L1024" t="s">
        <v>7</v>
      </c>
      <c r="M1024">
        <v>-14606.68</v>
      </c>
      <c r="N1024">
        <v>-14606.68</v>
      </c>
      <c r="O1024" t="s">
        <v>120</v>
      </c>
      <c r="P1024" t="s">
        <v>1585</v>
      </c>
      <c r="AH1024">
        <v>1734160</v>
      </c>
      <c r="AI1024">
        <v>1732864</v>
      </c>
      <c r="AJ1024">
        <f t="shared" si="20"/>
        <v>1</v>
      </c>
    </row>
    <row r="1025" spans="1:36">
      <c r="A1025" s="1">
        <v>46230</v>
      </c>
      <c r="B1025" t="s">
        <v>977</v>
      </c>
      <c r="C1025" t="s">
        <v>7</v>
      </c>
      <c r="D1025" t="s">
        <v>1426</v>
      </c>
      <c r="E1025" t="s">
        <v>208</v>
      </c>
      <c r="F1025" t="s">
        <v>1357</v>
      </c>
      <c r="G1025">
        <v>44894</v>
      </c>
      <c r="H1025" s="1">
        <v>43108</v>
      </c>
      <c r="I1025" s="1">
        <v>43111</v>
      </c>
      <c r="J1025" s="1">
        <v>53724</v>
      </c>
      <c r="K1025" t="s">
        <v>980</v>
      </c>
      <c r="L1025" t="s">
        <v>7</v>
      </c>
      <c r="M1025">
        <v>-75482</v>
      </c>
      <c r="N1025">
        <v>-75482</v>
      </c>
      <c r="O1025" t="s">
        <v>120</v>
      </c>
      <c r="P1025" t="s">
        <v>1585</v>
      </c>
      <c r="AH1025">
        <v>1734107</v>
      </c>
      <c r="AI1025">
        <v>1733855</v>
      </c>
      <c r="AJ1025">
        <f t="shared" si="20"/>
        <v>1</v>
      </c>
    </row>
    <row r="1026" spans="1:36">
      <c r="A1026" s="1">
        <v>46230</v>
      </c>
      <c r="B1026" t="s">
        <v>977</v>
      </c>
      <c r="C1026" t="s">
        <v>7</v>
      </c>
      <c r="D1026" t="s">
        <v>1426</v>
      </c>
      <c r="E1026" t="s">
        <v>208</v>
      </c>
      <c r="F1026" t="s">
        <v>1357</v>
      </c>
      <c r="G1026">
        <v>44895</v>
      </c>
      <c r="H1026" s="1">
        <v>43108</v>
      </c>
      <c r="I1026" s="1">
        <v>43111</v>
      </c>
      <c r="J1026" s="1">
        <v>53724</v>
      </c>
      <c r="K1026" t="s">
        <v>113</v>
      </c>
      <c r="L1026" t="s">
        <v>7</v>
      </c>
      <c r="M1026">
        <v>14606.68</v>
      </c>
      <c r="N1026">
        <v>14606.68</v>
      </c>
      <c r="O1026" t="s">
        <v>120</v>
      </c>
      <c r="P1026" t="s">
        <v>1583</v>
      </c>
      <c r="AH1026">
        <v>1734128</v>
      </c>
      <c r="AI1026">
        <v>1732126</v>
      </c>
      <c r="AJ1026">
        <f t="shared" si="20"/>
        <v>1</v>
      </c>
    </row>
    <row r="1027" spans="1:36">
      <c r="A1027" s="1">
        <v>46230</v>
      </c>
      <c r="B1027" t="s">
        <v>977</v>
      </c>
      <c r="C1027" t="s">
        <v>7</v>
      </c>
      <c r="D1027" t="s">
        <v>1426</v>
      </c>
      <c r="E1027" t="s">
        <v>208</v>
      </c>
      <c r="F1027" t="s">
        <v>1357</v>
      </c>
      <c r="G1027">
        <v>44895</v>
      </c>
      <c r="H1027" s="1">
        <v>43108</v>
      </c>
      <c r="I1027" s="1">
        <v>43111</v>
      </c>
      <c r="J1027" s="1">
        <v>53724</v>
      </c>
      <c r="K1027" t="s">
        <v>980</v>
      </c>
      <c r="L1027" t="s">
        <v>7</v>
      </c>
      <c r="M1027">
        <v>75482</v>
      </c>
      <c r="N1027">
        <v>75482</v>
      </c>
      <c r="O1027" t="s">
        <v>120</v>
      </c>
      <c r="P1027" t="s">
        <v>1583</v>
      </c>
      <c r="AH1027">
        <v>1734130</v>
      </c>
      <c r="AI1027">
        <v>1733591</v>
      </c>
      <c r="AJ1027">
        <f t="shared" si="20"/>
        <v>1</v>
      </c>
    </row>
    <row r="1028" spans="1:36">
      <c r="A1028" s="1">
        <v>46230</v>
      </c>
      <c r="B1028" t="s">
        <v>977</v>
      </c>
      <c r="C1028" t="s">
        <v>7</v>
      </c>
      <c r="D1028" t="s">
        <v>1426</v>
      </c>
      <c r="E1028" t="s">
        <v>208</v>
      </c>
      <c r="F1028" t="s">
        <v>1356</v>
      </c>
      <c r="G1028">
        <v>44867</v>
      </c>
      <c r="H1028" s="1">
        <v>43105</v>
      </c>
      <c r="I1028" s="1">
        <v>43144</v>
      </c>
      <c r="J1028" s="1">
        <v>53783</v>
      </c>
      <c r="K1028" t="s">
        <v>980</v>
      </c>
      <c r="L1028" t="s">
        <v>7</v>
      </c>
      <c r="M1028">
        <v>-158320</v>
      </c>
      <c r="N1028">
        <v>-158320</v>
      </c>
      <c r="O1028" t="s">
        <v>120</v>
      </c>
      <c r="P1028" t="s">
        <v>1583</v>
      </c>
      <c r="AH1028">
        <v>1734709</v>
      </c>
      <c r="AI1028">
        <v>1733381</v>
      </c>
      <c r="AJ1028">
        <f t="shared" ref="AJ1028:AJ1091" si="21">COUNTIF(AH:AH,AI1028)</f>
        <v>1</v>
      </c>
    </row>
    <row r="1029" spans="1:36">
      <c r="A1029" s="1">
        <v>46230</v>
      </c>
      <c r="B1029" t="s">
        <v>977</v>
      </c>
      <c r="C1029" t="s">
        <v>7</v>
      </c>
      <c r="D1029" t="s">
        <v>1426</v>
      </c>
      <c r="E1029" t="s">
        <v>208</v>
      </c>
      <c r="F1029" t="s">
        <v>1356</v>
      </c>
      <c r="G1029">
        <v>44867</v>
      </c>
      <c r="H1029" s="1">
        <v>43105</v>
      </c>
      <c r="I1029" s="1">
        <v>43144</v>
      </c>
      <c r="J1029" s="1">
        <v>53783</v>
      </c>
      <c r="K1029" t="s">
        <v>113</v>
      </c>
      <c r="L1029" t="s">
        <v>7</v>
      </c>
      <c r="M1029">
        <v>-35058.33</v>
      </c>
      <c r="N1029">
        <v>-35058.33</v>
      </c>
      <c r="O1029" t="s">
        <v>120</v>
      </c>
      <c r="P1029" t="s">
        <v>1583</v>
      </c>
      <c r="AH1029">
        <v>1734710</v>
      </c>
      <c r="AI1029">
        <v>1733693</v>
      </c>
      <c r="AJ1029">
        <f t="shared" si="21"/>
        <v>1</v>
      </c>
    </row>
    <row r="1030" spans="1:36">
      <c r="A1030" s="1">
        <v>46230</v>
      </c>
      <c r="B1030" t="s">
        <v>977</v>
      </c>
      <c r="C1030" t="s">
        <v>7</v>
      </c>
      <c r="D1030" t="s">
        <v>1426</v>
      </c>
      <c r="E1030" t="s">
        <v>208</v>
      </c>
      <c r="F1030" t="s">
        <v>1356</v>
      </c>
      <c r="G1030">
        <v>45047</v>
      </c>
      <c r="H1030" s="1">
        <v>43124</v>
      </c>
      <c r="I1030" s="1">
        <v>43144</v>
      </c>
      <c r="J1030" s="1">
        <v>53783</v>
      </c>
      <c r="K1030" t="s">
        <v>980</v>
      </c>
      <c r="L1030" t="s">
        <v>7</v>
      </c>
      <c r="M1030">
        <v>182068</v>
      </c>
      <c r="N1030">
        <v>182068</v>
      </c>
      <c r="O1030" t="s">
        <v>120</v>
      </c>
      <c r="P1030" t="s">
        <v>420</v>
      </c>
      <c r="AH1030">
        <v>1734046</v>
      </c>
      <c r="AI1030">
        <v>1730002</v>
      </c>
      <c r="AJ1030">
        <f t="shared" si="21"/>
        <v>1</v>
      </c>
    </row>
    <row r="1031" spans="1:36">
      <c r="A1031" s="1">
        <v>46230</v>
      </c>
      <c r="B1031" t="s">
        <v>977</v>
      </c>
      <c r="C1031" t="s">
        <v>7</v>
      </c>
      <c r="D1031" t="s">
        <v>1426</v>
      </c>
      <c r="E1031" t="s">
        <v>208</v>
      </c>
      <c r="F1031" t="s">
        <v>1356</v>
      </c>
      <c r="G1031">
        <v>45047</v>
      </c>
      <c r="H1031" s="1">
        <v>43124</v>
      </c>
      <c r="I1031" s="1">
        <v>43144</v>
      </c>
      <c r="J1031" s="1">
        <v>53783</v>
      </c>
      <c r="K1031" t="s">
        <v>113</v>
      </c>
      <c r="L1031" t="s">
        <v>7</v>
      </c>
      <c r="M1031">
        <v>40317.08</v>
      </c>
      <c r="N1031">
        <v>40317.08</v>
      </c>
      <c r="O1031" t="s">
        <v>120</v>
      </c>
      <c r="P1031" t="s">
        <v>420</v>
      </c>
      <c r="AH1031">
        <v>1734182</v>
      </c>
      <c r="AI1031">
        <v>1733806</v>
      </c>
      <c r="AJ1031">
        <f t="shared" si="21"/>
        <v>1</v>
      </c>
    </row>
    <row r="1032" spans="1:36">
      <c r="A1032" s="1">
        <v>46230</v>
      </c>
      <c r="B1032" t="s">
        <v>977</v>
      </c>
      <c r="C1032" t="s">
        <v>7</v>
      </c>
      <c r="D1032" t="s">
        <v>1426</v>
      </c>
      <c r="E1032" t="s">
        <v>208</v>
      </c>
      <c r="F1032" t="s">
        <v>1356</v>
      </c>
      <c r="G1032">
        <v>45122</v>
      </c>
      <c r="H1032" s="1">
        <v>43132</v>
      </c>
      <c r="I1032" s="1">
        <v>43144</v>
      </c>
      <c r="J1032" s="1">
        <v>53783</v>
      </c>
      <c r="K1032" t="s">
        <v>113</v>
      </c>
      <c r="L1032" t="s">
        <v>7</v>
      </c>
      <c r="M1032">
        <v>-12270.42</v>
      </c>
      <c r="N1032">
        <v>-12270.42</v>
      </c>
      <c r="O1032" t="s">
        <v>120</v>
      </c>
      <c r="P1032" t="s">
        <v>420</v>
      </c>
      <c r="AH1032">
        <v>1734078</v>
      </c>
      <c r="AI1032">
        <v>1732666</v>
      </c>
      <c r="AJ1032">
        <f t="shared" si="21"/>
        <v>1</v>
      </c>
    </row>
    <row r="1033" spans="1:36">
      <c r="A1033" s="1">
        <v>46230</v>
      </c>
      <c r="B1033" t="s">
        <v>977</v>
      </c>
      <c r="C1033" t="s">
        <v>7</v>
      </c>
      <c r="D1033" t="s">
        <v>1426</v>
      </c>
      <c r="E1033" t="s">
        <v>208</v>
      </c>
      <c r="F1033" t="s">
        <v>1356</v>
      </c>
      <c r="G1033">
        <v>45122</v>
      </c>
      <c r="H1033" s="1">
        <v>43132</v>
      </c>
      <c r="I1033" s="1">
        <v>43144</v>
      </c>
      <c r="J1033" s="1">
        <v>53783</v>
      </c>
      <c r="K1033" t="s">
        <v>980</v>
      </c>
      <c r="L1033" t="s">
        <v>7</v>
      </c>
      <c r="M1033">
        <v>-55412</v>
      </c>
      <c r="N1033">
        <v>-55412</v>
      </c>
      <c r="O1033" t="s">
        <v>120</v>
      </c>
      <c r="P1033" t="s">
        <v>420</v>
      </c>
      <c r="AH1033">
        <v>1734217</v>
      </c>
      <c r="AI1033">
        <v>1733498</v>
      </c>
      <c r="AJ1033">
        <f t="shared" si="21"/>
        <v>1</v>
      </c>
    </row>
    <row r="1034" spans="1:36">
      <c r="A1034" s="1">
        <v>46230</v>
      </c>
      <c r="B1034" t="s">
        <v>977</v>
      </c>
      <c r="C1034" t="s">
        <v>7</v>
      </c>
      <c r="D1034" t="s">
        <v>1426</v>
      </c>
      <c r="E1034" t="s">
        <v>208</v>
      </c>
      <c r="F1034" t="s">
        <v>1356</v>
      </c>
      <c r="G1034">
        <v>45459</v>
      </c>
      <c r="H1034" s="1">
        <v>43138</v>
      </c>
      <c r="I1034" s="1">
        <v>43144</v>
      </c>
      <c r="J1034" s="1">
        <v>53783</v>
      </c>
      <c r="K1034" t="s">
        <v>113</v>
      </c>
      <c r="L1034" t="s">
        <v>7</v>
      </c>
      <c r="M1034">
        <v>26293.75</v>
      </c>
      <c r="N1034">
        <v>26293.75</v>
      </c>
      <c r="O1034" t="s">
        <v>120</v>
      </c>
      <c r="P1034" t="s">
        <v>1598</v>
      </c>
      <c r="AH1034">
        <v>1734260</v>
      </c>
      <c r="AI1034">
        <v>1733832</v>
      </c>
      <c r="AJ1034">
        <f t="shared" si="21"/>
        <v>1</v>
      </c>
    </row>
    <row r="1035" spans="1:36">
      <c r="A1035" s="1">
        <v>46230</v>
      </c>
      <c r="B1035" t="s">
        <v>977</v>
      </c>
      <c r="C1035" t="s">
        <v>7</v>
      </c>
      <c r="D1035" t="s">
        <v>1426</v>
      </c>
      <c r="E1035" t="s">
        <v>208</v>
      </c>
      <c r="F1035" t="s">
        <v>1356</v>
      </c>
      <c r="G1035">
        <v>45459</v>
      </c>
      <c r="H1035" s="1">
        <v>43138</v>
      </c>
      <c r="I1035" s="1">
        <v>43144</v>
      </c>
      <c r="J1035" s="1">
        <v>53783</v>
      </c>
      <c r="K1035" t="s">
        <v>980</v>
      </c>
      <c r="L1035" t="s">
        <v>7</v>
      </c>
      <c r="M1035">
        <v>118740</v>
      </c>
      <c r="N1035">
        <v>118740</v>
      </c>
      <c r="O1035" t="s">
        <v>120</v>
      </c>
      <c r="P1035" t="s">
        <v>1598</v>
      </c>
      <c r="AH1035">
        <v>1734272</v>
      </c>
      <c r="AI1035">
        <v>1731304</v>
      </c>
      <c r="AJ1035">
        <f t="shared" si="21"/>
        <v>1</v>
      </c>
    </row>
    <row r="1036" spans="1:36">
      <c r="A1036" s="1">
        <v>46230</v>
      </c>
      <c r="B1036" t="s">
        <v>977</v>
      </c>
      <c r="C1036" t="s">
        <v>7</v>
      </c>
      <c r="D1036" t="s">
        <v>1426</v>
      </c>
      <c r="E1036" t="s">
        <v>208</v>
      </c>
      <c r="F1036" t="s">
        <v>1356</v>
      </c>
      <c r="G1036">
        <v>45467</v>
      </c>
      <c r="H1036" s="1">
        <v>43138</v>
      </c>
      <c r="I1036" s="1">
        <v>43144</v>
      </c>
      <c r="J1036" s="1">
        <v>53783</v>
      </c>
      <c r="K1036" t="s">
        <v>980</v>
      </c>
      <c r="L1036" t="s">
        <v>7</v>
      </c>
      <c r="M1036">
        <v>-87076</v>
      </c>
      <c r="N1036">
        <v>-87076</v>
      </c>
      <c r="O1036" t="s">
        <v>120</v>
      </c>
      <c r="P1036" t="s">
        <v>420</v>
      </c>
      <c r="AH1036">
        <v>1734770</v>
      </c>
      <c r="AI1036">
        <v>1732296</v>
      </c>
      <c r="AJ1036">
        <f t="shared" si="21"/>
        <v>1</v>
      </c>
    </row>
    <row r="1037" spans="1:36">
      <c r="A1037" s="1">
        <v>46230</v>
      </c>
      <c r="B1037" t="s">
        <v>977</v>
      </c>
      <c r="C1037" t="s">
        <v>7</v>
      </c>
      <c r="D1037" t="s">
        <v>1426</v>
      </c>
      <c r="E1037" t="s">
        <v>208</v>
      </c>
      <c r="F1037" t="s">
        <v>1356</v>
      </c>
      <c r="G1037">
        <v>45467</v>
      </c>
      <c r="H1037" s="1">
        <v>43138</v>
      </c>
      <c r="I1037" s="1">
        <v>43144</v>
      </c>
      <c r="J1037" s="1">
        <v>53783</v>
      </c>
      <c r="K1037" t="s">
        <v>113</v>
      </c>
      <c r="L1037" t="s">
        <v>7</v>
      </c>
      <c r="M1037">
        <v>-19282.080000000002</v>
      </c>
      <c r="N1037">
        <v>-19282.080000000002</v>
      </c>
      <c r="O1037" t="s">
        <v>120</v>
      </c>
      <c r="P1037" t="s">
        <v>420</v>
      </c>
      <c r="AH1037">
        <v>1755605</v>
      </c>
      <c r="AI1037">
        <v>1728238</v>
      </c>
      <c r="AJ1037">
        <f t="shared" si="21"/>
        <v>1</v>
      </c>
    </row>
    <row r="1038" spans="1:36">
      <c r="A1038" s="1">
        <v>46230</v>
      </c>
      <c r="B1038" t="s">
        <v>977</v>
      </c>
      <c r="C1038" t="s">
        <v>7</v>
      </c>
      <c r="D1038" t="s">
        <v>1426</v>
      </c>
      <c r="E1038" t="s">
        <v>208</v>
      </c>
      <c r="F1038" t="s">
        <v>1356</v>
      </c>
      <c r="G1038">
        <v>45492</v>
      </c>
      <c r="H1038" s="1">
        <v>43139</v>
      </c>
      <c r="I1038" s="1">
        <v>43144</v>
      </c>
      <c r="J1038" s="1">
        <v>53783</v>
      </c>
      <c r="K1038" t="s">
        <v>980</v>
      </c>
      <c r="L1038" t="s">
        <v>7</v>
      </c>
      <c r="M1038">
        <v>118740</v>
      </c>
      <c r="N1038">
        <v>118740</v>
      </c>
      <c r="O1038" t="s">
        <v>120</v>
      </c>
      <c r="P1038" t="s">
        <v>1583</v>
      </c>
      <c r="AH1038">
        <v>1758471</v>
      </c>
      <c r="AI1038">
        <v>1729447</v>
      </c>
      <c r="AJ1038">
        <f t="shared" si="21"/>
        <v>1</v>
      </c>
    </row>
    <row r="1039" spans="1:36">
      <c r="A1039" s="1">
        <v>46230</v>
      </c>
      <c r="B1039" t="s">
        <v>977</v>
      </c>
      <c r="C1039" t="s">
        <v>7</v>
      </c>
      <c r="D1039" t="s">
        <v>1426</v>
      </c>
      <c r="E1039" t="s">
        <v>208</v>
      </c>
      <c r="F1039" t="s">
        <v>1356</v>
      </c>
      <c r="G1039">
        <v>45492</v>
      </c>
      <c r="H1039" s="1">
        <v>43139</v>
      </c>
      <c r="I1039" s="1">
        <v>43144</v>
      </c>
      <c r="J1039" s="1">
        <v>53783</v>
      </c>
      <c r="K1039" t="s">
        <v>113</v>
      </c>
      <c r="L1039" t="s">
        <v>7</v>
      </c>
      <c r="M1039">
        <v>26293.75</v>
      </c>
      <c r="N1039">
        <v>26293.75</v>
      </c>
      <c r="O1039" t="s">
        <v>120</v>
      </c>
      <c r="P1039" t="s">
        <v>1583</v>
      </c>
      <c r="AH1039">
        <v>1762584</v>
      </c>
      <c r="AI1039">
        <v>1733182</v>
      </c>
      <c r="AJ1039">
        <f t="shared" si="21"/>
        <v>1</v>
      </c>
    </row>
    <row r="1040" spans="1:36">
      <c r="A1040" s="1">
        <v>46230</v>
      </c>
      <c r="B1040" t="s">
        <v>977</v>
      </c>
      <c r="C1040" t="s">
        <v>7</v>
      </c>
      <c r="D1040" t="s">
        <v>1426</v>
      </c>
      <c r="E1040" t="s">
        <v>208</v>
      </c>
      <c r="F1040" t="s">
        <v>1356</v>
      </c>
      <c r="G1040">
        <v>45493</v>
      </c>
      <c r="H1040" s="1">
        <v>43139</v>
      </c>
      <c r="I1040" s="1">
        <v>43144</v>
      </c>
      <c r="J1040" s="1">
        <v>53783</v>
      </c>
      <c r="K1040" t="s">
        <v>980</v>
      </c>
      <c r="L1040" t="s">
        <v>7</v>
      </c>
      <c r="M1040">
        <v>-118740</v>
      </c>
      <c r="N1040">
        <v>-118740</v>
      </c>
      <c r="O1040" t="s">
        <v>120</v>
      </c>
      <c r="P1040" t="s">
        <v>1598</v>
      </c>
      <c r="AH1040">
        <v>1765479</v>
      </c>
      <c r="AI1040">
        <v>1732010</v>
      </c>
      <c r="AJ1040">
        <f t="shared" si="21"/>
        <v>1</v>
      </c>
    </row>
    <row r="1041" spans="1:36">
      <c r="A1041" s="1">
        <v>46230</v>
      </c>
      <c r="B1041" t="s">
        <v>977</v>
      </c>
      <c r="C1041" t="s">
        <v>7</v>
      </c>
      <c r="D1041" t="s">
        <v>1426</v>
      </c>
      <c r="E1041" t="s">
        <v>208</v>
      </c>
      <c r="F1041" t="s">
        <v>1356</v>
      </c>
      <c r="G1041">
        <v>45493</v>
      </c>
      <c r="H1041" s="1">
        <v>43139</v>
      </c>
      <c r="I1041" s="1">
        <v>43144</v>
      </c>
      <c r="J1041" s="1">
        <v>53783</v>
      </c>
      <c r="K1041" t="s">
        <v>113</v>
      </c>
      <c r="L1041" t="s">
        <v>7</v>
      </c>
      <c r="M1041">
        <v>-26293.75</v>
      </c>
      <c r="N1041">
        <v>-26293.75</v>
      </c>
      <c r="O1041" t="s">
        <v>120</v>
      </c>
      <c r="P1041" t="s">
        <v>1598</v>
      </c>
      <c r="AH1041">
        <v>1768314</v>
      </c>
      <c r="AI1041">
        <v>1728371</v>
      </c>
      <c r="AJ1041">
        <f t="shared" si="21"/>
        <v>1</v>
      </c>
    </row>
    <row r="1042" spans="1:36">
      <c r="A1042" s="1">
        <v>46230</v>
      </c>
      <c r="B1042" t="s">
        <v>977</v>
      </c>
      <c r="C1042" t="s">
        <v>7</v>
      </c>
      <c r="D1042" t="s">
        <v>1426</v>
      </c>
      <c r="E1042" t="s">
        <v>208</v>
      </c>
      <c r="F1042" t="s">
        <v>1356</v>
      </c>
      <c r="G1042">
        <v>45495</v>
      </c>
      <c r="H1042" s="1">
        <v>43139</v>
      </c>
      <c r="I1042" s="1">
        <v>43144</v>
      </c>
      <c r="J1042" s="1">
        <v>53783</v>
      </c>
      <c r="K1042" t="s">
        <v>980</v>
      </c>
      <c r="L1042" t="s">
        <v>7</v>
      </c>
      <c r="M1042">
        <v>-39580</v>
      </c>
      <c r="N1042">
        <v>-39580</v>
      </c>
      <c r="O1042" t="s">
        <v>120</v>
      </c>
      <c r="P1042" t="s">
        <v>420</v>
      </c>
      <c r="AH1042">
        <v>1771434</v>
      </c>
      <c r="AI1042">
        <v>1730848</v>
      </c>
      <c r="AJ1042">
        <f t="shared" si="21"/>
        <v>1</v>
      </c>
    </row>
    <row r="1043" spans="1:36">
      <c r="A1043" s="1">
        <v>46230</v>
      </c>
      <c r="B1043" t="s">
        <v>977</v>
      </c>
      <c r="C1043" t="s">
        <v>7</v>
      </c>
      <c r="D1043" t="s">
        <v>1426</v>
      </c>
      <c r="E1043" t="s">
        <v>208</v>
      </c>
      <c r="F1043" t="s">
        <v>1356</v>
      </c>
      <c r="G1043">
        <v>45495</v>
      </c>
      <c r="H1043" s="1">
        <v>43139</v>
      </c>
      <c r="I1043" s="1">
        <v>43144</v>
      </c>
      <c r="J1043" s="1">
        <v>53783</v>
      </c>
      <c r="K1043" t="s">
        <v>113</v>
      </c>
      <c r="L1043" t="s">
        <v>7</v>
      </c>
      <c r="M1043">
        <v>-8764.58</v>
      </c>
      <c r="N1043">
        <v>-8764.58</v>
      </c>
      <c r="O1043" t="s">
        <v>120</v>
      </c>
      <c r="P1043" t="s">
        <v>420</v>
      </c>
      <c r="AH1043">
        <v>1774884</v>
      </c>
      <c r="AI1043">
        <v>1731292</v>
      </c>
      <c r="AJ1043">
        <f t="shared" si="21"/>
        <v>1</v>
      </c>
    </row>
    <row r="1044" spans="1:36">
      <c r="A1044" s="1">
        <v>46230</v>
      </c>
      <c r="B1044" t="s">
        <v>977</v>
      </c>
      <c r="C1044" t="s">
        <v>7</v>
      </c>
      <c r="D1044" t="s">
        <v>1426</v>
      </c>
      <c r="E1044" t="s">
        <v>208</v>
      </c>
      <c r="F1044" t="s">
        <v>1356</v>
      </c>
      <c r="G1044">
        <v>45496</v>
      </c>
      <c r="H1044" s="1">
        <v>43139</v>
      </c>
      <c r="I1044" s="1">
        <v>43144</v>
      </c>
      <c r="J1044" s="1">
        <v>53783</v>
      </c>
      <c r="K1044" t="s">
        <v>980</v>
      </c>
      <c r="L1044" t="s">
        <v>7</v>
      </c>
      <c r="M1044">
        <v>39580</v>
      </c>
      <c r="N1044">
        <v>39580</v>
      </c>
      <c r="O1044" t="s">
        <v>120</v>
      </c>
      <c r="P1044" t="s">
        <v>1583</v>
      </c>
      <c r="AH1044">
        <v>1777578</v>
      </c>
      <c r="AI1044">
        <v>1727748</v>
      </c>
      <c r="AJ1044">
        <f t="shared" si="21"/>
        <v>1</v>
      </c>
    </row>
    <row r="1045" spans="1:36">
      <c r="A1045" s="1">
        <v>46230</v>
      </c>
      <c r="B1045" t="s">
        <v>977</v>
      </c>
      <c r="C1045" t="s">
        <v>7</v>
      </c>
      <c r="D1045" t="s">
        <v>1426</v>
      </c>
      <c r="E1045" t="s">
        <v>208</v>
      </c>
      <c r="F1045" t="s">
        <v>1356</v>
      </c>
      <c r="G1045">
        <v>45496</v>
      </c>
      <c r="H1045" s="1">
        <v>43139</v>
      </c>
      <c r="I1045" s="1">
        <v>43144</v>
      </c>
      <c r="J1045" s="1">
        <v>53783</v>
      </c>
      <c r="K1045" t="s">
        <v>113</v>
      </c>
      <c r="L1045" t="s">
        <v>7</v>
      </c>
      <c r="M1045">
        <v>8764.58</v>
      </c>
      <c r="N1045">
        <v>8764.58</v>
      </c>
      <c r="O1045" t="s">
        <v>120</v>
      </c>
      <c r="P1045" t="s">
        <v>1583</v>
      </c>
      <c r="AH1045">
        <v>1780453</v>
      </c>
      <c r="AI1045">
        <v>1730686</v>
      </c>
      <c r="AJ1045">
        <f t="shared" si="21"/>
        <v>1</v>
      </c>
    </row>
    <row r="1046" spans="1:36">
      <c r="A1046" s="1">
        <v>46230</v>
      </c>
      <c r="B1046" t="s">
        <v>977</v>
      </c>
      <c r="C1046" t="s">
        <v>7</v>
      </c>
      <c r="D1046" t="s">
        <v>1426</v>
      </c>
      <c r="E1046" t="s">
        <v>208</v>
      </c>
      <c r="F1046" t="s">
        <v>1352</v>
      </c>
      <c r="G1046">
        <v>44879</v>
      </c>
      <c r="H1046" s="1">
        <v>43108</v>
      </c>
      <c r="I1046" s="1">
        <v>43144</v>
      </c>
      <c r="J1046" s="1">
        <v>53752</v>
      </c>
      <c r="K1046" t="s">
        <v>113</v>
      </c>
      <c r="L1046" t="s">
        <v>7</v>
      </c>
      <c r="M1046">
        <v>-21438.799999999999</v>
      </c>
      <c r="N1046">
        <v>-21438.799999999999</v>
      </c>
      <c r="O1046" t="s">
        <v>120</v>
      </c>
      <c r="P1046" t="s">
        <v>1598</v>
      </c>
      <c r="AH1046">
        <v>1783133</v>
      </c>
      <c r="AI1046">
        <v>1730841</v>
      </c>
      <c r="AJ1046">
        <f t="shared" si="21"/>
        <v>1</v>
      </c>
    </row>
    <row r="1047" spans="1:36">
      <c r="A1047" s="1">
        <v>46230</v>
      </c>
      <c r="B1047" t="s">
        <v>977</v>
      </c>
      <c r="C1047" t="s">
        <v>7</v>
      </c>
      <c r="D1047" t="s">
        <v>1426</v>
      </c>
      <c r="E1047" t="s">
        <v>208</v>
      </c>
      <c r="F1047" t="s">
        <v>1352</v>
      </c>
      <c r="G1047">
        <v>44879</v>
      </c>
      <c r="H1047" s="1">
        <v>43108</v>
      </c>
      <c r="I1047" s="1">
        <v>43144</v>
      </c>
      <c r="J1047" s="1">
        <v>53752</v>
      </c>
      <c r="K1047" t="s">
        <v>980</v>
      </c>
      <c r="L1047" t="s">
        <v>7</v>
      </c>
      <c r="M1047">
        <v>-106920</v>
      </c>
      <c r="N1047">
        <v>-106920</v>
      </c>
      <c r="O1047" t="s">
        <v>120</v>
      </c>
      <c r="P1047" t="s">
        <v>1598</v>
      </c>
      <c r="AH1047">
        <v>1783698</v>
      </c>
      <c r="AI1047">
        <v>1728980</v>
      </c>
      <c r="AJ1047">
        <f t="shared" si="21"/>
        <v>1</v>
      </c>
    </row>
    <row r="1048" spans="1:36">
      <c r="A1048" s="1">
        <v>46230</v>
      </c>
      <c r="B1048" t="s">
        <v>977</v>
      </c>
      <c r="C1048" t="s">
        <v>7</v>
      </c>
      <c r="D1048" t="s">
        <v>1426</v>
      </c>
      <c r="E1048" t="s">
        <v>208</v>
      </c>
      <c r="F1048" t="s">
        <v>1352</v>
      </c>
      <c r="G1048">
        <v>44949</v>
      </c>
      <c r="H1048" s="1">
        <v>43111</v>
      </c>
      <c r="I1048" s="1">
        <v>43144</v>
      </c>
      <c r="J1048" s="1">
        <v>53752</v>
      </c>
      <c r="K1048" t="s">
        <v>113</v>
      </c>
      <c r="L1048" t="s">
        <v>7</v>
      </c>
      <c r="M1048">
        <v>14292.53</v>
      </c>
      <c r="N1048">
        <v>14292.53</v>
      </c>
      <c r="O1048" t="s">
        <v>120</v>
      </c>
      <c r="P1048" t="s">
        <v>1583</v>
      </c>
      <c r="AH1048">
        <v>1790857</v>
      </c>
      <c r="AI1048">
        <v>1732148</v>
      </c>
      <c r="AJ1048">
        <f t="shared" si="21"/>
        <v>1</v>
      </c>
    </row>
    <row r="1049" spans="1:36">
      <c r="A1049" s="1">
        <v>46230</v>
      </c>
      <c r="B1049" t="s">
        <v>977</v>
      </c>
      <c r="C1049" t="s">
        <v>7</v>
      </c>
      <c r="D1049" t="s">
        <v>1426</v>
      </c>
      <c r="E1049" t="s">
        <v>208</v>
      </c>
      <c r="F1049" t="s">
        <v>1352</v>
      </c>
      <c r="G1049">
        <v>44949</v>
      </c>
      <c r="H1049" s="1">
        <v>43111</v>
      </c>
      <c r="I1049" s="1">
        <v>43144</v>
      </c>
      <c r="J1049" s="1">
        <v>53752</v>
      </c>
      <c r="K1049" t="s">
        <v>980</v>
      </c>
      <c r="L1049" t="s">
        <v>7</v>
      </c>
      <c r="M1049">
        <v>71280</v>
      </c>
      <c r="N1049">
        <v>71280</v>
      </c>
      <c r="O1049" t="s">
        <v>120</v>
      </c>
      <c r="P1049" t="s">
        <v>1583</v>
      </c>
      <c r="AH1049">
        <v>1794317</v>
      </c>
      <c r="AI1049">
        <v>1732308</v>
      </c>
      <c r="AJ1049">
        <f t="shared" si="21"/>
        <v>1</v>
      </c>
    </row>
    <row r="1050" spans="1:36">
      <c r="A1050" s="1">
        <v>46230</v>
      </c>
      <c r="B1050" t="s">
        <v>977</v>
      </c>
      <c r="C1050" t="s">
        <v>7</v>
      </c>
      <c r="D1050" t="s">
        <v>1426</v>
      </c>
      <c r="E1050" t="s">
        <v>208</v>
      </c>
      <c r="F1050" t="s">
        <v>1352</v>
      </c>
      <c r="G1050">
        <v>45049</v>
      </c>
      <c r="H1050" s="1">
        <v>43124</v>
      </c>
      <c r="I1050" s="1">
        <v>43144</v>
      </c>
      <c r="J1050" s="1">
        <v>53752</v>
      </c>
      <c r="K1050" t="s">
        <v>980</v>
      </c>
      <c r="L1050" t="s">
        <v>7</v>
      </c>
      <c r="M1050">
        <v>35640</v>
      </c>
      <c r="N1050">
        <v>35640</v>
      </c>
      <c r="O1050" t="s">
        <v>120</v>
      </c>
      <c r="P1050" t="s">
        <v>1585</v>
      </c>
      <c r="AH1050">
        <v>1797506</v>
      </c>
      <c r="AI1050">
        <v>1732990</v>
      </c>
      <c r="AJ1050">
        <f t="shared" si="21"/>
        <v>1</v>
      </c>
    </row>
    <row r="1051" spans="1:36">
      <c r="A1051" s="1">
        <v>46230</v>
      </c>
      <c r="B1051" t="s">
        <v>977</v>
      </c>
      <c r="C1051" t="s">
        <v>7</v>
      </c>
      <c r="D1051" t="s">
        <v>1426</v>
      </c>
      <c r="E1051" t="s">
        <v>208</v>
      </c>
      <c r="F1051" t="s">
        <v>1352</v>
      </c>
      <c r="G1051">
        <v>45049</v>
      </c>
      <c r="H1051" s="1">
        <v>43124</v>
      </c>
      <c r="I1051" s="1">
        <v>43144</v>
      </c>
      <c r="J1051" s="1">
        <v>53752</v>
      </c>
      <c r="K1051" t="s">
        <v>113</v>
      </c>
      <c r="L1051" t="s">
        <v>7</v>
      </c>
      <c r="M1051">
        <v>7146.27</v>
      </c>
      <c r="N1051">
        <v>7146.27</v>
      </c>
      <c r="O1051" t="s">
        <v>120</v>
      </c>
      <c r="P1051" t="s">
        <v>1585</v>
      </c>
      <c r="AH1051">
        <v>1800453</v>
      </c>
      <c r="AI1051">
        <v>1732765</v>
      </c>
      <c r="AJ1051">
        <f t="shared" si="21"/>
        <v>1</v>
      </c>
    </row>
    <row r="1052" spans="1:36">
      <c r="A1052" s="1">
        <v>46230</v>
      </c>
      <c r="B1052" t="s">
        <v>977</v>
      </c>
      <c r="C1052" t="s">
        <v>7</v>
      </c>
      <c r="D1052" t="s">
        <v>1426</v>
      </c>
      <c r="E1052" t="s">
        <v>208</v>
      </c>
      <c r="F1052" t="s">
        <v>1352</v>
      </c>
      <c r="G1052">
        <v>45466</v>
      </c>
      <c r="H1052" s="1">
        <v>43138</v>
      </c>
      <c r="I1052" s="1">
        <v>43144</v>
      </c>
      <c r="J1052" s="1">
        <v>53752</v>
      </c>
      <c r="K1052" t="s">
        <v>980</v>
      </c>
      <c r="L1052" t="s">
        <v>7</v>
      </c>
      <c r="M1052">
        <v>106920</v>
      </c>
      <c r="N1052">
        <v>106920</v>
      </c>
      <c r="O1052" t="s">
        <v>120</v>
      </c>
      <c r="P1052" t="s">
        <v>420</v>
      </c>
      <c r="AH1052">
        <v>1802981</v>
      </c>
      <c r="AI1052">
        <v>1731824</v>
      </c>
      <c r="AJ1052">
        <f t="shared" si="21"/>
        <v>1</v>
      </c>
    </row>
    <row r="1053" spans="1:36">
      <c r="A1053" s="1">
        <v>46230</v>
      </c>
      <c r="B1053" t="s">
        <v>977</v>
      </c>
      <c r="C1053" t="s">
        <v>7</v>
      </c>
      <c r="D1053" t="s">
        <v>1426</v>
      </c>
      <c r="E1053" t="s">
        <v>208</v>
      </c>
      <c r="F1053" t="s">
        <v>1352</v>
      </c>
      <c r="G1053">
        <v>45466</v>
      </c>
      <c r="H1053" s="1">
        <v>43138</v>
      </c>
      <c r="I1053" s="1">
        <v>43144</v>
      </c>
      <c r="J1053" s="1">
        <v>53752</v>
      </c>
      <c r="K1053" t="s">
        <v>113</v>
      </c>
      <c r="L1053" t="s">
        <v>7</v>
      </c>
      <c r="M1053">
        <v>21438.799999999999</v>
      </c>
      <c r="N1053">
        <v>21438.799999999999</v>
      </c>
      <c r="O1053" t="s">
        <v>120</v>
      </c>
      <c r="P1053" t="s">
        <v>420</v>
      </c>
      <c r="AH1053">
        <v>1808957</v>
      </c>
      <c r="AI1053">
        <v>1733177</v>
      </c>
      <c r="AJ1053">
        <f t="shared" si="21"/>
        <v>1</v>
      </c>
    </row>
    <row r="1054" spans="1:36">
      <c r="A1054" s="1">
        <v>46230</v>
      </c>
      <c r="B1054" t="s">
        <v>977</v>
      </c>
      <c r="C1054" t="s">
        <v>7</v>
      </c>
      <c r="D1054" t="s">
        <v>1426</v>
      </c>
      <c r="E1054" t="s">
        <v>208</v>
      </c>
      <c r="F1054" t="s">
        <v>1352</v>
      </c>
      <c r="G1054">
        <v>45474</v>
      </c>
      <c r="H1054" s="1">
        <v>43138</v>
      </c>
      <c r="I1054" s="1">
        <v>43144</v>
      </c>
      <c r="J1054" s="1">
        <v>53752</v>
      </c>
      <c r="K1054" t="s">
        <v>113</v>
      </c>
      <c r="L1054" t="s">
        <v>7</v>
      </c>
      <c r="M1054">
        <v>-21438.799999999999</v>
      </c>
      <c r="N1054">
        <v>-21438.799999999999</v>
      </c>
      <c r="O1054" t="s">
        <v>120</v>
      </c>
      <c r="P1054" t="s">
        <v>1598</v>
      </c>
      <c r="AH1054">
        <v>1814010</v>
      </c>
      <c r="AI1054">
        <v>1732302</v>
      </c>
      <c r="AJ1054">
        <f t="shared" si="21"/>
        <v>1</v>
      </c>
    </row>
    <row r="1055" spans="1:36">
      <c r="A1055" s="1">
        <v>46230</v>
      </c>
      <c r="B1055" t="s">
        <v>977</v>
      </c>
      <c r="C1055" t="s">
        <v>7</v>
      </c>
      <c r="D1055" t="s">
        <v>1426</v>
      </c>
      <c r="E1055" t="s">
        <v>208</v>
      </c>
      <c r="F1055" t="s">
        <v>1352</v>
      </c>
      <c r="G1055">
        <v>45474</v>
      </c>
      <c r="H1055" s="1">
        <v>43138</v>
      </c>
      <c r="I1055" s="1">
        <v>43144</v>
      </c>
      <c r="J1055" s="1">
        <v>53752</v>
      </c>
      <c r="K1055" t="s">
        <v>980</v>
      </c>
      <c r="L1055" t="s">
        <v>7</v>
      </c>
      <c r="M1055">
        <v>-106920</v>
      </c>
      <c r="N1055">
        <v>-106920</v>
      </c>
      <c r="O1055" t="s">
        <v>120</v>
      </c>
      <c r="P1055" t="s">
        <v>1598</v>
      </c>
      <c r="AH1055">
        <v>1733647</v>
      </c>
      <c r="AI1055">
        <v>1732738</v>
      </c>
      <c r="AJ1055">
        <f t="shared" si="21"/>
        <v>1</v>
      </c>
    </row>
    <row r="1056" spans="1:36">
      <c r="A1056" s="1">
        <v>46230</v>
      </c>
      <c r="B1056" t="s">
        <v>977</v>
      </c>
      <c r="C1056" t="s">
        <v>7</v>
      </c>
      <c r="D1056" t="s">
        <v>1426</v>
      </c>
      <c r="E1056" t="s">
        <v>208</v>
      </c>
      <c r="F1056" t="s">
        <v>1352</v>
      </c>
      <c r="G1056">
        <v>45485</v>
      </c>
      <c r="H1056" s="1">
        <v>43139</v>
      </c>
      <c r="I1056" s="1">
        <v>43144</v>
      </c>
      <c r="J1056" s="1">
        <v>53752</v>
      </c>
      <c r="K1056" t="s">
        <v>980</v>
      </c>
      <c r="L1056" t="s">
        <v>7</v>
      </c>
      <c r="M1056">
        <v>-35640</v>
      </c>
      <c r="N1056">
        <v>-35640</v>
      </c>
      <c r="O1056" t="s">
        <v>120</v>
      </c>
      <c r="P1056" t="s">
        <v>1585</v>
      </c>
      <c r="AH1056">
        <v>1732961</v>
      </c>
      <c r="AI1056">
        <v>1730834</v>
      </c>
      <c r="AJ1056">
        <f t="shared" si="21"/>
        <v>1</v>
      </c>
    </row>
    <row r="1057" spans="1:36">
      <c r="A1057" s="1">
        <v>46230</v>
      </c>
      <c r="B1057" t="s">
        <v>977</v>
      </c>
      <c r="C1057" t="s">
        <v>7</v>
      </c>
      <c r="D1057" t="s">
        <v>1426</v>
      </c>
      <c r="E1057" t="s">
        <v>208</v>
      </c>
      <c r="F1057" t="s">
        <v>1352</v>
      </c>
      <c r="G1057">
        <v>45485</v>
      </c>
      <c r="H1057" s="1">
        <v>43139</v>
      </c>
      <c r="I1057" s="1">
        <v>43144</v>
      </c>
      <c r="J1057" s="1">
        <v>53752</v>
      </c>
      <c r="K1057" t="s">
        <v>113</v>
      </c>
      <c r="L1057" t="s">
        <v>7</v>
      </c>
      <c r="M1057">
        <v>-7146.27</v>
      </c>
      <c r="N1057">
        <v>-7146.27</v>
      </c>
      <c r="O1057" t="s">
        <v>120</v>
      </c>
      <c r="P1057" t="s">
        <v>1585</v>
      </c>
      <c r="AH1057">
        <v>1732453</v>
      </c>
      <c r="AI1057">
        <v>1732885</v>
      </c>
      <c r="AJ1057">
        <f t="shared" si="21"/>
        <v>1</v>
      </c>
    </row>
    <row r="1058" spans="1:36">
      <c r="A1058" s="1">
        <v>46230</v>
      </c>
      <c r="B1058" t="s">
        <v>977</v>
      </c>
      <c r="C1058" t="s">
        <v>7</v>
      </c>
      <c r="D1058" t="s">
        <v>1426</v>
      </c>
      <c r="E1058" t="s">
        <v>208</v>
      </c>
      <c r="F1058" t="s">
        <v>1352</v>
      </c>
      <c r="G1058">
        <v>45486</v>
      </c>
      <c r="H1058" s="1">
        <v>43139</v>
      </c>
      <c r="I1058" s="1">
        <v>43144</v>
      </c>
      <c r="J1058" s="1">
        <v>53752</v>
      </c>
      <c r="K1058" t="s">
        <v>980</v>
      </c>
      <c r="L1058" t="s">
        <v>7</v>
      </c>
      <c r="M1058">
        <v>35640</v>
      </c>
      <c r="N1058">
        <v>35640</v>
      </c>
      <c r="O1058" t="s">
        <v>120</v>
      </c>
      <c r="P1058" t="s">
        <v>1598</v>
      </c>
      <c r="AH1058">
        <v>1728059</v>
      </c>
      <c r="AI1058">
        <v>1730326</v>
      </c>
      <c r="AJ1058">
        <f t="shared" si="21"/>
        <v>1</v>
      </c>
    </row>
    <row r="1059" spans="1:36">
      <c r="A1059" s="1">
        <v>46230</v>
      </c>
      <c r="B1059" t="s">
        <v>977</v>
      </c>
      <c r="C1059" t="s">
        <v>7</v>
      </c>
      <c r="D1059" t="s">
        <v>1426</v>
      </c>
      <c r="E1059" t="s">
        <v>208</v>
      </c>
      <c r="F1059" t="s">
        <v>1352</v>
      </c>
      <c r="G1059">
        <v>45486</v>
      </c>
      <c r="H1059" s="1">
        <v>43139</v>
      </c>
      <c r="I1059" s="1">
        <v>43144</v>
      </c>
      <c r="J1059" s="1">
        <v>53752</v>
      </c>
      <c r="K1059" t="s">
        <v>113</v>
      </c>
      <c r="L1059" t="s">
        <v>7</v>
      </c>
      <c r="M1059">
        <v>7146.27</v>
      </c>
      <c r="N1059">
        <v>7146.27</v>
      </c>
      <c r="O1059" t="s">
        <v>120</v>
      </c>
      <c r="P1059" t="s">
        <v>1598</v>
      </c>
      <c r="AH1059">
        <v>1732275</v>
      </c>
      <c r="AI1059">
        <v>1731809</v>
      </c>
      <c r="AJ1059">
        <f t="shared" si="21"/>
        <v>1</v>
      </c>
    </row>
    <row r="1060" spans="1:36">
      <c r="A1060" s="1">
        <v>46230</v>
      </c>
      <c r="B1060" t="s">
        <v>977</v>
      </c>
      <c r="C1060" t="s">
        <v>7</v>
      </c>
      <c r="D1060" t="s">
        <v>1426</v>
      </c>
      <c r="E1060" t="s">
        <v>208</v>
      </c>
      <c r="F1060" t="s">
        <v>1352</v>
      </c>
      <c r="G1060">
        <v>45487</v>
      </c>
      <c r="H1060" s="1">
        <v>43139</v>
      </c>
      <c r="I1060" s="1">
        <v>43144</v>
      </c>
      <c r="J1060" s="1">
        <v>53752</v>
      </c>
      <c r="K1060" t="s">
        <v>980</v>
      </c>
      <c r="L1060" t="s">
        <v>7</v>
      </c>
      <c r="M1060">
        <v>-106920</v>
      </c>
      <c r="N1060">
        <v>-106920</v>
      </c>
      <c r="O1060" t="s">
        <v>120</v>
      </c>
      <c r="P1060" t="s">
        <v>420</v>
      </c>
      <c r="AH1060">
        <v>1732473</v>
      </c>
      <c r="AI1060">
        <v>1729650</v>
      </c>
      <c r="AJ1060">
        <f t="shared" si="21"/>
        <v>1</v>
      </c>
    </row>
    <row r="1061" spans="1:36">
      <c r="A1061" s="1">
        <v>46230</v>
      </c>
      <c r="B1061" t="s">
        <v>977</v>
      </c>
      <c r="C1061" t="s">
        <v>7</v>
      </c>
      <c r="D1061" t="s">
        <v>1426</v>
      </c>
      <c r="E1061" t="s">
        <v>208</v>
      </c>
      <c r="F1061" t="s">
        <v>1352</v>
      </c>
      <c r="G1061">
        <v>45487</v>
      </c>
      <c r="H1061" s="1">
        <v>43139</v>
      </c>
      <c r="I1061" s="1">
        <v>43144</v>
      </c>
      <c r="J1061" s="1">
        <v>53752</v>
      </c>
      <c r="K1061" t="s">
        <v>113</v>
      </c>
      <c r="L1061" t="s">
        <v>7</v>
      </c>
      <c r="M1061">
        <v>-21438.799999999999</v>
      </c>
      <c r="N1061">
        <v>-21438.799999999999</v>
      </c>
      <c r="O1061" t="s">
        <v>120</v>
      </c>
      <c r="P1061" t="s">
        <v>420</v>
      </c>
      <c r="AH1061">
        <v>1729847</v>
      </c>
      <c r="AI1061">
        <v>1730276</v>
      </c>
      <c r="AJ1061">
        <f t="shared" si="21"/>
        <v>1</v>
      </c>
    </row>
    <row r="1062" spans="1:36">
      <c r="A1062" s="1">
        <v>46230</v>
      </c>
      <c r="B1062" t="s">
        <v>977</v>
      </c>
      <c r="C1062" t="s">
        <v>7</v>
      </c>
      <c r="D1062" t="s">
        <v>1426</v>
      </c>
      <c r="E1062" t="s">
        <v>208</v>
      </c>
      <c r="F1062" t="s">
        <v>1352</v>
      </c>
      <c r="G1062">
        <v>45491</v>
      </c>
      <c r="H1062" s="1">
        <v>43139</v>
      </c>
      <c r="I1062" s="1">
        <v>43144</v>
      </c>
      <c r="J1062" s="1">
        <v>53752</v>
      </c>
      <c r="K1062" t="s">
        <v>980</v>
      </c>
      <c r="L1062" t="s">
        <v>7</v>
      </c>
      <c r="M1062">
        <v>106920</v>
      </c>
      <c r="N1062">
        <v>106920</v>
      </c>
      <c r="O1062" t="s">
        <v>120</v>
      </c>
      <c r="P1062" t="s">
        <v>1598</v>
      </c>
      <c r="AH1062">
        <v>1732417</v>
      </c>
      <c r="AI1062">
        <v>1729518</v>
      </c>
      <c r="AJ1062">
        <f t="shared" si="21"/>
        <v>1</v>
      </c>
    </row>
    <row r="1063" spans="1:36">
      <c r="A1063" s="1">
        <v>46230</v>
      </c>
      <c r="B1063" t="s">
        <v>977</v>
      </c>
      <c r="C1063" t="s">
        <v>7</v>
      </c>
      <c r="D1063" t="s">
        <v>1426</v>
      </c>
      <c r="E1063" t="s">
        <v>208</v>
      </c>
      <c r="F1063" t="s">
        <v>1352</v>
      </c>
      <c r="G1063">
        <v>45491</v>
      </c>
      <c r="H1063" s="1">
        <v>43139</v>
      </c>
      <c r="I1063" s="1">
        <v>43144</v>
      </c>
      <c r="J1063" s="1">
        <v>53752</v>
      </c>
      <c r="K1063" t="s">
        <v>113</v>
      </c>
      <c r="L1063" t="s">
        <v>7</v>
      </c>
      <c r="M1063">
        <v>21438.799999999999</v>
      </c>
      <c r="N1063">
        <v>21438.799999999999</v>
      </c>
      <c r="O1063" t="s">
        <v>120</v>
      </c>
      <c r="P1063" t="s">
        <v>1598</v>
      </c>
      <c r="AH1063">
        <v>1733585</v>
      </c>
      <c r="AI1063">
        <v>1733635</v>
      </c>
      <c r="AJ1063">
        <f t="shared" si="21"/>
        <v>1</v>
      </c>
    </row>
    <row r="1064" spans="1:36">
      <c r="A1064" s="1">
        <v>46230</v>
      </c>
      <c r="B1064" t="s">
        <v>977</v>
      </c>
      <c r="C1064" t="s">
        <v>7</v>
      </c>
      <c r="D1064" t="s">
        <v>1426</v>
      </c>
      <c r="E1064" t="s">
        <v>208</v>
      </c>
      <c r="F1064" t="s">
        <v>1352</v>
      </c>
      <c r="G1064">
        <v>45500</v>
      </c>
      <c r="H1064" s="1">
        <v>43139</v>
      </c>
      <c r="I1064" s="1">
        <v>43144</v>
      </c>
      <c r="J1064" s="1">
        <v>53752</v>
      </c>
      <c r="K1064" t="s">
        <v>980</v>
      </c>
      <c r="L1064" t="s">
        <v>7</v>
      </c>
      <c r="M1064">
        <v>-71280</v>
      </c>
      <c r="N1064">
        <v>-71280</v>
      </c>
      <c r="O1064" t="s">
        <v>120</v>
      </c>
      <c r="P1064" t="s">
        <v>1583</v>
      </c>
      <c r="AH1064">
        <v>1731934</v>
      </c>
      <c r="AI1064">
        <v>1732513</v>
      </c>
      <c r="AJ1064">
        <f t="shared" si="21"/>
        <v>1</v>
      </c>
    </row>
    <row r="1065" spans="1:36">
      <c r="A1065" s="1">
        <v>46230</v>
      </c>
      <c r="B1065" t="s">
        <v>977</v>
      </c>
      <c r="C1065" t="s">
        <v>7</v>
      </c>
      <c r="D1065" t="s">
        <v>1426</v>
      </c>
      <c r="E1065" t="s">
        <v>208</v>
      </c>
      <c r="F1065" t="s">
        <v>1352</v>
      </c>
      <c r="G1065">
        <v>45500</v>
      </c>
      <c r="H1065" s="1">
        <v>43139</v>
      </c>
      <c r="I1065" s="1">
        <v>43144</v>
      </c>
      <c r="J1065" s="1">
        <v>53752</v>
      </c>
      <c r="K1065" t="s">
        <v>113</v>
      </c>
      <c r="L1065" t="s">
        <v>7</v>
      </c>
      <c r="M1065">
        <v>-14292.53</v>
      </c>
      <c r="N1065">
        <v>-14292.53</v>
      </c>
      <c r="O1065" t="s">
        <v>120</v>
      </c>
      <c r="P1065" t="s">
        <v>1583</v>
      </c>
      <c r="AH1065">
        <v>1733319</v>
      </c>
      <c r="AI1065">
        <v>1732268</v>
      </c>
      <c r="AJ1065">
        <f t="shared" si="21"/>
        <v>1</v>
      </c>
    </row>
    <row r="1066" spans="1:36">
      <c r="A1066" s="1">
        <v>46230</v>
      </c>
      <c r="B1066" t="s">
        <v>977</v>
      </c>
      <c r="C1066" t="s">
        <v>7</v>
      </c>
      <c r="D1066" t="s">
        <v>1426</v>
      </c>
      <c r="E1066" t="s">
        <v>208</v>
      </c>
      <c r="F1066" t="s">
        <v>1352</v>
      </c>
      <c r="G1066">
        <v>45501</v>
      </c>
      <c r="H1066" s="1">
        <v>43139</v>
      </c>
      <c r="I1066" s="1">
        <v>43144</v>
      </c>
      <c r="J1066" s="1">
        <v>53752</v>
      </c>
      <c r="K1066" t="s">
        <v>980</v>
      </c>
      <c r="L1066" t="s">
        <v>7</v>
      </c>
      <c r="M1066">
        <v>71280</v>
      </c>
      <c r="N1066">
        <v>71280</v>
      </c>
      <c r="O1066" t="s">
        <v>120</v>
      </c>
      <c r="P1066" t="s">
        <v>1598</v>
      </c>
      <c r="AH1066">
        <v>1727755</v>
      </c>
      <c r="AI1066">
        <v>1732438</v>
      </c>
      <c r="AJ1066">
        <f t="shared" si="21"/>
        <v>1</v>
      </c>
    </row>
    <row r="1067" spans="1:36">
      <c r="A1067" s="1">
        <v>46230</v>
      </c>
      <c r="B1067" t="s">
        <v>977</v>
      </c>
      <c r="C1067" t="s">
        <v>7</v>
      </c>
      <c r="D1067" t="s">
        <v>1426</v>
      </c>
      <c r="E1067" t="s">
        <v>208</v>
      </c>
      <c r="F1067" t="s">
        <v>1352</v>
      </c>
      <c r="G1067">
        <v>45501</v>
      </c>
      <c r="H1067" s="1">
        <v>43139</v>
      </c>
      <c r="I1067" s="1">
        <v>43144</v>
      </c>
      <c r="J1067" s="1">
        <v>53752</v>
      </c>
      <c r="K1067" t="s">
        <v>113</v>
      </c>
      <c r="L1067" t="s">
        <v>7</v>
      </c>
      <c r="M1067">
        <v>14292.53</v>
      </c>
      <c r="N1067">
        <v>14292.53</v>
      </c>
      <c r="O1067" t="s">
        <v>120</v>
      </c>
      <c r="P1067" t="s">
        <v>1598</v>
      </c>
      <c r="AH1067">
        <v>1731209</v>
      </c>
      <c r="AI1067">
        <v>1732907</v>
      </c>
      <c r="AJ1067">
        <f t="shared" si="21"/>
        <v>1</v>
      </c>
    </row>
    <row r="1068" spans="1:36">
      <c r="A1068" s="1">
        <v>46230</v>
      </c>
      <c r="B1068" t="s">
        <v>977</v>
      </c>
      <c r="C1068" t="s">
        <v>7</v>
      </c>
      <c r="D1068" t="s">
        <v>1426</v>
      </c>
      <c r="E1068" t="s">
        <v>208</v>
      </c>
      <c r="F1068" t="s">
        <v>1354</v>
      </c>
      <c r="G1068">
        <v>45632</v>
      </c>
      <c r="H1068" s="1">
        <v>43159</v>
      </c>
      <c r="I1068" s="1">
        <v>43172</v>
      </c>
      <c r="J1068" s="1">
        <v>53783</v>
      </c>
      <c r="K1068" t="s">
        <v>113</v>
      </c>
      <c r="L1068" t="s">
        <v>7</v>
      </c>
      <c r="M1068">
        <v>-24042.74</v>
      </c>
      <c r="N1068">
        <v>-24042.74</v>
      </c>
      <c r="O1068" t="s">
        <v>120</v>
      </c>
      <c r="P1068" t="s">
        <v>420</v>
      </c>
      <c r="AH1068">
        <v>1733414</v>
      </c>
      <c r="AI1068">
        <v>1732017</v>
      </c>
      <c r="AJ1068">
        <f t="shared" si="21"/>
        <v>1</v>
      </c>
    </row>
    <row r="1069" spans="1:36">
      <c r="A1069" s="1">
        <v>46230</v>
      </c>
      <c r="B1069" t="s">
        <v>977</v>
      </c>
      <c r="C1069" t="s">
        <v>7</v>
      </c>
      <c r="D1069" t="s">
        <v>1426</v>
      </c>
      <c r="E1069" t="s">
        <v>208</v>
      </c>
      <c r="F1069" t="s">
        <v>1354</v>
      </c>
      <c r="G1069">
        <v>45632</v>
      </c>
      <c r="H1069" s="1">
        <v>43159</v>
      </c>
      <c r="I1069" s="1">
        <v>43172</v>
      </c>
      <c r="J1069" s="1">
        <v>53783</v>
      </c>
      <c r="K1069" t="s">
        <v>980</v>
      </c>
      <c r="L1069" t="s">
        <v>7</v>
      </c>
      <c r="M1069">
        <v>-89826</v>
      </c>
      <c r="N1069">
        <v>-89826</v>
      </c>
      <c r="O1069" t="s">
        <v>120</v>
      </c>
      <c r="P1069" t="s">
        <v>420</v>
      </c>
      <c r="AH1069">
        <v>1728157</v>
      </c>
      <c r="AI1069">
        <v>1733320</v>
      </c>
      <c r="AJ1069">
        <f t="shared" si="21"/>
        <v>1</v>
      </c>
    </row>
    <row r="1070" spans="1:36">
      <c r="A1070" s="1">
        <v>46230</v>
      </c>
      <c r="B1070" t="s">
        <v>977</v>
      </c>
      <c r="C1070" t="s">
        <v>7</v>
      </c>
      <c r="D1070" t="s">
        <v>1426</v>
      </c>
      <c r="E1070" t="s">
        <v>208</v>
      </c>
      <c r="F1070" t="s">
        <v>1354</v>
      </c>
      <c r="G1070">
        <v>45787</v>
      </c>
      <c r="H1070" s="1">
        <v>43166</v>
      </c>
      <c r="I1070" s="1">
        <v>43172</v>
      </c>
      <c r="J1070" s="1">
        <v>53783</v>
      </c>
      <c r="K1070" t="s">
        <v>980</v>
      </c>
      <c r="L1070" t="s">
        <v>7</v>
      </c>
      <c r="M1070">
        <v>102075</v>
      </c>
      <c r="N1070">
        <v>102075</v>
      </c>
      <c r="O1070" t="s">
        <v>120</v>
      </c>
      <c r="P1070" t="s">
        <v>1586</v>
      </c>
      <c r="AH1070">
        <v>1730142</v>
      </c>
      <c r="AI1070">
        <v>1728766</v>
      </c>
      <c r="AJ1070">
        <f t="shared" si="21"/>
        <v>1</v>
      </c>
    </row>
    <row r="1071" spans="1:36">
      <c r="A1071" s="1">
        <v>46230</v>
      </c>
      <c r="B1071" t="s">
        <v>977</v>
      </c>
      <c r="C1071" t="s">
        <v>7</v>
      </c>
      <c r="D1071" t="s">
        <v>1426</v>
      </c>
      <c r="E1071" t="s">
        <v>208</v>
      </c>
      <c r="F1071" t="s">
        <v>1354</v>
      </c>
      <c r="G1071">
        <v>45787</v>
      </c>
      <c r="H1071" s="1">
        <v>43166</v>
      </c>
      <c r="I1071" s="1">
        <v>43172</v>
      </c>
      <c r="J1071" s="1">
        <v>53783</v>
      </c>
      <c r="K1071" t="s">
        <v>113</v>
      </c>
      <c r="L1071" t="s">
        <v>7</v>
      </c>
      <c r="M1071">
        <v>27321.29</v>
      </c>
      <c r="N1071">
        <v>27321.29</v>
      </c>
      <c r="O1071" t="s">
        <v>120</v>
      </c>
      <c r="P1071" t="s">
        <v>1586</v>
      </c>
      <c r="AH1071">
        <v>1732164</v>
      </c>
      <c r="AI1071">
        <v>1731334</v>
      </c>
      <c r="AJ1071">
        <f t="shared" si="21"/>
        <v>1</v>
      </c>
    </row>
    <row r="1072" spans="1:36">
      <c r="A1072" s="1">
        <v>46230</v>
      </c>
      <c r="B1072" t="s">
        <v>977</v>
      </c>
      <c r="C1072" t="s">
        <v>7</v>
      </c>
      <c r="D1072" t="s">
        <v>1426</v>
      </c>
      <c r="E1072" t="s">
        <v>208</v>
      </c>
      <c r="F1072" t="s">
        <v>1354</v>
      </c>
      <c r="G1072">
        <v>45808</v>
      </c>
      <c r="H1072" s="1">
        <v>43167</v>
      </c>
      <c r="I1072" s="1">
        <v>43172</v>
      </c>
      <c r="J1072" s="1">
        <v>53783</v>
      </c>
      <c r="K1072" t="s">
        <v>980</v>
      </c>
      <c r="L1072" t="s">
        <v>7</v>
      </c>
      <c r="M1072">
        <v>-12249</v>
      </c>
      <c r="N1072">
        <v>-12249</v>
      </c>
      <c r="O1072" t="s">
        <v>120</v>
      </c>
      <c r="P1072" t="s">
        <v>1586</v>
      </c>
      <c r="AH1072">
        <v>1731906</v>
      </c>
      <c r="AI1072">
        <v>1732355</v>
      </c>
      <c r="AJ1072">
        <f t="shared" si="21"/>
        <v>1</v>
      </c>
    </row>
    <row r="1073" spans="1:36">
      <c r="A1073" s="1">
        <v>46230</v>
      </c>
      <c r="B1073" t="s">
        <v>977</v>
      </c>
      <c r="C1073" t="s">
        <v>7</v>
      </c>
      <c r="D1073" t="s">
        <v>1426</v>
      </c>
      <c r="E1073" t="s">
        <v>208</v>
      </c>
      <c r="F1073" t="s">
        <v>1354</v>
      </c>
      <c r="G1073">
        <v>45808</v>
      </c>
      <c r="H1073" s="1">
        <v>43167</v>
      </c>
      <c r="I1073" s="1">
        <v>43172</v>
      </c>
      <c r="J1073" s="1">
        <v>53783</v>
      </c>
      <c r="K1073" t="s">
        <v>113</v>
      </c>
      <c r="L1073" t="s">
        <v>7</v>
      </c>
      <c r="M1073">
        <v>-3278.56</v>
      </c>
      <c r="N1073">
        <v>-3278.56</v>
      </c>
      <c r="O1073" t="s">
        <v>120</v>
      </c>
      <c r="P1073" t="s">
        <v>1586</v>
      </c>
      <c r="AH1073">
        <v>1732902</v>
      </c>
      <c r="AI1073">
        <v>1732646</v>
      </c>
      <c r="AJ1073">
        <f t="shared" si="21"/>
        <v>1</v>
      </c>
    </row>
    <row r="1074" spans="1:36">
      <c r="A1074" s="1">
        <v>46230</v>
      </c>
      <c r="B1074" t="s">
        <v>977</v>
      </c>
      <c r="C1074" t="s">
        <v>7</v>
      </c>
      <c r="D1074" t="s">
        <v>1426</v>
      </c>
      <c r="E1074" t="s">
        <v>208</v>
      </c>
      <c r="F1074" t="s">
        <v>1354</v>
      </c>
      <c r="G1074">
        <v>45809</v>
      </c>
      <c r="H1074" s="1">
        <v>43167</v>
      </c>
      <c r="I1074" s="1">
        <v>43172</v>
      </c>
      <c r="J1074" s="1">
        <v>53783</v>
      </c>
      <c r="K1074" t="s">
        <v>113</v>
      </c>
      <c r="L1074" t="s">
        <v>7</v>
      </c>
      <c r="M1074">
        <v>-24042.74</v>
      </c>
      <c r="N1074">
        <v>-24042.74</v>
      </c>
      <c r="O1074" t="s">
        <v>120</v>
      </c>
      <c r="P1074" t="s">
        <v>1586</v>
      </c>
      <c r="AH1074">
        <v>1728762</v>
      </c>
      <c r="AI1074">
        <v>1732898</v>
      </c>
      <c r="AJ1074">
        <f t="shared" si="21"/>
        <v>1</v>
      </c>
    </row>
    <row r="1075" spans="1:36">
      <c r="A1075" s="1">
        <v>46230</v>
      </c>
      <c r="B1075" t="s">
        <v>977</v>
      </c>
      <c r="C1075" t="s">
        <v>7</v>
      </c>
      <c r="D1075" t="s">
        <v>1426</v>
      </c>
      <c r="E1075" t="s">
        <v>208</v>
      </c>
      <c r="F1075" t="s">
        <v>1354</v>
      </c>
      <c r="G1075">
        <v>45809</v>
      </c>
      <c r="H1075" s="1">
        <v>43167</v>
      </c>
      <c r="I1075" s="1">
        <v>43172</v>
      </c>
      <c r="J1075" s="1">
        <v>53783</v>
      </c>
      <c r="K1075" t="s">
        <v>980</v>
      </c>
      <c r="L1075" t="s">
        <v>7</v>
      </c>
      <c r="M1075">
        <v>-89826</v>
      </c>
      <c r="N1075">
        <v>-89826</v>
      </c>
      <c r="O1075" t="s">
        <v>120</v>
      </c>
      <c r="P1075" t="s">
        <v>1586</v>
      </c>
      <c r="AH1075">
        <v>1729976</v>
      </c>
      <c r="AI1075">
        <v>1731082</v>
      </c>
      <c r="AJ1075">
        <f t="shared" si="21"/>
        <v>1</v>
      </c>
    </row>
    <row r="1076" spans="1:36">
      <c r="A1076" s="1">
        <v>46230</v>
      </c>
      <c r="B1076" t="s">
        <v>977</v>
      </c>
      <c r="C1076" t="s">
        <v>7</v>
      </c>
      <c r="D1076" t="s">
        <v>1426</v>
      </c>
      <c r="E1076" t="s">
        <v>208</v>
      </c>
      <c r="F1076" t="s">
        <v>1354</v>
      </c>
      <c r="G1076">
        <v>45812</v>
      </c>
      <c r="H1076" s="1">
        <v>43167</v>
      </c>
      <c r="I1076" s="1">
        <v>43172</v>
      </c>
      <c r="J1076" s="1">
        <v>53783</v>
      </c>
      <c r="K1076" t="s">
        <v>113</v>
      </c>
      <c r="L1076" t="s">
        <v>7</v>
      </c>
      <c r="M1076">
        <v>24042.74</v>
      </c>
      <c r="N1076">
        <v>24042.74</v>
      </c>
      <c r="O1076" t="s">
        <v>120</v>
      </c>
      <c r="P1076" t="s">
        <v>420</v>
      </c>
      <c r="AH1076">
        <v>1732585</v>
      </c>
      <c r="AI1076">
        <v>1730947</v>
      </c>
      <c r="AJ1076">
        <f t="shared" si="21"/>
        <v>1</v>
      </c>
    </row>
    <row r="1077" spans="1:36">
      <c r="A1077" s="1">
        <v>46230</v>
      </c>
      <c r="B1077" t="s">
        <v>977</v>
      </c>
      <c r="C1077" t="s">
        <v>7</v>
      </c>
      <c r="D1077" t="s">
        <v>1426</v>
      </c>
      <c r="E1077" t="s">
        <v>208</v>
      </c>
      <c r="F1077" t="s">
        <v>1354</v>
      </c>
      <c r="G1077">
        <v>45812</v>
      </c>
      <c r="H1077" s="1">
        <v>43167</v>
      </c>
      <c r="I1077" s="1">
        <v>43172</v>
      </c>
      <c r="J1077" s="1">
        <v>53783</v>
      </c>
      <c r="K1077" t="s">
        <v>980</v>
      </c>
      <c r="L1077" t="s">
        <v>7</v>
      </c>
      <c r="M1077">
        <v>89826</v>
      </c>
      <c r="N1077">
        <v>89826</v>
      </c>
      <c r="O1077" t="s">
        <v>120</v>
      </c>
      <c r="P1077" t="s">
        <v>420</v>
      </c>
      <c r="AH1077">
        <v>1732274</v>
      </c>
      <c r="AI1077">
        <v>1732367</v>
      </c>
      <c r="AJ1077">
        <f t="shared" si="21"/>
        <v>1</v>
      </c>
    </row>
    <row r="1078" spans="1:36">
      <c r="A1078" s="1">
        <v>46230</v>
      </c>
      <c r="B1078" t="s">
        <v>977</v>
      </c>
      <c r="C1078" t="s">
        <v>7</v>
      </c>
      <c r="D1078" t="s">
        <v>1426</v>
      </c>
      <c r="E1078" t="s">
        <v>208</v>
      </c>
      <c r="F1078" t="s">
        <v>1355</v>
      </c>
      <c r="G1078">
        <v>45475</v>
      </c>
      <c r="H1078" s="1">
        <v>43138</v>
      </c>
      <c r="I1078" s="1">
        <v>43172</v>
      </c>
      <c r="J1078" s="1">
        <v>53783</v>
      </c>
      <c r="K1078" t="s">
        <v>980</v>
      </c>
      <c r="L1078" t="s">
        <v>7</v>
      </c>
      <c r="M1078">
        <v>118710</v>
      </c>
      <c r="N1078">
        <v>118710</v>
      </c>
      <c r="O1078" t="s">
        <v>120</v>
      </c>
      <c r="P1078" t="s">
        <v>1598</v>
      </c>
      <c r="AH1078">
        <v>1733375</v>
      </c>
      <c r="AI1078">
        <v>1732775</v>
      </c>
      <c r="AJ1078">
        <f t="shared" si="21"/>
        <v>1</v>
      </c>
    </row>
    <row r="1079" spans="1:36">
      <c r="A1079" s="1">
        <v>46230</v>
      </c>
      <c r="B1079" t="s">
        <v>977</v>
      </c>
      <c r="C1079" t="s">
        <v>7</v>
      </c>
      <c r="D1079" t="s">
        <v>1426</v>
      </c>
      <c r="E1079" t="s">
        <v>208</v>
      </c>
      <c r="F1079" t="s">
        <v>1355</v>
      </c>
      <c r="G1079">
        <v>45475</v>
      </c>
      <c r="H1079" s="1">
        <v>43138</v>
      </c>
      <c r="I1079" s="1">
        <v>43172</v>
      </c>
      <c r="J1079" s="1">
        <v>53783</v>
      </c>
      <c r="K1079" t="s">
        <v>113</v>
      </c>
      <c r="L1079" t="s">
        <v>7</v>
      </c>
      <c r="M1079">
        <v>29404.7</v>
      </c>
      <c r="N1079">
        <v>29404.7</v>
      </c>
      <c r="O1079" t="s">
        <v>120</v>
      </c>
      <c r="P1079" t="s">
        <v>1598</v>
      </c>
      <c r="AH1079">
        <v>1732387</v>
      </c>
      <c r="AI1079">
        <v>1728593</v>
      </c>
      <c r="AJ1079">
        <f t="shared" si="21"/>
        <v>1</v>
      </c>
    </row>
    <row r="1080" spans="1:36">
      <c r="A1080" s="1">
        <v>46230</v>
      </c>
      <c r="B1080" t="s">
        <v>977</v>
      </c>
      <c r="C1080" t="s">
        <v>7</v>
      </c>
      <c r="D1080" t="s">
        <v>1426</v>
      </c>
      <c r="E1080" t="s">
        <v>208</v>
      </c>
      <c r="F1080" t="s">
        <v>1355</v>
      </c>
      <c r="G1080">
        <v>45774</v>
      </c>
      <c r="H1080" s="1">
        <v>43164</v>
      </c>
      <c r="I1080" s="1">
        <v>43172</v>
      </c>
      <c r="J1080" s="1">
        <v>53783</v>
      </c>
      <c r="K1080" t="s">
        <v>980</v>
      </c>
      <c r="L1080" t="s">
        <v>7</v>
      </c>
      <c r="M1080">
        <v>79140</v>
      </c>
      <c r="N1080">
        <v>79140</v>
      </c>
      <c r="O1080" t="s">
        <v>120</v>
      </c>
      <c r="P1080" t="s">
        <v>420</v>
      </c>
      <c r="AH1080">
        <v>1733049</v>
      </c>
      <c r="AI1080">
        <v>1731746</v>
      </c>
      <c r="AJ1080">
        <f t="shared" si="21"/>
        <v>1</v>
      </c>
    </row>
    <row r="1081" spans="1:36">
      <c r="A1081" s="1">
        <v>46230</v>
      </c>
      <c r="B1081" t="s">
        <v>977</v>
      </c>
      <c r="C1081" t="s">
        <v>7</v>
      </c>
      <c r="D1081" t="s">
        <v>1426</v>
      </c>
      <c r="E1081" t="s">
        <v>208</v>
      </c>
      <c r="F1081" t="s">
        <v>1355</v>
      </c>
      <c r="G1081">
        <v>45774</v>
      </c>
      <c r="H1081" s="1">
        <v>43164</v>
      </c>
      <c r="I1081" s="1">
        <v>43172</v>
      </c>
      <c r="J1081" s="1">
        <v>53783</v>
      </c>
      <c r="K1081" t="s">
        <v>113</v>
      </c>
      <c r="L1081" t="s">
        <v>7</v>
      </c>
      <c r="M1081">
        <v>19603.13</v>
      </c>
      <c r="N1081">
        <v>19603.13</v>
      </c>
      <c r="O1081" t="s">
        <v>120</v>
      </c>
      <c r="P1081" t="s">
        <v>420</v>
      </c>
      <c r="AH1081">
        <v>1732143</v>
      </c>
      <c r="AI1081">
        <v>1728937</v>
      </c>
      <c r="AJ1081">
        <f t="shared" si="21"/>
        <v>1</v>
      </c>
    </row>
    <row r="1082" spans="1:36">
      <c r="A1082" s="1">
        <v>46230</v>
      </c>
      <c r="B1082" t="s">
        <v>977</v>
      </c>
      <c r="C1082" t="s">
        <v>7</v>
      </c>
      <c r="D1082" t="s">
        <v>1426</v>
      </c>
      <c r="E1082" t="s">
        <v>208</v>
      </c>
      <c r="F1082" t="s">
        <v>1355</v>
      </c>
      <c r="G1082">
        <v>45793</v>
      </c>
      <c r="H1082" s="1">
        <v>43166</v>
      </c>
      <c r="I1082" s="1">
        <v>43172</v>
      </c>
      <c r="J1082" s="1">
        <v>53783</v>
      </c>
      <c r="K1082" t="s">
        <v>980</v>
      </c>
      <c r="L1082" t="s">
        <v>7</v>
      </c>
      <c r="M1082">
        <v>-197850</v>
      </c>
      <c r="N1082">
        <v>-197850</v>
      </c>
      <c r="O1082" t="s">
        <v>120</v>
      </c>
      <c r="P1082" t="s">
        <v>1583</v>
      </c>
      <c r="AH1082">
        <v>1730262</v>
      </c>
      <c r="AI1082">
        <v>1732174</v>
      </c>
      <c r="AJ1082">
        <f t="shared" si="21"/>
        <v>1</v>
      </c>
    </row>
    <row r="1083" spans="1:36">
      <c r="A1083" s="1">
        <v>46230</v>
      </c>
      <c r="B1083" t="s">
        <v>977</v>
      </c>
      <c r="C1083" t="s">
        <v>7</v>
      </c>
      <c r="D1083" t="s">
        <v>1426</v>
      </c>
      <c r="E1083" t="s">
        <v>208</v>
      </c>
      <c r="F1083" t="s">
        <v>1355</v>
      </c>
      <c r="G1083">
        <v>45793</v>
      </c>
      <c r="H1083" s="1">
        <v>43166</v>
      </c>
      <c r="I1083" s="1">
        <v>43172</v>
      </c>
      <c r="J1083" s="1">
        <v>53783</v>
      </c>
      <c r="K1083" t="s">
        <v>113</v>
      </c>
      <c r="L1083" t="s">
        <v>7</v>
      </c>
      <c r="M1083">
        <v>-49007.83</v>
      </c>
      <c r="N1083">
        <v>-49007.83</v>
      </c>
      <c r="O1083" t="s">
        <v>120</v>
      </c>
      <c r="P1083" t="s">
        <v>1583</v>
      </c>
      <c r="AH1083">
        <v>1732741</v>
      </c>
      <c r="AI1083">
        <v>1730814</v>
      </c>
      <c r="AJ1083">
        <f t="shared" si="21"/>
        <v>1</v>
      </c>
    </row>
    <row r="1084" spans="1:36">
      <c r="A1084" s="1">
        <v>46230</v>
      </c>
      <c r="B1084" t="s">
        <v>977</v>
      </c>
      <c r="C1084" t="s">
        <v>7</v>
      </c>
      <c r="D1084" t="s">
        <v>1426</v>
      </c>
      <c r="E1084" t="s">
        <v>208</v>
      </c>
      <c r="F1084" t="s">
        <v>1355</v>
      </c>
      <c r="G1084">
        <v>45797</v>
      </c>
      <c r="H1084" s="1">
        <v>43166</v>
      </c>
      <c r="I1084" s="1">
        <v>43172</v>
      </c>
      <c r="J1084" s="1">
        <v>53783</v>
      </c>
      <c r="K1084" t="s">
        <v>980</v>
      </c>
      <c r="L1084" t="s">
        <v>7</v>
      </c>
      <c r="M1084">
        <v>-79140</v>
      </c>
      <c r="N1084">
        <v>-79140</v>
      </c>
      <c r="O1084" t="s">
        <v>120</v>
      </c>
      <c r="P1084" t="s">
        <v>420</v>
      </c>
      <c r="AH1084">
        <v>1730392</v>
      </c>
      <c r="AI1084">
        <v>1732083</v>
      </c>
      <c r="AJ1084">
        <f t="shared" si="21"/>
        <v>1</v>
      </c>
    </row>
    <row r="1085" spans="1:36">
      <c r="A1085" s="1">
        <v>46230</v>
      </c>
      <c r="B1085" t="s">
        <v>977</v>
      </c>
      <c r="C1085" t="s">
        <v>7</v>
      </c>
      <c r="D1085" t="s">
        <v>1426</v>
      </c>
      <c r="E1085" t="s">
        <v>208</v>
      </c>
      <c r="F1085" t="s">
        <v>1355</v>
      </c>
      <c r="G1085">
        <v>45797</v>
      </c>
      <c r="H1085" s="1">
        <v>43166</v>
      </c>
      <c r="I1085" s="1">
        <v>43172</v>
      </c>
      <c r="J1085" s="1">
        <v>53783</v>
      </c>
      <c r="K1085" t="s">
        <v>113</v>
      </c>
      <c r="L1085" t="s">
        <v>7</v>
      </c>
      <c r="M1085">
        <v>-19603.13</v>
      </c>
      <c r="N1085">
        <v>-19603.13</v>
      </c>
      <c r="O1085" t="s">
        <v>120</v>
      </c>
      <c r="P1085" t="s">
        <v>420</v>
      </c>
      <c r="AH1085">
        <v>1728006</v>
      </c>
      <c r="AI1085">
        <v>1733169</v>
      </c>
      <c r="AJ1085">
        <f t="shared" si="21"/>
        <v>1</v>
      </c>
    </row>
    <row r="1086" spans="1:36">
      <c r="A1086" s="1">
        <v>46230</v>
      </c>
      <c r="B1086" t="s">
        <v>977</v>
      </c>
      <c r="C1086" t="s">
        <v>7</v>
      </c>
      <c r="D1086" t="s">
        <v>1426</v>
      </c>
      <c r="E1086" t="s">
        <v>208</v>
      </c>
      <c r="F1086" t="s">
        <v>1355</v>
      </c>
      <c r="G1086">
        <v>45798</v>
      </c>
      <c r="H1086" s="1">
        <v>43166</v>
      </c>
      <c r="I1086" s="1">
        <v>43172</v>
      </c>
      <c r="J1086" s="1">
        <v>53783</v>
      </c>
      <c r="K1086" t="s">
        <v>980</v>
      </c>
      <c r="L1086" t="s">
        <v>7</v>
      </c>
      <c r="M1086">
        <v>79140</v>
      </c>
      <c r="N1086">
        <v>79140</v>
      </c>
      <c r="O1086" t="s">
        <v>120</v>
      </c>
      <c r="P1086" t="s">
        <v>1583</v>
      </c>
      <c r="AH1086">
        <v>1733394</v>
      </c>
      <c r="AI1086">
        <v>1729749</v>
      </c>
      <c r="AJ1086">
        <f t="shared" si="21"/>
        <v>1</v>
      </c>
    </row>
    <row r="1087" spans="1:36">
      <c r="A1087" s="1">
        <v>46230</v>
      </c>
      <c r="B1087" t="s">
        <v>977</v>
      </c>
      <c r="C1087" t="s">
        <v>7</v>
      </c>
      <c r="D1087" t="s">
        <v>1426</v>
      </c>
      <c r="E1087" t="s">
        <v>208</v>
      </c>
      <c r="F1087" t="s">
        <v>1355</v>
      </c>
      <c r="G1087">
        <v>45798</v>
      </c>
      <c r="H1087" s="1">
        <v>43166</v>
      </c>
      <c r="I1087" s="1">
        <v>43172</v>
      </c>
      <c r="J1087" s="1">
        <v>53783</v>
      </c>
      <c r="K1087" t="s">
        <v>113</v>
      </c>
      <c r="L1087" t="s">
        <v>7</v>
      </c>
      <c r="M1087">
        <v>19603.13</v>
      </c>
      <c r="N1087">
        <v>19603.13</v>
      </c>
      <c r="O1087" t="s">
        <v>120</v>
      </c>
      <c r="P1087" t="s">
        <v>1583</v>
      </c>
      <c r="AH1087">
        <v>1730693</v>
      </c>
      <c r="AI1087">
        <v>1728972</v>
      </c>
      <c r="AJ1087">
        <f t="shared" si="21"/>
        <v>1</v>
      </c>
    </row>
    <row r="1088" spans="1:36">
      <c r="A1088" s="1">
        <v>46230</v>
      </c>
      <c r="B1088" t="s">
        <v>977</v>
      </c>
      <c r="C1088" t="s">
        <v>7</v>
      </c>
      <c r="D1088" t="s">
        <v>1426</v>
      </c>
      <c r="E1088" t="s">
        <v>208</v>
      </c>
      <c r="F1088" t="s">
        <v>1355</v>
      </c>
      <c r="G1088">
        <v>45799</v>
      </c>
      <c r="H1088" s="1">
        <v>43166</v>
      </c>
      <c r="I1088" s="1">
        <v>43172</v>
      </c>
      <c r="J1088" s="1">
        <v>53783</v>
      </c>
      <c r="K1088" t="s">
        <v>980</v>
      </c>
      <c r="L1088" t="s">
        <v>7</v>
      </c>
      <c r="M1088">
        <v>118710</v>
      </c>
      <c r="N1088">
        <v>118710</v>
      </c>
      <c r="O1088" t="s">
        <v>120</v>
      </c>
      <c r="P1088" t="s">
        <v>1583</v>
      </c>
      <c r="AH1088">
        <v>1733442</v>
      </c>
      <c r="AI1088">
        <v>1729454</v>
      </c>
      <c r="AJ1088">
        <f t="shared" si="21"/>
        <v>1</v>
      </c>
    </row>
    <row r="1089" spans="1:36">
      <c r="A1089" s="1">
        <v>46230</v>
      </c>
      <c r="B1089" t="s">
        <v>977</v>
      </c>
      <c r="C1089" t="s">
        <v>7</v>
      </c>
      <c r="D1089" t="s">
        <v>1426</v>
      </c>
      <c r="E1089" t="s">
        <v>208</v>
      </c>
      <c r="F1089" t="s">
        <v>1355</v>
      </c>
      <c r="G1089">
        <v>45799</v>
      </c>
      <c r="H1089" s="1">
        <v>43166</v>
      </c>
      <c r="I1089" s="1">
        <v>43172</v>
      </c>
      <c r="J1089" s="1">
        <v>53783</v>
      </c>
      <c r="K1089" t="s">
        <v>113</v>
      </c>
      <c r="L1089" t="s">
        <v>7</v>
      </c>
      <c r="M1089">
        <v>29404.7</v>
      </c>
      <c r="N1089">
        <v>29404.7</v>
      </c>
      <c r="O1089" t="s">
        <v>120</v>
      </c>
      <c r="P1089" t="s">
        <v>1583</v>
      </c>
      <c r="AH1089">
        <v>1728474</v>
      </c>
      <c r="AI1089">
        <v>1731871</v>
      </c>
      <c r="AJ1089">
        <f t="shared" si="21"/>
        <v>1</v>
      </c>
    </row>
    <row r="1090" spans="1:36">
      <c r="A1090" s="1">
        <v>46230</v>
      </c>
      <c r="B1090" t="s">
        <v>977</v>
      </c>
      <c r="C1090" t="s">
        <v>7</v>
      </c>
      <c r="D1090" t="s">
        <v>1426</v>
      </c>
      <c r="E1090" t="s">
        <v>208</v>
      </c>
      <c r="F1090" t="s">
        <v>1355</v>
      </c>
      <c r="G1090">
        <v>45800</v>
      </c>
      <c r="H1090" s="1">
        <v>43166</v>
      </c>
      <c r="I1090" s="1">
        <v>43172</v>
      </c>
      <c r="J1090" s="1">
        <v>53783</v>
      </c>
      <c r="K1090" t="s">
        <v>980</v>
      </c>
      <c r="L1090" t="s">
        <v>7</v>
      </c>
      <c r="M1090">
        <v>-118710</v>
      </c>
      <c r="N1090">
        <v>-118710</v>
      </c>
      <c r="O1090" t="s">
        <v>120</v>
      </c>
      <c r="P1090" t="s">
        <v>1598</v>
      </c>
      <c r="AH1090">
        <v>1728397</v>
      </c>
      <c r="AI1090">
        <v>1732611</v>
      </c>
      <c r="AJ1090">
        <f t="shared" si="21"/>
        <v>1</v>
      </c>
    </row>
    <row r="1091" spans="1:36">
      <c r="A1091" s="1">
        <v>46230</v>
      </c>
      <c r="B1091" t="s">
        <v>977</v>
      </c>
      <c r="C1091" t="s">
        <v>7</v>
      </c>
      <c r="D1091" t="s">
        <v>1426</v>
      </c>
      <c r="E1091" t="s">
        <v>208</v>
      </c>
      <c r="F1091" t="s">
        <v>1355</v>
      </c>
      <c r="G1091">
        <v>45800</v>
      </c>
      <c r="H1091" s="1">
        <v>43166</v>
      </c>
      <c r="I1091" s="1">
        <v>43172</v>
      </c>
      <c r="J1091" s="1">
        <v>53783</v>
      </c>
      <c r="K1091" t="s">
        <v>113</v>
      </c>
      <c r="L1091" t="s">
        <v>7</v>
      </c>
      <c r="M1091">
        <v>-29404.7</v>
      </c>
      <c r="N1091">
        <v>-29404.7</v>
      </c>
      <c r="O1091" t="s">
        <v>120</v>
      </c>
      <c r="P1091" t="s">
        <v>1598</v>
      </c>
      <c r="AH1091">
        <v>1731245</v>
      </c>
      <c r="AI1091">
        <v>1730657</v>
      </c>
      <c r="AJ1091">
        <f t="shared" si="21"/>
        <v>1</v>
      </c>
    </row>
    <row r="1092" spans="1:36">
      <c r="A1092" s="1">
        <v>46230</v>
      </c>
      <c r="B1092" t="s">
        <v>977</v>
      </c>
      <c r="C1092" t="s">
        <v>7</v>
      </c>
      <c r="D1092" t="s">
        <v>1426</v>
      </c>
      <c r="E1092" t="s">
        <v>208</v>
      </c>
      <c r="F1092" t="s">
        <v>1359</v>
      </c>
      <c r="G1092">
        <v>45791</v>
      </c>
      <c r="H1092" s="1">
        <v>43166</v>
      </c>
      <c r="I1092" s="1">
        <v>43202</v>
      </c>
      <c r="J1092" s="1">
        <v>53844</v>
      </c>
      <c r="K1092" t="s">
        <v>113</v>
      </c>
      <c r="L1092" t="s">
        <v>7</v>
      </c>
      <c r="M1092">
        <v>56383.5</v>
      </c>
      <c r="N1092">
        <v>56383.5</v>
      </c>
      <c r="O1092" t="s">
        <v>120</v>
      </c>
      <c r="P1092" t="s">
        <v>1583</v>
      </c>
      <c r="AH1092">
        <v>1732127</v>
      </c>
      <c r="AI1092">
        <v>1732554</v>
      </c>
      <c r="AJ1092">
        <f t="shared" ref="AJ1092:AJ1155" si="22">COUNTIF(AH:AH,AI1092)</f>
        <v>1</v>
      </c>
    </row>
    <row r="1093" spans="1:36">
      <c r="A1093" s="1">
        <v>46230</v>
      </c>
      <c r="B1093" t="s">
        <v>977</v>
      </c>
      <c r="C1093" t="s">
        <v>7</v>
      </c>
      <c r="D1093" t="s">
        <v>1426</v>
      </c>
      <c r="E1093" t="s">
        <v>208</v>
      </c>
      <c r="F1093" t="s">
        <v>1359</v>
      </c>
      <c r="G1093">
        <v>45791</v>
      </c>
      <c r="H1093" s="1">
        <v>43166</v>
      </c>
      <c r="I1093" s="1">
        <v>43202</v>
      </c>
      <c r="J1093" s="1">
        <v>53844</v>
      </c>
      <c r="K1093" t="s">
        <v>980</v>
      </c>
      <c r="L1093" t="s">
        <v>7</v>
      </c>
      <c r="M1093">
        <v>205500</v>
      </c>
      <c r="N1093">
        <v>205500</v>
      </c>
      <c r="O1093" t="s">
        <v>120</v>
      </c>
      <c r="P1093" t="s">
        <v>1583</v>
      </c>
      <c r="AH1093">
        <v>1732182</v>
      </c>
      <c r="AI1093">
        <v>1728994</v>
      </c>
      <c r="AJ1093">
        <f t="shared" si="22"/>
        <v>1</v>
      </c>
    </row>
    <row r="1094" spans="1:36">
      <c r="A1094" s="1">
        <v>46230</v>
      </c>
      <c r="B1094" t="s">
        <v>977</v>
      </c>
      <c r="C1094" t="s">
        <v>7</v>
      </c>
      <c r="D1094" t="s">
        <v>1426</v>
      </c>
      <c r="E1094" t="s">
        <v>208</v>
      </c>
      <c r="F1094" t="s">
        <v>1359</v>
      </c>
      <c r="G1094">
        <v>46177</v>
      </c>
      <c r="H1094" s="1">
        <v>43196</v>
      </c>
      <c r="I1094" s="1">
        <v>43202</v>
      </c>
      <c r="J1094" s="1">
        <v>53844</v>
      </c>
      <c r="K1094" t="s">
        <v>113</v>
      </c>
      <c r="L1094" t="s">
        <v>7</v>
      </c>
      <c r="M1094">
        <v>-56383.5</v>
      </c>
      <c r="N1094">
        <v>-56383.5</v>
      </c>
      <c r="O1094" t="s">
        <v>120</v>
      </c>
      <c r="P1094" t="s">
        <v>1592</v>
      </c>
      <c r="AH1094">
        <v>1731876</v>
      </c>
      <c r="AI1094">
        <v>1732960</v>
      </c>
      <c r="AJ1094">
        <f t="shared" si="22"/>
        <v>1</v>
      </c>
    </row>
    <row r="1095" spans="1:36">
      <c r="A1095" s="1">
        <v>46230</v>
      </c>
      <c r="B1095" t="s">
        <v>977</v>
      </c>
      <c r="C1095" t="s">
        <v>7</v>
      </c>
      <c r="D1095" t="s">
        <v>1426</v>
      </c>
      <c r="E1095" t="s">
        <v>208</v>
      </c>
      <c r="F1095" t="s">
        <v>1359</v>
      </c>
      <c r="G1095">
        <v>46177</v>
      </c>
      <c r="H1095" s="1">
        <v>43196</v>
      </c>
      <c r="I1095" s="1">
        <v>43202</v>
      </c>
      <c r="J1095" s="1">
        <v>53844</v>
      </c>
      <c r="K1095" t="s">
        <v>980</v>
      </c>
      <c r="L1095" t="s">
        <v>7</v>
      </c>
      <c r="M1095">
        <v>-205500</v>
      </c>
      <c r="N1095">
        <v>-205500</v>
      </c>
      <c r="O1095" t="s">
        <v>120</v>
      </c>
      <c r="P1095" t="s">
        <v>1592</v>
      </c>
      <c r="AH1095">
        <v>1729857</v>
      </c>
      <c r="AI1095">
        <v>1733232</v>
      </c>
      <c r="AJ1095">
        <f t="shared" si="22"/>
        <v>1</v>
      </c>
    </row>
    <row r="1096" spans="1:36">
      <c r="A1096" s="1">
        <v>46230</v>
      </c>
      <c r="B1096" t="s">
        <v>977</v>
      </c>
      <c r="C1096" t="s">
        <v>7</v>
      </c>
      <c r="D1096" t="s">
        <v>1426</v>
      </c>
      <c r="E1096" t="s">
        <v>208</v>
      </c>
      <c r="F1096" t="s">
        <v>1359</v>
      </c>
      <c r="G1096">
        <v>46196</v>
      </c>
      <c r="H1096" s="1">
        <v>43199</v>
      </c>
      <c r="I1096" s="1">
        <v>43202</v>
      </c>
      <c r="J1096" s="1">
        <v>53844</v>
      </c>
      <c r="K1096" t="s">
        <v>980</v>
      </c>
      <c r="L1096" t="s">
        <v>7</v>
      </c>
      <c r="M1096">
        <v>205500</v>
      </c>
      <c r="N1096">
        <v>205500</v>
      </c>
      <c r="O1096" t="s">
        <v>120</v>
      </c>
      <c r="P1096" t="s">
        <v>1592</v>
      </c>
      <c r="AH1096">
        <v>1731755</v>
      </c>
      <c r="AI1096">
        <v>1730949</v>
      </c>
      <c r="AJ1096">
        <f t="shared" si="22"/>
        <v>1</v>
      </c>
    </row>
    <row r="1097" spans="1:36">
      <c r="A1097" s="1">
        <v>46230</v>
      </c>
      <c r="B1097" t="s">
        <v>977</v>
      </c>
      <c r="C1097" t="s">
        <v>7</v>
      </c>
      <c r="D1097" t="s">
        <v>1426</v>
      </c>
      <c r="E1097" t="s">
        <v>208</v>
      </c>
      <c r="F1097" t="s">
        <v>1359</v>
      </c>
      <c r="G1097">
        <v>46196</v>
      </c>
      <c r="H1097" s="1">
        <v>43199</v>
      </c>
      <c r="I1097" s="1">
        <v>43202</v>
      </c>
      <c r="J1097" s="1">
        <v>53844</v>
      </c>
      <c r="K1097" t="s">
        <v>113</v>
      </c>
      <c r="L1097" t="s">
        <v>7</v>
      </c>
      <c r="M1097">
        <v>56383.5</v>
      </c>
      <c r="N1097">
        <v>56383.5</v>
      </c>
      <c r="O1097" t="s">
        <v>120</v>
      </c>
      <c r="P1097" t="s">
        <v>1592</v>
      </c>
      <c r="AH1097">
        <v>1730048</v>
      </c>
      <c r="AI1097">
        <v>1733470</v>
      </c>
      <c r="AJ1097">
        <f t="shared" si="22"/>
        <v>1</v>
      </c>
    </row>
    <row r="1098" spans="1:36">
      <c r="A1098" s="1">
        <v>46230</v>
      </c>
      <c r="B1098" t="s">
        <v>977</v>
      </c>
      <c r="C1098" t="s">
        <v>7</v>
      </c>
      <c r="D1098" t="s">
        <v>1426</v>
      </c>
      <c r="E1098" t="s">
        <v>208</v>
      </c>
      <c r="F1098" t="s">
        <v>1359</v>
      </c>
      <c r="G1098">
        <v>46200</v>
      </c>
      <c r="H1098" s="1">
        <v>43199</v>
      </c>
      <c r="I1098" s="1">
        <v>43202</v>
      </c>
      <c r="J1098" s="1">
        <v>53844</v>
      </c>
      <c r="K1098" t="s">
        <v>980</v>
      </c>
      <c r="L1098" t="s">
        <v>7</v>
      </c>
      <c r="M1098">
        <v>-205500</v>
      </c>
      <c r="N1098">
        <v>-205500</v>
      </c>
      <c r="O1098" t="s">
        <v>120</v>
      </c>
      <c r="P1098" t="s">
        <v>1583</v>
      </c>
      <c r="AH1098">
        <v>1732722</v>
      </c>
      <c r="AI1098">
        <v>1732175</v>
      </c>
      <c r="AJ1098">
        <f t="shared" si="22"/>
        <v>1</v>
      </c>
    </row>
    <row r="1099" spans="1:36">
      <c r="A1099" s="1">
        <v>46230</v>
      </c>
      <c r="B1099" t="s">
        <v>977</v>
      </c>
      <c r="C1099" t="s">
        <v>7</v>
      </c>
      <c r="D1099" t="s">
        <v>1426</v>
      </c>
      <c r="E1099" t="s">
        <v>208</v>
      </c>
      <c r="F1099" t="s">
        <v>1359</v>
      </c>
      <c r="G1099">
        <v>46200</v>
      </c>
      <c r="H1099" s="1">
        <v>43199</v>
      </c>
      <c r="I1099" s="1">
        <v>43202</v>
      </c>
      <c r="J1099" s="1">
        <v>53844</v>
      </c>
      <c r="K1099" t="s">
        <v>113</v>
      </c>
      <c r="L1099" t="s">
        <v>7</v>
      </c>
      <c r="M1099">
        <v>-56383.5</v>
      </c>
      <c r="N1099">
        <v>-56383.5</v>
      </c>
      <c r="O1099" t="s">
        <v>120</v>
      </c>
      <c r="P1099" t="s">
        <v>1583</v>
      </c>
      <c r="AH1099">
        <v>1732555</v>
      </c>
      <c r="AI1099">
        <v>1731762</v>
      </c>
      <c r="AJ1099">
        <f t="shared" si="22"/>
        <v>1</v>
      </c>
    </row>
    <row r="1100" spans="1:36">
      <c r="A1100" s="1">
        <v>46230</v>
      </c>
      <c r="B1100" t="s">
        <v>977</v>
      </c>
      <c r="C1100" t="s">
        <v>7</v>
      </c>
      <c r="D1100" t="s">
        <v>1426</v>
      </c>
      <c r="E1100" t="s">
        <v>208</v>
      </c>
      <c r="F1100" t="s">
        <v>1362</v>
      </c>
      <c r="G1100">
        <v>46176</v>
      </c>
      <c r="H1100" s="1">
        <v>43196</v>
      </c>
      <c r="I1100" s="1">
        <v>43234</v>
      </c>
      <c r="J1100" s="1">
        <v>53929</v>
      </c>
      <c r="K1100" t="s">
        <v>980</v>
      </c>
      <c r="L1100" t="s">
        <v>7</v>
      </c>
      <c r="M1100">
        <v>209650</v>
      </c>
      <c r="N1100">
        <v>209650</v>
      </c>
      <c r="O1100" t="s">
        <v>120</v>
      </c>
      <c r="P1100" t="s">
        <v>1592</v>
      </c>
      <c r="AH1100">
        <v>1727837</v>
      </c>
      <c r="AI1100">
        <v>1732929</v>
      </c>
      <c r="AJ1100">
        <f t="shared" si="22"/>
        <v>1</v>
      </c>
    </row>
    <row r="1101" spans="1:36">
      <c r="A1101" s="1">
        <v>46230</v>
      </c>
      <c r="B1101" t="s">
        <v>977</v>
      </c>
      <c r="C1101" t="s">
        <v>7</v>
      </c>
      <c r="D1101" t="s">
        <v>1426</v>
      </c>
      <c r="E1101" t="s">
        <v>208</v>
      </c>
      <c r="F1101" t="s">
        <v>1362</v>
      </c>
      <c r="G1101">
        <v>46176</v>
      </c>
      <c r="H1101" s="1">
        <v>43196</v>
      </c>
      <c r="I1101" s="1">
        <v>43234</v>
      </c>
      <c r="J1101" s="1">
        <v>53929</v>
      </c>
      <c r="K1101" t="s">
        <v>113</v>
      </c>
      <c r="L1101" t="s">
        <v>7</v>
      </c>
      <c r="M1101">
        <v>55979.83</v>
      </c>
      <c r="N1101">
        <v>55979.83</v>
      </c>
      <c r="O1101" t="s">
        <v>120</v>
      </c>
      <c r="P1101" t="s">
        <v>1592</v>
      </c>
      <c r="AH1101">
        <v>1727891</v>
      </c>
      <c r="AI1101">
        <v>1733390</v>
      </c>
      <c r="AJ1101">
        <f t="shared" si="22"/>
        <v>1</v>
      </c>
    </row>
    <row r="1102" spans="1:36">
      <c r="A1102" s="1">
        <v>46230</v>
      </c>
      <c r="B1102" t="s">
        <v>977</v>
      </c>
      <c r="C1102" t="s">
        <v>7</v>
      </c>
      <c r="D1102" t="s">
        <v>1426</v>
      </c>
      <c r="E1102" t="s">
        <v>208</v>
      </c>
      <c r="F1102" t="s">
        <v>1362</v>
      </c>
      <c r="G1102">
        <v>46599</v>
      </c>
      <c r="H1102" s="1">
        <v>43227</v>
      </c>
      <c r="I1102" s="1">
        <v>43234</v>
      </c>
      <c r="J1102" s="1">
        <v>53929</v>
      </c>
      <c r="K1102" t="s">
        <v>113</v>
      </c>
      <c r="L1102" t="s">
        <v>7</v>
      </c>
      <c r="M1102">
        <v>-55979.83</v>
      </c>
      <c r="N1102">
        <v>-55979.83</v>
      </c>
      <c r="O1102" t="s">
        <v>120</v>
      </c>
      <c r="P1102" t="s">
        <v>420</v>
      </c>
      <c r="AH1102">
        <v>1732608</v>
      </c>
      <c r="AI1102">
        <v>1732858</v>
      </c>
      <c r="AJ1102">
        <f t="shared" si="22"/>
        <v>1</v>
      </c>
    </row>
    <row r="1103" spans="1:36">
      <c r="A1103" s="1">
        <v>46230</v>
      </c>
      <c r="B1103" t="s">
        <v>977</v>
      </c>
      <c r="C1103" t="s">
        <v>7</v>
      </c>
      <c r="D1103" t="s">
        <v>1426</v>
      </c>
      <c r="E1103" t="s">
        <v>208</v>
      </c>
      <c r="F1103" t="s">
        <v>1362</v>
      </c>
      <c r="G1103">
        <v>46599</v>
      </c>
      <c r="H1103" s="1">
        <v>43227</v>
      </c>
      <c r="I1103" s="1">
        <v>43234</v>
      </c>
      <c r="J1103" s="1">
        <v>53929</v>
      </c>
      <c r="K1103" t="s">
        <v>980</v>
      </c>
      <c r="L1103" t="s">
        <v>7</v>
      </c>
      <c r="M1103">
        <v>-209650</v>
      </c>
      <c r="N1103">
        <v>-209650</v>
      </c>
      <c r="O1103" t="s">
        <v>120</v>
      </c>
      <c r="P1103" t="s">
        <v>420</v>
      </c>
      <c r="AH1103">
        <v>1728317</v>
      </c>
      <c r="AI1103">
        <v>1727747</v>
      </c>
      <c r="AJ1103">
        <f t="shared" si="22"/>
        <v>1</v>
      </c>
    </row>
    <row r="1104" spans="1:36">
      <c r="A1104" s="1">
        <v>46230</v>
      </c>
      <c r="B1104" t="s">
        <v>977</v>
      </c>
      <c r="C1104" t="s">
        <v>7</v>
      </c>
      <c r="D1104" t="s">
        <v>1426</v>
      </c>
      <c r="E1104" t="s">
        <v>208</v>
      </c>
      <c r="F1104" t="s">
        <v>1362</v>
      </c>
      <c r="G1104">
        <v>46611</v>
      </c>
      <c r="H1104" s="1">
        <v>43228</v>
      </c>
      <c r="I1104" s="1">
        <v>43234</v>
      </c>
      <c r="J1104" s="1">
        <v>53929</v>
      </c>
      <c r="K1104" t="s">
        <v>980</v>
      </c>
      <c r="L1104" t="s">
        <v>7</v>
      </c>
      <c r="M1104">
        <v>209650</v>
      </c>
      <c r="N1104">
        <v>209650</v>
      </c>
      <c r="O1104" t="s">
        <v>120</v>
      </c>
      <c r="P1104" t="s">
        <v>420</v>
      </c>
      <c r="AH1104">
        <v>1730426</v>
      </c>
      <c r="AI1104">
        <v>1728886</v>
      </c>
      <c r="AJ1104">
        <f t="shared" si="22"/>
        <v>1</v>
      </c>
    </row>
    <row r="1105" spans="1:36">
      <c r="A1105" s="1">
        <v>46230</v>
      </c>
      <c r="B1105" t="s">
        <v>977</v>
      </c>
      <c r="C1105" t="s">
        <v>7</v>
      </c>
      <c r="D1105" t="s">
        <v>1426</v>
      </c>
      <c r="E1105" t="s">
        <v>208</v>
      </c>
      <c r="F1105" t="s">
        <v>1362</v>
      </c>
      <c r="G1105">
        <v>46611</v>
      </c>
      <c r="H1105" s="1">
        <v>43228</v>
      </c>
      <c r="I1105" s="1">
        <v>43234</v>
      </c>
      <c r="J1105" s="1">
        <v>53929</v>
      </c>
      <c r="K1105" t="s">
        <v>113</v>
      </c>
      <c r="L1105" t="s">
        <v>7</v>
      </c>
      <c r="M1105">
        <v>55979.83</v>
      </c>
      <c r="N1105">
        <v>55979.83</v>
      </c>
      <c r="O1105" t="s">
        <v>120</v>
      </c>
      <c r="P1105" t="s">
        <v>420</v>
      </c>
      <c r="AH1105">
        <v>1733611</v>
      </c>
      <c r="AI1105">
        <v>1732063</v>
      </c>
      <c r="AJ1105">
        <f t="shared" si="22"/>
        <v>1</v>
      </c>
    </row>
    <row r="1106" spans="1:36">
      <c r="A1106" s="1">
        <v>46230</v>
      </c>
      <c r="B1106" t="s">
        <v>977</v>
      </c>
      <c r="C1106" t="s">
        <v>7</v>
      </c>
      <c r="D1106" t="s">
        <v>1426</v>
      </c>
      <c r="E1106" t="s">
        <v>208</v>
      </c>
      <c r="F1106" t="s">
        <v>1362</v>
      </c>
      <c r="G1106">
        <v>46612</v>
      </c>
      <c r="H1106" s="1">
        <v>43228</v>
      </c>
      <c r="I1106" s="1">
        <v>43234</v>
      </c>
      <c r="J1106" s="1">
        <v>53929</v>
      </c>
      <c r="K1106" t="s">
        <v>113</v>
      </c>
      <c r="L1106" t="s">
        <v>7</v>
      </c>
      <c r="M1106">
        <v>-55979.83</v>
      </c>
      <c r="N1106">
        <v>-55979.83</v>
      </c>
      <c r="O1106" t="s">
        <v>120</v>
      </c>
      <c r="P1106" t="s">
        <v>1592</v>
      </c>
      <c r="AH1106">
        <v>1732770</v>
      </c>
      <c r="AI1106">
        <v>1732278</v>
      </c>
      <c r="AJ1106">
        <f t="shared" si="22"/>
        <v>1</v>
      </c>
    </row>
    <row r="1107" spans="1:36">
      <c r="A1107" s="1">
        <v>46230</v>
      </c>
      <c r="B1107" t="s">
        <v>977</v>
      </c>
      <c r="C1107" t="s">
        <v>7</v>
      </c>
      <c r="D1107" t="s">
        <v>1426</v>
      </c>
      <c r="E1107" t="s">
        <v>208</v>
      </c>
      <c r="F1107" t="s">
        <v>1362</v>
      </c>
      <c r="G1107">
        <v>46612</v>
      </c>
      <c r="H1107" s="1">
        <v>43228</v>
      </c>
      <c r="I1107" s="1">
        <v>43234</v>
      </c>
      <c r="J1107" s="1">
        <v>53929</v>
      </c>
      <c r="K1107" t="s">
        <v>980</v>
      </c>
      <c r="L1107" t="s">
        <v>7</v>
      </c>
      <c r="M1107">
        <v>-209650</v>
      </c>
      <c r="N1107">
        <v>-209650</v>
      </c>
      <c r="O1107" t="s">
        <v>120</v>
      </c>
      <c r="P1107" t="s">
        <v>1592</v>
      </c>
      <c r="AH1107">
        <v>1728553</v>
      </c>
      <c r="AI1107">
        <v>1732643</v>
      </c>
      <c r="AJ1107">
        <f t="shared" si="22"/>
        <v>1</v>
      </c>
    </row>
    <row r="1108" spans="1:36">
      <c r="A1108" s="1">
        <v>46230</v>
      </c>
      <c r="B1108" t="s">
        <v>977</v>
      </c>
      <c r="C1108" t="s">
        <v>7</v>
      </c>
      <c r="D1108" t="s">
        <v>1426</v>
      </c>
      <c r="E1108" t="s">
        <v>208</v>
      </c>
      <c r="F1108" t="s">
        <v>1372</v>
      </c>
      <c r="G1108">
        <v>46765</v>
      </c>
      <c r="H1108" s="1">
        <v>43238</v>
      </c>
      <c r="I1108" s="1">
        <v>43264</v>
      </c>
      <c r="J1108" s="1">
        <v>53874</v>
      </c>
      <c r="K1108" t="s">
        <v>980</v>
      </c>
      <c r="L1108" t="s">
        <v>7</v>
      </c>
      <c r="M1108">
        <v>-86583</v>
      </c>
      <c r="N1108">
        <v>-86583</v>
      </c>
      <c r="O1108" t="s">
        <v>120</v>
      </c>
      <c r="P1108" t="s">
        <v>1585</v>
      </c>
      <c r="AH1108">
        <v>1728717</v>
      </c>
      <c r="AI1108">
        <v>1730665</v>
      </c>
      <c r="AJ1108">
        <f t="shared" si="22"/>
        <v>1</v>
      </c>
    </row>
    <row r="1109" spans="1:36">
      <c r="A1109" s="1">
        <v>46230</v>
      </c>
      <c r="B1109" t="s">
        <v>977</v>
      </c>
      <c r="C1109" t="s">
        <v>7</v>
      </c>
      <c r="D1109" t="s">
        <v>1426</v>
      </c>
      <c r="E1109" t="s">
        <v>208</v>
      </c>
      <c r="F1109" t="s">
        <v>1372</v>
      </c>
      <c r="G1109">
        <v>46765</v>
      </c>
      <c r="H1109" s="1">
        <v>43238</v>
      </c>
      <c r="I1109" s="1">
        <v>43264</v>
      </c>
      <c r="J1109" s="1">
        <v>53874</v>
      </c>
      <c r="K1109" t="s">
        <v>113</v>
      </c>
      <c r="L1109" t="s">
        <v>7</v>
      </c>
      <c r="M1109">
        <v>-28287.82</v>
      </c>
      <c r="N1109">
        <v>-28287.82</v>
      </c>
      <c r="O1109" t="s">
        <v>120</v>
      </c>
      <c r="P1109" t="s">
        <v>1585</v>
      </c>
      <c r="AH1109">
        <v>1730610</v>
      </c>
      <c r="AI1109">
        <v>1728557</v>
      </c>
      <c r="AJ1109">
        <f t="shared" si="22"/>
        <v>1</v>
      </c>
    </row>
    <row r="1110" spans="1:36">
      <c r="A1110" s="1">
        <v>46230</v>
      </c>
      <c r="B1110" t="s">
        <v>977</v>
      </c>
      <c r="C1110" t="s">
        <v>7</v>
      </c>
      <c r="D1110" t="s">
        <v>1426</v>
      </c>
      <c r="E1110" t="s">
        <v>208</v>
      </c>
      <c r="F1110" t="s">
        <v>1372</v>
      </c>
      <c r="G1110">
        <v>46775</v>
      </c>
      <c r="H1110" s="1">
        <v>43241</v>
      </c>
      <c r="I1110" s="1">
        <v>43264</v>
      </c>
      <c r="J1110" s="1">
        <v>53874</v>
      </c>
      <c r="K1110" t="s">
        <v>980</v>
      </c>
      <c r="L1110" t="s">
        <v>7</v>
      </c>
      <c r="M1110">
        <v>-206150</v>
      </c>
      <c r="N1110">
        <v>-206150</v>
      </c>
      <c r="O1110" t="s">
        <v>120</v>
      </c>
      <c r="P1110" t="s">
        <v>1598</v>
      </c>
      <c r="AH1110">
        <v>1728744</v>
      </c>
      <c r="AI1110">
        <v>1728074</v>
      </c>
      <c r="AJ1110">
        <f t="shared" si="22"/>
        <v>1</v>
      </c>
    </row>
    <row r="1111" spans="1:36">
      <c r="A1111" s="1">
        <v>46230</v>
      </c>
      <c r="B1111" t="s">
        <v>977</v>
      </c>
      <c r="C1111" t="s">
        <v>7</v>
      </c>
      <c r="D1111" t="s">
        <v>1426</v>
      </c>
      <c r="E1111" t="s">
        <v>208</v>
      </c>
      <c r="F1111" t="s">
        <v>1372</v>
      </c>
      <c r="G1111">
        <v>46775</v>
      </c>
      <c r="H1111" s="1">
        <v>43241</v>
      </c>
      <c r="I1111" s="1">
        <v>43264</v>
      </c>
      <c r="J1111" s="1">
        <v>53874</v>
      </c>
      <c r="K1111" t="s">
        <v>113</v>
      </c>
      <c r="L1111" t="s">
        <v>7</v>
      </c>
      <c r="M1111">
        <v>-67351.960000000006</v>
      </c>
      <c r="N1111">
        <v>-67351.960000000006</v>
      </c>
      <c r="O1111" t="s">
        <v>120</v>
      </c>
      <c r="P1111" t="s">
        <v>1598</v>
      </c>
      <c r="AH1111">
        <v>1733679</v>
      </c>
      <c r="AI1111">
        <v>1733004</v>
      </c>
      <c r="AJ1111">
        <f t="shared" si="22"/>
        <v>1</v>
      </c>
    </row>
    <row r="1112" spans="1:36">
      <c r="A1112" s="1">
        <v>46230</v>
      </c>
      <c r="B1112" t="s">
        <v>977</v>
      </c>
      <c r="C1112" t="s">
        <v>7</v>
      </c>
      <c r="D1112" t="s">
        <v>1426</v>
      </c>
      <c r="E1112" t="s">
        <v>208</v>
      </c>
      <c r="F1112" t="s">
        <v>1372</v>
      </c>
      <c r="G1112">
        <v>46871</v>
      </c>
      <c r="H1112" s="1">
        <v>43250</v>
      </c>
      <c r="I1112" s="1">
        <v>43264</v>
      </c>
      <c r="J1112" s="1">
        <v>53874</v>
      </c>
      <c r="K1112" t="s">
        <v>980</v>
      </c>
      <c r="L1112" t="s">
        <v>7</v>
      </c>
      <c r="M1112">
        <v>292733</v>
      </c>
      <c r="N1112">
        <v>292733</v>
      </c>
      <c r="O1112" t="s">
        <v>120</v>
      </c>
      <c r="P1112" t="s">
        <v>1585</v>
      </c>
      <c r="AH1112">
        <v>1733596</v>
      </c>
      <c r="AI1112">
        <v>1731364</v>
      </c>
      <c r="AJ1112">
        <f t="shared" si="22"/>
        <v>1</v>
      </c>
    </row>
    <row r="1113" spans="1:36">
      <c r="A1113" s="1">
        <v>46230</v>
      </c>
      <c r="B1113" t="s">
        <v>977</v>
      </c>
      <c r="C1113" t="s">
        <v>7</v>
      </c>
      <c r="D1113" t="s">
        <v>1426</v>
      </c>
      <c r="E1113" t="s">
        <v>208</v>
      </c>
      <c r="F1113" t="s">
        <v>1372</v>
      </c>
      <c r="G1113">
        <v>46871</v>
      </c>
      <c r="H1113" s="1">
        <v>43250</v>
      </c>
      <c r="I1113" s="1">
        <v>43264</v>
      </c>
      <c r="J1113" s="1">
        <v>53874</v>
      </c>
      <c r="K1113" t="s">
        <v>113</v>
      </c>
      <c r="L1113" t="s">
        <v>7</v>
      </c>
      <c r="M1113">
        <v>95639.78</v>
      </c>
      <c r="N1113">
        <v>95639.78</v>
      </c>
      <c r="O1113" t="s">
        <v>120</v>
      </c>
      <c r="P1113" t="s">
        <v>1585</v>
      </c>
      <c r="AH1113">
        <v>1733789</v>
      </c>
      <c r="AI1113">
        <v>1732098</v>
      </c>
      <c r="AJ1113">
        <f t="shared" si="22"/>
        <v>1</v>
      </c>
    </row>
    <row r="1114" spans="1:36">
      <c r="A1114" s="1">
        <v>46230</v>
      </c>
      <c r="B1114" t="s">
        <v>977</v>
      </c>
      <c r="C1114" t="s">
        <v>7</v>
      </c>
      <c r="D1114" t="s">
        <v>1426</v>
      </c>
      <c r="E1114" t="s">
        <v>208</v>
      </c>
      <c r="F1114" t="s">
        <v>1372</v>
      </c>
      <c r="G1114">
        <v>46886</v>
      </c>
      <c r="H1114" s="1">
        <v>43251</v>
      </c>
      <c r="I1114" s="1">
        <v>43264</v>
      </c>
      <c r="J1114" s="1">
        <v>53874</v>
      </c>
      <c r="K1114" t="s">
        <v>980</v>
      </c>
      <c r="L1114" t="s">
        <v>7</v>
      </c>
      <c r="M1114">
        <v>-206150</v>
      </c>
      <c r="N1114">
        <v>-206150</v>
      </c>
      <c r="O1114" t="s">
        <v>120</v>
      </c>
      <c r="P1114" t="s">
        <v>1585</v>
      </c>
      <c r="AH1114">
        <v>1733881</v>
      </c>
      <c r="AI1114">
        <v>1729470</v>
      </c>
      <c r="AJ1114">
        <f t="shared" si="22"/>
        <v>1</v>
      </c>
    </row>
    <row r="1115" spans="1:36">
      <c r="A1115" s="1">
        <v>46230</v>
      </c>
      <c r="B1115" t="s">
        <v>977</v>
      </c>
      <c r="C1115" t="s">
        <v>7</v>
      </c>
      <c r="D1115" t="s">
        <v>1426</v>
      </c>
      <c r="E1115" t="s">
        <v>208</v>
      </c>
      <c r="F1115" t="s">
        <v>1372</v>
      </c>
      <c r="G1115">
        <v>46886</v>
      </c>
      <c r="H1115" s="1">
        <v>43251</v>
      </c>
      <c r="I1115" s="1">
        <v>43264</v>
      </c>
      <c r="J1115" s="1">
        <v>53874</v>
      </c>
      <c r="K1115" t="s">
        <v>113</v>
      </c>
      <c r="L1115" t="s">
        <v>7</v>
      </c>
      <c r="M1115">
        <v>-67351.960000000006</v>
      </c>
      <c r="N1115">
        <v>-67351.960000000006</v>
      </c>
      <c r="O1115" t="s">
        <v>120</v>
      </c>
      <c r="P1115" t="s">
        <v>1585</v>
      </c>
      <c r="AH1115">
        <v>1733889</v>
      </c>
      <c r="AI1115">
        <v>1729732</v>
      </c>
      <c r="AJ1115">
        <f t="shared" si="22"/>
        <v>1</v>
      </c>
    </row>
    <row r="1116" spans="1:36">
      <c r="A1116" s="1">
        <v>46230</v>
      </c>
      <c r="B1116" t="s">
        <v>977</v>
      </c>
      <c r="C1116" t="s">
        <v>7</v>
      </c>
      <c r="D1116" t="s">
        <v>1426</v>
      </c>
      <c r="E1116" t="s">
        <v>208</v>
      </c>
      <c r="F1116" t="s">
        <v>1372</v>
      </c>
      <c r="G1116">
        <v>46887</v>
      </c>
      <c r="H1116" s="1">
        <v>43251</v>
      </c>
      <c r="I1116" s="1">
        <v>43264</v>
      </c>
      <c r="J1116" s="1">
        <v>53874</v>
      </c>
      <c r="K1116" t="s">
        <v>980</v>
      </c>
      <c r="L1116" t="s">
        <v>7</v>
      </c>
      <c r="M1116">
        <v>206150</v>
      </c>
      <c r="N1116">
        <v>206150</v>
      </c>
      <c r="O1116" t="s">
        <v>120</v>
      </c>
      <c r="P1116" t="s">
        <v>1598</v>
      </c>
      <c r="AH1116">
        <v>1732295</v>
      </c>
      <c r="AI1116">
        <v>1731845</v>
      </c>
      <c r="AJ1116">
        <f t="shared" si="22"/>
        <v>1</v>
      </c>
    </row>
    <row r="1117" spans="1:36">
      <c r="A1117" s="1">
        <v>46230</v>
      </c>
      <c r="B1117" t="s">
        <v>977</v>
      </c>
      <c r="C1117" t="s">
        <v>7</v>
      </c>
      <c r="D1117" t="s">
        <v>1426</v>
      </c>
      <c r="E1117" t="s">
        <v>208</v>
      </c>
      <c r="F1117" t="s">
        <v>1372</v>
      </c>
      <c r="G1117">
        <v>46887</v>
      </c>
      <c r="H1117" s="1">
        <v>43251</v>
      </c>
      <c r="I1117" s="1">
        <v>43264</v>
      </c>
      <c r="J1117" s="1">
        <v>53874</v>
      </c>
      <c r="K1117" t="s">
        <v>113</v>
      </c>
      <c r="L1117" t="s">
        <v>7</v>
      </c>
      <c r="M1117">
        <v>67351.960000000006</v>
      </c>
      <c r="N1117">
        <v>67351.960000000006</v>
      </c>
      <c r="O1117" t="s">
        <v>120</v>
      </c>
      <c r="P1117" t="s">
        <v>1598</v>
      </c>
      <c r="AH1117">
        <v>1732455</v>
      </c>
      <c r="AI1117">
        <v>1733811</v>
      </c>
      <c r="AJ1117">
        <f t="shared" si="22"/>
        <v>1</v>
      </c>
    </row>
    <row r="1118" spans="1:36">
      <c r="A1118" s="1">
        <v>46230</v>
      </c>
      <c r="B1118" t="s">
        <v>977</v>
      </c>
      <c r="C1118" t="s">
        <v>7</v>
      </c>
      <c r="D1118" t="s">
        <v>1426</v>
      </c>
      <c r="E1118" t="s">
        <v>208</v>
      </c>
      <c r="F1118" t="s">
        <v>1366</v>
      </c>
      <c r="G1118">
        <v>46601</v>
      </c>
      <c r="H1118" s="1">
        <v>43227</v>
      </c>
      <c r="I1118" s="1">
        <v>43264</v>
      </c>
      <c r="J1118" s="1">
        <v>53844</v>
      </c>
      <c r="K1118" t="s">
        <v>113</v>
      </c>
      <c r="L1118" t="s">
        <v>7</v>
      </c>
      <c r="M1118">
        <v>166666.67000000001</v>
      </c>
      <c r="N1118">
        <v>166666.67000000001</v>
      </c>
      <c r="O1118" t="s">
        <v>120</v>
      </c>
      <c r="P1118" t="s">
        <v>420</v>
      </c>
      <c r="AH1118">
        <v>1733013</v>
      </c>
      <c r="AI1118">
        <v>1730568</v>
      </c>
      <c r="AJ1118">
        <f t="shared" si="22"/>
        <v>1</v>
      </c>
    </row>
    <row r="1119" spans="1:36">
      <c r="A1119" s="1">
        <v>46230</v>
      </c>
      <c r="B1119" t="s">
        <v>977</v>
      </c>
      <c r="C1119" t="s">
        <v>7</v>
      </c>
      <c r="D1119" t="s">
        <v>1426</v>
      </c>
      <c r="E1119" t="s">
        <v>208</v>
      </c>
      <c r="F1119" t="s">
        <v>1366</v>
      </c>
      <c r="G1119">
        <v>46804</v>
      </c>
      <c r="H1119" s="1">
        <v>43243</v>
      </c>
      <c r="I1119" s="1">
        <v>43264</v>
      </c>
      <c r="J1119" s="1">
        <v>53844</v>
      </c>
      <c r="K1119" t="s">
        <v>113</v>
      </c>
      <c r="L1119" t="s">
        <v>7</v>
      </c>
      <c r="M1119">
        <v>-166666.67000000001</v>
      </c>
      <c r="N1119">
        <v>-166666.67000000001</v>
      </c>
      <c r="O1119" t="s">
        <v>120</v>
      </c>
      <c r="P1119" t="s">
        <v>1583</v>
      </c>
      <c r="AH1119">
        <v>1733349</v>
      </c>
      <c r="AI1119">
        <v>1734719</v>
      </c>
      <c r="AJ1119">
        <f t="shared" si="22"/>
        <v>1</v>
      </c>
    </row>
    <row r="1120" spans="1:36">
      <c r="A1120" s="1">
        <v>46230</v>
      </c>
      <c r="B1120" t="s">
        <v>977</v>
      </c>
      <c r="C1120" t="s">
        <v>7</v>
      </c>
      <c r="D1120" t="s">
        <v>1426</v>
      </c>
      <c r="E1120" t="s">
        <v>208</v>
      </c>
      <c r="F1120" t="s">
        <v>1366</v>
      </c>
      <c r="G1120">
        <v>46849</v>
      </c>
      <c r="H1120" s="1">
        <v>43250</v>
      </c>
      <c r="I1120" s="1">
        <v>43264</v>
      </c>
      <c r="J1120" s="1">
        <v>53844</v>
      </c>
      <c r="K1120" t="s">
        <v>113</v>
      </c>
      <c r="L1120" t="s">
        <v>7</v>
      </c>
      <c r="M1120">
        <v>166666.67000000001</v>
      </c>
      <c r="N1120">
        <v>166666.67000000001</v>
      </c>
      <c r="O1120" t="s">
        <v>120</v>
      </c>
      <c r="P1120" t="s">
        <v>1583</v>
      </c>
      <c r="AH1120">
        <v>1732020</v>
      </c>
      <c r="AI1120">
        <v>1734680</v>
      </c>
      <c r="AJ1120">
        <f t="shared" si="22"/>
        <v>1</v>
      </c>
    </row>
    <row r="1121" spans="1:36">
      <c r="A1121" s="1">
        <v>46230</v>
      </c>
      <c r="B1121" t="s">
        <v>977</v>
      </c>
      <c r="C1121" t="s">
        <v>7</v>
      </c>
      <c r="D1121" t="s">
        <v>1426</v>
      </c>
      <c r="E1121" t="s">
        <v>208</v>
      </c>
      <c r="F1121" t="s">
        <v>1366</v>
      </c>
      <c r="G1121">
        <v>46853</v>
      </c>
      <c r="H1121" s="1">
        <v>43250</v>
      </c>
      <c r="I1121" s="1">
        <v>43264</v>
      </c>
      <c r="J1121" s="1">
        <v>53844</v>
      </c>
      <c r="K1121" t="s">
        <v>113</v>
      </c>
      <c r="L1121" t="s">
        <v>7</v>
      </c>
      <c r="M1121">
        <v>-166666.67000000001</v>
      </c>
      <c r="N1121">
        <v>-166666.67000000001</v>
      </c>
      <c r="O1121" t="s">
        <v>120</v>
      </c>
      <c r="P1121" t="s">
        <v>420</v>
      </c>
      <c r="AH1121">
        <v>1729429</v>
      </c>
      <c r="AI1121">
        <v>1734714</v>
      </c>
      <c r="AJ1121">
        <f t="shared" si="22"/>
        <v>1</v>
      </c>
    </row>
    <row r="1122" spans="1:36">
      <c r="A1122" s="1">
        <v>46230</v>
      </c>
      <c r="B1122" t="s">
        <v>977</v>
      </c>
      <c r="C1122" t="s">
        <v>7</v>
      </c>
      <c r="D1122" t="s">
        <v>1426</v>
      </c>
      <c r="E1122" t="s">
        <v>208</v>
      </c>
      <c r="F1122" t="s">
        <v>1367</v>
      </c>
      <c r="G1122">
        <v>46803</v>
      </c>
      <c r="H1122" s="1">
        <v>43243</v>
      </c>
      <c r="I1122" s="1">
        <v>43264</v>
      </c>
      <c r="J1122" s="1">
        <v>53936</v>
      </c>
      <c r="K1122" t="s">
        <v>980</v>
      </c>
      <c r="L1122" t="s">
        <v>7</v>
      </c>
      <c r="M1122">
        <v>205600</v>
      </c>
      <c r="N1122">
        <v>205600</v>
      </c>
      <c r="O1122" t="s">
        <v>120</v>
      </c>
      <c r="P1122" t="s">
        <v>1583</v>
      </c>
      <c r="AH1122">
        <v>1733858</v>
      </c>
      <c r="AI1122">
        <v>1734712</v>
      </c>
      <c r="AJ1122">
        <f t="shared" si="22"/>
        <v>1</v>
      </c>
    </row>
    <row r="1123" spans="1:36">
      <c r="A1123" s="1">
        <v>46230</v>
      </c>
      <c r="B1123" t="s">
        <v>977</v>
      </c>
      <c r="C1123" t="s">
        <v>7</v>
      </c>
      <c r="D1123" t="s">
        <v>1426</v>
      </c>
      <c r="E1123" t="s">
        <v>208</v>
      </c>
      <c r="F1123" t="s">
        <v>1367</v>
      </c>
      <c r="G1123">
        <v>46803</v>
      </c>
      <c r="H1123" s="1">
        <v>43243</v>
      </c>
      <c r="I1123" s="1">
        <v>43264</v>
      </c>
      <c r="J1123" s="1">
        <v>53936</v>
      </c>
      <c r="K1123" t="s">
        <v>113</v>
      </c>
      <c r="L1123" t="s">
        <v>7</v>
      </c>
      <c r="M1123">
        <v>54667.13</v>
      </c>
      <c r="N1123">
        <v>54667.13</v>
      </c>
      <c r="O1123" t="s">
        <v>120</v>
      </c>
      <c r="P1123" t="s">
        <v>1583</v>
      </c>
      <c r="AH1123">
        <v>1731831</v>
      </c>
      <c r="AI1123">
        <v>1734713</v>
      </c>
      <c r="AJ1123">
        <f t="shared" si="22"/>
        <v>1</v>
      </c>
    </row>
    <row r="1124" spans="1:36">
      <c r="A1124" s="1">
        <v>46230</v>
      </c>
      <c r="B1124" t="s">
        <v>977</v>
      </c>
      <c r="C1124" t="s">
        <v>7</v>
      </c>
      <c r="D1124" t="s">
        <v>1426</v>
      </c>
      <c r="E1124" t="s">
        <v>208</v>
      </c>
      <c r="F1124" t="s">
        <v>1367</v>
      </c>
      <c r="G1124">
        <v>46856</v>
      </c>
      <c r="H1124" s="1">
        <v>43250</v>
      </c>
      <c r="I1124" s="1">
        <v>43264</v>
      </c>
      <c r="J1124" s="1">
        <v>53936</v>
      </c>
      <c r="K1124" t="s">
        <v>113</v>
      </c>
      <c r="L1124" t="s">
        <v>7</v>
      </c>
      <c r="M1124">
        <v>-54667.13</v>
      </c>
      <c r="N1124">
        <v>-54667.13</v>
      </c>
      <c r="O1124" t="s">
        <v>120</v>
      </c>
      <c r="P1124" t="s">
        <v>1598</v>
      </c>
      <c r="AH1124">
        <v>1808924</v>
      </c>
      <c r="AI1124">
        <v>1734682</v>
      </c>
      <c r="AJ1124">
        <f t="shared" si="22"/>
        <v>1</v>
      </c>
    </row>
    <row r="1125" spans="1:36">
      <c r="A1125" s="1">
        <v>46230</v>
      </c>
      <c r="B1125" t="s">
        <v>977</v>
      </c>
      <c r="C1125" t="s">
        <v>7</v>
      </c>
      <c r="D1125" t="s">
        <v>1426</v>
      </c>
      <c r="E1125" t="s">
        <v>208</v>
      </c>
      <c r="F1125" t="s">
        <v>1367</v>
      </c>
      <c r="G1125">
        <v>46856</v>
      </c>
      <c r="H1125" s="1">
        <v>43250</v>
      </c>
      <c r="I1125" s="1">
        <v>43264</v>
      </c>
      <c r="J1125" s="1">
        <v>53936</v>
      </c>
      <c r="K1125" t="s">
        <v>980</v>
      </c>
      <c r="L1125" t="s">
        <v>7</v>
      </c>
      <c r="M1125">
        <v>-205600</v>
      </c>
      <c r="N1125">
        <v>-205600</v>
      </c>
      <c r="O1125" t="s">
        <v>120</v>
      </c>
      <c r="P1125" t="s">
        <v>1598</v>
      </c>
      <c r="AH1125">
        <v>1808951</v>
      </c>
      <c r="AI1125">
        <v>1734716</v>
      </c>
      <c r="AJ1125">
        <f t="shared" si="22"/>
        <v>1</v>
      </c>
    </row>
    <row r="1126" spans="1:36">
      <c r="A1126" s="1">
        <v>46230</v>
      </c>
      <c r="B1126" t="s">
        <v>977</v>
      </c>
      <c r="C1126" t="s">
        <v>7</v>
      </c>
      <c r="D1126" t="s">
        <v>1426</v>
      </c>
      <c r="E1126" t="s">
        <v>208</v>
      </c>
      <c r="F1126" t="s">
        <v>1367</v>
      </c>
      <c r="G1126">
        <v>46875</v>
      </c>
      <c r="H1126" s="1">
        <v>43250</v>
      </c>
      <c r="I1126" s="1">
        <v>43264</v>
      </c>
      <c r="J1126" s="1">
        <v>53936</v>
      </c>
      <c r="K1126" t="s">
        <v>113</v>
      </c>
      <c r="L1126" t="s">
        <v>7</v>
      </c>
      <c r="M1126">
        <v>-54667.13</v>
      </c>
      <c r="N1126">
        <v>-54667.13</v>
      </c>
      <c r="O1126" t="s">
        <v>120</v>
      </c>
      <c r="P1126" t="s">
        <v>1583</v>
      </c>
      <c r="AH1126">
        <v>1808953</v>
      </c>
      <c r="AI1126">
        <v>1734718</v>
      </c>
      <c r="AJ1126">
        <f t="shared" si="22"/>
        <v>1</v>
      </c>
    </row>
    <row r="1127" spans="1:36">
      <c r="A1127" s="1">
        <v>46230</v>
      </c>
      <c r="B1127" t="s">
        <v>977</v>
      </c>
      <c r="C1127" t="s">
        <v>7</v>
      </c>
      <c r="D1127" t="s">
        <v>1426</v>
      </c>
      <c r="E1127" t="s">
        <v>208</v>
      </c>
      <c r="F1127" t="s">
        <v>1367</v>
      </c>
      <c r="G1127">
        <v>46875</v>
      </c>
      <c r="H1127" s="1">
        <v>43250</v>
      </c>
      <c r="I1127" s="1">
        <v>43264</v>
      </c>
      <c r="J1127" s="1">
        <v>53936</v>
      </c>
      <c r="K1127" t="s">
        <v>980</v>
      </c>
      <c r="L1127" t="s">
        <v>7</v>
      </c>
      <c r="M1127">
        <v>-205600</v>
      </c>
      <c r="N1127">
        <v>-205600</v>
      </c>
      <c r="O1127" t="s">
        <v>120</v>
      </c>
      <c r="P1127" t="s">
        <v>1583</v>
      </c>
      <c r="AH1127">
        <v>1808954</v>
      </c>
      <c r="AI1127">
        <v>1734715</v>
      </c>
      <c r="AJ1127">
        <f t="shared" si="22"/>
        <v>1</v>
      </c>
    </row>
    <row r="1128" spans="1:36">
      <c r="A1128" s="1">
        <v>46230</v>
      </c>
      <c r="B1128" t="s">
        <v>977</v>
      </c>
      <c r="C1128" t="s">
        <v>7</v>
      </c>
      <c r="D1128" t="s">
        <v>1426</v>
      </c>
      <c r="E1128" t="s">
        <v>208</v>
      </c>
      <c r="F1128" t="s">
        <v>1367</v>
      </c>
      <c r="G1128">
        <v>46876</v>
      </c>
      <c r="H1128" s="1">
        <v>43250</v>
      </c>
      <c r="I1128" s="1">
        <v>43264</v>
      </c>
      <c r="J1128" s="1">
        <v>53936</v>
      </c>
      <c r="K1128" t="s">
        <v>980</v>
      </c>
      <c r="L1128" t="s">
        <v>7</v>
      </c>
      <c r="M1128">
        <v>205600</v>
      </c>
      <c r="N1128">
        <v>205600</v>
      </c>
      <c r="O1128" t="s">
        <v>120</v>
      </c>
      <c r="P1128" t="s">
        <v>1598</v>
      </c>
      <c r="AH1128">
        <v>1808929</v>
      </c>
      <c r="AI1128">
        <v>1734681</v>
      </c>
      <c r="AJ1128">
        <f t="shared" si="22"/>
        <v>1</v>
      </c>
    </row>
    <row r="1129" spans="1:36">
      <c r="A1129" s="1">
        <v>46230</v>
      </c>
      <c r="B1129" t="s">
        <v>977</v>
      </c>
      <c r="C1129" t="s">
        <v>7</v>
      </c>
      <c r="D1129" t="s">
        <v>1426</v>
      </c>
      <c r="E1129" t="s">
        <v>208</v>
      </c>
      <c r="F1129" t="s">
        <v>1367</v>
      </c>
      <c r="G1129">
        <v>46876</v>
      </c>
      <c r="H1129" s="1">
        <v>43250</v>
      </c>
      <c r="I1129" s="1">
        <v>43264</v>
      </c>
      <c r="J1129" s="1">
        <v>53936</v>
      </c>
      <c r="K1129" t="s">
        <v>113</v>
      </c>
      <c r="L1129" t="s">
        <v>7</v>
      </c>
      <c r="M1129">
        <v>54667.13</v>
      </c>
      <c r="N1129">
        <v>54667.13</v>
      </c>
      <c r="O1129" t="s">
        <v>120</v>
      </c>
      <c r="P1129" t="s">
        <v>1598</v>
      </c>
      <c r="AH1129">
        <v>1808926</v>
      </c>
      <c r="AI1129">
        <v>1734717</v>
      </c>
      <c r="AJ1129">
        <f t="shared" si="22"/>
        <v>1</v>
      </c>
    </row>
    <row r="1130" spans="1:36">
      <c r="A1130" s="1">
        <v>46230</v>
      </c>
      <c r="B1130" t="s">
        <v>977</v>
      </c>
      <c r="C1130" t="s">
        <v>7</v>
      </c>
      <c r="D1130" t="s">
        <v>1426</v>
      </c>
      <c r="E1130" t="s">
        <v>208</v>
      </c>
      <c r="F1130" t="s">
        <v>1377</v>
      </c>
      <c r="G1130">
        <v>46872</v>
      </c>
      <c r="H1130" s="1">
        <v>43250</v>
      </c>
      <c r="I1130" s="1">
        <v>43293</v>
      </c>
      <c r="J1130" s="1">
        <v>53874</v>
      </c>
      <c r="K1130" t="s">
        <v>113</v>
      </c>
      <c r="L1130" t="s">
        <v>7</v>
      </c>
      <c r="M1130">
        <v>-207083.33</v>
      </c>
      <c r="N1130">
        <v>-207083.33</v>
      </c>
      <c r="O1130" t="s">
        <v>120</v>
      </c>
      <c r="P1130" t="s">
        <v>1585</v>
      </c>
      <c r="AH1130">
        <v>1808928</v>
      </c>
      <c r="AI1130">
        <v>1734774</v>
      </c>
      <c r="AJ1130">
        <f t="shared" si="22"/>
        <v>2</v>
      </c>
    </row>
    <row r="1131" spans="1:36">
      <c r="A1131" s="1">
        <v>46230</v>
      </c>
      <c r="B1131" t="s">
        <v>977</v>
      </c>
      <c r="C1131" t="s">
        <v>7</v>
      </c>
      <c r="D1131" t="s">
        <v>1426</v>
      </c>
      <c r="E1131" t="s">
        <v>208</v>
      </c>
      <c r="F1131" t="s">
        <v>1377</v>
      </c>
      <c r="G1131">
        <v>47227</v>
      </c>
      <c r="H1131" s="1">
        <v>43286</v>
      </c>
      <c r="I1131" s="1">
        <v>43293</v>
      </c>
      <c r="J1131" s="1">
        <v>53874</v>
      </c>
      <c r="K1131" t="s">
        <v>113</v>
      </c>
      <c r="L1131" t="s">
        <v>7</v>
      </c>
      <c r="M1131">
        <v>207083.33</v>
      </c>
      <c r="N1131">
        <v>207083.33</v>
      </c>
      <c r="O1131" t="s">
        <v>120</v>
      </c>
      <c r="P1131" t="s">
        <v>1585</v>
      </c>
      <c r="AH1131">
        <v>1808927</v>
      </c>
      <c r="AI1131">
        <v>1733136</v>
      </c>
      <c r="AJ1131">
        <f t="shared" si="22"/>
        <v>1</v>
      </c>
    </row>
    <row r="1132" spans="1:36">
      <c r="A1132" s="1">
        <v>46230</v>
      </c>
      <c r="B1132" t="s">
        <v>977</v>
      </c>
      <c r="C1132" t="s">
        <v>7</v>
      </c>
      <c r="D1132" t="s">
        <v>1426</v>
      </c>
      <c r="E1132" t="s">
        <v>208</v>
      </c>
      <c r="F1132" t="s">
        <v>1378</v>
      </c>
      <c r="G1132">
        <v>46855</v>
      </c>
      <c r="H1132" s="1">
        <v>43250</v>
      </c>
      <c r="I1132" s="1">
        <v>43293</v>
      </c>
      <c r="J1132" s="1">
        <v>53874</v>
      </c>
      <c r="K1132" t="s">
        <v>113</v>
      </c>
      <c r="L1132" t="s">
        <v>7</v>
      </c>
      <c r="M1132">
        <v>187500</v>
      </c>
      <c r="N1132">
        <v>187500</v>
      </c>
      <c r="O1132" t="s">
        <v>120</v>
      </c>
      <c r="P1132" t="s">
        <v>1598</v>
      </c>
      <c r="AH1132">
        <v>1730626</v>
      </c>
      <c r="AI1132">
        <v>1732836</v>
      </c>
      <c r="AJ1132">
        <f t="shared" si="22"/>
        <v>1</v>
      </c>
    </row>
    <row r="1133" spans="1:36">
      <c r="A1133" s="1">
        <v>46230</v>
      </c>
      <c r="B1133" t="s">
        <v>977</v>
      </c>
      <c r="C1133" t="s">
        <v>7</v>
      </c>
      <c r="D1133" t="s">
        <v>1426</v>
      </c>
      <c r="E1133" t="s">
        <v>208</v>
      </c>
      <c r="F1133" t="s">
        <v>1378</v>
      </c>
      <c r="G1133">
        <v>47261</v>
      </c>
      <c r="H1133" s="1">
        <v>43290</v>
      </c>
      <c r="I1133" s="1">
        <v>43293</v>
      </c>
      <c r="J1133" s="1">
        <v>53874</v>
      </c>
      <c r="K1133" t="s">
        <v>113</v>
      </c>
      <c r="L1133" t="s">
        <v>7</v>
      </c>
      <c r="M1133">
        <v>-187500</v>
      </c>
      <c r="N1133">
        <v>-187500</v>
      </c>
      <c r="O1133" t="s">
        <v>120</v>
      </c>
      <c r="P1133" t="s">
        <v>1598</v>
      </c>
      <c r="AH1133">
        <v>1733715</v>
      </c>
      <c r="AI1133">
        <v>1732652</v>
      </c>
      <c r="AJ1133">
        <f t="shared" si="22"/>
        <v>1</v>
      </c>
    </row>
    <row r="1134" spans="1:36">
      <c r="A1134" s="1">
        <v>46230</v>
      </c>
      <c r="B1134" t="s">
        <v>977</v>
      </c>
      <c r="C1134" t="s">
        <v>7</v>
      </c>
      <c r="D1134" t="s">
        <v>1426</v>
      </c>
      <c r="E1134" t="s">
        <v>208</v>
      </c>
      <c r="F1134" t="s">
        <v>1379</v>
      </c>
      <c r="G1134">
        <v>47228</v>
      </c>
      <c r="H1134" s="1">
        <v>43286</v>
      </c>
      <c r="I1134" s="1">
        <v>43325</v>
      </c>
      <c r="J1134" s="1">
        <v>53905</v>
      </c>
      <c r="K1134" t="s">
        <v>980</v>
      </c>
      <c r="L1134" t="s">
        <v>7</v>
      </c>
      <c r="M1134">
        <v>-297490</v>
      </c>
      <c r="N1134">
        <v>-297490</v>
      </c>
      <c r="O1134" t="s">
        <v>120</v>
      </c>
      <c r="P1134" t="s">
        <v>1585</v>
      </c>
      <c r="AH1134">
        <v>1733425</v>
      </c>
      <c r="AI1134">
        <v>1733460</v>
      </c>
      <c r="AJ1134">
        <f t="shared" si="22"/>
        <v>1</v>
      </c>
    </row>
    <row r="1135" spans="1:36">
      <c r="A1135" s="1">
        <v>46230</v>
      </c>
      <c r="B1135" t="s">
        <v>977</v>
      </c>
      <c r="C1135" t="s">
        <v>7</v>
      </c>
      <c r="D1135" t="s">
        <v>1426</v>
      </c>
      <c r="E1135" t="s">
        <v>208</v>
      </c>
      <c r="F1135" t="s">
        <v>1379</v>
      </c>
      <c r="G1135">
        <v>47228</v>
      </c>
      <c r="H1135" s="1">
        <v>43286</v>
      </c>
      <c r="I1135" s="1">
        <v>43325</v>
      </c>
      <c r="J1135" s="1">
        <v>53905</v>
      </c>
      <c r="K1135" t="s">
        <v>113</v>
      </c>
      <c r="L1135" t="s">
        <v>7</v>
      </c>
      <c r="M1135">
        <v>-95057.26</v>
      </c>
      <c r="N1135">
        <v>-95057.26</v>
      </c>
      <c r="O1135" t="s">
        <v>120</v>
      </c>
      <c r="P1135" t="s">
        <v>1585</v>
      </c>
      <c r="AH1135">
        <v>1729019</v>
      </c>
      <c r="AI1135">
        <v>1732934</v>
      </c>
      <c r="AJ1135">
        <f t="shared" si="22"/>
        <v>1</v>
      </c>
    </row>
    <row r="1136" spans="1:36">
      <c r="A1136" s="1">
        <v>46230</v>
      </c>
      <c r="B1136" t="s">
        <v>977</v>
      </c>
      <c r="C1136" t="s">
        <v>7</v>
      </c>
      <c r="D1136" t="s">
        <v>1426</v>
      </c>
      <c r="E1136" t="s">
        <v>208</v>
      </c>
      <c r="F1136" t="s">
        <v>1379</v>
      </c>
      <c r="G1136">
        <v>47622</v>
      </c>
      <c r="H1136" s="1">
        <v>43320</v>
      </c>
      <c r="I1136" s="1">
        <v>43325</v>
      </c>
      <c r="J1136" s="1">
        <v>53905</v>
      </c>
      <c r="K1136" t="s">
        <v>113</v>
      </c>
      <c r="L1136" t="s">
        <v>7</v>
      </c>
      <c r="M1136">
        <v>95057.26</v>
      </c>
      <c r="N1136">
        <v>95057.26</v>
      </c>
      <c r="O1136" t="s">
        <v>120</v>
      </c>
      <c r="P1136" t="s">
        <v>1583</v>
      </c>
      <c r="AH1136">
        <v>1733819</v>
      </c>
      <c r="AI1136">
        <v>1732752</v>
      </c>
      <c r="AJ1136">
        <f t="shared" si="22"/>
        <v>1</v>
      </c>
    </row>
    <row r="1137" spans="1:36">
      <c r="A1137" s="1">
        <v>46230</v>
      </c>
      <c r="B1137" t="s">
        <v>977</v>
      </c>
      <c r="C1137" t="s">
        <v>7</v>
      </c>
      <c r="D1137" t="s">
        <v>1426</v>
      </c>
      <c r="E1137" t="s">
        <v>208</v>
      </c>
      <c r="F1137" t="s">
        <v>1379</v>
      </c>
      <c r="G1137">
        <v>47622</v>
      </c>
      <c r="H1137" s="1">
        <v>43320</v>
      </c>
      <c r="I1137" s="1">
        <v>43325</v>
      </c>
      <c r="J1137" s="1">
        <v>53905</v>
      </c>
      <c r="K1137" t="s">
        <v>980</v>
      </c>
      <c r="L1137" t="s">
        <v>7</v>
      </c>
      <c r="M1137">
        <v>297490</v>
      </c>
      <c r="N1137">
        <v>297490</v>
      </c>
      <c r="O1137" t="s">
        <v>120</v>
      </c>
      <c r="P1137" t="s">
        <v>1583</v>
      </c>
      <c r="AH1137">
        <v>1733405</v>
      </c>
      <c r="AI1137">
        <v>1733060</v>
      </c>
      <c r="AJ1137">
        <f t="shared" si="22"/>
        <v>1</v>
      </c>
    </row>
    <row r="1138" spans="1:36">
      <c r="A1138" s="1">
        <v>46230</v>
      </c>
      <c r="B1138" t="s">
        <v>977</v>
      </c>
      <c r="C1138" t="s">
        <v>7</v>
      </c>
      <c r="D1138" t="s">
        <v>1426</v>
      </c>
      <c r="E1138" t="s">
        <v>208</v>
      </c>
      <c r="F1138" t="s">
        <v>1379</v>
      </c>
      <c r="G1138">
        <v>47625</v>
      </c>
      <c r="H1138" s="1">
        <v>43320</v>
      </c>
      <c r="I1138" s="1">
        <v>43325</v>
      </c>
      <c r="J1138" s="1">
        <v>53905</v>
      </c>
      <c r="K1138" t="s">
        <v>113</v>
      </c>
      <c r="L1138" t="s">
        <v>7</v>
      </c>
      <c r="M1138">
        <v>95057.26</v>
      </c>
      <c r="N1138">
        <v>95057.26</v>
      </c>
      <c r="O1138" t="s">
        <v>120</v>
      </c>
      <c r="P1138" t="s">
        <v>1585</v>
      </c>
      <c r="AH1138">
        <v>1728847</v>
      </c>
      <c r="AI1138">
        <v>1732459</v>
      </c>
      <c r="AJ1138">
        <f t="shared" si="22"/>
        <v>1</v>
      </c>
    </row>
    <row r="1139" spans="1:36">
      <c r="A1139" s="1">
        <v>46230</v>
      </c>
      <c r="B1139" t="s">
        <v>977</v>
      </c>
      <c r="C1139" t="s">
        <v>7</v>
      </c>
      <c r="D1139" t="s">
        <v>1426</v>
      </c>
      <c r="E1139" t="s">
        <v>208</v>
      </c>
      <c r="F1139" t="s">
        <v>1379</v>
      </c>
      <c r="G1139">
        <v>47625</v>
      </c>
      <c r="H1139" s="1">
        <v>43320</v>
      </c>
      <c r="I1139" s="1">
        <v>43325</v>
      </c>
      <c r="J1139" s="1">
        <v>53905</v>
      </c>
      <c r="K1139" t="s">
        <v>980</v>
      </c>
      <c r="L1139" t="s">
        <v>7</v>
      </c>
      <c r="M1139">
        <v>297490</v>
      </c>
      <c r="N1139">
        <v>297490</v>
      </c>
      <c r="O1139" t="s">
        <v>120</v>
      </c>
      <c r="P1139" t="s">
        <v>1585</v>
      </c>
      <c r="AH1139">
        <v>1728260</v>
      </c>
      <c r="AI1139">
        <v>1731849</v>
      </c>
      <c r="AJ1139">
        <f t="shared" si="22"/>
        <v>1</v>
      </c>
    </row>
    <row r="1140" spans="1:36">
      <c r="A1140" s="1">
        <v>46230</v>
      </c>
      <c r="B1140" t="s">
        <v>977</v>
      </c>
      <c r="C1140" t="s">
        <v>7</v>
      </c>
      <c r="D1140" t="s">
        <v>1426</v>
      </c>
      <c r="E1140" t="s">
        <v>208</v>
      </c>
      <c r="F1140" t="s">
        <v>1379</v>
      </c>
      <c r="G1140">
        <v>47626</v>
      </c>
      <c r="H1140" s="1">
        <v>43320</v>
      </c>
      <c r="I1140" s="1">
        <v>43325</v>
      </c>
      <c r="J1140" s="1">
        <v>53905</v>
      </c>
      <c r="K1140" t="s">
        <v>980</v>
      </c>
      <c r="L1140" t="s">
        <v>7</v>
      </c>
      <c r="M1140">
        <v>-297490</v>
      </c>
      <c r="N1140">
        <v>-297490</v>
      </c>
      <c r="O1140" t="s">
        <v>120</v>
      </c>
      <c r="P1140" t="s">
        <v>1583</v>
      </c>
      <c r="AH1140">
        <v>1733800</v>
      </c>
      <c r="AI1140">
        <v>1733455</v>
      </c>
      <c r="AJ1140">
        <f t="shared" si="22"/>
        <v>1</v>
      </c>
    </row>
    <row r="1141" spans="1:36">
      <c r="A1141" s="1">
        <v>46230</v>
      </c>
      <c r="B1141" t="s">
        <v>977</v>
      </c>
      <c r="C1141" t="s">
        <v>7</v>
      </c>
      <c r="D1141" t="s">
        <v>1426</v>
      </c>
      <c r="E1141" t="s">
        <v>208</v>
      </c>
      <c r="F1141" t="s">
        <v>1379</v>
      </c>
      <c r="G1141">
        <v>47626</v>
      </c>
      <c r="H1141" s="1">
        <v>43320</v>
      </c>
      <c r="I1141" s="1">
        <v>43325</v>
      </c>
      <c r="J1141" s="1">
        <v>53905</v>
      </c>
      <c r="K1141" t="s">
        <v>113</v>
      </c>
      <c r="L1141" t="s">
        <v>7</v>
      </c>
      <c r="M1141">
        <v>-95057.26</v>
      </c>
      <c r="N1141">
        <v>-95057.26</v>
      </c>
      <c r="O1141" t="s">
        <v>120</v>
      </c>
      <c r="P1141" t="s">
        <v>1583</v>
      </c>
      <c r="AH1141">
        <v>1733634</v>
      </c>
      <c r="AI1141">
        <v>1732590</v>
      </c>
      <c r="AJ1141">
        <f t="shared" si="22"/>
        <v>1</v>
      </c>
    </row>
    <row r="1142" spans="1:36">
      <c r="A1142" s="1">
        <v>46230</v>
      </c>
      <c r="B1142" t="s">
        <v>977</v>
      </c>
      <c r="C1142" t="s">
        <v>7</v>
      </c>
      <c r="D1142" t="s">
        <v>1426</v>
      </c>
      <c r="E1142" t="s">
        <v>208</v>
      </c>
      <c r="F1142" t="s">
        <v>1384</v>
      </c>
      <c r="G1142">
        <v>47366</v>
      </c>
      <c r="H1142" s="1">
        <v>43299</v>
      </c>
      <c r="I1142" s="1">
        <v>43325</v>
      </c>
      <c r="J1142" s="1">
        <v>53905</v>
      </c>
      <c r="K1142" t="s">
        <v>980</v>
      </c>
      <c r="L1142" t="s">
        <v>7</v>
      </c>
      <c r="M1142">
        <v>-210050</v>
      </c>
      <c r="N1142">
        <v>-210050</v>
      </c>
      <c r="O1142" t="s">
        <v>120</v>
      </c>
      <c r="P1142" t="s">
        <v>1583</v>
      </c>
      <c r="AH1142">
        <v>1732790</v>
      </c>
      <c r="AI1142">
        <v>1733144</v>
      </c>
      <c r="AJ1142">
        <f t="shared" si="22"/>
        <v>1</v>
      </c>
    </row>
    <row r="1143" spans="1:36">
      <c r="A1143" s="1">
        <v>46230</v>
      </c>
      <c r="B1143" t="s">
        <v>977</v>
      </c>
      <c r="C1143" t="s">
        <v>7</v>
      </c>
      <c r="D1143" t="s">
        <v>1426</v>
      </c>
      <c r="E1143" t="s">
        <v>208</v>
      </c>
      <c r="F1143" t="s">
        <v>1384</v>
      </c>
      <c r="G1143">
        <v>47366</v>
      </c>
      <c r="H1143" s="1">
        <v>43299</v>
      </c>
      <c r="I1143" s="1">
        <v>43325</v>
      </c>
      <c r="J1143" s="1">
        <v>53905</v>
      </c>
      <c r="K1143" t="s">
        <v>113</v>
      </c>
      <c r="L1143" t="s">
        <v>7</v>
      </c>
      <c r="M1143">
        <v>-57096.17</v>
      </c>
      <c r="N1143">
        <v>-57096.17</v>
      </c>
      <c r="O1143" t="s">
        <v>120</v>
      </c>
      <c r="P1143" t="s">
        <v>1583</v>
      </c>
      <c r="AH1143">
        <v>1731960</v>
      </c>
      <c r="AI1143">
        <v>1733159</v>
      </c>
      <c r="AJ1143">
        <f t="shared" si="22"/>
        <v>1</v>
      </c>
    </row>
    <row r="1144" spans="1:36">
      <c r="A1144" s="1">
        <v>46230</v>
      </c>
      <c r="B1144" t="s">
        <v>977</v>
      </c>
      <c r="C1144" t="s">
        <v>7</v>
      </c>
      <c r="D1144" t="s">
        <v>1426</v>
      </c>
      <c r="E1144" t="s">
        <v>208</v>
      </c>
      <c r="F1144" t="s">
        <v>1384</v>
      </c>
      <c r="G1144">
        <v>47407</v>
      </c>
      <c r="H1144" s="1">
        <v>43304</v>
      </c>
      <c r="I1144" s="1">
        <v>43325</v>
      </c>
      <c r="J1144" s="1">
        <v>53905</v>
      </c>
      <c r="K1144" t="s">
        <v>113</v>
      </c>
      <c r="L1144" t="s">
        <v>7</v>
      </c>
      <c r="M1144">
        <v>57096.17</v>
      </c>
      <c r="N1144">
        <v>57096.17</v>
      </c>
      <c r="O1144" t="s">
        <v>120</v>
      </c>
      <c r="P1144" t="s">
        <v>1583</v>
      </c>
      <c r="AH1144">
        <v>1728365</v>
      </c>
      <c r="AI1144">
        <v>1732766</v>
      </c>
      <c r="AJ1144">
        <f t="shared" si="22"/>
        <v>1</v>
      </c>
    </row>
    <row r="1145" spans="1:36">
      <c r="A1145" s="1">
        <v>46230</v>
      </c>
      <c r="B1145" t="s">
        <v>977</v>
      </c>
      <c r="C1145" t="s">
        <v>7</v>
      </c>
      <c r="D1145" t="s">
        <v>1426</v>
      </c>
      <c r="E1145" t="s">
        <v>208</v>
      </c>
      <c r="F1145" t="s">
        <v>1384</v>
      </c>
      <c r="G1145">
        <v>47407</v>
      </c>
      <c r="H1145" s="1">
        <v>43304</v>
      </c>
      <c r="I1145" s="1">
        <v>43325</v>
      </c>
      <c r="J1145" s="1">
        <v>53905</v>
      </c>
      <c r="K1145" t="s">
        <v>980</v>
      </c>
      <c r="L1145" t="s">
        <v>7</v>
      </c>
      <c r="M1145">
        <v>210050</v>
      </c>
      <c r="N1145">
        <v>210050</v>
      </c>
      <c r="O1145" t="s">
        <v>120</v>
      </c>
      <c r="P1145" t="s">
        <v>1583</v>
      </c>
      <c r="AH1145">
        <v>1733817</v>
      </c>
      <c r="AI1145">
        <v>1733100</v>
      </c>
      <c r="AJ1145">
        <f t="shared" si="22"/>
        <v>1</v>
      </c>
    </row>
    <row r="1146" spans="1:36">
      <c r="A1146" s="1">
        <v>46230</v>
      </c>
      <c r="B1146" t="s">
        <v>977</v>
      </c>
      <c r="C1146" t="s">
        <v>7</v>
      </c>
      <c r="D1146" t="s">
        <v>1426</v>
      </c>
      <c r="E1146" t="s">
        <v>208</v>
      </c>
      <c r="F1146" t="s">
        <v>1380</v>
      </c>
      <c r="G1146">
        <v>47263</v>
      </c>
      <c r="H1146" s="1">
        <v>43290</v>
      </c>
      <c r="I1146" s="1">
        <v>43325</v>
      </c>
      <c r="J1146" s="1">
        <v>53905</v>
      </c>
      <c r="K1146" t="s">
        <v>980</v>
      </c>
      <c r="L1146" t="s">
        <v>7</v>
      </c>
      <c r="M1146">
        <v>200100</v>
      </c>
      <c r="N1146">
        <v>200100</v>
      </c>
      <c r="O1146" t="s">
        <v>120</v>
      </c>
      <c r="P1146" t="s">
        <v>1598</v>
      </c>
      <c r="AH1146">
        <v>1732774</v>
      </c>
      <c r="AI1146">
        <v>1733317</v>
      </c>
      <c r="AJ1146">
        <f t="shared" si="22"/>
        <v>1</v>
      </c>
    </row>
    <row r="1147" spans="1:36">
      <c r="A1147" s="1">
        <v>46230</v>
      </c>
      <c r="B1147" t="s">
        <v>977</v>
      </c>
      <c r="C1147" t="s">
        <v>7</v>
      </c>
      <c r="D1147" t="s">
        <v>1426</v>
      </c>
      <c r="E1147" t="s">
        <v>208</v>
      </c>
      <c r="F1147" t="s">
        <v>1380</v>
      </c>
      <c r="G1147">
        <v>47263</v>
      </c>
      <c r="H1147" s="1">
        <v>43290</v>
      </c>
      <c r="I1147" s="1">
        <v>43325</v>
      </c>
      <c r="J1147" s="1">
        <v>53905</v>
      </c>
      <c r="K1147" t="s">
        <v>113</v>
      </c>
      <c r="L1147" t="s">
        <v>7</v>
      </c>
      <c r="M1147">
        <v>49312.13</v>
      </c>
      <c r="N1147">
        <v>49312.13</v>
      </c>
      <c r="O1147" t="s">
        <v>120</v>
      </c>
      <c r="P1147" t="s">
        <v>1598</v>
      </c>
      <c r="AH1147">
        <v>1731325</v>
      </c>
      <c r="AI1147">
        <v>1732408</v>
      </c>
      <c r="AJ1147">
        <f t="shared" si="22"/>
        <v>1</v>
      </c>
    </row>
    <row r="1148" spans="1:36">
      <c r="A1148" s="1">
        <v>46230</v>
      </c>
      <c r="B1148" t="s">
        <v>977</v>
      </c>
      <c r="C1148" t="s">
        <v>7</v>
      </c>
      <c r="D1148" t="s">
        <v>1426</v>
      </c>
      <c r="E1148" t="s">
        <v>208</v>
      </c>
      <c r="F1148" t="s">
        <v>1380</v>
      </c>
      <c r="G1148">
        <v>47340</v>
      </c>
      <c r="H1148" s="1">
        <v>43297</v>
      </c>
      <c r="I1148" s="1">
        <v>43325</v>
      </c>
      <c r="J1148" s="1">
        <v>53905</v>
      </c>
      <c r="K1148" t="s">
        <v>980</v>
      </c>
      <c r="L1148" t="s">
        <v>7</v>
      </c>
      <c r="M1148">
        <v>200100</v>
      </c>
      <c r="N1148">
        <v>200100</v>
      </c>
      <c r="O1148" t="s">
        <v>120</v>
      </c>
      <c r="P1148" t="s">
        <v>1585</v>
      </c>
      <c r="AH1148">
        <v>1730132</v>
      </c>
      <c r="AI1148">
        <v>1733391</v>
      </c>
      <c r="AJ1148">
        <f t="shared" si="22"/>
        <v>1</v>
      </c>
    </row>
    <row r="1149" spans="1:36">
      <c r="A1149" s="1">
        <v>46230</v>
      </c>
      <c r="B1149" t="s">
        <v>977</v>
      </c>
      <c r="C1149" t="s">
        <v>7</v>
      </c>
      <c r="D1149" t="s">
        <v>1426</v>
      </c>
      <c r="E1149" t="s">
        <v>208</v>
      </c>
      <c r="F1149" t="s">
        <v>1380</v>
      </c>
      <c r="G1149">
        <v>47340</v>
      </c>
      <c r="H1149" s="1">
        <v>43297</v>
      </c>
      <c r="I1149" s="1">
        <v>43325</v>
      </c>
      <c r="J1149" s="1">
        <v>53905</v>
      </c>
      <c r="K1149" t="s">
        <v>113</v>
      </c>
      <c r="L1149" t="s">
        <v>7</v>
      </c>
      <c r="M1149">
        <v>49312.13</v>
      </c>
      <c r="N1149">
        <v>49312.13</v>
      </c>
      <c r="O1149" t="s">
        <v>120</v>
      </c>
      <c r="P1149" t="s">
        <v>1585</v>
      </c>
      <c r="AH1149">
        <v>1733621</v>
      </c>
      <c r="AI1149">
        <v>1732748</v>
      </c>
      <c r="AJ1149">
        <f t="shared" si="22"/>
        <v>1</v>
      </c>
    </row>
    <row r="1150" spans="1:36">
      <c r="A1150" s="1">
        <v>46230</v>
      </c>
      <c r="B1150" t="s">
        <v>977</v>
      </c>
      <c r="C1150" t="s">
        <v>7</v>
      </c>
      <c r="D1150" t="s">
        <v>1426</v>
      </c>
      <c r="E1150" t="s">
        <v>208</v>
      </c>
      <c r="F1150" t="s">
        <v>1380</v>
      </c>
      <c r="G1150">
        <v>47406</v>
      </c>
      <c r="H1150" s="1">
        <v>43304</v>
      </c>
      <c r="I1150" s="1">
        <v>43325</v>
      </c>
      <c r="J1150" s="1">
        <v>53905</v>
      </c>
      <c r="K1150" t="s">
        <v>113</v>
      </c>
      <c r="L1150" t="s">
        <v>7</v>
      </c>
      <c r="M1150">
        <v>-49312.13</v>
      </c>
      <c r="N1150">
        <v>-49312.13</v>
      </c>
      <c r="O1150" t="s">
        <v>120</v>
      </c>
      <c r="P1150" t="s">
        <v>1583</v>
      </c>
      <c r="AH1150">
        <v>1733650</v>
      </c>
      <c r="AI1150">
        <v>1733271</v>
      </c>
      <c r="AJ1150">
        <f t="shared" si="22"/>
        <v>1</v>
      </c>
    </row>
    <row r="1151" spans="1:36">
      <c r="A1151" s="1">
        <v>46230</v>
      </c>
      <c r="B1151" t="s">
        <v>977</v>
      </c>
      <c r="C1151" t="s">
        <v>7</v>
      </c>
      <c r="D1151" t="s">
        <v>1426</v>
      </c>
      <c r="E1151" t="s">
        <v>208</v>
      </c>
      <c r="F1151" t="s">
        <v>1380</v>
      </c>
      <c r="G1151">
        <v>47406</v>
      </c>
      <c r="H1151" s="1">
        <v>43304</v>
      </c>
      <c r="I1151" s="1">
        <v>43325</v>
      </c>
      <c r="J1151" s="1">
        <v>53905</v>
      </c>
      <c r="K1151" t="s">
        <v>980</v>
      </c>
      <c r="L1151" t="s">
        <v>7</v>
      </c>
      <c r="M1151">
        <v>-200100</v>
      </c>
      <c r="N1151">
        <v>-200100</v>
      </c>
      <c r="O1151" t="s">
        <v>120</v>
      </c>
      <c r="P1151" t="s">
        <v>1583</v>
      </c>
      <c r="AH1151">
        <v>1733724</v>
      </c>
      <c r="AI1151">
        <v>1732187</v>
      </c>
      <c r="AJ1151">
        <f t="shared" si="22"/>
        <v>1</v>
      </c>
    </row>
    <row r="1152" spans="1:36">
      <c r="A1152" s="1">
        <v>46230</v>
      </c>
      <c r="B1152" t="s">
        <v>977</v>
      </c>
      <c r="C1152" t="s">
        <v>7</v>
      </c>
      <c r="D1152" t="s">
        <v>1426</v>
      </c>
      <c r="E1152" t="s">
        <v>208</v>
      </c>
      <c r="F1152" t="s">
        <v>1380</v>
      </c>
      <c r="G1152">
        <v>47613</v>
      </c>
      <c r="H1152" s="1">
        <v>43319</v>
      </c>
      <c r="I1152" s="1">
        <v>43325</v>
      </c>
      <c r="J1152" s="1">
        <v>53905</v>
      </c>
      <c r="K1152" t="s">
        <v>113</v>
      </c>
      <c r="L1152" t="s">
        <v>7</v>
      </c>
      <c r="M1152">
        <v>-49312.13</v>
      </c>
      <c r="N1152">
        <v>-49312.13</v>
      </c>
      <c r="O1152" t="s">
        <v>120</v>
      </c>
      <c r="P1152" t="s">
        <v>1585</v>
      </c>
      <c r="AH1152">
        <v>1731937</v>
      </c>
      <c r="AI1152">
        <v>1732843</v>
      </c>
      <c r="AJ1152">
        <f t="shared" si="22"/>
        <v>1</v>
      </c>
    </row>
    <row r="1153" spans="1:36">
      <c r="A1153" s="1">
        <v>46230</v>
      </c>
      <c r="B1153" t="s">
        <v>977</v>
      </c>
      <c r="C1153" t="s">
        <v>7</v>
      </c>
      <c r="D1153" t="s">
        <v>1426</v>
      </c>
      <c r="E1153" t="s">
        <v>208</v>
      </c>
      <c r="F1153" t="s">
        <v>1380</v>
      </c>
      <c r="G1153">
        <v>47613</v>
      </c>
      <c r="H1153" s="1">
        <v>43319</v>
      </c>
      <c r="I1153" s="1">
        <v>43325</v>
      </c>
      <c r="J1153" s="1">
        <v>53905</v>
      </c>
      <c r="K1153" t="s">
        <v>980</v>
      </c>
      <c r="L1153" t="s">
        <v>7</v>
      </c>
      <c r="M1153">
        <v>-200100</v>
      </c>
      <c r="N1153">
        <v>-200100</v>
      </c>
      <c r="O1153" t="s">
        <v>120</v>
      </c>
      <c r="P1153" t="s">
        <v>1585</v>
      </c>
      <c r="AH1153">
        <v>1732914</v>
      </c>
      <c r="AI1153">
        <v>1732371</v>
      </c>
      <c r="AJ1153">
        <f t="shared" si="22"/>
        <v>1</v>
      </c>
    </row>
    <row r="1154" spans="1:36">
      <c r="A1154" s="1">
        <v>46230</v>
      </c>
      <c r="B1154" t="s">
        <v>977</v>
      </c>
      <c r="C1154" t="s">
        <v>7</v>
      </c>
      <c r="D1154" t="s">
        <v>1426</v>
      </c>
      <c r="E1154" t="s">
        <v>208</v>
      </c>
      <c r="F1154" t="s">
        <v>1380</v>
      </c>
      <c r="G1154">
        <v>47615</v>
      </c>
      <c r="H1154" s="1">
        <v>43319</v>
      </c>
      <c r="I1154" s="1">
        <v>43325</v>
      </c>
      <c r="J1154" s="1">
        <v>53905</v>
      </c>
      <c r="K1154" t="s">
        <v>980</v>
      </c>
      <c r="L1154" t="s">
        <v>7</v>
      </c>
      <c r="M1154">
        <v>-200100</v>
      </c>
      <c r="N1154">
        <v>-200100</v>
      </c>
      <c r="O1154" t="s">
        <v>120</v>
      </c>
      <c r="P1154" t="s">
        <v>1598</v>
      </c>
      <c r="AH1154">
        <v>1732509</v>
      </c>
      <c r="AI1154">
        <v>1732632</v>
      </c>
      <c r="AJ1154">
        <f t="shared" si="22"/>
        <v>1</v>
      </c>
    </row>
    <row r="1155" spans="1:36">
      <c r="A1155" s="1">
        <v>46230</v>
      </c>
      <c r="B1155" t="s">
        <v>977</v>
      </c>
      <c r="C1155" t="s">
        <v>7</v>
      </c>
      <c r="D1155" t="s">
        <v>1426</v>
      </c>
      <c r="E1155" t="s">
        <v>208</v>
      </c>
      <c r="F1155" t="s">
        <v>1380</v>
      </c>
      <c r="G1155">
        <v>47615</v>
      </c>
      <c r="H1155" s="1">
        <v>43319</v>
      </c>
      <c r="I1155" s="1">
        <v>43325</v>
      </c>
      <c r="J1155" s="1">
        <v>53905</v>
      </c>
      <c r="K1155" t="s">
        <v>113</v>
      </c>
      <c r="L1155" t="s">
        <v>7</v>
      </c>
      <c r="M1155">
        <v>-49312.13</v>
      </c>
      <c r="N1155">
        <v>-49312.13</v>
      </c>
      <c r="O1155" t="s">
        <v>120</v>
      </c>
      <c r="P1155" t="s">
        <v>1598</v>
      </c>
      <c r="AH1155">
        <v>1733786</v>
      </c>
      <c r="AI1155">
        <v>1733220</v>
      </c>
      <c r="AJ1155">
        <f t="shared" si="22"/>
        <v>1</v>
      </c>
    </row>
    <row r="1156" spans="1:36">
      <c r="A1156" s="1">
        <v>46230</v>
      </c>
      <c r="B1156" t="s">
        <v>977</v>
      </c>
      <c r="C1156" t="s">
        <v>7</v>
      </c>
      <c r="D1156" t="s">
        <v>1426</v>
      </c>
      <c r="E1156" t="s">
        <v>208</v>
      </c>
      <c r="F1156" t="s">
        <v>1380</v>
      </c>
      <c r="G1156">
        <v>47618</v>
      </c>
      <c r="H1156" s="1">
        <v>43319</v>
      </c>
      <c r="I1156" s="1">
        <v>43325</v>
      </c>
      <c r="J1156" s="1">
        <v>53905</v>
      </c>
      <c r="K1156" t="s">
        <v>113</v>
      </c>
      <c r="L1156" t="s">
        <v>7</v>
      </c>
      <c r="M1156">
        <v>49312.13</v>
      </c>
      <c r="N1156">
        <v>49312.13</v>
      </c>
      <c r="O1156" t="s">
        <v>120</v>
      </c>
      <c r="P1156" t="s">
        <v>1583</v>
      </c>
      <c r="AH1156">
        <v>1730956</v>
      </c>
      <c r="AI1156">
        <v>1731797</v>
      </c>
      <c r="AJ1156">
        <f t="shared" ref="AJ1156:AJ1219" si="23">COUNTIF(AH:AH,AI1156)</f>
        <v>1</v>
      </c>
    </row>
    <row r="1157" spans="1:36">
      <c r="A1157" s="1">
        <v>46230</v>
      </c>
      <c r="B1157" t="s">
        <v>977</v>
      </c>
      <c r="C1157" t="s">
        <v>7</v>
      </c>
      <c r="D1157" t="s">
        <v>1426</v>
      </c>
      <c r="E1157" t="s">
        <v>208</v>
      </c>
      <c r="F1157" t="s">
        <v>1380</v>
      </c>
      <c r="G1157">
        <v>47618</v>
      </c>
      <c r="H1157" s="1">
        <v>43319</v>
      </c>
      <c r="I1157" s="1">
        <v>43325</v>
      </c>
      <c r="J1157" s="1">
        <v>53905</v>
      </c>
      <c r="K1157" t="s">
        <v>980</v>
      </c>
      <c r="L1157" t="s">
        <v>7</v>
      </c>
      <c r="M1157">
        <v>200100</v>
      </c>
      <c r="N1157">
        <v>200100</v>
      </c>
      <c r="O1157" t="s">
        <v>120</v>
      </c>
      <c r="P1157" t="s">
        <v>1583</v>
      </c>
      <c r="AH1157">
        <v>1733607</v>
      </c>
      <c r="AI1157">
        <v>1731833</v>
      </c>
      <c r="AJ1157">
        <f t="shared" si="23"/>
        <v>1</v>
      </c>
    </row>
    <row r="1158" spans="1:36">
      <c r="A1158" s="1">
        <v>46230</v>
      </c>
      <c r="B1158" t="s">
        <v>977</v>
      </c>
      <c r="C1158" t="s">
        <v>7</v>
      </c>
      <c r="D1158" t="s">
        <v>1426</v>
      </c>
      <c r="E1158" t="s">
        <v>208</v>
      </c>
      <c r="F1158" t="s">
        <v>1484</v>
      </c>
      <c r="G1158">
        <v>47624</v>
      </c>
      <c r="H1158" s="1">
        <v>43320</v>
      </c>
      <c r="I1158" s="1">
        <v>43356</v>
      </c>
      <c r="J1158" s="1">
        <v>54089</v>
      </c>
      <c r="K1158" t="s">
        <v>113</v>
      </c>
      <c r="L1158" t="s">
        <v>7</v>
      </c>
      <c r="M1158">
        <v>-98292.52</v>
      </c>
      <c r="N1158">
        <v>-98292.52</v>
      </c>
      <c r="O1158" t="s">
        <v>120</v>
      </c>
      <c r="P1158" t="s">
        <v>1583</v>
      </c>
      <c r="AH1158">
        <v>1731947</v>
      </c>
      <c r="AI1158">
        <v>1732252</v>
      </c>
      <c r="AJ1158">
        <f t="shared" si="23"/>
        <v>1</v>
      </c>
    </row>
    <row r="1159" spans="1:36">
      <c r="A1159" s="1">
        <v>46230</v>
      </c>
      <c r="B1159" t="s">
        <v>977</v>
      </c>
      <c r="C1159" t="s">
        <v>7</v>
      </c>
      <c r="D1159" t="s">
        <v>1426</v>
      </c>
      <c r="E1159" t="s">
        <v>208</v>
      </c>
      <c r="F1159" t="s">
        <v>1484</v>
      </c>
      <c r="G1159">
        <v>47624</v>
      </c>
      <c r="H1159" s="1">
        <v>43320</v>
      </c>
      <c r="I1159" s="1">
        <v>43356</v>
      </c>
      <c r="J1159" s="1">
        <v>54089</v>
      </c>
      <c r="K1159" t="s">
        <v>980</v>
      </c>
      <c r="L1159" t="s">
        <v>7</v>
      </c>
      <c r="M1159">
        <v>-300614</v>
      </c>
      <c r="N1159">
        <v>-300614</v>
      </c>
      <c r="O1159" t="s">
        <v>120</v>
      </c>
      <c r="P1159" t="s">
        <v>1583</v>
      </c>
      <c r="AH1159">
        <v>1728385</v>
      </c>
      <c r="AI1159">
        <v>1733467</v>
      </c>
      <c r="AJ1159">
        <f t="shared" si="23"/>
        <v>1</v>
      </c>
    </row>
    <row r="1160" spans="1:36">
      <c r="A1160" s="1">
        <v>46230</v>
      </c>
      <c r="B1160" t="s">
        <v>977</v>
      </c>
      <c r="C1160" t="s">
        <v>7</v>
      </c>
      <c r="D1160" t="s">
        <v>1426</v>
      </c>
      <c r="E1160" t="s">
        <v>208</v>
      </c>
      <c r="F1160" t="s">
        <v>1484</v>
      </c>
      <c r="G1160">
        <v>47817</v>
      </c>
      <c r="H1160" s="1">
        <v>43343</v>
      </c>
      <c r="I1160" s="1">
        <v>43356</v>
      </c>
      <c r="J1160" s="1">
        <v>54089</v>
      </c>
      <c r="K1160" t="s">
        <v>980</v>
      </c>
      <c r="L1160" t="s">
        <v>7</v>
      </c>
      <c r="M1160">
        <v>-84680</v>
      </c>
      <c r="N1160">
        <v>-84680</v>
      </c>
      <c r="O1160" t="s">
        <v>120</v>
      </c>
      <c r="P1160" t="s">
        <v>1586</v>
      </c>
      <c r="AH1160">
        <v>1730228</v>
      </c>
      <c r="AI1160">
        <v>1732081</v>
      </c>
      <c r="AJ1160">
        <f t="shared" si="23"/>
        <v>1</v>
      </c>
    </row>
    <row r="1161" spans="1:36">
      <c r="A1161" s="1">
        <v>46230</v>
      </c>
      <c r="B1161" t="s">
        <v>977</v>
      </c>
      <c r="C1161" t="s">
        <v>7</v>
      </c>
      <c r="D1161" t="s">
        <v>1426</v>
      </c>
      <c r="E1161" t="s">
        <v>208</v>
      </c>
      <c r="F1161" t="s">
        <v>1484</v>
      </c>
      <c r="G1161">
        <v>47817</v>
      </c>
      <c r="H1161" s="1">
        <v>43343</v>
      </c>
      <c r="I1161" s="1">
        <v>43356</v>
      </c>
      <c r="J1161" s="1">
        <v>54089</v>
      </c>
      <c r="K1161" t="s">
        <v>113</v>
      </c>
      <c r="L1161" t="s">
        <v>7</v>
      </c>
      <c r="M1161">
        <v>-27688.03</v>
      </c>
      <c r="N1161">
        <v>-27688.03</v>
      </c>
      <c r="O1161" t="s">
        <v>120</v>
      </c>
      <c r="P1161" t="s">
        <v>1586</v>
      </c>
      <c r="AH1161">
        <v>1733760</v>
      </c>
      <c r="AI1161">
        <v>1732552</v>
      </c>
      <c r="AJ1161">
        <f t="shared" si="23"/>
        <v>1</v>
      </c>
    </row>
    <row r="1162" spans="1:36">
      <c r="A1162" s="1">
        <v>46230</v>
      </c>
      <c r="B1162" t="s">
        <v>977</v>
      </c>
      <c r="C1162" t="s">
        <v>7</v>
      </c>
      <c r="D1162" t="s">
        <v>1426</v>
      </c>
      <c r="E1162" t="s">
        <v>208</v>
      </c>
      <c r="F1162" t="s">
        <v>1484</v>
      </c>
      <c r="G1162">
        <v>47837</v>
      </c>
      <c r="H1162" s="1">
        <v>43347</v>
      </c>
      <c r="I1162" s="1">
        <v>43356</v>
      </c>
      <c r="J1162" s="1">
        <v>54089</v>
      </c>
      <c r="K1162" t="s">
        <v>113</v>
      </c>
      <c r="L1162" t="s">
        <v>7</v>
      </c>
      <c r="M1162">
        <v>125980.55</v>
      </c>
      <c r="N1162">
        <v>125980.55</v>
      </c>
      <c r="O1162" t="s">
        <v>120</v>
      </c>
      <c r="P1162" t="s">
        <v>1585</v>
      </c>
      <c r="AH1162">
        <v>1733852</v>
      </c>
      <c r="AI1162">
        <v>1733097</v>
      </c>
      <c r="AJ1162">
        <f t="shared" si="23"/>
        <v>1</v>
      </c>
    </row>
    <row r="1163" spans="1:36">
      <c r="A1163" s="1">
        <v>46230</v>
      </c>
      <c r="B1163" t="s">
        <v>977</v>
      </c>
      <c r="C1163" t="s">
        <v>7</v>
      </c>
      <c r="D1163" t="s">
        <v>1426</v>
      </c>
      <c r="E1163" t="s">
        <v>208</v>
      </c>
      <c r="F1163" t="s">
        <v>1484</v>
      </c>
      <c r="G1163">
        <v>47837</v>
      </c>
      <c r="H1163" s="1">
        <v>43347</v>
      </c>
      <c r="I1163" s="1">
        <v>43356</v>
      </c>
      <c r="J1163" s="1">
        <v>54089</v>
      </c>
      <c r="K1163" t="s">
        <v>980</v>
      </c>
      <c r="L1163" t="s">
        <v>7</v>
      </c>
      <c r="M1163">
        <v>385294</v>
      </c>
      <c r="N1163">
        <v>385294</v>
      </c>
      <c r="O1163" t="s">
        <v>120</v>
      </c>
      <c r="P1163" t="s">
        <v>1585</v>
      </c>
      <c r="AH1163">
        <v>1733720</v>
      </c>
      <c r="AI1163">
        <v>1733421</v>
      </c>
      <c r="AJ1163">
        <f t="shared" si="23"/>
        <v>1</v>
      </c>
    </row>
    <row r="1164" spans="1:36">
      <c r="A1164" s="1">
        <v>46230</v>
      </c>
      <c r="B1164" t="s">
        <v>977</v>
      </c>
      <c r="C1164" t="s">
        <v>7</v>
      </c>
      <c r="D1164" t="s">
        <v>1426</v>
      </c>
      <c r="E1164" t="s">
        <v>208</v>
      </c>
      <c r="F1164" t="s">
        <v>1484</v>
      </c>
      <c r="G1164">
        <v>47847</v>
      </c>
      <c r="H1164" s="1">
        <v>43347</v>
      </c>
      <c r="I1164" s="1">
        <v>43356</v>
      </c>
      <c r="J1164" s="1">
        <v>54089</v>
      </c>
      <c r="K1164" t="s">
        <v>980</v>
      </c>
      <c r="L1164" t="s">
        <v>7</v>
      </c>
      <c r="M1164">
        <v>84680</v>
      </c>
      <c r="N1164">
        <v>84680</v>
      </c>
      <c r="O1164" t="s">
        <v>120</v>
      </c>
      <c r="P1164" t="s">
        <v>1586</v>
      </c>
      <c r="AH1164">
        <v>1733743</v>
      </c>
      <c r="AI1164">
        <v>1733033</v>
      </c>
      <c r="AJ1164">
        <f t="shared" si="23"/>
        <v>1</v>
      </c>
    </row>
    <row r="1165" spans="1:36">
      <c r="A1165" s="1">
        <v>46230</v>
      </c>
      <c r="B1165" t="s">
        <v>977</v>
      </c>
      <c r="C1165" t="s">
        <v>7</v>
      </c>
      <c r="D1165" t="s">
        <v>1426</v>
      </c>
      <c r="E1165" t="s">
        <v>208</v>
      </c>
      <c r="F1165" t="s">
        <v>1484</v>
      </c>
      <c r="G1165">
        <v>47847</v>
      </c>
      <c r="H1165" s="1">
        <v>43347</v>
      </c>
      <c r="I1165" s="1">
        <v>43356</v>
      </c>
      <c r="J1165" s="1">
        <v>54089</v>
      </c>
      <c r="K1165" t="s">
        <v>113</v>
      </c>
      <c r="L1165" t="s">
        <v>7</v>
      </c>
      <c r="M1165">
        <v>27688.03</v>
      </c>
      <c r="N1165">
        <v>27688.03</v>
      </c>
      <c r="O1165" t="s">
        <v>120</v>
      </c>
      <c r="P1165" t="s">
        <v>1586</v>
      </c>
      <c r="AH1165">
        <v>1732120</v>
      </c>
      <c r="AI1165">
        <v>1733464</v>
      </c>
      <c r="AJ1165">
        <f t="shared" si="23"/>
        <v>1</v>
      </c>
    </row>
    <row r="1166" spans="1:36">
      <c r="A1166" s="1">
        <v>46230</v>
      </c>
      <c r="B1166" t="s">
        <v>977</v>
      </c>
      <c r="C1166" t="s">
        <v>7</v>
      </c>
      <c r="D1166" t="s">
        <v>1426</v>
      </c>
      <c r="E1166" t="s">
        <v>208</v>
      </c>
      <c r="F1166" t="s">
        <v>1484</v>
      </c>
      <c r="G1166">
        <v>47848</v>
      </c>
      <c r="H1166" s="1">
        <v>43347</v>
      </c>
      <c r="I1166" s="1">
        <v>43356</v>
      </c>
      <c r="J1166" s="1">
        <v>54089</v>
      </c>
      <c r="K1166" t="s">
        <v>113</v>
      </c>
      <c r="L1166" t="s">
        <v>7</v>
      </c>
      <c r="M1166">
        <v>-27688.03</v>
      </c>
      <c r="N1166">
        <v>-27688.03</v>
      </c>
      <c r="O1166" t="s">
        <v>120</v>
      </c>
      <c r="P1166" t="s">
        <v>1585</v>
      </c>
      <c r="AH1166">
        <v>1733163</v>
      </c>
      <c r="AI1166">
        <v>1732789</v>
      </c>
      <c r="AJ1166">
        <f t="shared" si="23"/>
        <v>1</v>
      </c>
    </row>
    <row r="1167" spans="1:36">
      <c r="A1167" s="1">
        <v>46230</v>
      </c>
      <c r="B1167" t="s">
        <v>977</v>
      </c>
      <c r="C1167" t="s">
        <v>7</v>
      </c>
      <c r="D1167" t="s">
        <v>1426</v>
      </c>
      <c r="E1167" t="s">
        <v>208</v>
      </c>
      <c r="F1167" t="s">
        <v>1484</v>
      </c>
      <c r="G1167">
        <v>47848</v>
      </c>
      <c r="H1167" s="1">
        <v>43347</v>
      </c>
      <c r="I1167" s="1">
        <v>43356</v>
      </c>
      <c r="J1167" s="1">
        <v>54089</v>
      </c>
      <c r="K1167" t="s">
        <v>980</v>
      </c>
      <c r="L1167" t="s">
        <v>7</v>
      </c>
      <c r="M1167">
        <v>-84680</v>
      </c>
      <c r="N1167">
        <v>-84680</v>
      </c>
      <c r="O1167" t="s">
        <v>120</v>
      </c>
      <c r="P1167" t="s">
        <v>1585</v>
      </c>
      <c r="AH1167">
        <v>1802964</v>
      </c>
      <c r="AI1167">
        <v>1732305</v>
      </c>
      <c r="AJ1167">
        <f t="shared" si="23"/>
        <v>1</v>
      </c>
    </row>
    <row r="1168" spans="1:36">
      <c r="A1168" s="1">
        <v>46230</v>
      </c>
      <c r="B1168" t="s">
        <v>977</v>
      </c>
      <c r="C1168" t="s">
        <v>7</v>
      </c>
      <c r="D1168" t="s">
        <v>1426</v>
      </c>
      <c r="E1168" t="s">
        <v>208</v>
      </c>
      <c r="F1168" t="s">
        <v>1484</v>
      </c>
      <c r="G1168">
        <v>47849</v>
      </c>
      <c r="H1168" s="1">
        <v>43347</v>
      </c>
      <c r="I1168" s="1">
        <v>43356</v>
      </c>
      <c r="J1168" s="1">
        <v>54089</v>
      </c>
      <c r="K1168" t="s">
        <v>980</v>
      </c>
      <c r="L1168" t="s">
        <v>7</v>
      </c>
      <c r="M1168">
        <v>-300614</v>
      </c>
      <c r="N1168">
        <v>-300614</v>
      </c>
      <c r="O1168" t="s">
        <v>120</v>
      </c>
      <c r="P1168" t="s">
        <v>1585</v>
      </c>
      <c r="AH1168">
        <v>1802957</v>
      </c>
      <c r="AI1168">
        <v>1733006</v>
      </c>
      <c r="AJ1168">
        <f t="shared" si="23"/>
        <v>1</v>
      </c>
    </row>
    <row r="1169" spans="1:36">
      <c r="A1169" s="1">
        <v>46230</v>
      </c>
      <c r="B1169" t="s">
        <v>977</v>
      </c>
      <c r="C1169" t="s">
        <v>7</v>
      </c>
      <c r="D1169" t="s">
        <v>1426</v>
      </c>
      <c r="E1169" t="s">
        <v>208</v>
      </c>
      <c r="F1169" t="s">
        <v>1484</v>
      </c>
      <c r="G1169">
        <v>47849</v>
      </c>
      <c r="H1169" s="1">
        <v>43347</v>
      </c>
      <c r="I1169" s="1">
        <v>43356</v>
      </c>
      <c r="J1169" s="1">
        <v>54089</v>
      </c>
      <c r="K1169" t="s">
        <v>113</v>
      </c>
      <c r="L1169" t="s">
        <v>7</v>
      </c>
      <c r="M1169">
        <v>-98292.52</v>
      </c>
      <c r="N1169">
        <v>-98292.52</v>
      </c>
      <c r="O1169" t="s">
        <v>120</v>
      </c>
      <c r="P1169" t="s">
        <v>1585</v>
      </c>
      <c r="AH1169">
        <v>1802972</v>
      </c>
      <c r="AI1169">
        <v>1732713</v>
      </c>
      <c r="AJ1169">
        <f t="shared" si="23"/>
        <v>1</v>
      </c>
    </row>
    <row r="1170" spans="1:36">
      <c r="A1170" s="1">
        <v>46230</v>
      </c>
      <c r="B1170" t="s">
        <v>977</v>
      </c>
      <c r="C1170" t="s">
        <v>7</v>
      </c>
      <c r="D1170" t="s">
        <v>1426</v>
      </c>
      <c r="E1170" t="s">
        <v>208</v>
      </c>
      <c r="F1170" t="s">
        <v>1484</v>
      </c>
      <c r="G1170">
        <v>47850</v>
      </c>
      <c r="H1170" s="1">
        <v>43347</v>
      </c>
      <c r="I1170" s="1">
        <v>43356</v>
      </c>
      <c r="J1170" s="1">
        <v>54089</v>
      </c>
      <c r="K1170" t="s">
        <v>980</v>
      </c>
      <c r="L1170" t="s">
        <v>7</v>
      </c>
      <c r="M1170">
        <v>300614</v>
      </c>
      <c r="N1170">
        <v>300614</v>
      </c>
      <c r="O1170" t="s">
        <v>120</v>
      </c>
      <c r="P1170" t="s">
        <v>1583</v>
      </c>
      <c r="AH1170">
        <v>1802976</v>
      </c>
      <c r="AI1170">
        <v>1732699</v>
      </c>
      <c r="AJ1170">
        <f t="shared" si="23"/>
        <v>1</v>
      </c>
    </row>
    <row r="1171" spans="1:36">
      <c r="A1171" s="1">
        <v>46230</v>
      </c>
      <c r="B1171" t="s">
        <v>977</v>
      </c>
      <c r="C1171" t="s">
        <v>7</v>
      </c>
      <c r="D1171" t="s">
        <v>1426</v>
      </c>
      <c r="E1171" t="s">
        <v>208</v>
      </c>
      <c r="F1171" t="s">
        <v>1484</v>
      </c>
      <c r="G1171">
        <v>47850</v>
      </c>
      <c r="H1171" s="1">
        <v>43347</v>
      </c>
      <c r="I1171" s="1">
        <v>43356</v>
      </c>
      <c r="J1171" s="1">
        <v>54089</v>
      </c>
      <c r="K1171" t="s">
        <v>113</v>
      </c>
      <c r="L1171" t="s">
        <v>7</v>
      </c>
      <c r="M1171">
        <v>98292.52</v>
      </c>
      <c r="N1171">
        <v>98292.52</v>
      </c>
      <c r="O1171" t="s">
        <v>120</v>
      </c>
      <c r="P1171" t="s">
        <v>1583</v>
      </c>
      <c r="AH1171">
        <v>1731067</v>
      </c>
      <c r="AI1171">
        <v>1733300</v>
      </c>
      <c r="AJ1171">
        <f t="shared" si="23"/>
        <v>1</v>
      </c>
    </row>
    <row r="1172" spans="1:36">
      <c r="A1172" s="1">
        <v>46230</v>
      </c>
      <c r="B1172" t="s">
        <v>977</v>
      </c>
      <c r="C1172" t="s">
        <v>7</v>
      </c>
      <c r="D1172" t="s">
        <v>1426</v>
      </c>
      <c r="E1172" t="s">
        <v>208</v>
      </c>
      <c r="F1172" t="s">
        <v>1387</v>
      </c>
      <c r="G1172">
        <v>47616</v>
      </c>
      <c r="H1172" s="1">
        <v>43319</v>
      </c>
      <c r="I1172" s="1">
        <v>43356</v>
      </c>
      <c r="J1172" s="1">
        <v>54302</v>
      </c>
      <c r="K1172" t="s">
        <v>113</v>
      </c>
      <c r="L1172" t="s">
        <v>7</v>
      </c>
      <c r="M1172">
        <v>56250.38</v>
      </c>
      <c r="N1172">
        <v>56250.38</v>
      </c>
      <c r="O1172" t="s">
        <v>120</v>
      </c>
      <c r="P1172" t="s">
        <v>1585</v>
      </c>
      <c r="AH1172">
        <v>1729588</v>
      </c>
      <c r="AI1172">
        <v>1732886</v>
      </c>
      <c r="AJ1172">
        <f t="shared" si="23"/>
        <v>1</v>
      </c>
    </row>
    <row r="1173" spans="1:36">
      <c r="A1173" s="1">
        <v>46230</v>
      </c>
      <c r="B1173" t="s">
        <v>977</v>
      </c>
      <c r="C1173" t="s">
        <v>7</v>
      </c>
      <c r="D1173" t="s">
        <v>1426</v>
      </c>
      <c r="E1173" t="s">
        <v>208</v>
      </c>
      <c r="F1173" t="s">
        <v>1387</v>
      </c>
      <c r="G1173">
        <v>47616</v>
      </c>
      <c r="H1173" s="1">
        <v>43319</v>
      </c>
      <c r="I1173" s="1">
        <v>43356</v>
      </c>
      <c r="J1173" s="1">
        <v>54302</v>
      </c>
      <c r="K1173" t="s">
        <v>980</v>
      </c>
      <c r="L1173" t="s">
        <v>7</v>
      </c>
      <c r="M1173">
        <v>219600</v>
      </c>
      <c r="N1173">
        <v>219600</v>
      </c>
      <c r="O1173" t="s">
        <v>120</v>
      </c>
      <c r="P1173" t="s">
        <v>1585</v>
      </c>
      <c r="AH1173">
        <v>1727924</v>
      </c>
      <c r="AI1173">
        <v>1732284</v>
      </c>
      <c r="AJ1173">
        <f t="shared" si="23"/>
        <v>1</v>
      </c>
    </row>
    <row r="1174" spans="1:36">
      <c r="A1174" s="1">
        <v>46230</v>
      </c>
      <c r="B1174" t="s">
        <v>977</v>
      </c>
      <c r="C1174" t="s">
        <v>7</v>
      </c>
      <c r="D1174" t="s">
        <v>1426</v>
      </c>
      <c r="E1174" t="s">
        <v>208</v>
      </c>
      <c r="F1174" t="s">
        <v>1387</v>
      </c>
      <c r="G1174">
        <v>47728</v>
      </c>
      <c r="H1174" s="1">
        <v>43333</v>
      </c>
      <c r="I1174" s="1">
        <v>43356</v>
      </c>
      <c r="J1174" s="1">
        <v>54302</v>
      </c>
      <c r="K1174" t="s">
        <v>980</v>
      </c>
      <c r="L1174" t="s">
        <v>7</v>
      </c>
      <c r="M1174">
        <v>-219600</v>
      </c>
      <c r="N1174">
        <v>-219600</v>
      </c>
      <c r="O1174" t="s">
        <v>120</v>
      </c>
      <c r="P1174" t="s">
        <v>1590</v>
      </c>
      <c r="AH1174">
        <v>1733552</v>
      </c>
      <c r="AI1174">
        <v>1732876</v>
      </c>
      <c r="AJ1174">
        <f t="shared" si="23"/>
        <v>1</v>
      </c>
    </row>
    <row r="1175" spans="1:36">
      <c r="A1175" s="1">
        <v>46230</v>
      </c>
      <c r="B1175" t="s">
        <v>977</v>
      </c>
      <c r="C1175" t="s">
        <v>7</v>
      </c>
      <c r="D1175" t="s">
        <v>1426</v>
      </c>
      <c r="E1175" t="s">
        <v>208</v>
      </c>
      <c r="F1175" t="s">
        <v>1387</v>
      </c>
      <c r="G1175">
        <v>47728</v>
      </c>
      <c r="H1175" s="1">
        <v>43333</v>
      </c>
      <c r="I1175" s="1">
        <v>43356</v>
      </c>
      <c r="J1175" s="1">
        <v>54302</v>
      </c>
      <c r="K1175" t="s">
        <v>113</v>
      </c>
      <c r="L1175" t="s">
        <v>7</v>
      </c>
      <c r="M1175">
        <v>-56250.38</v>
      </c>
      <c r="N1175">
        <v>-56250.38</v>
      </c>
      <c r="O1175" t="s">
        <v>120</v>
      </c>
      <c r="P1175" t="s">
        <v>1590</v>
      </c>
      <c r="AH1175">
        <v>1733615</v>
      </c>
      <c r="AI1175">
        <v>1733453</v>
      </c>
      <c r="AJ1175">
        <f t="shared" si="23"/>
        <v>1</v>
      </c>
    </row>
    <row r="1176" spans="1:36">
      <c r="A1176" s="1">
        <v>46230</v>
      </c>
      <c r="B1176" t="s">
        <v>977</v>
      </c>
      <c r="C1176" t="s">
        <v>7</v>
      </c>
      <c r="D1176" t="s">
        <v>1426</v>
      </c>
      <c r="E1176" t="s">
        <v>208</v>
      </c>
      <c r="F1176" t="s">
        <v>1387</v>
      </c>
      <c r="G1176">
        <v>47840</v>
      </c>
      <c r="H1176" s="1">
        <v>43347</v>
      </c>
      <c r="I1176" s="1">
        <v>43356</v>
      </c>
      <c r="J1176" s="1">
        <v>54302</v>
      </c>
      <c r="K1176" t="s">
        <v>980</v>
      </c>
      <c r="L1176" t="s">
        <v>7</v>
      </c>
      <c r="M1176">
        <v>219600</v>
      </c>
      <c r="N1176">
        <v>219600</v>
      </c>
      <c r="O1176" t="s">
        <v>120</v>
      </c>
      <c r="P1176" t="s">
        <v>1590</v>
      </c>
      <c r="AH1176">
        <v>1733794</v>
      </c>
      <c r="AI1176">
        <v>1733048</v>
      </c>
      <c r="AJ1176">
        <f t="shared" si="23"/>
        <v>1</v>
      </c>
    </row>
    <row r="1177" spans="1:36">
      <c r="A1177" s="1">
        <v>46230</v>
      </c>
      <c r="B1177" t="s">
        <v>977</v>
      </c>
      <c r="C1177" t="s">
        <v>7</v>
      </c>
      <c r="D1177" t="s">
        <v>1426</v>
      </c>
      <c r="E1177" t="s">
        <v>208</v>
      </c>
      <c r="F1177" t="s">
        <v>1387</v>
      </c>
      <c r="G1177">
        <v>47840</v>
      </c>
      <c r="H1177" s="1">
        <v>43347</v>
      </c>
      <c r="I1177" s="1">
        <v>43356</v>
      </c>
      <c r="J1177" s="1">
        <v>54302</v>
      </c>
      <c r="K1177" t="s">
        <v>113</v>
      </c>
      <c r="L1177" t="s">
        <v>7</v>
      </c>
      <c r="M1177">
        <v>56250.38</v>
      </c>
      <c r="N1177">
        <v>56250.38</v>
      </c>
      <c r="O1177" t="s">
        <v>120</v>
      </c>
      <c r="P1177" t="s">
        <v>1590</v>
      </c>
      <c r="AH1177">
        <v>1732485</v>
      </c>
      <c r="AI1177">
        <v>1733429</v>
      </c>
      <c r="AJ1177">
        <f t="shared" si="23"/>
        <v>1</v>
      </c>
    </row>
    <row r="1178" spans="1:36">
      <c r="A1178" s="1">
        <v>46230</v>
      </c>
      <c r="B1178" t="s">
        <v>977</v>
      </c>
      <c r="C1178" t="s">
        <v>7</v>
      </c>
      <c r="D1178" t="s">
        <v>1426</v>
      </c>
      <c r="E1178" t="s">
        <v>208</v>
      </c>
      <c r="F1178" t="s">
        <v>1387</v>
      </c>
      <c r="G1178">
        <v>47841</v>
      </c>
      <c r="H1178" s="1">
        <v>43347</v>
      </c>
      <c r="I1178" s="1">
        <v>43356</v>
      </c>
      <c r="J1178" s="1">
        <v>54302</v>
      </c>
      <c r="K1178" t="s">
        <v>980</v>
      </c>
      <c r="L1178" t="s">
        <v>7</v>
      </c>
      <c r="M1178">
        <v>-219600</v>
      </c>
      <c r="N1178">
        <v>-219600</v>
      </c>
      <c r="O1178" t="s">
        <v>120</v>
      </c>
      <c r="P1178" t="s">
        <v>1585</v>
      </c>
      <c r="AH1178">
        <v>1732542</v>
      </c>
      <c r="AI1178">
        <v>1732359</v>
      </c>
      <c r="AJ1178">
        <f t="shared" si="23"/>
        <v>1</v>
      </c>
    </row>
    <row r="1179" spans="1:36">
      <c r="A1179" s="1">
        <v>46230</v>
      </c>
      <c r="B1179" t="s">
        <v>977</v>
      </c>
      <c r="C1179" t="s">
        <v>7</v>
      </c>
      <c r="D1179" t="s">
        <v>1426</v>
      </c>
      <c r="E1179" t="s">
        <v>208</v>
      </c>
      <c r="F1179" t="s">
        <v>1387</v>
      </c>
      <c r="G1179">
        <v>47841</v>
      </c>
      <c r="H1179" s="1">
        <v>43347</v>
      </c>
      <c r="I1179" s="1">
        <v>43356</v>
      </c>
      <c r="J1179" s="1">
        <v>54302</v>
      </c>
      <c r="K1179" t="s">
        <v>113</v>
      </c>
      <c r="L1179" t="s">
        <v>7</v>
      </c>
      <c r="M1179">
        <v>-56250.38</v>
      </c>
      <c r="N1179">
        <v>-56250.38</v>
      </c>
      <c r="O1179" t="s">
        <v>120</v>
      </c>
      <c r="P1179" t="s">
        <v>1585</v>
      </c>
      <c r="AH1179">
        <v>1732841</v>
      </c>
      <c r="AI1179">
        <v>1732959</v>
      </c>
      <c r="AJ1179">
        <f t="shared" si="23"/>
        <v>1</v>
      </c>
    </row>
    <row r="1180" spans="1:36">
      <c r="A1180" s="1">
        <v>46230</v>
      </c>
      <c r="B1180" t="s">
        <v>977</v>
      </c>
      <c r="C1180" t="s">
        <v>7</v>
      </c>
      <c r="D1180" t="s">
        <v>1426</v>
      </c>
      <c r="E1180" t="s">
        <v>208</v>
      </c>
      <c r="F1180" t="s">
        <v>1388</v>
      </c>
      <c r="G1180">
        <v>47839</v>
      </c>
      <c r="H1180" s="1">
        <v>43347</v>
      </c>
      <c r="I1180" s="1">
        <v>43384</v>
      </c>
      <c r="J1180" s="1">
        <v>54089</v>
      </c>
      <c r="K1180" t="s">
        <v>980</v>
      </c>
      <c r="L1180" t="s">
        <v>7</v>
      </c>
      <c r="M1180">
        <v>-383474</v>
      </c>
      <c r="N1180">
        <v>-383474</v>
      </c>
      <c r="O1180" t="s">
        <v>120</v>
      </c>
      <c r="P1180" t="s">
        <v>1585</v>
      </c>
      <c r="AH1180">
        <v>1729227</v>
      </c>
      <c r="AI1180">
        <v>1732674</v>
      </c>
      <c r="AJ1180">
        <f t="shared" si="23"/>
        <v>1</v>
      </c>
    </row>
    <row r="1181" spans="1:36">
      <c r="A1181" s="1">
        <v>46230</v>
      </c>
      <c r="B1181" t="s">
        <v>977</v>
      </c>
      <c r="C1181" t="s">
        <v>7</v>
      </c>
      <c r="D1181" t="s">
        <v>1426</v>
      </c>
      <c r="E1181" t="s">
        <v>208</v>
      </c>
      <c r="F1181" t="s">
        <v>1388</v>
      </c>
      <c r="G1181">
        <v>47839</v>
      </c>
      <c r="H1181" s="1">
        <v>43347</v>
      </c>
      <c r="I1181" s="1">
        <v>43384</v>
      </c>
      <c r="J1181" s="1">
        <v>54089</v>
      </c>
      <c r="K1181" t="s">
        <v>113</v>
      </c>
      <c r="L1181" t="s">
        <v>7</v>
      </c>
      <c r="M1181">
        <v>-127700.45</v>
      </c>
      <c r="N1181">
        <v>-127700.45</v>
      </c>
      <c r="O1181" t="s">
        <v>120</v>
      </c>
      <c r="P1181" t="s">
        <v>1585</v>
      </c>
      <c r="AH1181">
        <v>1733526</v>
      </c>
      <c r="AI1181">
        <v>1732332</v>
      </c>
      <c r="AJ1181">
        <f t="shared" si="23"/>
        <v>1</v>
      </c>
    </row>
    <row r="1182" spans="1:36">
      <c r="A1182" s="1">
        <v>46230</v>
      </c>
      <c r="B1182" t="s">
        <v>977</v>
      </c>
      <c r="C1182" t="s">
        <v>7</v>
      </c>
      <c r="D1182" t="s">
        <v>1426</v>
      </c>
      <c r="E1182" t="s">
        <v>208</v>
      </c>
      <c r="F1182" t="s">
        <v>1388</v>
      </c>
      <c r="G1182">
        <v>48018</v>
      </c>
      <c r="H1182" s="1">
        <v>43357</v>
      </c>
      <c r="I1182" s="1">
        <v>43384</v>
      </c>
      <c r="J1182" s="1">
        <v>54089</v>
      </c>
      <c r="K1182" t="s">
        <v>980</v>
      </c>
      <c r="L1182" t="s">
        <v>7</v>
      </c>
      <c r="M1182">
        <v>172774</v>
      </c>
      <c r="N1182">
        <v>172774</v>
      </c>
      <c r="O1182" t="s">
        <v>120</v>
      </c>
      <c r="P1182" t="s">
        <v>1590</v>
      </c>
      <c r="AH1182">
        <v>1733815</v>
      </c>
      <c r="AI1182">
        <v>1732943</v>
      </c>
      <c r="AJ1182">
        <f t="shared" si="23"/>
        <v>1</v>
      </c>
    </row>
    <row r="1183" spans="1:36">
      <c r="A1183" s="1">
        <v>46230</v>
      </c>
      <c r="B1183" t="s">
        <v>977</v>
      </c>
      <c r="C1183" t="s">
        <v>7</v>
      </c>
      <c r="D1183" t="s">
        <v>1426</v>
      </c>
      <c r="E1183" t="s">
        <v>208</v>
      </c>
      <c r="F1183" t="s">
        <v>1388</v>
      </c>
      <c r="G1183">
        <v>48018</v>
      </c>
      <c r="H1183" s="1">
        <v>43357</v>
      </c>
      <c r="I1183" s="1">
        <v>43384</v>
      </c>
      <c r="J1183" s="1">
        <v>54089</v>
      </c>
      <c r="K1183" t="s">
        <v>113</v>
      </c>
      <c r="L1183" t="s">
        <v>7</v>
      </c>
      <c r="M1183">
        <v>57535.37</v>
      </c>
      <c r="N1183">
        <v>57535.37</v>
      </c>
      <c r="O1183" t="s">
        <v>120</v>
      </c>
      <c r="P1183" t="s">
        <v>1590</v>
      </c>
      <c r="AH1183">
        <v>1733874</v>
      </c>
      <c r="AI1183">
        <v>1732742</v>
      </c>
      <c r="AJ1183">
        <f t="shared" si="23"/>
        <v>1</v>
      </c>
    </row>
    <row r="1184" spans="1:36">
      <c r="A1184" s="1">
        <v>46230</v>
      </c>
      <c r="B1184" t="s">
        <v>977</v>
      </c>
      <c r="C1184" t="s">
        <v>7</v>
      </c>
      <c r="D1184" t="s">
        <v>1426</v>
      </c>
      <c r="E1184" t="s">
        <v>208</v>
      </c>
      <c r="F1184" t="s">
        <v>1388</v>
      </c>
      <c r="G1184">
        <v>48078</v>
      </c>
      <c r="H1184" s="1">
        <v>43368</v>
      </c>
      <c r="I1184" s="1">
        <v>43384</v>
      </c>
      <c r="J1184" s="1">
        <v>54089</v>
      </c>
      <c r="K1184" t="s">
        <v>980</v>
      </c>
      <c r="L1184" t="s">
        <v>7</v>
      </c>
      <c r="M1184">
        <v>164346</v>
      </c>
      <c r="N1184">
        <v>164346</v>
      </c>
      <c r="O1184" t="s">
        <v>120</v>
      </c>
      <c r="P1184" t="s">
        <v>830</v>
      </c>
      <c r="AH1184">
        <v>1729710</v>
      </c>
      <c r="AI1184">
        <v>1732003</v>
      </c>
      <c r="AJ1184">
        <f t="shared" si="23"/>
        <v>1</v>
      </c>
    </row>
    <row r="1185" spans="1:36">
      <c r="A1185" s="1">
        <v>46230</v>
      </c>
      <c r="B1185" t="s">
        <v>977</v>
      </c>
      <c r="C1185" t="s">
        <v>7</v>
      </c>
      <c r="D1185" t="s">
        <v>1426</v>
      </c>
      <c r="E1185" t="s">
        <v>208</v>
      </c>
      <c r="F1185" t="s">
        <v>1388</v>
      </c>
      <c r="G1185">
        <v>48078</v>
      </c>
      <c r="H1185" s="1">
        <v>43368</v>
      </c>
      <c r="I1185" s="1">
        <v>43384</v>
      </c>
      <c r="J1185" s="1">
        <v>54089</v>
      </c>
      <c r="K1185" t="s">
        <v>113</v>
      </c>
      <c r="L1185" t="s">
        <v>7</v>
      </c>
      <c r="M1185">
        <v>54728.77</v>
      </c>
      <c r="N1185">
        <v>54728.77</v>
      </c>
      <c r="O1185" t="s">
        <v>120</v>
      </c>
      <c r="P1185" t="s">
        <v>830</v>
      </c>
      <c r="AH1185">
        <v>1733604</v>
      </c>
      <c r="AI1185">
        <v>1731990</v>
      </c>
      <c r="AJ1185">
        <f t="shared" si="23"/>
        <v>1</v>
      </c>
    </row>
    <row r="1186" spans="1:36">
      <c r="A1186" s="1">
        <v>46230</v>
      </c>
      <c r="B1186" t="s">
        <v>977</v>
      </c>
      <c r="C1186" t="s">
        <v>7</v>
      </c>
      <c r="D1186" t="s">
        <v>1426</v>
      </c>
      <c r="E1186" t="s">
        <v>208</v>
      </c>
      <c r="F1186" t="s">
        <v>1388</v>
      </c>
      <c r="G1186">
        <v>48110</v>
      </c>
      <c r="H1186" s="1">
        <v>43370</v>
      </c>
      <c r="I1186" s="1">
        <v>43384</v>
      </c>
      <c r="J1186" s="1">
        <v>54089</v>
      </c>
      <c r="K1186" t="s">
        <v>113</v>
      </c>
      <c r="L1186" t="s">
        <v>7</v>
      </c>
      <c r="M1186">
        <v>15436.32</v>
      </c>
      <c r="N1186">
        <v>15436.32</v>
      </c>
      <c r="O1186" t="s">
        <v>120</v>
      </c>
      <c r="P1186" t="s">
        <v>1585</v>
      </c>
      <c r="AH1186">
        <v>1729621</v>
      </c>
      <c r="AI1186">
        <v>1732606</v>
      </c>
      <c r="AJ1186">
        <f t="shared" si="23"/>
        <v>1</v>
      </c>
    </row>
    <row r="1187" spans="1:36">
      <c r="A1187" s="1">
        <v>46230</v>
      </c>
      <c r="B1187" t="s">
        <v>977</v>
      </c>
      <c r="C1187" t="s">
        <v>7</v>
      </c>
      <c r="D1187" t="s">
        <v>1426</v>
      </c>
      <c r="E1187" t="s">
        <v>208</v>
      </c>
      <c r="F1187" t="s">
        <v>1388</v>
      </c>
      <c r="G1187">
        <v>48110</v>
      </c>
      <c r="H1187" s="1">
        <v>43370</v>
      </c>
      <c r="I1187" s="1">
        <v>43384</v>
      </c>
      <c r="J1187" s="1">
        <v>54089</v>
      </c>
      <c r="K1187" t="s">
        <v>980</v>
      </c>
      <c r="L1187" t="s">
        <v>7</v>
      </c>
      <c r="M1187">
        <v>46354</v>
      </c>
      <c r="N1187">
        <v>46354</v>
      </c>
      <c r="O1187" t="s">
        <v>120</v>
      </c>
      <c r="P1187" t="s">
        <v>1585</v>
      </c>
      <c r="AH1187">
        <v>1731851</v>
      </c>
      <c r="AI1187">
        <v>1731840</v>
      </c>
      <c r="AJ1187">
        <f t="shared" si="23"/>
        <v>1</v>
      </c>
    </row>
    <row r="1188" spans="1:36">
      <c r="A1188" s="1">
        <v>46230</v>
      </c>
      <c r="B1188" t="s">
        <v>977</v>
      </c>
      <c r="C1188" t="s">
        <v>7</v>
      </c>
      <c r="D1188" t="s">
        <v>1426</v>
      </c>
      <c r="E1188" t="s">
        <v>208</v>
      </c>
      <c r="F1188" t="s">
        <v>1388</v>
      </c>
      <c r="G1188">
        <v>48141</v>
      </c>
      <c r="H1188" s="1">
        <v>43371</v>
      </c>
      <c r="I1188" s="1">
        <v>43384</v>
      </c>
      <c r="J1188" s="1">
        <v>54089</v>
      </c>
      <c r="K1188" t="s">
        <v>113</v>
      </c>
      <c r="L1188" t="s">
        <v>7</v>
      </c>
      <c r="M1188">
        <v>-56132.07</v>
      </c>
      <c r="N1188">
        <v>-56132.07</v>
      </c>
      <c r="O1188" t="s">
        <v>120</v>
      </c>
      <c r="P1188" t="s">
        <v>1583</v>
      </c>
      <c r="AH1188">
        <v>1732077</v>
      </c>
      <c r="AI1188">
        <v>1732612</v>
      </c>
      <c r="AJ1188">
        <f t="shared" si="23"/>
        <v>1</v>
      </c>
    </row>
    <row r="1189" spans="1:36">
      <c r="A1189" s="1">
        <v>46230</v>
      </c>
      <c r="B1189" t="s">
        <v>977</v>
      </c>
      <c r="C1189" t="s">
        <v>7</v>
      </c>
      <c r="D1189" t="s">
        <v>1426</v>
      </c>
      <c r="E1189" t="s">
        <v>208</v>
      </c>
      <c r="F1189" t="s">
        <v>1388</v>
      </c>
      <c r="G1189">
        <v>48141</v>
      </c>
      <c r="H1189" s="1">
        <v>43371</v>
      </c>
      <c r="I1189" s="1">
        <v>43384</v>
      </c>
      <c r="J1189" s="1">
        <v>54089</v>
      </c>
      <c r="K1189" t="s">
        <v>980</v>
      </c>
      <c r="L1189" t="s">
        <v>7</v>
      </c>
      <c r="M1189">
        <v>-168560</v>
      </c>
      <c r="N1189">
        <v>-168560</v>
      </c>
      <c r="O1189" t="s">
        <v>120</v>
      </c>
      <c r="P1189" t="s">
        <v>1583</v>
      </c>
      <c r="AH1189">
        <v>1732273</v>
      </c>
      <c r="AI1189">
        <v>1732411</v>
      </c>
      <c r="AJ1189">
        <f t="shared" si="23"/>
        <v>1</v>
      </c>
    </row>
    <row r="1190" spans="1:36">
      <c r="A1190" s="1">
        <v>46230</v>
      </c>
      <c r="B1190" t="s">
        <v>977</v>
      </c>
      <c r="C1190" t="s">
        <v>7</v>
      </c>
      <c r="D1190" t="s">
        <v>1426</v>
      </c>
      <c r="E1190" t="s">
        <v>208</v>
      </c>
      <c r="F1190" t="s">
        <v>1388</v>
      </c>
      <c r="G1190">
        <v>48201</v>
      </c>
      <c r="H1190" s="1">
        <v>43377</v>
      </c>
      <c r="I1190" s="1">
        <v>43384</v>
      </c>
      <c r="J1190" s="1">
        <v>54089</v>
      </c>
      <c r="K1190" t="s">
        <v>113</v>
      </c>
      <c r="L1190" t="s">
        <v>7</v>
      </c>
      <c r="M1190">
        <v>56132.07</v>
      </c>
      <c r="N1190">
        <v>56132.07</v>
      </c>
      <c r="O1190" t="s">
        <v>120</v>
      </c>
      <c r="P1190" t="s">
        <v>1583</v>
      </c>
      <c r="AH1190">
        <v>1732545</v>
      </c>
      <c r="AI1190">
        <v>1732537</v>
      </c>
      <c r="AJ1190">
        <f t="shared" si="23"/>
        <v>1</v>
      </c>
    </row>
    <row r="1191" spans="1:36">
      <c r="A1191" s="1">
        <v>46230</v>
      </c>
      <c r="B1191" t="s">
        <v>977</v>
      </c>
      <c r="C1191" t="s">
        <v>7</v>
      </c>
      <c r="D1191" t="s">
        <v>1426</v>
      </c>
      <c r="E1191" t="s">
        <v>208</v>
      </c>
      <c r="F1191" t="s">
        <v>1388</v>
      </c>
      <c r="G1191">
        <v>48201</v>
      </c>
      <c r="H1191" s="1">
        <v>43377</v>
      </c>
      <c r="I1191" s="1">
        <v>43384</v>
      </c>
      <c r="J1191" s="1">
        <v>54089</v>
      </c>
      <c r="K1191" t="s">
        <v>980</v>
      </c>
      <c r="L1191" t="s">
        <v>7</v>
      </c>
      <c r="M1191">
        <v>168560</v>
      </c>
      <c r="N1191">
        <v>168560</v>
      </c>
      <c r="O1191" t="s">
        <v>120</v>
      </c>
      <c r="P1191" t="s">
        <v>1583</v>
      </c>
      <c r="AH1191">
        <v>1733540</v>
      </c>
      <c r="AI1191">
        <v>1732169</v>
      </c>
      <c r="AJ1191">
        <f t="shared" si="23"/>
        <v>1</v>
      </c>
    </row>
    <row r="1192" spans="1:36">
      <c r="A1192" s="1">
        <v>46230</v>
      </c>
      <c r="B1192" t="s">
        <v>977</v>
      </c>
      <c r="C1192" t="s">
        <v>7</v>
      </c>
      <c r="D1192" t="s">
        <v>1426</v>
      </c>
      <c r="E1192" t="s">
        <v>208</v>
      </c>
      <c r="F1192" t="s">
        <v>1388</v>
      </c>
      <c r="G1192">
        <v>48209</v>
      </c>
      <c r="H1192" s="1">
        <v>43377</v>
      </c>
      <c r="I1192" s="1">
        <v>43384</v>
      </c>
      <c r="J1192" s="1">
        <v>54089</v>
      </c>
      <c r="K1192" t="s">
        <v>113</v>
      </c>
      <c r="L1192" t="s">
        <v>7</v>
      </c>
      <c r="M1192">
        <v>54728.77</v>
      </c>
      <c r="N1192">
        <v>54728.77</v>
      </c>
      <c r="O1192" t="s">
        <v>120</v>
      </c>
      <c r="P1192" t="s">
        <v>1585</v>
      </c>
      <c r="AH1192">
        <v>1733698</v>
      </c>
      <c r="AI1192">
        <v>1732075</v>
      </c>
      <c r="AJ1192">
        <f t="shared" si="23"/>
        <v>1</v>
      </c>
    </row>
    <row r="1193" spans="1:36">
      <c r="A1193" s="1">
        <v>46230</v>
      </c>
      <c r="B1193" t="s">
        <v>977</v>
      </c>
      <c r="C1193" t="s">
        <v>7</v>
      </c>
      <c r="D1193" t="s">
        <v>1426</v>
      </c>
      <c r="E1193" t="s">
        <v>208</v>
      </c>
      <c r="F1193" t="s">
        <v>1388</v>
      </c>
      <c r="G1193">
        <v>48209</v>
      </c>
      <c r="H1193" s="1">
        <v>43377</v>
      </c>
      <c r="I1193" s="1">
        <v>43384</v>
      </c>
      <c r="J1193" s="1">
        <v>54089</v>
      </c>
      <c r="K1193" t="s">
        <v>980</v>
      </c>
      <c r="L1193" t="s">
        <v>7</v>
      </c>
      <c r="M1193">
        <v>164346</v>
      </c>
      <c r="N1193">
        <v>164346</v>
      </c>
      <c r="O1193" t="s">
        <v>120</v>
      </c>
      <c r="P1193" t="s">
        <v>1585</v>
      </c>
      <c r="AH1193">
        <v>1733799</v>
      </c>
      <c r="AI1193">
        <v>1732724</v>
      </c>
      <c r="AJ1193">
        <f t="shared" si="23"/>
        <v>1</v>
      </c>
    </row>
    <row r="1194" spans="1:36">
      <c r="A1194" s="1">
        <v>46230</v>
      </c>
      <c r="B1194" t="s">
        <v>977</v>
      </c>
      <c r="C1194" t="s">
        <v>7</v>
      </c>
      <c r="D1194" t="s">
        <v>1426</v>
      </c>
      <c r="E1194" t="s">
        <v>208</v>
      </c>
      <c r="F1194" t="s">
        <v>1388</v>
      </c>
      <c r="G1194">
        <v>48210</v>
      </c>
      <c r="H1194" s="1">
        <v>43377</v>
      </c>
      <c r="I1194" s="1">
        <v>43384</v>
      </c>
      <c r="J1194" s="1">
        <v>54089</v>
      </c>
      <c r="K1194" t="s">
        <v>980</v>
      </c>
      <c r="L1194" t="s">
        <v>7</v>
      </c>
      <c r="M1194">
        <v>-164346</v>
      </c>
      <c r="N1194">
        <v>-164346</v>
      </c>
      <c r="O1194" t="s">
        <v>120</v>
      </c>
      <c r="P1194" t="s">
        <v>830</v>
      </c>
      <c r="AH1194">
        <v>1728187</v>
      </c>
      <c r="AI1194">
        <v>1731772</v>
      </c>
      <c r="AJ1194">
        <f t="shared" si="23"/>
        <v>1</v>
      </c>
    </row>
    <row r="1195" spans="1:36">
      <c r="A1195" s="1">
        <v>46230</v>
      </c>
      <c r="B1195" t="s">
        <v>977</v>
      </c>
      <c r="C1195" t="s">
        <v>7</v>
      </c>
      <c r="D1195" t="s">
        <v>1426</v>
      </c>
      <c r="E1195" t="s">
        <v>208</v>
      </c>
      <c r="F1195" t="s">
        <v>1388</v>
      </c>
      <c r="G1195">
        <v>48210</v>
      </c>
      <c r="H1195" s="1">
        <v>43377</v>
      </c>
      <c r="I1195" s="1">
        <v>43384</v>
      </c>
      <c r="J1195" s="1">
        <v>54089</v>
      </c>
      <c r="K1195" t="s">
        <v>113</v>
      </c>
      <c r="L1195" t="s">
        <v>7</v>
      </c>
      <c r="M1195">
        <v>-54728.77</v>
      </c>
      <c r="N1195">
        <v>-54728.77</v>
      </c>
      <c r="O1195" t="s">
        <v>120</v>
      </c>
      <c r="P1195" t="s">
        <v>830</v>
      </c>
      <c r="AH1195">
        <v>1728919</v>
      </c>
      <c r="AI1195">
        <v>1731935</v>
      </c>
      <c r="AJ1195">
        <f t="shared" si="23"/>
        <v>1</v>
      </c>
    </row>
    <row r="1196" spans="1:36">
      <c r="A1196" s="1">
        <v>46230</v>
      </c>
      <c r="B1196" t="s">
        <v>977</v>
      </c>
      <c r="C1196" t="s">
        <v>7</v>
      </c>
      <c r="D1196" t="s">
        <v>1426</v>
      </c>
      <c r="E1196" t="s">
        <v>208</v>
      </c>
      <c r="F1196" t="s">
        <v>1388</v>
      </c>
      <c r="G1196">
        <v>48211</v>
      </c>
      <c r="H1196" s="1">
        <v>43377</v>
      </c>
      <c r="I1196" s="1">
        <v>43384</v>
      </c>
      <c r="J1196" s="1">
        <v>54089</v>
      </c>
      <c r="K1196" t="s">
        <v>980</v>
      </c>
      <c r="L1196" t="s">
        <v>7</v>
      </c>
      <c r="M1196">
        <v>-172774</v>
      </c>
      <c r="N1196">
        <v>-172774</v>
      </c>
      <c r="O1196" t="s">
        <v>120</v>
      </c>
      <c r="P1196" t="s">
        <v>1590</v>
      </c>
      <c r="AH1196">
        <v>1733496</v>
      </c>
      <c r="AI1196">
        <v>1732142</v>
      </c>
      <c r="AJ1196">
        <f t="shared" si="23"/>
        <v>1</v>
      </c>
    </row>
    <row r="1197" spans="1:36">
      <c r="A1197" s="1">
        <v>46230</v>
      </c>
      <c r="B1197" t="s">
        <v>977</v>
      </c>
      <c r="C1197" t="s">
        <v>7</v>
      </c>
      <c r="D1197" t="s">
        <v>1426</v>
      </c>
      <c r="E1197" t="s">
        <v>208</v>
      </c>
      <c r="F1197" t="s">
        <v>1388</v>
      </c>
      <c r="G1197">
        <v>48211</v>
      </c>
      <c r="H1197" s="1">
        <v>43377</v>
      </c>
      <c r="I1197" s="1">
        <v>43384</v>
      </c>
      <c r="J1197" s="1">
        <v>54089</v>
      </c>
      <c r="K1197" t="s">
        <v>113</v>
      </c>
      <c r="L1197" t="s">
        <v>7</v>
      </c>
      <c r="M1197">
        <v>-57535.37</v>
      </c>
      <c r="N1197">
        <v>-57535.37</v>
      </c>
      <c r="O1197" t="s">
        <v>120</v>
      </c>
      <c r="P1197" t="s">
        <v>1590</v>
      </c>
      <c r="AH1197">
        <v>1728412</v>
      </c>
      <c r="AI1197">
        <v>1731911</v>
      </c>
      <c r="AJ1197">
        <f t="shared" si="23"/>
        <v>1</v>
      </c>
    </row>
    <row r="1198" spans="1:36">
      <c r="A1198" s="1">
        <v>46230</v>
      </c>
      <c r="B1198" t="s">
        <v>977</v>
      </c>
      <c r="C1198" t="s">
        <v>7</v>
      </c>
      <c r="D1198" t="s">
        <v>1426</v>
      </c>
      <c r="E1198" t="s">
        <v>208</v>
      </c>
      <c r="F1198" t="s">
        <v>1388</v>
      </c>
      <c r="G1198">
        <v>48212</v>
      </c>
      <c r="H1198" s="1">
        <v>43377</v>
      </c>
      <c r="I1198" s="1">
        <v>43384</v>
      </c>
      <c r="J1198" s="1">
        <v>54089</v>
      </c>
      <c r="K1198" t="s">
        <v>980</v>
      </c>
      <c r="L1198" t="s">
        <v>7</v>
      </c>
      <c r="M1198">
        <v>172774</v>
      </c>
      <c r="N1198">
        <v>172774</v>
      </c>
      <c r="O1198" t="s">
        <v>120</v>
      </c>
      <c r="P1198" t="s">
        <v>1585</v>
      </c>
      <c r="AH1198">
        <v>1730824</v>
      </c>
      <c r="AI1198">
        <v>1732432</v>
      </c>
      <c r="AJ1198">
        <f t="shared" si="23"/>
        <v>1</v>
      </c>
    </row>
    <row r="1199" spans="1:36">
      <c r="A1199" s="1">
        <v>46230</v>
      </c>
      <c r="B1199" t="s">
        <v>977</v>
      </c>
      <c r="C1199" t="s">
        <v>7</v>
      </c>
      <c r="D1199" t="s">
        <v>1426</v>
      </c>
      <c r="E1199" t="s">
        <v>208</v>
      </c>
      <c r="F1199" t="s">
        <v>1388</v>
      </c>
      <c r="G1199">
        <v>48212</v>
      </c>
      <c r="H1199" s="1">
        <v>43377</v>
      </c>
      <c r="I1199" s="1">
        <v>43384</v>
      </c>
      <c r="J1199" s="1">
        <v>54089</v>
      </c>
      <c r="K1199" t="s">
        <v>113</v>
      </c>
      <c r="L1199" t="s">
        <v>7</v>
      </c>
      <c r="M1199">
        <v>57535.37</v>
      </c>
      <c r="N1199">
        <v>57535.37</v>
      </c>
      <c r="O1199" t="s">
        <v>120</v>
      </c>
      <c r="P1199" t="s">
        <v>1585</v>
      </c>
      <c r="AH1199">
        <v>1731801</v>
      </c>
      <c r="AI1199">
        <v>1732210</v>
      </c>
      <c r="AJ1199">
        <f t="shared" si="23"/>
        <v>1</v>
      </c>
    </row>
    <row r="1200" spans="1:36">
      <c r="A1200" s="1">
        <v>46230</v>
      </c>
      <c r="B1200" t="s">
        <v>977</v>
      </c>
      <c r="C1200" t="s">
        <v>7</v>
      </c>
      <c r="D1200" t="s">
        <v>1426</v>
      </c>
      <c r="E1200" t="s">
        <v>208</v>
      </c>
      <c r="F1200" t="s">
        <v>1491</v>
      </c>
      <c r="G1200">
        <v>48017</v>
      </c>
      <c r="H1200" s="1">
        <v>43357</v>
      </c>
      <c r="I1200" s="1">
        <v>43384</v>
      </c>
      <c r="J1200" s="1">
        <v>54179</v>
      </c>
      <c r="K1200" t="s">
        <v>113</v>
      </c>
      <c r="L1200" t="s">
        <v>7</v>
      </c>
      <c r="M1200">
        <v>-66962</v>
      </c>
      <c r="N1200">
        <v>-66962</v>
      </c>
      <c r="O1200" t="s">
        <v>120</v>
      </c>
      <c r="P1200" t="s">
        <v>1590</v>
      </c>
      <c r="AH1200">
        <v>1731843</v>
      </c>
      <c r="AI1200">
        <v>1733058</v>
      </c>
      <c r="AJ1200">
        <f t="shared" si="23"/>
        <v>1</v>
      </c>
    </row>
    <row r="1201" spans="1:36">
      <c r="A1201" s="1">
        <v>46230</v>
      </c>
      <c r="B1201" t="s">
        <v>977</v>
      </c>
      <c r="C1201" t="s">
        <v>7</v>
      </c>
      <c r="D1201" t="s">
        <v>1426</v>
      </c>
      <c r="E1201" t="s">
        <v>208</v>
      </c>
      <c r="F1201" t="s">
        <v>1491</v>
      </c>
      <c r="G1201">
        <v>48017</v>
      </c>
      <c r="H1201" s="1">
        <v>43357</v>
      </c>
      <c r="I1201" s="1">
        <v>43384</v>
      </c>
      <c r="J1201" s="1">
        <v>54179</v>
      </c>
      <c r="K1201" t="s">
        <v>980</v>
      </c>
      <c r="L1201" t="s">
        <v>7</v>
      </c>
      <c r="M1201">
        <v>-223450</v>
      </c>
      <c r="N1201">
        <v>-223450</v>
      </c>
      <c r="O1201" t="s">
        <v>120</v>
      </c>
      <c r="P1201" t="s">
        <v>1590</v>
      </c>
      <c r="AH1201">
        <v>1731869</v>
      </c>
      <c r="AI1201">
        <v>1732906</v>
      </c>
      <c r="AJ1201">
        <f t="shared" si="23"/>
        <v>1</v>
      </c>
    </row>
    <row r="1202" spans="1:36">
      <c r="A1202" s="1">
        <v>46230</v>
      </c>
      <c r="B1202" t="s">
        <v>977</v>
      </c>
      <c r="C1202" t="s">
        <v>7</v>
      </c>
      <c r="D1202" t="s">
        <v>1426</v>
      </c>
      <c r="E1202" t="s">
        <v>208</v>
      </c>
      <c r="F1202" t="s">
        <v>1491</v>
      </c>
      <c r="G1202">
        <v>48204</v>
      </c>
      <c r="H1202" s="1">
        <v>43377</v>
      </c>
      <c r="I1202" s="1">
        <v>43384</v>
      </c>
      <c r="J1202" s="1">
        <v>54179</v>
      </c>
      <c r="K1202" t="s">
        <v>113</v>
      </c>
      <c r="L1202" t="s">
        <v>7</v>
      </c>
      <c r="M1202">
        <v>66962</v>
      </c>
      <c r="N1202">
        <v>66962</v>
      </c>
      <c r="O1202" t="s">
        <v>120</v>
      </c>
      <c r="P1202" t="s">
        <v>1585</v>
      </c>
      <c r="AH1202">
        <v>1732419</v>
      </c>
      <c r="AI1202">
        <v>1733475</v>
      </c>
      <c r="AJ1202">
        <f t="shared" si="23"/>
        <v>1</v>
      </c>
    </row>
    <row r="1203" spans="1:36">
      <c r="A1203" s="1">
        <v>46230</v>
      </c>
      <c r="B1203" t="s">
        <v>977</v>
      </c>
      <c r="C1203" t="s">
        <v>7</v>
      </c>
      <c r="D1203" t="s">
        <v>1426</v>
      </c>
      <c r="E1203" t="s">
        <v>208</v>
      </c>
      <c r="F1203" t="s">
        <v>1491</v>
      </c>
      <c r="G1203">
        <v>48204</v>
      </c>
      <c r="H1203" s="1">
        <v>43377</v>
      </c>
      <c r="I1203" s="1">
        <v>43384</v>
      </c>
      <c r="J1203" s="1">
        <v>54179</v>
      </c>
      <c r="K1203" t="s">
        <v>980</v>
      </c>
      <c r="L1203" t="s">
        <v>7</v>
      </c>
      <c r="M1203">
        <v>223450</v>
      </c>
      <c r="N1203">
        <v>223450</v>
      </c>
      <c r="O1203" t="s">
        <v>120</v>
      </c>
      <c r="P1203" t="s">
        <v>1585</v>
      </c>
      <c r="AH1203">
        <v>1733550</v>
      </c>
      <c r="AI1203">
        <v>1733201</v>
      </c>
      <c r="AJ1203">
        <f t="shared" si="23"/>
        <v>1</v>
      </c>
    </row>
    <row r="1204" spans="1:36">
      <c r="A1204" s="1">
        <v>46230</v>
      </c>
      <c r="B1204" t="s">
        <v>977</v>
      </c>
      <c r="C1204" t="s">
        <v>7</v>
      </c>
      <c r="D1204" t="s">
        <v>1426</v>
      </c>
      <c r="E1204" t="s">
        <v>208</v>
      </c>
      <c r="F1204" t="s">
        <v>1491</v>
      </c>
      <c r="G1204">
        <v>48213</v>
      </c>
      <c r="H1204" s="1">
        <v>43377</v>
      </c>
      <c r="I1204" s="1">
        <v>43384</v>
      </c>
      <c r="J1204" s="1">
        <v>54179</v>
      </c>
      <c r="K1204" t="s">
        <v>113</v>
      </c>
      <c r="L1204" t="s">
        <v>7</v>
      </c>
      <c r="M1204">
        <v>66962</v>
      </c>
      <c r="N1204">
        <v>66962</v>
      </c>
      <c r="O1204" t="s">
        <v>120</v>
      </c>
      <c r="P1204" t="s">
        <v>1590</v>
      </c>
      <c r="AH1204">
        <v>1733749</v>
      </c>
      <c r="AI1204">
        <v>1732539</v>
      </c>
      <c r="AJ1204">
        <f t="shared" si="23"/>
        <v>1</v>
      </c>
    </row>
    <row r="1205" spans="1:36">
      <c r="A1205" s="1">
        <v>46230</v>
      </c>
      <c r="B1205" t="s">
        <v>977</v>
      </c>
      <c r="C1205" t="s">
        <v>7</v>
      </c>
      <c r="D1205" t="s">
        <v>1426</v>
      </c>
      <c r="E1205" t="s">
        <v>208</v>
      </c>
      <c r="F1205" t="s">
        <v>1491</v>
      </c>
      <c r="G1205">
        <v>48213</v>
      </c>
      <c r="H1205" s="1">
        <v>43377</v>
      </c>
      <c r="I1205" s="1">
        <v>43384</v>
      </c>
      <c r="J1205" s="1">
        <v>54179</v>
      </c>
      <c r="K1205" t="s">
        <v>980</v>
      </c>
      <c r="L1205" t="s">
        <v>7</v>
      </c>
      <c r="M1205">
        <v>223450</v>
      </c>
      <c r="N1205">
        <v>223450</v>
      </c>
      <c r="O1205" t="s">
        <v>120</v>
      </c>
      <c r="P1205" t="s">
        <v>1590</v>
      </c>
      <c r="AH1205">
        <v>1728867</v>
      </c>
      <c r="AI1205">
        <v>1733293</v>
      </c>
      <c r="AJ1205">
        <f t="shared" si="23"/>
        <v>1</v>
      </c>
    </row>
    <row r="1206" spans="1:36">
      <c r="A1206" s="1">
        <v>46230</v>
      </c>
      <c r="B1206" t="s">
        <v>977</v>
      </c>
      <c r="C1206" t="s">
        <v>7</v>
      </c>
      <c r="D1206" t="s">
        <v>1426</v>
      </c>
      <c r="E1206" t="s">
        <v>208</v>
      </c>
      <c r="F1206" t="s">
        <v>1491</v>
      </c>
      <c r="G1206">
        <v>48214</v>
      </c>
      <c r="H1206" s="1">
        <v>43377</v>
      </c>
      <c r="I1206" s="1">
        <v>43384</v>
      </c>
      <c r="J1206" s="1">
        <v>54179</v>
      </c>
      <c r="K1206" t="s">
        <v>980</v>
      </c>
      <c r="L1206" t="s">
        <v>7</v>
      </c>
      <c r="M1206">
        <v>-223450</v>
      </c>
      <c r="N1206">
        <v>-223450</v>
      </c>
      <c r="O1206" t="s">
        <v>120</v>
      </c>
      <c r="P1206" t="s">
        <v>1585</v>
      </c>
      <c r="AH1206">
        <v>1732916</v>
      </c>
      <c r="AI1206">
        <v>1733035</v>
      </c>
      <c r="AJ1206">
        <f t="shared" si="23"/>
        <v>1</v>
      </c>
    </row>
    <row r="1207" spans="1:36">
      <c r="A1207" s="1">
        <v>46230</v>
      </c>
      <c r="B1207" t="s">
        <v>977</v>
      </c>
      <c r="C1207" t="s">
        <v>7</v>
      </c>
      <c r="D1207" t="s">
        <v>1426</v>
      </c>
      <c r="E1207" t="s">
        <v>208</v>
      </c>
      <c r="F1207" t="s">
        <v>1491</v>
      </c>
      <c r="G1207">
        <v>48214</v>
      </c>
      <c r="H1207" s="1">
        <v>43377</v>
      </c>
      <c r="I1207" s="1">
        <v>43384</v>
      </c>
      <c r="J1207" s="1">
        <v>54179</v>
      </c>
      <c r="K1207" t="s">
        <v>113</v>
      </c>
      <c r="L1207" t="s">
        <v>7</v>
      </c>
      <c r="M1207">
        <v>-66962</v>
      </c>
      <c r="N1207">
        <v>-66962</v>
      </c>
      <c r="O1207" t="s">
        <v>120</v>
      </c>
      <c r="P1207" t="s">
        <v>1585</v>
      </c>
      <c r="AH1207">
        <v>1733677</v>
      </c>
      <c r="AI1207">
        <v>1732331</v>
      </c>
      <c r="AJ1207">
        <f t="shared" si="23"/>
        <v>1</v>
      </c>
    </row>
    <row r="1208" spans="1:36">
      <c r="A1208" s="1">
        <v>46230</v>
      </c>
      <c r="B1208" t="s">
        <v>977</v>
      </c>
      <c r="C1208" t="s">
        <v>7</v>
      </c>
      <c r="D1208" t="s">
        <v>1426</v>
      </c>
      <c r="E1208" t="s">
        <v>208</v>
      </c>
      <c r="F1208" t="s">
        <v>1482</v>
      </c>
      <c r="G1208">
        <v>48207</v>
      </c>
      <c r="H1208" s="1">
        <v>43377</v>
      </c>
      <c r="I1208" s="1">
        <v>43417</v>
      </c>
      <c r="J1208" s="1">
        <v>54089</v>
      </c>
      <c r="K1208" t="s">
        <v>113</v>
      </c>
      <c r="L1208" t="s">
        <v>7</v>
      </c>
      <c r="M1208">
        <v>-57721.3</v>
      </c>
      <c r="N1208">
        <v>-57721.3</v>
      </c>
      <c r="O1208" t="s">
        <v>120</v>
      </c>
      <c r="P1208" t="s">
        <v>1583</v>
      </c>
      <c r="AH1208">
        <v>1728585</v>
      </c>
      <c r="AI1208">
        <v>1732795</v>
      </c>
      <c r="AJ1208">
        <f t="shared" si="23"/>
        <v>1</v>
      </c>
    </row>
    <row r="1209" spans="1:36">
      <c r="A1209" s="1">
        <v>46230</v>
      </c>
      <c r="B1209" t="s">
        <v>977</v>
      </c>
      <c r="C1209" t="s">
        <v>7</v>
      </c>
      <c r="D1209" t="s">
        <v>1426</v>
      </c>
      <c r="E1209" t="s">
        <v>208</v>
      </c>
      <c r="F1209" t="s">
        <v>1482</v>
      </c>
      <c r="G1209">
        <v>48207</v>
      </c>
      <c r="H1209" s="1">
        <v>43377</v>
      </c>
      <c r="I1209" s="1">
        <v>43417</v>
      </c>
      <c r="J1209" s="1">
        <v>54089</v>
      </c>
      <c r="K1209" t="s">
        <v>980</v>
      </c>
      <c r="L1209" t="s">
        <v>7</v>
      </c>
      <c r="M1209">
        <v>-166560</v>
      </c>
      <c r="N1209">
        <v>-166560</v>
      </c>
      <c r="O1209" t="s">
        <v>120</v>
      </c>
      <c r="P1209" t="s">
        <v>1583</v>
      </c>
      <c r="AH1209">
        <v>1731841</v>
      </c>
      <c r="AI1209">
        <v>1731764</v>
      </c>
      <c r="AJ1209">
        <f t="shared" si="23"/>
        <v>1</v>
      </c>
    </row>
    <row r="1210" spans="1:36">
      <c r="A1210" s="1">
        <v>46230</v>
      </c>
      <c r="B1210" t="s">
        <v>977</v>
      </c>
      <c r="C1210" t="s">
        <v>7</v>
      </c>
      <c r="D1210" t="s">
        <v>1426</v>
      </c>
      <c r="E1210" t="s">
        <v>208</v>
      </c>
      <c r="F1210" t="s">
        <v>1482</v>
      </c>
      <c r="G1210">
        <v>48524</v>
      </c>
      <c r="H1210" s="1">
        <v>43411</v>
      </c>
      <c r="I1210" s="1">
        <v>43417</v>
      </c>
      <c r="J1210" s="1">
        <v>54089</v>
      </c>
      <c r="K1210" t="s">
        <v>980</v>
      </c>
      <c r="L1210" t="s">
        <v>7</v>
      </c>
      <c r="M1210">
        <v>166560</v>
      </c>
      <c r="N1210">
        <v>166560</v>
      </c>
      <c r="O1210" t="s">
        <v>120</v>
      </c>
      <c r="P1210" t="s">
        <v>420</v>
      </c>
      <c r="AH1210">
        <v>1733577</v>
      </c>
      <c r="AI1210">
        <v>1732913</v>
      </c>
      <c r="AJ1210">
        <f t="shared" si="23"/>
        <v>1</v>
      </c>
    </row>
    <row r="1211" spans="1:36">
      <c r="A1211" s="1">
        <v>46230</v>
      </c>
      <c r="B1211" t="s">
        <v>977</v>
      </c>
      <c r="C1211" t="s">
        <v>7</v>
      </c>
      <c r="D1211" t="s">
        <v>1426</v>
      </c>
      <c r="E1211" t="s">
        <v>208</v>
      </c>
      <c r="F1211" t="s">
        <v>1482</v>
      </c>
      <c r="G1211">
        <v>48524</v>
      </c>
      <c r="H1211" s="1">
        <v>43411</v>
      </c>
      <c r="I1211" s="1">
        <v>43417</v>
      </c>
      <c r="J1211" s="1">
        <v>54089</v>
      </c>
      <c r="K1211" t="s">
        <v>113</v>
      </c>
      <c r="L1211" t="s">
        <v>7</v>
      </c>
      <c r="M1211">
        <v>57721.3</v>
      </c>
      <c r="N1211">
        <v>57721.3</v>
      </c>
      <c r="O1211" t="s">
        <v>120</v>
      </c>
      <c r="P1211" t="s">
        <v>420</v>
      </c>
      <c r="AH1211">
        <v>1733814</v>
      </c>
      <c r="AI1211">
        <v>1733383</v>
      </c>
      <c r="AJ1211">
        <f t="shared" si="23"/>
        <v>1</v>
      </c>
    </row>
    <row r="1212" spans="1:36">
      <c r="A1212" s="1">
        <v>46230</v>
      </c>
      <c r="B1212" t="s">
        <v>977</v>
      </c>
      <c r="C1212" t="s">
        <v>7</v>
      </c>
      <c r="D1212" t="s">
        <v>1426</v>
      </c>
      <c r="E1212" t="s">
        <v>208</v>
      </c>
      <c r="F1212" t="s">
        <v>1482</v>
      </c>
      <c r="G1212">
        <v>48533</v>
      </c>
      <c r="H1212" s="1">
        <v>43411</v>
      </c>
      <c r="I1212" s="1">
        <v>43417</v>
      </c>
      <c r="J1212" s="1">
        <v>54089</v>
      </c>
      <c r="K1212" t="s">
        <v>113</v>
      </c>
      <c r="L1212" t="s">
        <v>7</v>
      </c>
      <c r="M1212">
        <v>-57721.3</v>
      </c>
      <c r="N1212">
        <v>-57721.3</v>
      </c>
      <c r="O1212" t="s">
        <v>120</v>
      </c>
      <c r="P1212" t="s">
        <v>420</v>
      </c>
      <c r="AH1212">
        <v>1728105</v>
      </c>
      <c r="AI1212">
        <v>1732402</v>
      </c>
      <c r="AJ1212">
        <f t="shared" si="23"/>
        <v>1</v>
      </c>
    </row>
    <row r="1213" spans="1:36">
      <c r="A1213" s="1">
        <v>46230</v>
      </c>
      <c r="B1213" t="s">
        <v>977</v>
      </c>
      <c r="C1213" t="s">
        <v>7</v>
      </c>
      <c r="D1213" t="s">
        <v>1426</v>
      </c>
      <c r="E1213" t="s">
        <v>208</v>
      </c>
      <c r="F1213" t="s">
        <v>1482</v>
      </c>
      <c r="G1213">
        <v>48533</v>
      </c>
      <c r="H1213" s="1">
        <v>43411</v>
      </c>
      <c r="I1213" s="1">
        <v>43417</v>
      </c>
      <c r="J1213" s="1">
        <v>54089</v>
      </c>
      <c r="K1213" t="s">
        <v>980</v>
      </c>
      <c r="L1213" t="s">
        <v>7</v>
      </c>
      <c r="M1213">
        <v>-166560</v>
      </c>
      <c r="N1213">
        <v>-166560</v>
      </c>
      <c r="O1213" t="s">
        <v>120</v>
      </c>
      <c r="P1213" t="s">
        <v>420</v>
      </c>
      <c r="AH1213">
        <v>1733643</v>
      </c>
      <c r="AI1213">
        <v>1732497</v>
      </c>
      <c r="AJ1213">
        <f t="shared" si="23"/>
        <v>1</v>
      </c>
    </row>
    <row r="1214" spans="1:36">
      <c r="A1214" s="1">
        <v>46230</v>
      </c>
      <c r="B1214" t="s">
        <v>977</v>
      </c>
      <c r="C1214" t="s">
        <v>7</v>
      </c>
      <c r="D1214" t="s">
        <v>1426</v>
      </c>
      <c r="E1214" t="s">
        <v>208</v>
      </c>
      <c r="F1214" t="s">
        <v>1482</v>
      </c>
      <c r="G1214">
        <v>48534</v>
      </c>
      <c r="H1214" s="1">
        <v>43411</v>
      </c>
      <c r="I1214" s="1">
        <v>43417</v>
      </c>
      <c r="J1214" s="1">
        <v>54089</v>
      </c>
      <c r="K1214" t="s">
        <v>113</v>
      </c>
      <c r="L1214" t="s">
        <v>7</v>
      </c>
      <c r="M1214">
        <v>57721.3</v>
      </c>
      <c r="N1214">
        <v>57721.3</v>
      </c>
      <c r="O1214" t="s">
        <v>120</v>
      </c>
      <c r="P1214" t="s">
        <v>1583</v>
      </c>
      <c r="AH1214">
        <v>1733676</v>
      </c>
      <c r="AI1214">
        <v>1732544</v>
      </c>
      <c r="AJ1214">
        <f t="shared" si="23"/>
        <v>1</v>
      </c>
    </row>
    <row r="1215" spans="1:36">
      <c r="A1215" s="1">
        <v>46230</v>
      </c>
      <c r="B1215" t="s">
        <v>977</v>
      </c>
      <c r="C1215" t="s">
        <v>7</v>
      </c>
      <c r="D1215" t="s">
        <v>1426</v>
      </c>
      <c r="E1215" t="s">
        <v>208</v>
      </c>
      <c r="F1215" t="s">
        <v>1482</v>
      </c>
      <c r="G1215">
        <v>48534</v>
      </c>
      <c r="H1215" s="1">
        <v>43411</v>
      </c>
      <c r="I1215" s="1">
        <v>43417</v>
      </c>
      <c r="J1215" s="1">
        <v>54089</v>
      </c>
      <c r="K1215" t="s">
        <v>980</v>
      </c>
      <c r="L1215" t="s">
        <v>7</v>
      </c>
      <c r="M1215">
        <v>166560</v>
      </c>
      <c r="N1215">
        <v>166560</v>
      </c>
      <c r="O1215" t="s">
        <v>120</v>
      </c>
      <c r="P1215" t="s">
        <v>1583</v>
      </c>
      <c r="AH1215">
        <v>1733732</v>
      </c>
      <c r="AI1215">
        <v>1732014</v>
      </c>
      <c r="AJ1215">
        <f t="shared" si="23"/>
        <v>1</v>
      </c>
    </row>
    <row r="1216" spans="1:36">
      <c r="A1216" s="1">
        <v>46230</v>
      </c>
      <c r="B1216" t="s">
        <v>977</v>
      </c>
      <c r="C1216" t="s">
        <v>7</v>
      </c>
      <c r="D1216" t="s">
        <v>1426</v>
      </c>
      <c r="E1216" t="s">
        <v>208</v>
      </c>
      <c r="F1216" t="s">
        <v>1492</v>
      </c>
      <c r="G1216">
        <v>48208</v>
      </c>
      <c r="H1216" s="1">
        <v>43377</v>
      </c>
      <c r="I1216" s="1">
        <v>43417</v>
      </c>
      <c r="J1216" s="1">
        <v>54179</v>
      </c>
      <c r="K1216" t="s">
        <v>980</v>
      </c>
      <c r="L1216" t="s">
        <v>7</v>
      </c>
      <c r="M1216">
        <v>-222400</v>
      </c>
      <c r="N1216">
        <v>-222400</v>
      </c>
      <c r="O1216" t="s">
        <v>120</v>
      </c>
      <c r="P1216" t="s">
        <v>1585</v>
      </c>
      <c r="AH1216">
        <v>1729456</v>
      </c>
      <c r="AI1216">
        <v>1732877</v>
      </c>
      <c r="AJ1216">
        <f t="shared" si="23"/>
        <v>1</v>
      </c>
    </row>
    <row r="1217" spans="1:36">
      <c r="A1217" s="1">
        <v>46230</v>
      </c>
      <c r="B1217" t="s">
        <v>977</v>
      </c>
      <c r="C1217" t="s">
        <v>7</v>
      </c>
      <c r="D1217" t="s">
        <v>1426</v>
      </c>
      <c r="E1217" t="s">
        <v>208</v>
      </c>
      <c r="F1217" t="s">
        <v>1492</v>
      </c>
      <c r="G1217">
        <v>48208</v>
      </c>
      <c r="H1217" s="1">
        <v>43377</v>
      </c>
      <c r="I1217" s="1">
        <v>43417</v>
      </c>
      <c r="J1217" s="1">
        <v>54179</v>
      </c>
      <c r="K1217" t="s">
        <v>113</v>
      </c>
      <c r="L1217" t="s">
        <v>7</v>
      </c>
      <c r="M1217">
        <v>-69751</v>
      </c>
      <c r="N1217">
        <v>-69751</v>
      </c>
      <c r="O1217" t="s">
        <v>120</v>
      </c>
      <c r="P1217" t="s">
        <v>1585</v>
      </c>
      <c r="AH1217">
        <v>1730568</v>
      </c>
      <c r="AI1217">
        <v>1732881</v>
      </c>
      <c r="AJ1217">
        <f t="shared" si="23"/>
        <v>1</v>
      </c>
    </row>
    <row r="1218" spans="1:36">
      <c r="A1218" s="1">
        <v>46230</v>
      </c>
      <c r="B1218" t="s">
        <v>977</v>
      </c>
      <c r="C1218" t="s">
        <v>7</v>
      </c>
      <c r="D1218" t="s">
        <v>1426</v>
      </c>
      <c r="E1218" t="s">
        <v>208</v>
      </c>
      <c r="F1218" t="s">
        <v>1492</v>
      </c>
      <c r="G1218">
        <v>48523</v>
      </c>
      <c r="H1218" s="1">
        <v>43411</v>
      </c>
      <c r="I1218" s="1">
        <v>43417</v>
      </c>
      <c r="J1218" s="1">
        <v>54179</v>
      </c>
      <c r="K1218" t="s">
        <v>980</v>
      </c>
      <c r="L1218" t="s">
        <v>7</v>
      </c>
      <c r="M1218">
        <v>222400</v>
      </c>
      <c r="N1218">
        <v>222400</v>
      </c>
      <c r="O1218" t="s">
        <v>120</v>
      </c>
      <c r="P1218" t="s">
        <v>1585</v>
      </c>
      <c r="AH1218">
        <v>1732102</v>
      </c>
      <c r="AI1218">
        <v>1731791</v>
      </c>
      <c r="AJ1218">
        <f t="shared" si="23"/>
        <v>1</v>
      </c>
    </row>
    <row r="1219" spans="1:36">
      <c r="A1219" s="1">
        <v>46230</v>
      </c>
      <c r="B1219" t="s">
        <v>977</v>
      </c>
      <c r="C1219" t="s">
        <v>7</v>
      </c>
      <c r="D1219" t="s">
        <v>1426</v>
      </c>
      <c r="E1219" t="s">
        <v>208</v>
      </c>
      <c r="F1219" t="s">
        <v>1492</v>
      </c>
      <c r="G1219">
        <v>48523</v>
      </c>
      <c r="H1219" s="1">
        <v>43411</v>
      </c>
      <c r="I1219" s="1">
        <v>43417</v>
      </c>
      <c r="J1219" s="1">
        <v>54179</v>
      </c>
      <c r="K1219" t="s">
        <v>113</v>
      </c>
      <c r="L1219" t="s">
        <v>7</v>
      </c>
      <c r="M1219">
        <v>69751</v>
      </c>
      <c r="N1219">
        <v>69751</v>
      </c>
      <c r="O1219" t="s">
        <v>120</v>
      </c>
      <c r="P1219" t="s">
        <v>1585</v>
      </c>
      <c r="AH1219">
        <v>1733044</v>
      </c>
      <c r="AI1219">
        <v>1732935</v>
      </c>
      <c r="AJ1219">
        <f t="shared" si="23"/>
        <v>1</v>
      </c>
    </row>
    <row r="1220" spans="1:36">
      <c r="A1220" s="1">
        <v>46230</v>
      </c>
      <c r="B1220" t="s">
        <v>977</v>
      </c>
      <c r="C1220" t="s">
        <v>7</v>
      </c>
      <c r="D1220" t="s">
        <v>1426</v>
      </c>
      <c r="E1220" t="s">
        <v>208</v>
      </c>
      <c r="F1220" t="s">
        <v>1486</v>
      </c>
      <c r="G1220">
        <v>48528</v>
      </c>
      <c r="H1220" s="1">
        <v>43411</v>
      </c>
      <c r="I1220" s="1">
        <v>43447</v>
      </c>
      <c r="J1220" s="1">
        <v>54118</v>
      </c>
      <c r="K1220" t="s">
        <v>113</v>
      </c>
      <c r="L1220" t="s">
        <v>7</v>
      </c>
      <c r="M1220">
        <v>-59276.23</v>
      </c>
      <c r="N1220">
        <v>-59276.23</v>
      </c>
      <c r="O1220" t="s">
        <v>120</v>
      </c>
      <c r="P1220" t="s">
        <v>420</v>
      </c>
      <c r="AH1220">
        <v>1733400</v>
      </c>
      <c r="AI1220">
        <v>1733399</v>
      </c>
      <c r="AJ1220">
        <f t="shared" ref="AJ1220:AJ1283" si="24">COUNTIF(AH:AH,AI1220)</f>
        <v>1</v>
      </c>
    </row>
    <row r="1221" spans="1:36">
      <c r="A1221" s="1">
        <v>46230</v>
      </c>
      <c r="B1221" t="s">
        <v>977</v>
      </c>
      <c r="C1221" t="s">
        <v>7</v>
      </c>
      <c r="D1221" t="s">
        <v>1426</v>
      </c>
      <c r="E1221" t="s">
        <v>208</v>
      </c>
      <c r="F1221" t="s">
        <v>1486</v>
      </c>
      <c r="G1221">
        <v>48528</v>
      </c>
      <c r="H1221" s="1">
        <v>43411</v>
      </c>
      <c r="I1221" s="1">
        <v>43447</v>
      </c>
      <c r="J1221" s="1">
        <v>54118</v>
      </c>
      <c r="K1221" t="s">
        <v>980</v>
      </c>
      <c r="L1221" t="s">
        <v>7</v>
      </c>
      <c r="M1221">
        <v>-165480</v>
      </c>
      <c r="N1221">
        <v>-165480</v>
      </c>
      <c r="O1221" t="s">
        <v>120</v>
      </c>
      <c r="P1221" t="s">
        <v>420</v>
      </c>
      <c r="AH1221">
        <v>1729734</v>
      </c>
      <c r="AI1221">
        <v>1733403</v>
      </c>
      <c r="AJ1221">
        <f t="shared" si="24"/>
        <v>1</v>
      </c>
    </row>
    <row r="1222" spans="1:36">
      <c r="A1222" s="1">
        <v>46230</v>
      </c>
      <c r="B1222" t="s">
        <v>977</v>
      </c>
      <c r="C1222" t="s">
        <v>7</v>
      </c>
      <c r="D1222" t="s">
        <v>1426</v>
      </c>
      <c r="E1222" t="s">
        <v>208</v>
      </c>
      <c r="F1222" t="s">
        <v>1486</v>
      </c>
      <c r="G1222">
        <v>48779</v>
      </c>
      <c r="H1222" s="1">
        <v>43441</v>
      </c>
      <c r="I1222" s="1">
        <v>43447</v>
      </c>
      <c r="J1222" s="1">
        <v>54118</v>
      </c>
      <c r="K1222" t="s">
        <v>980</v>
      </c>
      <c r="L1222" t="s">
        <v>7</v>
      </c>
      <c r="M1222">
        <v>165480</v>
      </c>
      <c r="N1222">
        <v>165480</v>
      </c>
      <c r="O1222" t="s">
        <v>120</v>
      </c>
      <c r="P1222" t="s">
        <v>1585</v>
      </c>
      <c r="AH1222">
        <v>1730138</v>
      </c>
      <c r="AI1222">
        <v>1732941</v>
      </c>
      <c r="AJ1222">
        <f t="shared" si="24"/>
        <v>1</v>
      </c>
    </row>
    <row r="1223" spans="1:36">
      <c r="A1223" s="1">
        <v>46230</v>
      </c>
      <c r="B1223" t="s">
        <v>977</v>
      </c>
      <c r="C1223" t="s">
        <v>7</v>
      </c>
      <c r="D1223" t="s">
        <v>1426</v>
      </c>
      <c r="E1223" t="s">
        <v>208</v>
      </c>
      <c r="F1223" t="s">
        <v>1486</v>
      </c>
      <c r="G1223">
        <v>48779</v>
      </c>
      <c r="H1223" s="1">
        <v>43441</v>
      </c>
      <c r="I1223" s="1">
        <v>43447</v>
      </c>
      <c r="J1223" s="1">
        <v>54118</v>
      </c>
      <c r="K1223" t="s">
        <v>113</v>
      </c>
      <c r="L1223" t="s">
        <v>7</v>
      </c>
      <c r="M1223">
        <v>59276.23</v>
      </c>
      <c r="N1223">
        <v>59276.23</v>
      </c>
      <c r="O1223" t="s">
        <v>120</v>
      </c>
      <c r="P1223" t="s">
        <v>1585</v>
      </c>
      <c r="AH1223">
        <v>1730521</v>
      </c>
      <c r="AI1223">
        <v>1731732</v>
      </c>
      <c r="AJ1223">
        <f t="shared" si="24"/>
        <v>1</v>
      </c>
    </row>
    <row r="1224" spans="1:36">
      <c r="A1224" s="1">
        <v>46230</v>
      </c>
      <c r="B1224" t="s">
        <v>977</v>
      </c>
      <c r="C1224" t="s">
        <v>7</v>
      </c>
      <c r="D1224" t="s">
        <v>1426</v>
      </c>
      <c r="E1224" t="s">
        <v>208</v>
      </c>
      <c r="F1224" t="s">
        <v>1486</v>
      </c>
      <c r="G1224">
        <v>48782</v>
      </c>
      <c r="H1224" s="1">
        <v>43441</v>
      </c>
      <c r="I1224" s="1">
        <v>43447</v>
      </c>
      <c r="J1224" s="1">
        <v>54118</v>
      </c>
      <c r="K1224" t="s">
        <v>980</v>
      </c>
      <c r="L1224" t="s">
        <v>7</v>
      </c>
      <c r="M1224">
        <v>165480</v>
      </c>
      <c r="N1224">
        <v>165480</v>
      </c>
      <c r="O1224" t="s">
        <v>120</v>
      </c>
      <c r="P1224" t="s">
        <v>420</v>
      </c>
      <c r="AH1224">
        <v>1733495</v>
      </c>
      <c r="AI1224">
        <v>1732375</v>
      </c>
      <c r="AJ1224">
        <f t="shared" si="24"/>
        <v>1</v>
      </c>
    </row>
    <row r="1225" spans="1:36">
      <c r="A1225" s="1">
        <v>46230</v>
      </c>
      <c r="B1225" t="s">
        <v>977</v>
      </c>
      <c r="C1225" t="s">
        <v>7</v>
      </c>
      <c r="D1225" t="s">
        <v>1426</v>
      </c>
      <c r="E1225" t="s">
        <v>208</v>
      </c>
      <c r="F1225" t="s">
        <v>1486</v>
      </c>
      <c r="G1225">
        <v>48782</v>
      </c>
      <c r="H1225" s="1">
        <v>43441</v>
      </c>
      <c r="I1225" s="1">
        <v>43447</v>
      </c>
      <c r="J1225" s="1">
        <v>54118</v>
      </c>
      <c r="K1225" t="s">
        <v>113</v>
      </c>
      <c r="L1225" t="s">
        <v>7</v>
      </c>
      <c r="M1225">
        <v>59276.23</v>
      </c>
      <c r="N1225">
        <v>59276.23</v>
      </c>
      <c r="O1225" t="s">
        <v>120</v>
      </c>
      <c r="P1225" t="s">
        <v>420</v>
      </c>
      <c r="AH1225">
        <v>1733575</v>
      </c>
      <c r="AI1225">
        <v>1732769</v>
      </c>
      <c r="AJ1225">
        <f t="shared" si="24"/>
        <v>1</v>
      </c>
    </row>
    <row r="1226" spans="1:36">
      <c r="A1226" s="1">
        <v>46230</v>
      </c>
      <c r="B1226" t="s">
        <v>977</v>
      </c>
      <c r="C1226" t="s">
        <v>7</v>
      </c>
      <c r="D1226" t="s">
        <v>1426</v>
      </c>
      <c r="E1226" t="s">
        <v>208</v>
      </c>
      <c r="F1226" t="s">
        <v>1486</v>
      </c>
      <c r="G1226">
        <v>48783</v>
      </c>
      <c r="H1226" s="1">
        <v>43441</v>
      </c>
      <c r="I1226" s="1">
        <v>43447</v>
      </c>
      <c r="J1226" s="1">
        <v>54118</v>
      </c>
      <c r="K1226" t="s">
        <v>113</v>
      </c>
      <c r="L1226" t="s">
        <v>7</v>
      </c>
      <c r="M1226">
        <v>-59276.23</v>
      </c>
      <c r="N1226">
        <v>-59276.23</v>
      </c>
      <c r="O1226" t="s">
        <v>120</v>
      </c>
      <c r="P1226" t="s">
        <v>1585</v>
      </c>
      <c r="AH1226">
        <v>1733579</v>
      </c>
      <c r="AI1226">
        <v>1732030</v>
      </c>
      <c r="AJ1226">
        <f t="shared" si="24"/>
        <v>1</v>
      </c>
    </row>
    <row r="1227" spans="1:36">
      <c r="A1227" s="1">
        <v>46230</v>
      </c>
      <c r="B1227" t="s">
        <v>977</v>
      </c>
      <c r="C1227" t="s">
        <v>7</v>
      </c>
      <c r="D1227" t="s">
        <v>1426</v>
      </c>
      <c r="E1227" t="s">
        <v>208</v>
      </c>
      <c r="F1227" t="s">
        <v>1486</v>
      </c>
      <c r="G1227">
        <v>48783</v>
      </c>
      <c r="H1227" s="1">
        <v>43441</v>
      </c>
      <c r="I1227" s="1">
        <v>43447</v>
      </c>
      <c r="J1227" s="1">
        <v>54118</v>
      </c>
      <c r="K1227" t="s">
        <v>980</v>
      </c>
      <c r="L1227" t="s">
        <v>7</v>
      </c>
      <c r="M1227">
        <v>-165480</v>
      </c>
      <c r="N1227">
        <v>-165480</v>
      </c>
      <c r="O1227" t="s">
        <v>120</v>
      </c>
      <c r="P1227" t="s">
        <v>1585</v>
      </c>
      <c r="AH1227">
        <v>1731750</v>
      </c>
      <c r="AI1227">
        <v>1732930</v>
      </c>
      <c r="AJ1227">
        <f t="shared" si="24"/>
        <v>1</v>
      </c>
    </row>
    <row r="1228" spans="1:36">
      <c r="A1228" s="1">
        <v>46230</v>
      </c>
      <c r="B1228" t="s">
        <v>977</v>
      </c>
      <c r="C1228" t="s">
        <v>7</v>
      </c>
      <c r="D1228" t="s">
        <v>1426</v>
      </c>
      <c r="E1228" t="s">
        <v>208</v>
      </c>
      <c r="F1228" t="s">
        <v>1483</v>
      </c>
      <c r="G1228">
        <v>48527</v>
      </c>
      <c r="H1228" s="1">
        <v>43411</v>
      </c>
      <c r="I1228" s="1">
        <v>43447</v>
      </c>
      <c r="J1228" s="1">
        <v>54210</v>
      </c>
      <c r="K1228" t="s">
        <v>113</v>
      </c>
      <c r="L1228" t="s">
        <v>7</v>
      </c>
      <c r="M1228">
        <v>-75898.67</v>
      </c>
      <c r="N1228">
        <v>-75898.67</v>
      </c>
      <c r="O1228" t="s">
        <v>120</v>
      </c>
      <c r="P1228" t="s">
        <v>1585</v>
      </c>
      <c r="AH1228">
        <v>1731816</v>
      </c>
      <c r="AI1228">
        <v>1733359</v>
      </c>
      <c r="AJ1228">
        <f t="shared" si="24"/>
        <v>1</v>
      </c>
    </row>
    <row r="1229" spans="1:36">
      <c r="A1229" s="1">
        <v>46230</v>
      </c>
      <c r="B1229" t="s">
        <v>977</v>
      </c>
      <c r="C1229" t="s">
        <v>7</v>
      </c>
      <c r="D1229" t="s">
        <v>1426</v>
      </c>
      <c r="E1229" t="s">
        <v>208</v>
      </c>
      <c r="F1229" t="s">
        <v>1483</v>
      </c>
      <c r="G1229">
        <v>48527</v>
      </c>
      <c r="H1229" s="1">
        <v>43411</v>
      </c>
      <c r="I1229" s="1">
        <v>43447</v>
      </c>
      <c r="J1229" s="1">
        <v>54210</v>
      </c>
      <c r="K1229" t="s">
        <v>980</v>
      </c>
      <c r="L1229" t="s">
        <v>7</v>
      </c>
      <c r="M1229">
        <v>-220400</v>
      </c>
      <c r="N1229">
        <v>-220400</v>
      </c>
      <c r="O1229" t="s">
        <v>120</v>
      </c>
      <c r="P1229" t="s">
        <v>1585</v>
      </c>
      <c r="AH1229">
        <v>1733096</v>
      </c>
      <c r="AI1229">
        <v>1733063</v>
      </c>
      <c r="AJ1229">
        <f t="shared" si="24"/>
        <v>1</v>
      </c>
    </row>
    <row r="1230" spans="1:36">
      <c r="A1230" s="1">
        <v>46230</v>
      </c>
      <c r="B1230" t="s">
        <v>977</v>
      </c>
      <c r="C1230" t="s">
        <v>7</v>
      </c>
      <c r="D1230" t="s">
        <v>1426</v>
      </c>
      <c r="E1230" t="s">
        <v>208</v>
      </c>
      <c r="F1230" t="s">
        <v>1483</v>
      </c>
      <c r="G1230">
        <v>48774</v>
      </c>
      <c r="H1230" s="1">
        <v>43441</v>
      </c>
      <c r="I1230" s="1">
        <v>43447</v>
      </c>
      <c r="J1230" s="1">
        <v>54210</v>
      </c>
      <c r="K1230" t="s">
        <v>980</v>
      </c>
      <c r="L1230" t="s">
        <v>7</v>
      </c>
      <c r="M1230">
        <v>171912</v>
      </c>
      <c r="N1230">
        <v>171912</v>
      </c>
      <c r="O1230" t="s">
        <v>120</v>
      </c>
      <c r="P1230" t="s">
        <v>1586</v>
      </c>
      <c r="AH1230">
        <v>1733110</v>
      </c>
      <c r="AI1230">
        <v>1733323</v>
      </c>
      <c r="AJ1230">
        <f t="shared" si="24"/>
        <v>1</v>
      </c>
    </row>
    <row r="1231" spans="1:36">
      <c r="A1231" s="1">
        <v>46230</v>
      </c>
      <c r="B1231" t="s">
        <v>977</v>
      </c>
      <c r="C1231" t="s">
        <v>7</v>
      </c>
      <c r="D1231" t="s">
        <v>1426</v>
      </c>
      <c r="E1231" t="s">
        <v>208</v>
      </c>
      <c r="F1231" t="s">
        <v>1483</v>
      </c>
      <c r="G1231">
        <v>48774</v>
      </c>
      <c r="H1231" s="1">
        <v>43441</v>
      </c>
      <c r="I1231" s="1">
        <v>43447</v>
      </c>
      <c r="J1231" s="1">
        <v>54210</v>
      </c>
      <c r="K1231" t="s">
        <v>113</v>
      </c>
      <c r="L1231" t="s">
        <v>7</v>
      </c>
      <c r="M1231">
        <v>59200.959999999999</v>
      </c>
      <c r="N1231">
        <v>59200.959999999999</v>
      </c>
      <c r="O1231" t="s">
        <v>120</v>
      </c>
      <c r="P1231" t="s">
        <v>1586</v>
      </c>
      <c r="AH1231">
        <v>1733571</v>
      </c>
      <c r="AI1231">
        <v>1733333</v>
      </c>
      <c r="AJ1231">
        <f t="shared" si="24"/>
        <v>1</v>
      </c>
    </row>
    <row r="1232" spans="1:36">
      <c r="A1232" s="1">
        <v>46230</v>
      </c>
      <c r="B1232" t="s">
        <v>977</v>
      </c>
      <c r="C1232" t="s">
        <v>7</v>
      </c>
      <c r="D1232" t="s">
        <v>1426</v>
      </c>
      <c r="E1232" t="s">
        <v>208</v>
      </c>
      <c r="F1232" t="s">
        <v>1483</v>
      </c>
      <c r="G1232">
        <v>48776</v>
      </c>
      <c r="H1232" s="1">
        <v>43441</v>
      </c>
      <c r="I1232" s="1">
        <v>43447</v>
      </c>
      <c r="J1232" s="1">
        <v>54210</v>
      </c>
      <c r="K1232" t="s">
        <v>113</v>
      </c>
      <c r="L1232" t="s">
        <v>7</v>
      </c>
      <c r="M1232">
        <v>62236.91</v>
      </c>
      <c r="N1232">
        <v>62236.91</v>
      </c>
      <c r="O1232" t="s">
        <v>120</v>
      </c>
      <c r="P1232" t="s">
        <v>1579</v>
      </c>
      <c r="AH1232">
        <v>1729495</v>
      </c>
      <c r="AI1232">
        <v>1732615</v>
      </c>
      <c r="AJ1232">
        <f t="shared" si="24"/>
        <v>1</v>
      </c>
    </row>
    <row r="1233" spans="1:36">
      <c r="A1233" s="1">
        <v>46230</v>
      </c>
      <c r="B1233" t="s">
        <v>977</v>
      </c>
      <c r="C1233" t="s">
        <v>7</v>
      </c>
      <c r="D1233" t="s">
        <v>1426</v>
      </c>
      <c r="E1233" t="s">
        <v>208</v>
      </c>
      <c r="F1233" t="s">
        <v>1483</v>
      </c>
      <c r="G1233">
        <v>48776</v>
      </c>
      <c r="H1233" s="1">
        <v>43441</v>
      </c>
      <c r="I1233" s="1">
        <v>43447</v>
      </c>
      <c r="J1233" s="1">
        <v>54210</v>
      </c>
      <c r="K1233" t="s">
        <v>980</v>
      </c>
      <c r="L1233" t="s">
        <v>7</v>
      </c>
      <c r="M1233">
        <v>180728</v>
      </c>
      <c r="N1233">
        <v>180728</v>
      </c>
      <c r="O1233" t="s">
        <v>120</v>
      </c>
      <c r="P1233" t="s">
        <v>1579</v>
      </c>
      <c r="AH1233">
        <v>1733904</v>
      </c>
      <c r="AI1233">
        <v>1731821</v>
      </c>
      <c r="AJ1233">
        <f t="shared" si="24"/>
        <v>1</v>
      </c>
    </row>
    <row r="1234" spans="1:36">
      <c r="A1234" s="1">
        <v>46230</v>
      </c>
      <c r="B1234" t="s">
        <v>977</v>
      </c>
      <c r="C1234" t="s">
        <v>7</v>
      </c>
      <c r="D1234" t="s">
        <v>1426</v>
      </c>
      <c r="E1234" t="s">
        <v>208</v>
      </c>
      <c r="F1234" t="s">
        <v>1483</v>
      </c>
      <c r="G1234">
        <v>48791</v>
      </c>
      <c r="H1234" s="1">
        <v>43444</v>
      </c>
      <c r="I1234" s="1">
        <v>43447</v>
      </c>
      <c r="J1234" s="1">
        <v>54210</v>
      </c>
      <c r="K1234" t="s">
        <v>980</v>
      </c>
      <c r="L1234" t="s">
        <v>7</v>
      </c>
      <c r="M1234">
        <v>-171912</v>
      </c>
      <c r="N1234">
        <v>-171912</v>
      </c>
      <c r="O1234" t="s">
        <v>120</v>
      </c>
      <c r="P1234" t="s">
        <v>1586</v>
      </c>
      <c r="AH1234">
        <v>1732228</v>
      </c>
      <c r="AI1234">
        <v>1732247</v>
      </c>
      <c r="AJ1234">
        <f t="shared" si="24"/>
        <v>1</v>
      </c>
    </row>
    <row r="1235" spans="1:36">
      <c r="A1235" s="1">
        <v>46230</v>
      </c>
      <c r="B1235" t="s">
        <v>977</v>
      </c>
      <c r="C1235" t="s">
        <v>7</v>
      </c>
      <c r="D1235" t="s">
        <v>1426</v>
      </c>
      <c r="E1235" t="s">
        <v>208</v>
      </c>
      <c r="F1235" t="s">
        <v>1483</v>
      </c>
      <c r="G1235">
        <v>48791</v>
      </c>
      <c r="H1235" s="1">
        <v>43444</v>
      </c>
      <c r="I1235" s="1">
        <v>43447</v>
      </c>
      <c r="J1235" s="1">
        <v>54210</v>
      </c>
      <c r="K1235" t="s">
        <v>113</v>
      </c>
      <c r="L1235" t="s">
        <v>7</v>
      </c>
      <c r="M1235">
        <v>-59200.959999999999</v>
      </c>
      <c r="N1235">
        <v>-59200.959999999999</v>
      </c>
      <c r="O1235" t="s">
        <v>120</v>
      </c>
      <c r="P1235" t="s">
        <v>1586</v>
      </c>
      <c r="AH1235">
        <v>1727681</v>
      </c>
      <c r="AI1235">
        <v>1732348</v>
      </c>
      <c r="AJ1235">
        <f t="shared" si="24"/>
        <v>1</v>
      </c>
    </row>
    <row r="1236" spans="1:36">
      <c r="A1236" s="1">
        <v>46230</v>
      </c>
      <c r="B1236" t="s">
        <v>977</v>
      </c>
      <c r="C1236" t="s">
        <v>7</v>
      </c>
      <c r="D1236" t="s">
        <v>1426</v>
      </c>
      <c r="E1236" t="s">
        <v>208</v>
      </c>
      <c r="F1236" t="s">
        <v>1483</v>
      </c>
      <c r="G1236">
        <v>48792</v>
      </c>
      <c r="H1236" s="1">
        <v>43444</v>
      </c>
      <c r="I1236" s="1">
        <v>43447</v>
      </c>
      <c r="J1236" s="1">
        <v>54210</v>
      </c>
      <c r="K1236" t="s">
        <v>980</v>
      </c>
      <c r="L1236" t="s">
        <v>7</v>
      </c>
      <c r="M1236">
        <v>171912</v>
      </c>
      <c r="N1236">
        <v>171912</v>
      </c>
      <c r="O1236" t="s">
        <v>120</v>
      </c>
      <c r="P1236" t="s">
        <v>1585</v>
      </c>
      <c r="AH1236">
        <v>1733861</v>
      </c>
      <c r="AI1236">
        <v>1733395</v>
      </c>
      <c r="AJ1236">
        <f t="shared" si="24"/>
        <v>1</v>
      </c>
    </row>
    <row r="1237" spans="1:36">
      <c r="A1237" s="1">
        <v>46230</v>
      </c>
      <c r="B1237" t="s">
        <v>977</v>
      </c>
      <c r="C1237" t="s">
        <v>7</v>
      </c>
      <c r="D1237" t="s">
        <v>1426</v>
      </c>
      <c r="E1237" t="s">
        <v>208</v>
      </c>
      <c r="F1237" t="s">
        <v>1483</v>
      </c>
      <c r="G1237">
        <v>48792</v>
      </c>
      <c r="H1237" s="1">
        <v>43444</v>
      </c>
      <c r="I1237" s="1">
        <v>43447</v>
      </c>
      <c r="J1237" s="1">
        <v>54210</v>
      </c>
      <c r="K1237" t="s">
        <v>113</v>
      </c>
      <c r="L1237" t="s">
        <v>7</v>
      </c>
      <c r="M1237">
        <v>59200.959999999999</v>
      </c>
      <c r="N1237">
        <v>59200.959999999999</v>
      </c>
      <c r="O1237" t="s">
        <v>120</v>
      </c>
      <c r="P1237" t="s">
        <v>1585</v>
      </c>
      <c r="AH1237">
        <v>1733586</v>
      </c>
      <c r="AI1237">
        <v>1732019</v>
      </c>
      <c r="AJ1237">
        <f t="shared" si="24"/>
        <v>1</v>
      </c>
    </row>
    <row r="1238" spans="1:36">
      <c r="A1238" s="1">
        <v>46230</v>
      </c>
      <c r="B1238" t="s">
        <v>977</v>
      </c>
      <c r="C1238" t="s">
        <v>7</v>
      </c>
      <c r="D1238" t="s">
        <v>1426</v>
      </c>
      <c r="E1238" t="s">
        <v>208</v>
      </c>
      <c r="F1238" t="s">
        <v>1483</v>
      </c>
      <c r="G1238">
        <v>48793</v>
      </c>
      <c r="H1238" s="1">
        <v>43444</v>
      </c>
      <c r="I1238" s="1">
        <v>43447</v>
      </c>
      <c r="J1238" s="1">
        <v>54210</v>
      </c>
      <c r="K1238" t="s">
        <v>113</v>
      </c>
      <c r="L1238" t="s">
        <v>7</v>
      </c>
      <c r="M1238">
        <v>-45539.199999999997</v>
      </c>
      <c r="N1238">
        <v>-45539.199999999997</v>
      </c>
      <c r="O1238" t="s">
        <v>120</v>
      </c>
      <c r="P1238" t="s">
        <v>1585</v>
      </c>
      <c r="AH1238">
        <v>1733648</v>
      </c>
      <c r="AI1238">
        <v>1731908</v>
      </c>
      <c r="AJ1238">
        <f t="shared" si="24"/>
        <v>1</v>
      </c>
    </row>
    <row r="1239" spans="1:36">
      <c r="A1239" s="1">
        <v>46230</v>
      </c>
      <c r="B1239" t="s">
        <v>977</v>
      </c>
      <c r="C1239" t="s">
        <v>7</v>
      </c>
      <c r="D1239" t="s">
        <v>1426</v>
      </c>
      <c r="E1239" t="s">
        <v>208</v>
      </c>
      <c r="F1239" t="s">
        <v>1483</v>
      </c>
      <c r="G1239">
        <v>48793</v>
      </c>
      <c r="H1239" s="1">
        <v>43444</v>
      </c>
      <c r="I1239" s="1">
        <v>43447</v>
      </c>
      <c r="J1239" s="1">
        <v>54210</v>
      </c>
      <c r="K1239" t="s">
        <v>980</v>
      </c>
      <c r="L1239" t="s">
        <v>7</v>
      </c>
      <c r="M1239">
        <v>-132240</v>
      </c>
      <c r="N1239">
        <v>-132240</v>
      </c>
      <c r="O1239" t="s">
        <v>120</v>
      </c>
      <c r="P1239" t="s">
        <v>1585</v>
      </c>
      <c r="AH1239">
        <v>1733520</v>
      </c>
      <c r="AI1239">
        <v>1732385</v>
      </c>
      <c r="AJ1239">
        <f t="shared" si="24"/>
        <v>1</v>
      </c>
    </row>
    <row r="1240" spans="1:36">
      <c r="A1240" s="1">
        <v>46230</v>
      </c>
      <c r="B1240" t="s">
        <v>977</v>
      </c>
      <c r="C1240" t="s">
        <v>7</v>
      </c>
      <c r="D1240" t="s">
        <v>1426</v>
      </c>
      <c r="E1240" t="s">
        <v>208</v>
      </c>
      <c r="F1240" t="s">
        <v>1483</v>
      </c>
      <c r="G1240">
        <v>48795</v>
      </c>
      <c r="H1240" s="1">
        <v>43444</v>
      </c>
      <c r="I1240" s="1">
        <v>43447</v>
      </c>
      <c r="J1240" s="1">
        <v>54210</v>
      </c>
      <c r="K1240" t="s">
        <v>113</v>
      </c>
      <c r="L1240" t="s">
        <v>7</v>
      </c>
      <c r="M1240">
        <v>62236.91</v>
      </c>
      <c r="N1240">
        <v>62236.91</v>
      </c>
      <c r="O1240" t="s">
        <v>120</v>
      </c>
      <c r="P1240" t="s">
        <v>1585</v>
      </c>
      <c r="AH1240">
        <v>1733637</v>
      </c>
      <c r="AI1240">
        <v>1732070</v>
      </c>
      <c r="AJ1240">
        <f t="shared" si="24"/>
        <v>1</v>
      </c>
    </row>
    <row r="1241" spans="1:36">
      <c r="A1241" s="1">
        <v>46230</v>
      </c>
      <c r="B1241" t="s">
        <v>977</v>
      </c>
      <c r="C1241" t="s">
        <v>7</v>
      </c>
      <c r="D1241" t="s">
        <v>1426</v>
      </c>
      <c r="E1241" t="s">
        <v>208</v>
      </c>
      <c r="F1241" t="s">
        <v>1483</v>
      </c>
      <c r="G1241">
        <v>48795</v>
      </c>
      <c r="H1241" s="1">
        <v>43444</v>
      </c>
      <c r="I1241" s="1">
        <v>43447</v>
      </c>
      <c r="J1241" s="1">
        <v>54210</v>
      </c>
      <c r="K1241" t="s">
        <v>980</v>
      </c>
      <c r="L1241" t="s">
        <v>7</v>
      </c>
      <c r="M1241">
        <v>180728</v>
      </c>
      <c r="N1241">
        <v>180728</v>
      </c>
      <c r="O1241" t="s">
        <v>120</v>
      </c>
      <c r="P1241" t="s">
        <v>1585</v>
      </c>
      <c r="AH1241">
        <v>1733745</v>
      </c>
      <c r="AI1241">
        <v>1732920</v>
      </c>
      <c r="AJ1241">
        <f t="shared" si="24"/>
        <v>1</v>
      </c>
    </row>
    <row r="1242" spans="1:36">
      <c r="A1242" s="1">
        <v>46230</v>
      </c>
      <c r="B1242" t="s">
        <v>977</v>
      </c>
      <c r="C1242" t="s">
        <v>7</v>
      </c>
      <c r="D1242" t="s">
        <v>1426</v>
      </c>
      <c r="E1242" t="s">
        <v>208</v>
      </c>
      <c r="F1242" t="s">
        <v>1483</v>
      </c>
      <c r="G1242">
        <v>48796</v>
      </c>
      <c r="H1242" s="1">
        <v>43444</v>
      </c>
      <c r="I1242" s="1">
        <v>43447</v>
      </c>
      <c r="J1242" s="1">
        <v>54210</v>
      </c>
      <c r="K1242" t="s">
        <v>113</v>
      </c>
      <c r="L1242" t="s">
        <v>7</v>
      </c>
      <c r="M1242">
        <v>-62236.91</v>
      </c>
      <c r="N1242">
        <v>-62236.91</v>
      </c>
      <c r="O1242" t="s">
        <v>120</v>
      </c>
      <c r="P1242" t="s">
        <v>1579</v>
      </c>
      <c r="AH1242">
        <v>1728401</v>
      </c>
      <c r="AI1242">
        <v>1732866</v>
      </c>
      <c r="AJ1242">
        <f t="shared" si="24"/>
        <v>1</v>
      </c>
    </row>
    <row r="1243" spans="1:36">
      <c r="A1243" s="1">
        <v>46230</v>
      </c>
      <c r="B1243" t="s">
        <v>977</v>
      </c>
      <c r="C1243" t="s">
        <v>7</v>
      </c>
      <c r="D1243" t="s">
        <v>1426</v>
      </c>
      <c r="E1243" t="s">
        <v>208</v>
      </c>
      <c r="F1243" t="s">
        <v>1483</v>
      </c>
      <c r="G1243">
        <v>48796</v>
      </c>
      <c r="H1243" s="1">
        <v>43444</v>
      </c>
      <c r="I1243" s="1">
        <v>43447</v>
      </c>
      <c r="J1243" s="1">
        <v>54210</v>
      </c>
      <c r="K1243" t="s">
        <v>980</v>
      </c>
      <c r="L1243" t="s">
        <v>7</v>
      </c>
      <c r="M1243">
        <v>-180728</v>
      </c>
      <c r="N1243">
        <v>-180728</v>
      </c>
      <c r="O1243" t="s">
        <v>120</v>
      </c>
      <c r="P1243" t="s">
        <v>1579</v>
      </c>
      <c r="AH1243">
        <v>1728747</v>
      </c>
      <c r="AI1243">
        <v>1732826</v>
      </c>
      <c r="AJ1243">
        <f t="shared" si="24"/>
        <v>1</v>
      </c>
    </row>
    <row r="1244" spans="1:36">
      <c r="A1244" s="1">
        <v>46230</v>
      </c>
      <c r="B1244" t="s">
        <v>977</v>
      </c>
      <c r="C1244" t="s">
        <v>7</v>
      </c>
      <c r="D1244" t="s">
        <v>1426</v>
      </c>
      <c r="E1244" t="s">
        <v>208</v>
      </c>
      <c r="F1244" t="s">
        <v>1487</v>
      </c>
      <c r="G1244">
        <v>48794</v>
      </c>
      <c r="H1244" s="1">
        <v>43444</v>
      </c>
      <c r="I1244" s="1">
        <v>43479</v>
      </c>
      <c r="J1244" s="1">
        <v>54210</v>
      </c>
      <c r="K1244" t="s">
        <v>113</v>
      </c>
      <c r="L1244" t="s">
        <v>7</v>
      </c>
      <c r="M1244">
        <v>35595.1</v>
      </c>
      <c r="N1244">
        <v>35595.1</v>
      </c>
      <c r="O1244" t="s">
        <v>120</v>
      </c>
      <c r="P1244" t="s">
        <v>1585</v>
      </c>
      <c r="AH1244">
        <v>1733525</v>
      </c>
      <c r="AI1244">
        <v>1733189</v>
      </c>
      <c r="AJ1244">
        <f t="shared" si="24"/>
        <v>1</v>
      </c>
    </row>
    <row r="1245" spans="1:36">
      <c r="A1245" s="1">
        <v>46230</v>
      </c>
      <c r="B1245" t="s">
        <v>977</v>
      </c>
      <c r="C1245" t="s">
        <v>7</v>
      </c>
      <c r="D1245" t="s">
        <v>1426</v>
      </c>
      <c r="E1245" t="s">
        <v>208</v>
      </c>
      <c r="F1245" t="s">
        <v>1487</v>
      </c>
      <c r="G1245">
        <v>48794</v>
      </c>
      <c r="H1245" s="1">
        <v>43444</v>
      </c>
      <c r="I1245" s="1">
        <v>43479</v>
      </c>
      <c r="J1245" s="1">
        <v>54210</v>
      </c>
      <c r="K1245" t="s">
        <v>980</v>
      </c>
      <c r="L1245" t="s">
        <v>7</v>
      </c>
      <c r="M1245">
        <v>136920</v>
      </c>
      <c r="N1245">
        <v>136920</v>
      </c>
      <c r="O1245" t="s">
        <v>120</v>
      </c>
      <c r="P1245" t="s">
        <v>1585</v>
      </c>
      <c r="AH1245">
        <v>1733534</v>
      </c>
      <c r="AI1245">
        <v>1732171</v>
      </c>
      <c r="AJ1245">
        <f t="shared" si="24"/>
        <v>1</v>
      </c>
    </row>
    <row r="1246" spans="1:36">
      <c r="A1246" s="1">
        <v>46230</v>
      </c>
      <c r="B1246" t="s">
        <v>977</v>
      </c>
      <c r="C1246" t="s">
        <v>7</v>
      </c>
      <c r="D1246" t="s">
        <v>1426</v>
      </c>
      <c r="E1246" t="s">
        <v>208</v>
      </c>
      <c r="F1246" t="s">
        <v>1487</v>
      </c>
      <c r="G1246">
        <v>48855</v>
      </c>
      <c r="H1246" s="1">
        <v>43452</v>
      </c>
      <c r="I1246" s="1">
        <v>43479</v>
      </c>
      <c r="J1246" s="1">
        <v>54210</v>
      </c>
      <c r="K1246" t="s">
        <v>113</v>
      </c>
      <c r="L1246" t="s">
        <v>7</v>
      </c>
      <c r="M1246">
        <v>-35595.1</v>
      </c>
      <c r="N1246">
        <v>-35595.1</v>
      </c>
      <c r="O1246" t="s">
        <v>120</v>
      </c>
      <c r="P1246" t="s">
        <v>830</v>
      </c>
      <c r="AH1246">
        <v>1732937</v>
      </c>
      <c r="AI1246">
        <v>1732879</v>
      </c>
      <c r="AJ1246">
        <f t="shared" si="24"/>
        <v>1</v>
      </c>
    </row>
    <row r="1247" spans="1:36">
      <c r="A1247" s="1">
        <v>46230</v>
      </c>
      <c r="B1247" t="s">
        <v>977</v>
      </c>
      <c r="C1247" t="s">
        <v>7</v>
      </c>
      <c r="D1247" t="s">
        <v>1426</v>
      </c>
      <c r="E1247" t="s">
        <v>208</v>
      </c>
      <c r="F1247" t="s">
        <v>1487</v>
      </c>
      <c r="G1247">
        <v>48855</v>
      </c>
      <c r="H1247" s="1">
        <v>43452</v>
      </c>
      <c r="I1247" s="1">
        <v>43479</v>
      </c>
      <c r="J1247" s="1">
        <v>54210</v>
      </c>
      <c r="K1247" t="s">
        <v>980</v>
      </c>
      <c r="L1247" t="s">
        <v>7</v>
      </c>
      <c r="M1247">
        <v>-136920</v>
      </c>
      <c r="N1247">
        <v>-136920</v>
      </c>
      <c r="O1247" t="s">
        <v>120</v>
      </c>
      <c r="P1247" t="s">
        <v>830</v>
      </c>
      <c r="AH1247">
        <v>1732480</v>
      </c>
      <c r="AI1247">
        <v>1733440</v>
      </c>
      <c r="AJ1247">
        <f t="shared" si="24"/>
        <v>1</v>
      </c>
    </row>
    <row r="1248" spans="1:36">
      <c r="A1248" s="1">
        <v>46230</v>
      </c>
      <c r="B1248" t="s">
        <v>977</v>
      </c>
      <c r="C1248" t="s">
        <v>7</v>
      </c>
      <c r="D1248" t="s">
        <v>1426</v>
      </c>
      <c r="E1248" t="s">
        <v>208</v>
      </c>
      <c r="F1248" t="s">
        <v>1487</v>
      </c>
      <c r="G1248">
        <v>48907</v>
      </c>
      <c r="H1248" s="1">
        <v>43465</v>
      </c>
      <c r="I1248" s="1">
        <v>43479</v>
      </c>
      <c r="J1248" s="1">
        <v>54210</v>
      </c>
      <c r="K1248" t="s">
        <v>113</v>
      </c>
      <c r="L1248" t="s">
        <v>7</v>
      </c>
      <c r="M1248">
        <v>-47460.13</v>
      </c>
      <c r="N1248">
        <v>-47460.13</v>
      </c>
      <c r="O1248" t="s">
        <v>120</v>
      </c>
      <c r="P1248" t="s">
        <v>1585</v>
      </c>
      <c r="AH1248">
        <v>1732579</v>
      </c>
      <c r="AI1248">
        <v>1732414</v>
      </c>
      <c r="AJ1248">
        <f t="shared" si="24"/>
        <v>1</v>
      </c>
    </row>
    <row r="1249" spans="1:36">
      <c r="A1249" s="1">
        <v>46230</v>
      </c>
      <c r="B1249" t="s">
        <v>977</v>
      </c>
      <c r="C1249" t="s">
        <v>7</v>
      </c>
      <c r="D1249" t="s">
        <v>1426</v>
      </c>
      <c r="E1249" t="s">
        <v>208</v>
      </c>
      <c r="F1249" t="s">
        <v>1487</v>
      </c>
      <c r="G1249">
        <v>48907</v>
      </c>
      <c r="H1249" s="1">
        <v>43465</v>
      </c>
      <c r="I1249" s="1">
        <v>43479</v>
      </c>
      <c r="J1249" s="1">
        <v>54210</v>
      </c>
      <c r="K1249" t="s">
        <v>980</v>
      </c>
      <c r="L1249" t="s">
        <v>7</v>
      </c>
      <c r="M1249">
        <v>-182560</v>
      </c>
      <c r="N1249">
        <v>-182560</v>
      </c>
      <c r="O1249" t="s">
        <v>120</v>
      </c>
      <c r="P1249" t="s">
        <v>1585</v>
      </c>
      <c r="AH1249">
        <v>1733769</v>
      </c>
      <c r="AI1249">
        <v>1733308</v>
      </c>
      <c r="AJ1249">
        <f t="shared" si="24"/>
        <v>1</v>
      </c>
    </row>
    <row r="1250" spans="1:36">
      <c r="A1250" s="1">
        <v>46230</v>
      </c>
      <c r="B1250" t="s">
        <v>977</v>
      </c>
      <c r="C1250" t="s">
        <v>7</v>
      </c>
      <c r="D1250" t="s">
        <v>1426</v>
      </c>
      <c r="E1250" t="s">
        <v>208</v>
      </c>
      <c r="F1250" t="s">
        <v>1487</v>
      </c>
      <c r="G1250">
        <v>48977</v>
      </c>
      <c r="H1250" s="1">
        <v>43472</v>
      </c>
      <c r="I1250" s="1">
        <v>43479</v>
      </c>
      <c r="J1250" s="1">
        <v>54210</v>
      </c>
      <c r="K1250" t="s">
        <v>113</v>
      </c>
      <c r="L1250" t="s">
        <v>7</v>
      </c>
      <c r="M1250">
        <v>47460.13</v>
      </c>
      <c r="N1250">
        <v>47460.13</v>
      </c>
      <c r="O1250" t="s">
        <v>120</v>
      </c>
      <c r="P1250" t="s">
        <v>1585</v>
      </c>
      <c r="AH1250">
        <v>1732416</v>
      </c>
      <c r="AI1250">
        <v>1732582</v>
      </c>
      <c r="AJ1250">
        <f t="shared" si="24"/>
        <v>1</v>
      </c>
    </row>
    <row r="1251" spans="1:36">
      <c r="A1251" s="1">
        <v>46230</v>
      </c>
      <c r="B1251" t="s">
        <v>977</v>
      </c>
      <c r="C1251" t="s">
        <v>7</v>
      </c>
      <c r="D1251" t="s">
        <v>1426</v>
      </c>
      <c r="E1251" t="s">
        <v>208</v>
      </c>
      <c r="F1251" t="s">
        <v>1487</v>
      </c>
      <c r="G1251">
        <v>48977</v>
      </c>
      <c r="H1251" s="1">
        <v>43472</v>
      </c>
      <c r="I1251" s="1">
        <v>43479</v>
      </c>
      <c r="J1251" s="1">
        <v>54210</v>
      </c>
      <c r="K1251" t="s">
        <v>980</v>
      </c>
      <c r="L1251" t="s">
        <v>7</v>
      </c>
      <c r="M1251">
        <v>182560</v>
      </c>
      <c r="N1251">
        <v>182560</v>
      </c>
      <c r="O1251" t="s">
        <v>120</v>
      </c>
      <c r="P1251" t="s">
        <v>1585</v>
      </c>
      <c r="AH1251">
        <v>1733675</v>
      </c>
      <c r="AI1251">
        <v>1732464</v>
      </c>
      <c r="AJ1251">
        <f t="shared" si="24"/>
        <v>1</v>
      </c>
    </row>
    <row r="1252" spans="1:36">
      <c r="A1252" s="1">
        <v>46230</v>
      </c>
      <c r="B1252" t="s">
        <v>977</v>
      </c>
      <c r="C1252" t="s">
        <v>7</v>
      </c>
      <c r="D1252" t="s">
        <v>1426</v>
      </c>
      <c r="E1252" t="s">
        <v>208</v>
      </c>
      <c r="F1252" t="s">
        <v>1487</v>
      </c>
      <c r="G1252">
        <v>49001</v>
      </c>
      <c r="H1252" s="1">
        <v>43472</v>
      </c>
      <c r="I1252" s="1">
        <v>43479</v>
      </c>
      <c r="J1252" s="1">
        <v>54210</v>
      </c>
      <c r="K1252" t="s">
        <v>980</v>
      </c>
      <c r="L1252" t="s">
        <v>7</v>
      </c>
      <c r="M1252">
        <v>136920</v>
      </c>
      <c r="N1252">
        <v>136920</v>
      </c>
      <c r="O1252" t="s">
        <v>120</v>
      </c>
      <c r="P1252" t="s">
        <v>830</v>
      </c>
      <c r="AH1252">
        <v>1771441</v>
      </c>
      <c r="AI1252">
        <v>1733064</v>
      </c>
      <c r="AJ1252">
        <f t="shared" si="24"/>
        <v>1</v>
      </c>
    </row>
    <row r="1253" spans="1:36">
      <c r="A1253" s="1">
        <v>46230</v>
      </c>
      <c r="B1253" t="s">
        <v>977</v>
      </c>
      <c r="C1253" t="s">
        <v>7</v>
      </c>
      <c r="D1253" t="s">
        <v>1426</v>
      </c>
      <c r="E1253" t="s">
        <v>208</v>
      </c>
      <c r="F1253" t="s">
        <v>1487</v>
      </c>
      <c r="G1253">
        <v>49001</v>
      </c>
      <c r="H1253" s="1">
        <v>43472</v>
      </c>
      <c r="I1253" s="1">
        <v>43479</v>
      </c>
      <c r="J1253" s="1">
        <v>54210</v>
      </c>
      <c r="K1253" t="s">
        <v>113</v>
      </c>
      <c r="L1253" t="s">
        <v>7</v>
      </c>
      <c r="M1253">
        <v>35595.1</v>
      </c>
      <c r="N1253">
        <v>35595.1</v>
      </c>
      <c r="O1253" t="s">
        <v>120</v>
      </c>
      <c r="P1253" t="s">
        <v>830</v>
      </c>
      <c r="AH1253">
        <v>1771440</v>
      </c>
      <c r="AI1253">
        <v>1732405</v>
      </c>
      <c r="AJ1253">
        <f t="shared" si="24"/>
        <v>1</v>
      </c>
    </row>
    <row r="1254" spans="1:36">
      <c r="A1254" s="1">
        <v>46230</v>
      </c>
      <c r="B1254" t="s">
        <v>977</v>
      </c>
      <c r="C1254" t="s">
        <v>7</v>
      </c>
      <c r="D1254" t="s">
        <v>1426</v>
      </c>
      <c r="E1254" t="s">
        <v>208</v>
      </c>
      <c r="F1254" t="s">
        <v>1487</v>
      </c>
      <c r="G1254">
        <v>49002</v>
      </c>
      <c r="H1254" s="1">
        <v>43472</v>
      </c>
      <c r="I1254" s="1">
        <v>43479</v>
      </c>
      <c r="J1254" s="1">
        <v>54210</v>
      </c>
      <c r="K1254" t="s">
        <v>113</v>
      </c>
      <c r="L1254" t="s">
        <v>7</v>
      </c>
      <c r="M1254">
        <v>-35595.1</v>
      </c>
      <c r="N1254">
        <v>-35595.1</v>
      </c>
      <c r="O1254" t="s">
        <v>120</v>
      </c>
      <c r="P1254" t="s">
        <v>1585</v>
      </c>
      <c r="AH1254">
        <v>1727856</v>
      </c>
      <c r="AI1254">
        <v>1732696</v>
      </c>
      <c r="AJ1254">
        <f t="shared" si="24"/>
        <v>1</v>
      </c>
    </row>
    <row r="1255" spans="1:36">
      <c r="A1255" s="1">
        <v>46230</v>
      </c>
      <c r="B1255" t="s">
        <v>977</v>
      </c>
      <c r="C1255" t="s">
        <v>7</v>
      </c>
      <c r="D1255" t="s">
        <v>1426</v>
      </c>
      <c r="E1255" t="s">
        <v>208</v>
      </c>
      <c r="F1255" t="s">
        <v>1487</v>
      </c>
      <c r="G1255">
        <v>49002</v>
      </c>
      <c r="H1255" s="1">
        <v>43472</v>
      </c>
      <c r="I1255" s="1">
        <v>43479</v>
      </c>
      <c r="J1255" s="1">
        <v>54210</v>
      </c>
      <c r="K1255" t="s">
        <v>980</v>
      </c>
      <c r="L1255" t="s">
        <v>7</v>
      </c>
      <c r="M1255">
        <v>-136920</v>
      </c>
      <c r="N1255">
        <v>-136920</v>
      </c>
      <c r="O1255" t="s">
        <v>120</v>
      </c>
      <c r="P1255" t="s">
        <v>1585</v>
      </c>
      <c r="AH1255">
        <v>1732111</v>
      </c>
      <c r="AI1255">
        <v>1731783</v>
      </c>
      <c r="AJ1255">
        <f t="shared" si="24"/>
        <v>1</v>
      </c>
    </row>
    <row r="1256" spans="1:36">
      <c r="A1256" s="1">
        <v>46230</v>
      </c>
      <c r="B1256" t="s">
        <v>977</v>
      </c>
      <c r="C1256" t="s">
        <v>7</v>
      </c>
      <c r="D1256" t="s">
        <v>1426</v>
      </c>
      <c r="E1256" t="s">
        <v>208</v>
      </c>
      <c r="F1256" t="s">
        <v>1500</v>
      </c>
      <c r="G1256">
        <v>49021</v>
      </c>
      <c r="H1256" s="1">
        <v>43473</v>
      </c>
      <c r="I1256" s="1">
        <v>43479</v>
      </c>
      <c r="J1256" s="1">
        <v>54271</v>
      </c>
      <c r="K1256" t="s">
        <v>113</v>
      </c>
      <c r="L1256" t="s">
        <v>7</v>
      </c>
      <c r="M1256">
        <v>-43304.79</v>
      </c>
      <c r="N1256">
        <v>-43304.79</v>
      </c>
      <c r="O1256" t="s">
        <v>120</v>
      </c>
      <c r="P1256" t="s">
        <v>1585</v>
      </c>
      <c r="AH1256">
        <v>1771439</v>
      </c>
      <c r="AI1256">
        <v>1732754</v>
      </c>
      <c r="AJ1256">
        <f t="shared" si="24"/>
        <v>1</v>
      </c>
    </row>
    <row r="1257" spans="1:36">
      <c r="A1257" s="1">
        <v>46230</v>
      </c>
      <c r="B1257" t="s">
        <v>977</v>
      </c>
      <c r="C1257" t="s">
        <v>7</v>
      </c>
      <c r="D1257" t="s">
        <v>1426</v>
      </c>
      <c r="E1257" t="s">
        <v>208</v>
      </c>
      <c r="F1257" t="s">
        <v>1500</v>
      </c>
      <c r="G1257">
        <v>49021</v>
      </c>
      <c r="H1257" s="1">
        <v>43473</v>
      </c>
      <c r="I1257" s="1">
        <v>43479</v>
      </c>
      <c r="J1257" s="1">
        <v>54271</v>
      </c>
      <c r="K1257" t="s">
        <v>980</v>
      </c>
      <c r="L1257" t="s">
        <v>7</v>
      </c>
      <c r="M1257">
        <v>-206000</v>
      </c>
      <c r="N1257">
        <v>-206000</v>
      </c>
      <c r="O1257" t="s">
        <v>120</v>
      </c>
      <c r="P1257" t="s">
        <v>1585</v>
      </c>
      <c r="AH1257">
        <v>1733696</v>
      </c>
      <c r="AI1257">
        <v>1732265</v>
      </c>
      <c r="AJ1257">
        <f t="shared" si="24"/>
        <v>1</v>
      </c>
    </row>
    <row r="1258" spans="1:36">
      <c r="A1258" s="1">
        <v>46230</v>
      </c>
      <c r="B1258" t="s">
        <v>977</v>
      </c>
      <c r="C1258" t="s">
        <v>7</v>
      </c>
      <c r="D1258" t="s">
        <v>1426</v>
      </c>
      <c r="E1258" t="s">
        <v>208</v>
      </c>
      <c r="F1258" t="s">
        <v>1500</v>
      </c>
      <c r="G1258">
        <v>49034</v>
      </c>
      <c r="H1258" s="1">
        <v>43473</v>
      </c>
      <c r="I1258" s="1">
        <v>43479</v>
      </c>
      <c r="J1258" s="1">
        <v>54271</v>
      </c>
      <c r="K1258" t="s">
        <v>980</v>
      </c>
      <c r="L1258" t="s">
        <v>7</v>
      </c>
      <c r="M1258">
        <v>206000</v>
      </c>
      <c r="N1258">
        <v>206000</v>
      </c>
      <c r="O1258" t="s">
        <v>120</v>
      </c>
      <c r="P1258" t="s">
        <v>830</v>
      </c>
      <c r="AH1258">
        <v>1733287</v>
      </c>
      <c r="AI1258">
        <v>1732016</v>
      </c>
      <c r="AJ1258">
        <f t="shared" si="24"/>
        <v>1</v>
      </c>
    </row>
    <row r="1259" spans="1:36">
      <c r="A1259" s="1">
        <v>46230</v>
      </c>
      <c r="B1259" t="s">
        <v>977</v>
      </c>
      <c r="C1259" t="s">
        <v>7</v>
      </c>
      <c r="D1259" t="s">
        <v>1426</v>
      </c>
      <c r="E1259" t="s">
        <v>208</v>
      </c>
      <c r="F1259" t="s">
        <v>1500</v>
      </c>
      <c r="G1259">
        <v>49034</v>
      </c>
      <c r="H1259" s="1">
        <v>43473</v>
      </c>
      <c r="I1259" s="1">
        <v>43479</v>
      </c>
      <c r="J1259" s="1">
        <v>54271</v>
      </c>
      <c r="K1259" t="s">
        <v>113</v>
      </c>
      <c r="L1259" t="s">
        <v>7</v>
      </c>
      <c r="M1259">
        <v>43304.79</v>
      </c>
      <c r="N1259">
        <v>43304.79</v>
      </c>
      <c r="O1259" t="s">
        <v>120</v>
      </c>
      <c r="P1259" t="s">
        <v>830</v>
      </c>
      <c r="AH1259">
        <v>1733837</v>
      </c>
      <c r="AI1259">
        <v>1732195</v>
      </c>
      <c r="AJ1259">
        <f t="shared" si="24"/>
        <v>1</v>
      </c>
    </row>
    <row r="1260" spans="1:36">
      <c r="A1260" s="1">
        <v>46230</v>
      </c>
      <c r="B1260" t="s">
        <v>977</v>
      </c>
      <c r="C1260" t="s">
        <v>7</v>
      </c>
      <c r="D1260" t="s">
        <v>1426</v>
      </c>
      <c r="E1260" t="s">
        <v>208</v>
      </c>
      <c r="F1260" t="s">
        <v>1500</v>
      </c>
      <c r="G1260">
        <v>49038</v>
      </c>
      <c r="H1260" s="1">
        <v>43473</v>
      </c>
      <c r="I1260" s="1">
        <v>43479</v>
      </c>
      <c r="J1260" s="1">
        <v>54271</v>
      </c>
      <c r="K1260" t="s">
        <v>980</v>
      </c>
      <c r="L1260" t="s">
        <v>7</v>
      </c>
      <c r="M1260">
        <v>-206000</v>
      </c>
      <c r="N1260">
        <v>-206000</v>
      </c>
      <c r="O1260" t="s">
        <v>120</v>
      </c>
      <c r="P1260" t="s">
        <v>830</v>
      </c>
      <c r="AH1260">
        <v>1731390</v>
      </c>
      <c r="AI1260">
        <v>1732926</v>
      </c>
      <c r="AJ1260">
        <f t="shared" si="24"/>
        <v>1</v>
      </c>
    </row>
    <row r="1261" spans="1:36">
      <c r="A1261" s="1">
        <v>46230</v>
      </c>
      <c r="B1261" t="s">
        <v>977</v>
      </c>
      <c r="C1261" t="s">
        <v>7</v>
      </c>
      <c r="D1261" t="s">
        <v>1426</v>
      </c>
      <c r="E1261" t="s">
        <v>208</v>
      </c>
      <c r="F1261" t="s">
        <v>1500</v>
      </c>
      <c r="G1261">
        <v>49038</v>
      </c>
      <c r="H1261" s="1">
        <v>43473</v>
      </c>
      <c r="I1261" s="1">
        <v>43479</v>
      </c>
      <c r="J1261" s="1">
        <v>54271</v>
      </c>
      <c r="K1261" t="s">
        <v>113</v>
      </c>
      <c r="L1261" t="s">
        <v>7</v>
      </c>
      <c r="M1261">
        <v>-43304.79</v>
      </c>
      <c r="N1261">
        <v>-43304.79</v>
      </c>
      <c r="O1261" t="s">
        <v>120</v>
      </c>
      <c r="P1261" t="s">
        <v>830</v>
      </c>
      <c r="AH1261">
        <v>1733669</v>
      </c>
      <c r="AI1261">
        <v>1733001</v>
      </c>
      <c r="AJ1261">
        <f t="shared" si="24"/>
        <v>1</v>
      </c>
    </row>
    <row r="1262" spans="1:36">
      <c r="A1262" s="1">
        <v>46230</v>
      </c>
      <c r="B1262" t="s">
        <v>977</v>
      </c>
      <c r="C1262" t="s">
        <v>7</v>
      </c>
      <c r="D1262" t="s">
        <v>1426</v>
      </c>
      <c r="E1262" t="s">
        <v>208</v>
      </c>
      <c r="F1262" t="s">
        <v>1500</v>
      </c>
      <c r="G1262">
        <v>49040</v>
      </c>
      <c r="H1262" s="1">
        <v>43473</v>
      </c>
      <c r="I1262" s="1">
        <v>43479</v>
      </c>
      <c r="J1262" s="1">
        <v>54271</v>
      </c>
      <c r="K1262" t="s">
        <v>113</v>
      </c>
      <c r="L1262" t="s">
        <v>7</v>
      </c>
      <c r="M1262">
        <v>43304.79</v>
      </c>
      <c r="N1262">
        <v>43304.79</v>
      </c>
      <c r="O1262" t="s">
        <v>120</v>
      </c>
      <c r="P1262" t="s">
        <v>1585</v>
      </c>
      <c r="AH1262">
        <v>1732121</v>
      </c>
      <c r="AI1262">
        <v>1733588</v>
      </c>
      <c r="AJ1262">
        <f t="shared" si="24"/>
        <v>1</v>
      </c>
    </row>
    <row r="1263" spans="1:36">
      <c r="A1263" s="1">
        <v>46230</v>
      </c>
      <c r="B1263" t="s">
        <v>977</v>
      </c>
      <c r="C1263" t="s">
        <v>7</v>
      </c>
      <c r="D1263" t="s">
        <v>1426</v>
      </c>
      <c r="E1263" t="s">
        <v>208</v>
      </c>
      <c r="F1263" t="s">
        <v>1500</v>
      </c>
      <c r="G1263">
        <v>49040</v>
      </c>
      <c r="H1263" s="1">
        <v>43473</v>
      </c>
      <c r="I1263" s="1">
        <v>43479</v>
      </c>
      <c r="J1263" s="1">
        <v>54271</v>
      </c>
      <c r="K1263" t="s">
        <v>980</v>
      </c>
      <c r="L1263" t="s">
        <v>7</v>
      </c>
      <c r="M1263">
        <v>206000</v>
      </c>
      <c r="N1263">
        <v>206000</v>
      </c>
      <c r="O1263" t="s">
        <v>120</v>
      </c>
      <c r="P1263" t="s">
        <v>1585</v>
      </c>
      <c r="AH1263">
        <v>1732764</v>
      </c>
      <c r="AI1263">
        <v>1733772</v>
      </c>
      <c r="AJ1263">
        <f t="shared" si="24"/>
        <v>1</v>
      </c>
    </row>
    <row r="1264" spans="1:36">
      <c r="A1264" s="1">
        <v>46230</v>
      </c>
      <c r="B1264" t="s">
        <v>977</v>
      </c>
      <c r="C1264" t="s">
        <v>7</v>
      </c>
      <c r="D1264" t="s">
        <v>1436</v>
      </c>
      <c r="E1264" t="s">
        <v>208</v>
      </c>
      <c r="F1264" t="s">
        <v>1314</v>
      </c>
      <c r="G1264">
        <v>13767</v>
      </c>
      <c r="H1264" s="1">
        <v>38946</v>
      </c>
      <c r="I1264" s="1">
        <v>38975</v>
      </c>
      <c r="J1264" s="1">
        <v>49881</v>
      </c>
      <c r="K1264" t="s">
        <v>350</v>
      </c>
      <c r="L1264" t="s">
        <v>7</v>
      </c>
      <c r="M1264">
        <v>0</v>
      </c>
      <c r="N1264">
        <v>0</v>
      </c>
      <c r="O1264" t="s">
        <v>120</v>
      </c>
      <c r="P1264" t="s">
        <v>831</v>
      </c>
      <c r="AH1264">
        <v>1733744</v>
      </c>
      <c r="AI1264">
        <v>1733532</v>
      </c>
      <c r="AJ1264">
        <f t="shared" si="24"/>
        <v>1</v>
      </c>
    </row>
    <row r="1265" spans="1:36">
      <c r="A1265" s="1">
        <v>46230</v>
      </c>
      <c r="B1265" t="s">
        <v>977</v>
      </c>
      <c r="C1265" t="s">
        <v>7</v>
      </c>
      <c r="D1265" t="s">
        <v>1436</v>
      </c>
      <c r="E1265" t="s">
        <v>208</v>
      </c>
      <c r="F1265" t="s">
        <v>1314</v>
      </c>
      <c r="G1265">
        <v>13767</v>
      </c>
      <c r="H1265" s="1">
        <v>38946</v>
      </c>
      <c r="I1265" s="1">
        <v>38975</v>
      </c>
      <c r="J1265" s="1">
        <v>49881</v>
      </c>
      <c r="K1265" t="s">
        <v>980</v>
      </c>
      <c r="L1265" t="s">
        <v>7</v>
      </c>
      <c r="M1265">
        <v>29950.83</v>
      </c>
      <c r="N1265">
        <v>29950.83</v>
      </c>
      <c r="O1265" t="s">
        <v>120</v>
      </c>
      <c r="P1265" t="s">
        <v>831</v>
      </c>
      <c r="AH1265">
        <v>1733780</v>
      </c>
      <c r="AI1265">
        <v>1733906</v>
      </c>
      <c r="AJ1265">
        <f t="shared" si="24"/>
        <v>1</v>
      </c>
    </row>
    <row r="1266" spans="1:36">
      <c r="A1266" s="1">
        <v>46230</v>
      </c>
      <c r="B1266" t="s">
        <v>977</v>
      </c>
      <c r="C1266" t="s">
        <v>7</v>
      </c>
      <c r="D1266" t="s">
        <v>1436</v>
      </c>
      <c r="E1266" t="s">
        <v>208</v>
      </c>
      <c r="F1266" t="s">
        <v>1314</v>
      </c>
      <c r="G1266">
        <v>38363</v>
      </c>
      <c r="H1266" s="1">
        <v>42612</v>
      </c>
      <c r="I1266" s="1">
        <v>42614</v>
      </c>
      <c r="J1266" s="1">
        <v>49881</v>
      </c>
      <c r="K1266" t="s">
        <v>980</v>
      </c>
      <c r="L1266" t="s">
        <v>7</v>
      </c>
      <c r="M1266">
        <v>-29950.83</v>
      </c>
      <c r="N1266">
        <v>-29950.83</v>
      </c>
      <c r="O1266" t="s">
        <v>120</v>
      </c>
      <c r="P1266" t="s">
        <v>993</v>
      </c>
      <c r="AH1266">
        <v>1733793</v>
      </c>
      <c r="AI1266">
        <v>1733801</v>
      </c>
      <c r="AJ1266">
        <f t="shared" si="24"/>
        <v>1</v>
      </c>
    </row>
    <row r="1267" spans="1:36">
      <c r="A1267" s="1">
        <v>46230</v>
      </c>
      <c r="B1267" t="s">
        <v>977</v>
      </c>
      <c r="C1267" t="s">
        <v>7</v>
      </c>
      <c r="D1267" t="s">
        <v>1436</v>
      </c>
      <c r="E1267" t="s">
        <v>208</v>
      </c>
      <c r="F1267" t="s">
        <v>1314</v>
      </c>
      <c r="G1267">
        <v>38363</v>
      </c>
      <c r="H1267" s="1">
        <v>42612</v>
      </c>
      <c r="I1267" s="1">
        <v>42614</v>
      </c>
      <c r="J1267" s="1">
        <v>49881</v>
      </c>
      <c r="K1267" t="s">
        <v>350</v>
      </c>
      <c r="L1267" t="s">
        <v>7</v>
      </c>
      <c r="M1267">
        <v>0</v>
      </c>
      <c r="N1267">
        <v>0</v>
      </c>
      <c r="O1267" t="s">
        <v>120</v>
      </c>
      <c r="P1267" t="s">
        <v>993</v>
      </c>
      <c r="AH1267">
        <v>1733876</v>
      </c>
      <c r="AI1267">
        <v>1733853</v>
      </c>
      <c r="AJ1267">
        <f t="shared" si="24"/>
        <v>1</v>
      </c>
    </row>
    <row r="1268" spans="1:36">
      <c r="A1268" s="1">
        <v>46248</v>
      </c>
      <c r="B1268" t="s">
        <v>977</v>
      </c>
      <c r="C1268" t="s">
        <v>7</v>
      </c>
      <c r="D1268" t="s">
        <v>1311</v>
      </c>
      <c r="E1268" t="s">
        <v>208</v>
      </c>
      <c r="F1268" t="s">
        <v>1361</v>
      </c>
      <c r="G1268">
        <v>24672</v>
      </c>
      <c r="H1268" s="1">
        <v>40932</v>
      </c>
      <c r="I1268" s="1">
        <v>40935</v>
      </c>
      <c r="J1268" s="1">
        <v>47132</v>
      </c>
      <c r="K1268" t="s">
        <v>350</v>
      </c>
      <c r="L1268" t="s">
        <v>7</v>
      </c>
      <c r="M1268">
        <v>0</v>
      </c>
      <c r="N1268">
        <v>0</v>
      </c>
      <c r="O1268" t="s">
        <v>120</v>
      </c>
      <c r="P1268" t="s">
        <v>800</v>
      </c>
      <c r="AH1268">
        <v>1728326</v>
      </c>
      <c r="AI1268">
        <v>1733863</v>
      </c>
      <c r="AJ1268">
        <f t="shared" si="24"/>
        <v>1</v>
      </c>
    </row>
    <row r="1269" spans="1:36">
      <c r="A1269" s="1">
        <v>46217</v>
      </c>
      <c r="B1269" t="s">
        <v>977</v>
      </c>
      <c r="C1269" t="s">
        <v>7</v>
      </c>
      <c r="D1269" t="s">
        <v>1311</v>
      </c>
      <c r="E1269" t="s">
        <v>208</v>
      </c>
      <c r="F1269" t="s">
        <v>1361</v>
      </c>
      <c r="G1269">
        <v>24672</v>
      </c>
      <c r="H1269" s="1">
        <v>40932</v>
      </c>
      <c r="I1269" s="1">
        <v>40935</v>
      </c>
      <c r="J1269" s="1">
        <v>47132</v>
      </c>
      <c r="K1269" t="s">
        <v>350</v>
      </c>
      <c r="L1269" t="s">
        <v>7</v>
      </c>
      <c r="M1269">
        <v>0</v>
      </c>
      <c r="N1269">
        <v>0</v>
      </c>
      <c r="O1269" t="s">
        <v>120</v>
      </c>
      <c r="P1269" t="s">
        <v>800</v>
      </c>
      <c r="AH1269">
        <v>1733672</v>
      </c>
      <c r="AI1269">
        <v>1733486</v>
      </c>
      <c r="AJ1269">
        <f t="shared" si="24"/>
        <v>1</v>
      </c>
    </row>
    <row r="1270" spans="1:36">
      <c r="A1270" s="1">
        <v>46217</v>
      </c>
      <c r="B1270" t="s">
        <v>977</v>
      </c>
      <c r="C1270" t="s">
        <v>7</v>
      </c>
      <c r="D1270" t="s">
        <v>1393</v>
      </c>
      <c r="E1270" t="s">
        <v>208</v>
      </c>
      <c r="F1270" t="s">
        <v>1361</v>
      </c>
      <c r="G1270">
        <v>24673</v>
      </c>
      <c r="H1270" s="1">
        <v>40932</v>
      </c>
      <c r="I1270" s="1">
        <v>40935</v>
      </c>
      <c r="J1270" s="1">
        <v>47132</v>
      </c>
      <c r="K1270" t="s">
        <v>350</v>
      </c>
      <c r="L1270" t="s">
        <v>7</v>
      </c>
      <c r="M1270">
        <v>0</v>
      </c>
      <c r="N1270">
        <v>0</v>
      </c>
      <c r="O1270" t="s">
        <v>120</v>
      </c>
      <c r="P1270" t="s">
        <v>800</v>
      </c>
      <c r="AH1270">
        <v>1732591</v>
      </c>
      <c r="AI1270">
        <v>1733549</v>
      </c>
      <c r="AJ1270">
        <f t="shared" si="24"/>
        <v>1</v>
      </c>
    </row>
    <row r="1271" spans="1:36">
      <c r="A1271" s="1">
        <v>46248</v>
      </c>
      <c r="B1271" t="s">
        <v>977</v>
      </c>
      <c r="C1271" t="s">
        <v>7</v>
      </c>
      <c r="D1271" t="s">
        <v>1393</v>
      </c>
      <c r="E1271" t="s">
        <v>208</v>
      </c>
      <c r="F1271" t="s">
        <v>1361</v>
      </c>
      <c r="G1271">
        <v>24673</v>
      </c>
      <c r="H1271" s="1">
        <v>40932</v>
      </c>
      <c r="I1271" s="1">
        <v>40935</v>
      </c>
      <c r="J1271" s="1">
        <v>47132</v>
      </c>
      <c r="K1271" t="s">
        <v>350</v>
      </c>
      <c r="L1271" t="s">
        <v>7</v>
      </c>
      <c r="M1271">
        <v>0</v>
      </c>
      <c r="N1271">
        <v>0</v>
      </c>
      <c r="O1271" t="s">
        <v>120</v>
      </c>
      <c r="P1271" t="s">
        <v>800</v>
      </c>
      <c r="AH1271">
        <v>1732697</v>
      </c>
      <c r="AI1271">
        <v>1733628</v>
      </c>
      <c r="AJ1271">
        <f t="shared" si="24"/>
        <v>1</v>
      </c>
    </row>
    <row r="1272" spans="1:36">
      <c r="A1272" s="1">
        <v>46248</v>
      </c>
      <c r="B1272" t="s">
        <v>977</v>
      </c>
      <c r="C1272" t="s">
        <v>7</v>
      </c>
      <c r="D1272" t="s">
        <v>1311</v>
      </c>
      <c r="E1272" t="s">
        <v>208</v>
      </c>
      <c r="F1272" t="s">
        <v>1361</v>
      </c>
      <c r="G1272">
        <v>24679</v>
      </c>
      <c r="H1272" s="1">
        <v>40933</v>
      </c>
      <c r="I1272" s="1">
        <v>40938</v>
      </c>
      <c r="J1272" s="1">
        <v>47132</v>
      </c>
      <c r="K1272" t="s">
        <v>350</v>
      </c>
      <c r="L1272" t="s">
        <v>7</v>
      </c>
      <c r="M1272">
        <v>0</v>
      </c>
      <c r="N1272">
        <v>0</v>
      </c>
      <c r="O1272" t="s">
        <v>120</v>
      </c>
      <c r="P1272" t="s">
        <v>830</v>
      </c>
      <c r="AH1272">
        <v>1733088</v>
      </c>
      <c r="AI1272">
        <v>1733612</v>
      </c>
      <c r="AJ1272">
        <f t="shared" si="24"/>
        <v>1</v>
      </c>
    </row>
    <row r="1273" spans="1:36">
      <c r="A1273" s="1">
        <v>46217</v>
      </c>
      <c r="B1273" t="s">
        <v>977</v>
      </c>
      <c r="C1273" t="s">
        <v>7</v>
      </c>
      <c r="D1273" t="s">
        <v>1311</v>
      </c>
      <c r="E1273" t="s">
        <v>208</v>
      </c>
      <c r="F1273" t="s">
        <v>1361</v>
      </c>
      <c r="G1273">
        <v>24679</v>
      </c>
      <c r="H1273" s="1">
        <v>40933</v>
      </c>
      <c r="I1273" s="1">
        <v>40938</v>
      </c>
      <c r="J1273" s="1">
        <v>47132</v>
      </c>
      <c r="K1273" t="s">
        <v>350</v>
      </c>
      <c r="L1273" t="s">
        <v>7</v>
      </c>
      <c r="M1273">
        <v>0</v>
      </c>
      <c r="N1273">
        <v>0</v>
      </c>
      <c r="O1273" t="s">
        <v>120</v>
      </c>
      <c r="P1273" t="s">
        <v>830</v>
      </c>
      <c r="AH1273">
        <v>1732796</v>
      </c>
      <c r="AI1273">
        <v>1733752</v>
      </c>
      <c r="AJ1273">
        <f t="shared" si="24"/>
        <v>1</v>
      </c>
    </row>
    <row r="1274" spans="1:36">
      <c r="A1274" s="1">
        <v>46248</v>
      </c>
      <c r="B1274" t="s">
        <v>977</v>
      </c>
      <c r="C1274" t="s">
        <v>7</v>
      </c>
      <c r="D1274" t="s">
        <v>1393</v>
      </c>
      <c r="E1274" t="s">
        <v>208</v>
      </c>
      <c r="F1274" t="s">
        <v>1361</v>
      </c>
      <c r="G1274">
        <v>24680</v>
      </c>
      <c r="H1274" s="1">
        <v>40933</v>
      </c>
      <c r="I1274" s="1">
        <v>40938</v>
      </c>
      <c r="J1274" s="1">
        <v>47132</v>
      </c>
      <c r="K1274" t="s">
        <v>350</v>
      </c>
      <c r="L1274" t="s">
        <v>7</v>
      </c>
      <c r="M1274">
        <v>0</v>
      </c>
      <c r="N1274">
        <v>0</v>
      </c>
      <c r="O1274" t="s">
        <v>120</v>
      </c>
      <c r="P1274" t="s">
        <v>830</v>
      </c>
      <c r="AH1274">
        <v>1732979</v>
      </c>
      <c r="AI1274">
        <v>1733887</v>
      </c>
      <c r="AJ1274">
        <f t="shared" si="24"/>
        <v>1</v>
      </c>
    </row>
    <row r="1275" spans="1:36">
      <c r="A1275" s="1">
        <v>46217</v>
      </c>
      <c r="B1275" t="s">
        <v>977</v>
      </c>
      <c r="C1275" t="s">
        <v>7</v>
      </c>
      <c r="D1275" t="s">
        <v>1393</v>
      </c>
      <c r="E1275" t="s">
        <v>208</v>
      </c>
      <c r="F1275" t="s">
        <v>1361</v>
      </c>
      <c r="G1275">
        <v>24680</v>
      </c>
      <c r="H1275" s="1">
        <v>40933</v>
      </c>
      <c r="I1275" s="1">
        <v>40938</v>
      </c>
      <c r="J1275" s="1">
        <v>47132</v>
      </c>
      <c r="K1275" t="s">
        <v>350</v>
      </c>
      <c r="L1275" t="s">
        <v>7</v>
      </c>
      <c r="M1275">
        <v>0</v>
      </c>
      <c r="N1275">
        <v>0</v>
      </c>
      <c r="O1275" t="s">
        <v>120</v>
      </c>
      <c r="P1275" t="s">
        <v>830</v>
      </c>
      <c r="AH1275">
        <v>1808989</v>
      </c>
      <c r="AI1275">
        <v>1733838</v>
      </c>
      <c r="AJ1275">
        <f t="shared" si="24"/>
        <v>1</v>
      </c>
    </row>
    <row r="1276" spans="1:36">
      <c r="A1276" s="1">
        <v>46248</v>
      </c>
      <c r="B1276" t="s">
        <v>977</v>
      </c>
      <c r="C1276" t="s">
        <v>7</v>
      </c>
      <c r="D1276" t="s">
        <v>1311</v>
      </c>
      <c r="E1276" t="s">
        <v>208</v>
      </c>
      <c r="F1276" t="s">
        <v>1361</v>
      </c>
      <c r="G1276">
        <v>24715</v>
      </c>
      <c r="H1276" s="1">
        <v>40939</v>
      </c>
      <c r="I1276" s="1">
        <v>40942</v>
      </c>
      <c r="J1276" s="1">
        <v>47132</v>
      </c>
      <c r="K1276" t="s">
        <v>350</v>
      </c>
      <c r="L1276" t="s">
        <v>7</v>
      </c>
      <c r="M1276">
        <v>0</v>
      </c>
      <c r="N1276">
        <v>0</v>
      </c>
      <c r="O1276" t="s">
        <v>120</v>
      </c>
      <c r="P1276" t="s">
        <v>830</v>
      </c>
      <c r="AH1276">
        <v>1808988</v>
      </c>
      <c r="AI1276">
        <v>1733846</v>
      </c>
      <c r="AJ1276">
        <f t="shared" si="24"/>
        <v>1</v>
      </c>
    </row>
    <row r="1277" spans="1:36">
      <c r="A1277" s="1">
        <v>46217</v>
      </c>
      <c r="B1277" t="s">
        <v>977</v>
      </c>
      <c r="C1277" t="s">
        <v>7</v>
      </c>
      <c r="D1277" t="s">
        <v>1311</v>
      </c>
      <c r="E1277" t="s">
        <v>208</v>
      </c>
      <c r="F1277" t="s">
        <v>1361</v>
      </c>
      <c r="G1277">
        <v>24715</v>
      </c>
      <c r="H1277" s="1">
        <v>40939</v>
      </c>
      <c r="I1277" s="1">
        <v>40942</v>
      </c>
      <c r="J1277" s="1">
        <v>47132</v>
      </c>
      <c r="K1277" t="s">
        <v>350</v>
      </c>
      <c r="L1277" t="s">
        <v>7</v>
      </c>
      <c r="M1277">
        <v>0</v>
      </c>
      <c r="N1277">
        <v>0</v>
      </c>
      <c r="O1277" t="s">
        <v>120</v>
      </c>
      <c r="P1277" t="s">
        <v>830</v>
      </c>
      <c r="AH1277">
        <v>1733660</v>
      </c>
      <c r="AI1277">
        <v>1733501</v>
      </c>
      <c r="AJ1277">
        <f t="shared" si="24"/>
        <v>1</v>
      </c>
    </row>
    <row r="1278" spans="1:36">
      <c r="A1278" s="1">
        <v>46217</v>
      </c>
      <c r="B1278" t="s">
        <v>977</v>
      </c>
      <c r="C1278" t="s">
        <v>7</v>
      </c>
      <c r="D1278" t="s">
        <v>1311</v>
      </c>
      <c r="E1278" t="s">
        <v>208</v>
      </c>
      <c r="F1278" t="s">
        <v>1361</v>
      </c>
      <c r="G1278">
        <v>35407</v>
      </c>
      <c r="H1278" s="1">
        <v>42269</v>
      </c>
      <c r="I1278" s="1">
        <v>42270</v>
      </c>
      <c r="J1278" s="1">
        <v>47132</v>
      </c>
      <c r="K1278" t="s">
        <v>350</v>
      </c>
      <c r="L1278" t="s">
        <v>7</v>
      </c>
      <c r="M1278">
        <v>0</v>
      </c>
      <c r="N1278">
        <v>0</v>
      </c>
      <c r="O1278" t="s">
        <v>120</v>
      </c>
      <c r="P1278" t="s">
        <v>993</v>
      </c>
      <c r="AH1278">
        <v>1733190</v>
      </c>
      <c r="AI1278">
        <v>1733610</v>
      </c>
      <c r="AJ1278">
        <f t="shared" si="24"/>
        <v>1</v>
      </c>
    </row>
    <row r="1279" spans="1:36">
      <c r="A1279" s="1">
        <v>46248</v>
      </c>
      <c r="B1279" t="s">
        <v>977</v>
      </c>
      <c r="C1279" t="s">
        <v>7</v>
      </c>
      <c r="D1279" t="s">
        <v>1311</v>
      </c>
      <c r="E1279" t="s">
        <v>208</v>
      </c>
      <c r="F1279" t="s">
        <v>1361</v>
      </c>
      <c r="G1279">
        <v>35407</v>
      </c>
      <c r="H1279" s="1">
        <v>42269</v>
      </c>
      <c r="I1279" s="1">
        <v>42270</v>
      </c>
      <c r="J1279" s="1">
        <v>47132</v>
      </c>
      <c r="K1279" t="s">
        <v>350</v>
      </c>
      <c r="L1279" t="s">
        <v>7</v>
      </c>
      <c r="M1279">
        <v>0</v>
      </c>
      <c r="N1279">
        <v>0</v>
      </c>
      <c r="O1279" t="s">
        <v>120</v>
      </c>
      <c r="P1279" t="s">
        <v>993</v>
      </c>
      <c r="AH1279">
        <v>1808982</v>
      </c>
      <c r="AI1279">
        <v>1733613</v>
      </c>
      <c r="AJ1279">
        <f t="shared" si="24"/>
        <v>1</v>
      </c>
    </row>
    <row r="1280" spans="1:36">
      <c r="A1280" s="1">
        <v>46217</v>
      </c>
      <c r="B1280" t="s">
        <v>977</v>
      </c>
      <c r="C1280" t="s">
        <v>7</v>
      </c>
      <c r="D1280" t="s">
        <v>1393</v>
      </c>
      <c r="E1280" t="s">
        <v>208</v>
      </c>
      <c r="F1280" t="s">
        <v>1361</v>
      </c>
      <c r="G1280">
        <v>35409</v>
      </c>
      <c r="H1280" s="1">
        <v>42269</v>
      </c>
      <c r="I1280" s="1">
        <v>42270</v>
      </c>
      <c r="J1280" s="1">
        <v>47132</v>
      </c>
      <c r="K1280" t="s">
        <v>350</v>
      </c>
      <c r="L1280" t="s">
        <v>7</v>
      </c>
      <c r="M1280">
        <v>0</v>
      </c>
      <c r="N1280">
        <v>0</v>
      </c>
      <c r="O1280" t="s">
        <v>120</v>
      </c>
      <c r="P1280" t="s">
        <v>993</v>
      </c>
      <c r="AH1280">
        <v>1733798</v>
      </c>
      <c r="AI1280">
        <v>1733627</v>
      </c>
      <c r="AJ1280">
        <f t="shared" si="24"/>
        <v>1</v>
      </c>
    </row>
    <row r="1281" spans="1:36">
      <c r="A1281" s="1">
        <v>46248</v>
      </c>
      <c r="B1281" t="s">
        <v>977</v>
      </c>
      <c r="C1281" t="s">
        <v>7</v>
      </c>
      <c r="D1281" t="s">
        <v>1393</v>
      </c>
      <c r="E1281" t="s">
        <v>208</v>
      </c>
      <c r="F1281" t="s">
        <v>1361</v>
      </c>
      <c r="G1281">
        <v>35409</v>
      </c>
      <c r="H1281" s="1">
        <v>42269</v>
      </c>
      <c r="I1281" s="1">
        <v>42270</v>
      </c>
      <c r="J1281" s="1">
        <v>47132</v>
      </c>
      <c r="K1281" t="s">
        <v>350</v>
      </c>
      <c r="L1281" t="s">
        <v>7</v>
      </c>
      <c r="M1281">
        <v>0</v>
      </c>
      <c r="N1281">
        <v>0</v>
      </c>
      <c r="O1281" t="s">
        <v>120</v>
      </c>
      <c r="P1281" t="s">
        <v>993</v>
      </c>
      <c r="AH1281">
        <v>1730403</v>
      </c>
      <c r="AI1281">
        <v>1733686</v>
      </c>
      <c r="AJ1281">
        <f t="shared" si="24"/>
        <v>1</v>
      </c>
    </row>
    <row r="1282" spans="1:36">
      <c r="A1282" s="1">
        <v>46230</v>
      </c>
      <c r="B1282" t="s">
        <v>977</v>
      </c>
      <c r="C1282" t="s">
        <v>7</v>
      </c>
      <c r="D1282" t="s">
        <v>1428</v>
      </c>
      <c r="E1282" t="s">
        <v>208</v>
      </c>
      <c r="F1282" t="s">
        <v>1539</v>
      </c>
      <c r="G1282">
        <v>16414</v>
      </c>
      <c r="H1282" s="1">
        <v>39815</v>
      </c>
      <c r="I1282" s="1">
        <v>39815</v>
      </c>
      <c r="J1282" s="1">
        <v>47567</v>
      </c>
      <c r="K1282" t="s">
        <v>350</v>
      </c>
      <c r="L1282" t="s">
        <v>7</v>
      </c>
      <c r="M1282">
        <v>0</v>
      </c>
      <c r="N1282">
        <v>0</v>
      </c>
      <c r="O1282" t="s">
        <v>120</v>
      </c>
      <c r="P1282" t="s">
        <v>1601</v>
      </c>
      <c r="AH1282">
        <v>1732198</v>
      </c>
      <c r="AI1282">
        <v>1733716</v>
      </c>
      <c r="AJ1282">
        <f t="shared" si="24"/>
        <v>1</v>
      </c>
    </row>
    <row r="1283" spans="1:36">
      <c r="A1283" s="1">
        <v>46230</v>
      </c>
      <c r="B1283" t="s">
        <v>977</v>
      </c>
      <c r="C1283" t="s">
        <v>7</v>
      </c>
      <c r="D1283" t="s">
        <v>1428</v>
      </c>
      <c r="E1283" t="s">
        <v>208</v>
      </c>
      <c r="F1283" t="s">
        <v>1539</v>
      </c>
      <c r="G1283">
        <v>16414</v>
      </c>
      <c r="H1283" s="1">
        <v>39815</v>
      </c>
      <c r="I1283" s="1">
        <v>39815</v>
      </c>
      <c r="J1283" s="1">
        <v>47567</v>
      </c>
      <c r="K1283" t="s">
        <v>980</v>
      </c>
      <c r="L1283" t="s">
        <v>7</v>
      </c>
      <c r="M1283">
        <v>808.89</v>
      </c>
      <c r="N1283">
        <v>808.89</v>
      </c>
      <c r="O1283" t="s">
        <v>120</v>
      </c>
      <c r="P1283" t="s">
        <v>1601</v>
      </c>
      <c r="AH1283">
        <v>1733680</v>
      </c>
      <c r="AI1283">
        <v>1733730</v>
      </c>
      <c r="AJ1283">
        <f t="shared" si="24"/>
        <v>1</v>
      </c>
    </row>
    <row r="1284" spans="1:36">
      <c r="A1284" s="1">
        <v>46230</v>
      </c>
      <c r="B1284" t="s">
        <v>977</v>
      </c>
      <c r="C1284" t="s">
        <v>7</v>
      </c>
      <c r="D1284" t="s">
        <v>1428</v>
      </c>
      <c r="E1284" t="s">
        <v>208</v>
      </c>
      <c r="F1284" t="s">
        <v>1539</v>
      </c>
      <c r="G1284">
        <v>25333</v>
      </c>
      <c r="H1284" s="1">
        <v>40994</v>
      </c>
      <c r="I1284" s="1">
        <v>40997</v>
      </c>
      <c r="J1284" s="1">
        <v>47567</v>
      </c>
      <c r="K1284" t="s">
        <v>350</v>
      </c>
      <c r="L1284" t="s">
        <v>7</v>
      </c>
      <c r="M1284">
        <v>0</v>
      </c>
      <c r="N1284">
        <v>0</v>
      </c>
      <c r="O1284" t="s">
        <v>120</v>
      </c>
      <c r="P1284" t="s">
        <v>1602</v>
      </c>
      <c r="AH1284">
        <v>1733792</v>
      </c>
      <c r="AI1284">
        <v>1733807</v>
      </c>
      <c r="AJ1284">
        <f t="shared" ref="AJ1284:AJ1347" si="25">COUNTIF(AH:AH,AI1284)</f>
        <v>1</v>
      </c>
    </row>
    <row r="1285" spans="1:36">
      <c r="A1285" s="1">
        <v>46230</v>
      </c>
      <c r="B1285" t="s">
        <v>977</v>
      </c>
      <c r="C1285" t="s">
        <v>7</v>
      </c>
      <c r="D1285" t="s">
        <v>1428</v>
      </c>
      <c r="E1285" t="s">
        <v>208</v>
      </c>
      <c r="F1285" t="s">
        <v>1539</v>
      </c>
      <c r="G1285">
        <v>25333</v>
      </c>
      <c r="H1285" s="1">
        <v>40994</v>
      </c>
      <c r="I1285" s="1">
        <v>40997</v>
      </c>
      <c r="J1285" s="1">
        <v>47567</v>
      </c>
      <c r="K1285" t="s">
        <v>980</v>
      </c>
      <c r="L1285" t="s">
        <v>7</v>
      </c>
      <c r="M1285">
        <v>-808.89</v>
      </c>
      <c r="N1285">
        <v>-808.89</v>
      </c>
      <c r="O1285" t="s">
        <v>120</v>
      </c>
      <c r="P1285" t="s">
        <v>1602</v>
      </c>
      <c r="AH1285">
        <v>1731961</v>
      </c>
      <c r="AI1285">
        <v>1733829</v>
      </c>
      <c r="AJ1285">
        <f t="shared" si="25"/>
        <v>1</v>
      </c>
    </row>
    <row r="1286" spans="1:36">
      <c r="A1286" s="1">
        <v>46251</v>
      </c>
      <c r="B1286" t="s">
        <v>977</v>
      </c>
      <c r="C1286" t="s">
        <v>7</v>
      </c>
      <c r="D1286" t="s">
        <v>1311</v>
      </c>
      <c r="E1286" t="s">
        <v>208</v>
      </c>
      <c r="F1286" t="s">
        <v>1307</v>
      </c>
      <c r="G1286">
        <v>32256</v>
      </c>
      <c r="H1286" s="1">
        <v>41892</v>
      </c>
      <c r="I1286" s="1">
        <v>41901</v>
      </c>
      <c r="J1286" s="1">
        <v>49965</v>
      </c>
      <c r="K1286" t="s">
        <v>113</v>
      </c>
      <c r="L1286" t="s">
        <v>7</v>
      </c>
      <c r="M1286">
        <v>0</v>
      </c>
      <c r="N1286">
        <v>0</v>
      </c>
      <c r="O1286" t="s">
        <v>120</v>
      </c>
      <c r="P1286" t="s">
        <v>1583</v>
      </c>
      <c r="AH1286">
        <v>1733670</v>
      </c>
      <c r="AI1286">
        <v>1733784</v>
      </c>
      <c r="AJ1286">
        <f t="shared" si="25"/>
        <v>1</v>
      </c>
    </row>
    <row r="1287" spans="1:36">
      <c r="A1287" s="1">
        <v>46220</v>
      </c>
      <c r="B1287" t="s">
        <v>977</v>
      </c>
      <c r="C1287" t="s">
        <v>7</v>
      </c>
      <c r="D1287" t="s">
        <v>1311</v>
      </c>
      <c r="E1287" t="s">
        <v>208</v>
      </c>
      <c r="F1287" t="s">
        <v>1307</v>
      </c>
      <c r="G1287">
        <v>32256</v>
      </c>
      <c r="H1287" s="1">
        <v>41892</v>
      </c>
      <c r="I1287" s="1">
        <v>41901</v>
      </c>
      <c r="J1287" s="1">
        <v>49965</v>
      </c>
      <c r="K1287" t="s">
        <v>113</v>
      </c>
      <c r="L1287" t="s">
        <v>7</v>
      </c>
      <c r="M1287">
        <v>0</v>
      </c>
      <c r="N1287">
        <v>0</v>
      </c>
      <c r="O1287" t="s">
        <v>120</v>
      </c>
      <c r="P1287" t="s">
        <v>1583</v>
      </c>
      <c r="AH1287">
        <v>1732440</v>
      </c>
      <c r="AI1287">
        <v>1733810</v>
      </c>
      <c r="AJ1287">
        <f t="shared" si="25"/>
        <v>1</v>
      </c>
    </row>
    <row r="1288" spans="1:36">
      <c r="A1288" s="1">
        <v>46220</v>
      </c>
      <c r="B1288" t="s">
        <v>977</v>
      </c>
      <c r="C1288" t="s">
        <v>7</v>
      </c>
      <c r="D1288" t="s">
        <v>1393</v>
      </c>
      <c r="E1288" t="s">
        <v>208</v>
      </c>
      <c r="F1288" t="s">
        <v>1307</v>
      </c>
      <c r="G1288">
        <v>32257</v>
      </c>
      <c r="H1288" s="1">
        <v>41892</v>
      </c>
      <c r="I1288" s="1">
        <v>41901</v>
      </c>
      <c r="J1288" s="1">
        <v>49965</v>
      </c>
      <c r="K1288" t="s">
        <v>113</v>
      </c>
      <c r="L1288" t="s">
        <v>7</v>
      </c>
      <c r="M1288">
        <v>0</v>
      </c>
      <c r="N1288">
        <v>0</v>
      </c>
      <c r="O1288" t="s">
        <v>120</v>
      </c>
      <c r="P1288" t="s">
        <v>1583</v>
      </c>
      <c r="AH1288">
        <v>1733685</v>
      </c>
      <c r="AI1288">
        <v>1733655</v>
      </c>
      <c r="AJ1288">
        <f t="shared" si="25"/>
        <v>1</v>
      </c>
    </row>
    <row r="1289" spans="1:36">
      <c r="A1289" s="1">
        <v>46251</v>
      </c>
      <c r="B1289" t="s">
        <v>977</v>
      </c>
      <c r="C1289" t="s">
        <v>7</v>
      </c>
      <c r="D1289" t="s">
        <v>1393</v>
      </c>
      <c r="E1289" t="s">
        <v>208</v>
      </c>
      <c r="F1289" t="s">
        <v>1307</v>
      </c>
      <c r="G1289">
        <v>32257</v>
      </c>
      <c r="H1289" s="1">
        <v>41892</v>
      </c>
      <c r="I1289" s="1">
        <v>41901</v>
      </c>
      <c r="J1289" s="1">
        <v>49965</v>
      </c>
      <c r="K1289" t="s">
        <v>113</v>
      </c>
      <c r="L1289" t="s">
        <v>7</v>
      </c>
      <c r="M1289">
        <v>0</v>
      </c>
      <c r="N1289">
        <v>0</v>
      </c>
      <c r="O1289" t="s">
        <v>120</v>
      </c>
      <c r="P1289" t="s">
        <v>1583</v>
      </c>
      <c r="AH1289">
        <v>1733707</v>
      </c>
      <c r="AI1289">
        <v>1733515</v>
      </c>
      <c r="AJ1289">
        <f t="shared" si="25"/>
        <v>1</v>
      </c>
    </row>
    <row r="1290" spans="1:36">
      <c r="A1290" s="1">
        <v>46251</v>
      </c>
      <c r="B1290" t="s">
        <v>977</v>
      </c>
      <c r="C1290" t="s">
        <v>7</v>
      </c>
      <c r="D1290" t="s">
        <v>1311</v>
      </c>
      <c r="E1290" t="s">
        <v>208</v>
      </c>
      <c r="F1290" t="s">
        <v>1307</v>
      </c>
      <c r="G1290">
        <v>35629</v>
      </c>
      <c r="H1290" s="1">
        <v>42278</v>
      </c>
      <c r="I1290" s="1">
        <v>42283</v>
      </c>
      <c r="J1290" s="1">
        <v>49965</v>
      </c>
      <c r="K1290" t="s">
        <v>113</v>
      </c>
      <c r="L1290" t="s">
        <v>7</v>
      </c>
      <c r="M1290">
        <v>0</v>
      </c>
      <c r="N1290">
        <v>0</v>
      </c>
      <c r="O1290" t="s">
        <v>120</v>
      </c>
      <c r="P1290" t="s">
        <v>993</v>
      </c>
      <c r="AH1290">
        <v>1732512</v>
      </c>
      <c r="AI1290">
        <v>1733652</v>
      </c>
      <c r="AJ1290">
        <f t="shared" si="25"/>
        <v>1</v>
      </c>
    </row>
    <row r="1291" spans="1:36">
      <c r="A1291" s="1">
        <v>46220</v>
      </c>
      <c r="B1291" t="s">
        <v>977</v>
      </c>
      <c r="C1291" t="s">
        <v>7</v>
      </c>
      <c r="D1291" t="s">
        <v>1311</v>
      </c>
      <c r="E1291" t="s">
        <v>208</v>
      </c>
      <c r="F1291" t="s">
        <v>1307</v>
      </c>
      <c r="G1291">
        <v>35629</v>
      </c>
      <c r="H1291" s="1">
        <v>42278</v>
      </c>
      <c r="I1291" s="1">
        <v>42283</v>
      </c>
      <c r="J1291" s="1">
        <v>49965</v>
      </c>
      <c r="K1291" t="s">
        <v>113</v>
      </c>
      <c r="L1291" t="s">
        <v>7</v>
      </c>
      <c r="M1291">
        <v>0</v>
      </c>
      <c r="N1291">
        <v>0</v>
      </c>
      <c r="O1291" t="s">
        <v>120</v>
      </c>
      <c r="P1291" t="s">
        <v>993</v>
      </c>
      <c r="AH1291">
        <v>1732816</v>
      </c>
      <c r="AI1291">
        <v>1733569</v>
      </c>
      <c r="AJ1291">
        <f t="shared" si="25"/>
        <v>1</v>
      </c>
    </row>
    <row r="1292" spans="1:36">
      <c r="A1292" s="1">
        <v>46220</v>
      </c>
      <c r="B1292" t="s">
        <v>977</v>
      </c>
      <c r="C1292" t="s">
        <v>7</v>
      </c>
      <c r="D1292" t="s">
        <v>1393</v>
      </c>
      <c r="E1292" t="s">
        <v>208</v>
      </c>
      <c r="F1292" t="s">
        <v>1307</v>
      </c>
      <c r="G1292">
        <v>35631</v>
      </c>
      <c r="H1292" s="1">
        <v>42278</v>
      </c>
      <c r="I1292" s="1">
        <v>42283</v>
      </c>
      <c r="J1292" s="1">
        <v>49965</v>
      </c>
      <c r="K1292" t="s">
        <v>113</v>
      </c>
      <c r="L1292" t="s">
        <v>7</v>
      </c>
      <c r="M1292">
        <v>0</v>
      </c>
      <c r="N1292">
        <v>0</v>
      </c>
      <c r="O1292" t="s">
        <v>120</v>
      </c>
      <c r="P1292" t="s">
        <v>993</v>
      </c>
      <c r="AH1292">
        <v>1733868</v>
      </c>
      <c r="AI1292">
        <v>1733775</v>
      </c>
      <c r="AJ1292">
        <f t="shared" si="25"/>
        <v>1</v>
      </c>
    </row>
    <row r="1293" spans="1:36">
      <c r="A1293" s="1">
        <v>46251</v>
      </c>
      <c r="B1293" t="s">
        <v>977</v>
      </c>
      <c r="C1293" t="s">
        <v>7</v>
      </c>
      <c r="D1293" t="s">
        <v>1393</v>
      </c>
      <c r="E1293" t="s">
        <v>208</v>
      </c>
      <c r="F1293" t="s">
        <v>1307</v>
      </c>
      <c r="G1293">
        <v>35631</v>
      </c>
      <c r="H1293" s="1">
        <v>42278</v>
      </c>
      <c r="I1293" s="1">
        <v>42283</v>
      </c>
      <c r="J1293" s="1">
        <v>49965</v>
      </c>
      <c r="K1293" t="s">
        <v>113</v>
      </c>
      <c r="L1293" t="s">
        <v>7</v>
      </c>
      <c r="M1293">
        <v>0</v>
      </c>
      <c r="N1293">
        <v>0</v>
      </c>
      <c r="O1293" t="s">
        <v>120</v>
      </c>
      <c r="P1293" t="s">
        <v>993</v>
      </c>
      <c r="AH1293">
        <v>1733002</v>
      </c>
      <c r="AI1293">
        <v>1733803</v>
      </c>
      <c r="AJ1293">
        <f t="shared" si="25"/>
        <v>1</v>
      </c>
    </row>
    <row r="1294" spans="1:36">
      <c r="A1294" s="1">
        <v>46251</v>
      </c>
      <c r="B1294" t="s">
        <v>977</v>
      </c>
      <c r="C1294" t="s">
        <v>7</v>
      </c>
      <c r="D1294" t="s">
        <v>1311</v>
      </c>
      <c r="E1294" t="s">
        <v>208</v>
      </c>
      <c r="F1294" t="s">
        <v>1603</v>
      </c>
      <c r="G1294">
        <v>31976</v>
      </c>
      <c r="H1294" s="1">
        <v>41866</v>
      </c>
      <c r="I1294" s="1">
        <v>41877</v>
      </c>
      <c r="J1294" s="1">
        <v>48108</v>
      </c>
      <c r="K1294" t="s">
        <v>350</v>
      </c>
      <c r="L1294" t="s">
        <v>7</v>
      </c>
      <c r="M1294">
        <v>0</v>
      </c>
      <c r="N1294">
        <v>0</v>
      </c>
      <c r="O1294" t="s">
        <v>120</v>
      </c>
      <c r="P1294" t="s">
        <v>831</v>
      </c>
      <c r="AH1294">
        <v>1733589</v>
      </c>
      <c r="AI1294">
        <v>1734724</v>
      </c>
      <c r="AJ1294">
        <f t="shared" si="25"/>
        <v>1</v>
      </c>
    </row>
    <row r="1295" spans="1:36">
      <c r="A1295" s="1">
        <v>46220</v>
      </c>
      <c r="B1295" t="s">
        <v>977</v>
      </c>
      <c r="C1295" t="s">
        <v>7</v>
      </c>
      <c r="D1295" t="s">
        <v>1311</v>
      </c>
      <c r="E1295" t="s">
        <v>208</v>
      </c>
      <c r="F1295" t="s">
        <v>1603</v>
      </c>
      <c r="G1295">
        <v>31976</v>
      </c>
      <c r="H1295" s="1">
        <v>41866</v>
      </c>
      <c r="I1295" s="1">
        <v>41877</v>
      </c>
      <c r="J1295" s="1">
        <v>48108</v>
      </c>
      <c r="K1295" t="s">
        <v>350</v>
      </c>
      <c r="L1295" t="s">
        <v>7</v>
      </c>
      <c r="M1295">
        <v>0</v>
      </c>
      <c r="N1295">
        <v>0</v>
      </c>
      <c r="O1295" t="s">
        <v>120</v>
      </c>
      <c r="P1295" t="s">
        <v>831</v>
      </c>
      <c r="AH1295">
        <v>1777591</v>
      </c>
      <c r="AI1295">
        <v>1733735</v>
      </c>
      <c r="AJ1295">
        <f t="shared" si="25"/>
        <v>1</v>
      </c>
    </row>
    <row r="1296" spans="1:36">
      <c r="A1296" s="1">
        <v>46251</v>
      </c>
      <c r="B1296" t="s">
        <v>977</v>
      </c>
      <c r="C1296" t="s">
        <v>7</v>
      </c>
      <c r="D1296" t="s">
        <v>1311</v>
      </c>
      <c r="E1296" t="s">
        <v>208</v>
      </c>
      <c r="F1296" t="s">
        <v>1603</v>
      </c>
      <c r="G1296">
        <v>35411</v>
      </c>
      <c r="H1296" s="1">
        <v>42269</v>
      </c>
      <c r="I1296" s="1">
        <v>42270</v>
      </c>
      <c r="J1296" s="1">
        <v>48108</v>
      </c>
      <c r="K1296" t="s">
        <v>350</v>
      </c>
      <c r="L1296" t="s">
        <v>7</v>
      </c>
      <c r="M1296">
        <v>0</v>
      </c>
      <c r="N1296">
        <v>0</v>
      </c>
      <c r="O1296" t="s">
        <v>120</v>
      </c>
      <c r="P1296" t="s">
        <v>993</v>
      </c>
      <c r="AH1296">
        <v>1777590</v>
      </c>
      <c r="AI1296">
        <v>1733531</v>
      </c>
      <c r="AJ1296">
        <f t="shared" si="25"/>
        <v>1</v>
      </c>
    </row>
    <row r="1297" spans="1:36">
      <c r="A1297" s="1">
        <v>46220</v>
      </c>
      <c r="B1297" t="s">
        <v>977</v>
      </c>
      <c r="C1297" t="s">
        <v>7</v>
      </c>
      <c r="D1297" t="s">
        <v>1311</v>
      </c>
      <c r="E1297" t="s">
        <v>208</v>
      </c>
      <c r="F1297" t="s">
        <v>1603</v>
      </c>
      <c r="G1297">
        <v>35411</v>
      </c>
      <c r="H1297" s="1">
        <v>42269</v>
      </c>
      <c r="I1297" s="1">
        <v>42270</v>
      </c>
      <c r="J1297" s="1">
        <v>48108</v>
      </c>
      <c r="K1297" t="s">
        <v>350</v>
      </c>
      <c r="L1297" t="s">
        <v>7</v>
      </c>
      <c r="M1297">
        <v>0</v>
      </c>
      <c r="N1297">
        <v>0</v>
      </c>
      <c r="O1297" t="s">
        <v>120</v>
      </c>
      <c r="P1297" t="s">
        <v>993</v>
      </c>
      <c r="AH1297">
        <v>1733356</v>
      </c>
      <c r="AI1297">
        <v>1733606</v>
      </c>
      <c r="AJ1297">
        <f t="shared" si="25"/>
        <v>1</v>
      </c>
    </row>
    <row r="1298" spans="1:36">
      <c r="A1298" s="1">
        <v>46230</v>
      </c>
      <c r="B1298" t="s">
        <v>977</v>
      </c>
      <c r="C1298" t="s">
        <v>7</v>
      </c>
      <c r="D1298" t="s">
        <v>1509</v>
      </c>
      <c r="E1298" t="s">
        <v>208</v>
      </c>
      <c r="F1298" t="s">
        <v>1604</v>
      </c>
      <c r="G1298">
        <v>16171</v>
      </c>
      <c r="H1298" s="1">
        <v>39759</v>
      </c>
      <c r="I1298" s="1">
        <v>39762</v>
      </c>
      <c r="J1298" s="1">
        <v>49608</v>
      </c>
      <c r="K1298" t="s">
        <v>350</v>
      </c>
      <c r="L1298" t="s">
        <v>7</v>
      </c>
      <c r="M1298">
        <v>0</v>
      </c>
      <c r="N1298">
        <v>0</v>
      </c>
      <c r="O1298" t="s">
        <v>120</v>
      </c>
      <c r="P1298" t="s">
        <v>1605</v>
      </c>
      <c r="AH1298">
        <v>1780869</v>
      </c>
      <c r="AI1298">
        <v>1733614</v>
      </c>
      <c r="AJ1298">
        <f t="shared" si="25"/>
        <v>1</v>
      </c>
    </row>
    <row r="1299" spans="1:36">
      <c r="A1299" s="1">
        <v>46230</v>
      </c>
      <c r="B1299" t="s">
        <v>977</v>
      </c>
      <c r="C1299" t="s">
        <v>7</v>
      </c>
      <c r="D1299" t="s">
        <v>1509</v>
      </c>
      <c r="E1299" t="s">
        <v>208</v>
      </c>
      <c r="F1299" t="s">
        <v>1604</v>
      </c>
      <c r="G1299">
        <v>25338</v>
      </c>
      <c r="H1299" s="1">
        <v>40994</v>
      </c>
      <c r="I1299" s="1">
        <v>40997</v>
      </c>
      <c r="J1299" s="1">
        <v>49608</v>
      </c>
      <c r="K1299" t="s">
        <v>350</v>
      </c>
      <c r="L1299" t="s">
        <v>7</v>
      </c>
      <c r="M1299">
        <v>0</v>
      </c>
      <c r="N1299">
        <v>0</v>
      </c>
      <c r="O1299" t="s">
        <v>120</v>
      </c>
      <c r="P1299" t="s">
        <v>1590</v>
      </c>
      <c r="AH1299">
        <v>1733665</v>
      </c>
      <c r="AI1299">
        <v>1733674</v>
      </c>
      <c r="AJ1299">
        <f t="shared" si="25"/>
        <v>1</v>
      </c>
    </row>
    <row r="1300" spans="1:36">
      <c r="A1300" s="1">
        <v>46209</v>
      </c>
      <c r="B1300" t="s">
        <v>977</v>
      </c>
      <c r="C1300" t="s">
        <v>7</v>
      </c>
      <c r="D1300" t="s">
        <v>1311</v>
      </c>
      <c r="E1300" t="s">
        <v>208</v>
      </c>
      <c r="F1300" t="s">
        <v>1606</v>
      </c>
      <c r="G1300">
        <v>30161</v>
      </c>
      <c r="H1300" s="1">
        <v>41618</v>
      </c>
      <c r="I1300" s="1">
        <v>41631</v>
      </c>
      <c r="J1300" s="1">
        <v>48553</v>
      </c>
      <c r="K1300" t="s">
        <v>113</v>
      </c>
      <c r="L1300" t="s">
        <v>7</v>
      </c>
      <c r="M1300">
        <v>0</v>
      </c>
      <c r="N1300">
        <v>0</v>
      </c>
      <c r="O1300" t="s">
        <v>120</v>
      </c>
      <c r="P1300" t="s">
        <v>830</v>
      </c>
      <c r="AH1300">
        <v>1732201</v>
      </c>
      <c r="AI1300">
        <v>1733681</v>
      </c>
      <c r="AJ1300">
        <f t="shared" si="25"/>
        <v>1</v>
      </c>
    </row>
    <row r="1301" spans="1:36">
      <c r="A1301" s="1">
        <v>46239</v>
      </c>
      <c r="B1301" t="s">
        <v>977</v>
      </c>
      <c r="C1301" t="s">
        <v>7</v>
      </c>
      <c r="D1301" t="s">
        <v>1311</v>
      </c>
      <c r="E1301" t="s">
        <v>208</v>
      </c>
      <c r="F1301" t="s">
        <v>1606</v>
      </c>
      <c r="G1301">
        <v>30161</v>
      </c>
      <c r="H1301" s="1">
        <v>41618</v>
      </c>
      <c r="I1301" s="1">
        <v>41631</v>
      </c>
      <c r="J1301" s="1">
        <v>48553</v>
      </c>
      <c r="K1301" t="s">
        <v>113</v>
      </c>
      <c r="L1301" t="s">
        <v>7</v>
      </c>
      <c r="M1301">
        <v>0</v>
      </c>
      <c r="N1301">
        <v>0</v>
      </c>
      <c r="O1301" t="s">
        <v>120</v>
      </c>
      <c r="P1301" t="s">
        <v>830</v>
      </c>
      <c r="AH1301">
        <v>1733505</v>
      </c>
      <c r="AI1301">
        <v>1733911</v>
      </c>
      <c r="AJ1301">
        <f t="shared" si="25"/>
        <v>1</v>
      </c>
    </row>
    <row r="1302" spans="1:36">
      <c r="A1302" s="1">
        <v>46209</v>
      </c>
      <c r="B1302" t="s">
        <v>977</v>
      </c>
      <c r="C1302" t="s">
        <v>7</v>
      </c>
      <c r="D1302" t="s">
        <v>1393</v>
      </c>
      <c r="E1302" t="s">
        <v>208</v>
      </c>
      <c r="F1302" t="s">
        <v>1606</v>
      </c>
      <c r="G1302">
        <v>30162</v>
      </c>
      <c r="H1302" s="1">
        <v>41618</v>
      </c>
      <c r="I1302" s="1">
        <v>41631</v>
      </c>
      <c r="J1302" s="1">
        <v>48553</v>
      </c>
      <c r="K1302" t="s">
        <v>113</v>
      </c>
      <c r="L1302" t="s">
        <v>7</v>
      </c>
      <c r="M1302">
        <v>0</v>
      </c>
      <c r="N1302">
        <v>0</v>
      </c>
      <c r="O1302" t="s">
        <v>120</v>
      </c>
      <c r="P1302" t="s">
        <v>830</v>
      </c>
      <c r="AH1302">
        <v>1731730</v>
      </c>
      <c r="AI1302">
        <v>1733573</v>
      </c>
      <c r="AJ1302">
        <f t="shared" si="25"/>
        <v>1</v>
      </c>
    </row>
    <row r="1303" spans="1:36">
      <c r="A1303" s="1">
        <v>46239</v>
      </c>
      <c r="B1303" t="s">
        <v>977</v>
      </c>
      <c r="C1303" t="s">
        <v>7</v>
      </c>
      <c r="D1303" t="s">
        <v>1393</v>
      </c>
      <c r="E1303" t="s">
        <v>208</v>
      </c>
      <c r="F1303" t="s">
        <v>1606</v>
      </c>
      <c r="G1303">
        <v>30162</v>
      </c>
      <c r="H1303" s="1">
        <v>41618</v>
      </c>
      <c r="I1303" s="1">
        <v>41631</v>
      </c>
      <c r="J1303" s="1">
        <v>48553</v>
      </c>
      <c r="K1303" t="s">
        <v>113</v>
      </c>
      <c r="L1303" t="s">
        <v>7</v>
      </c>
      <c r="M1303">
        <v>0</v>
      </c>
      <c r="N1303">
        <v>0</v>
      </c>
      <c r="O1303" t="s">
        <v>120</v>
      </c>
      <c r="P1303" t="s">
        <v>830</v>
      </c>
      <c r="AH1303">
        <v>1730116</v>
      </c>
      <c r="AI1303">
        <v>1734722</v>
      </c>
      <c r="AJ1303">
        <f t="shared" si="25"/>
        <v>1</v>
      </c>
    </row>
    <row r="1304" spans="1:36">
      <c r="A1304" s="1">
        <v>46239</v>
      </c>
      <c r="B1304" t="s">
        <v>977</v>
      </c>
      <c r="C1304" t="s">
        <v>7</v>
      </c>
      <c r="D1304" t="s">
        <v>1311</v>
      </c>
      <c r="E1304" t="s">
        <v>208</v>
      </c>
      <c r="F1304" t="s">
        <v>1606</v>
      </c>
      <c r="G1304">
        <v>32766</v>
      </c>
      <c r="H1304" s="1">
        <v>41935</v>
      </c>
      <c r="I1304" s="1">
        <v>41940</v>
      </c>
      <c r="J1304" s="1">
        <v>48553</v>
      </c>
      <c r="K1304" t="s">
        <v>113</v>
      </c>
      <c r="L1304" t="s">
        <v>7</v>
      </c>
      <c r="M1304">
        <v>0</v>
      </c>
      <c r="N1304">
        <v>0</v>
      </c>
      <c r="O1304" t="s">
        <v>120</v>
      </c>
      <c r="P1304" t="s">
        <v>800</v>
      </c>
      <c r="AH1304">
        <v>1733742</v>
      </c>
      <c r="AI1304">
        <v>1734723</v>
      </c>
      <c r="AJ1304">
        <f t="shared" si="25"/>
        <v>1</v>
      </c>
    </row>
    <row r="1305" spans="1:36">
      <c r="A1305" s="1">
        <v>46209</v>
      </c>
      <c r="B1305" t="s">
        <v>977</v>
      </c>
      <c r="C1305" t="s">
        <v>7</v>
      </c>
      <c r="D1305" t="s">
        <v>1311</v>
      </c>
      <c r="E1305" t="s">
        <v>208</v>
      </c>
      <c r="F1305" t="s">
        <v>1606</v>
      </c>
      <c r="G1305">
        <v>32766</v>
      </c>
      <c r="H1305" s="1">
        <v>41935</v>
      </c>
      <c r="I1305" s="1">
        <v>41940</v>
      </c>
      <c r="J1305" s="1">
        <v>48553</v>
      </c>
      <c r="K1305" t="s">
        <v>113</v>
      </c>
      <c r="L1305" t="s">
        <v>7</v>
      </c>
      <c r="M1305">
        <v>0</v>
      </c>
      <c r="N1305">
        <v>0</v>
      </c>
      <c r="O1305" t="s">
        <v>120</v>
      </c>
      <c r="P1305" t="s">
        <v>800</v>
      </c>
      <c r="AH1305">
        <v>1733392</v>
      </c>
      <c r="AI1305">
        <v>1734683</v>
      </c>
      <c r="AJ1305">
        <f t="shared" si="25"/>
        <v>1</v>
      </c>
    </row>
    <row r="1306" spans="1:36">
      <c r="A1306" s="1">
        <v>46239</v>
      </c>
      <c r="B1306" t="s">
        <v>977</v>
      </c>
      <c r="C1306" t="s">
        <v>7</v>
      </c>
      <c r="D1306" t="s">
        <v>1393</v>
      </c>
      <c r="E1306" t="s">
        <v>208</v>
      </c>
      <c r="F1306" t="s">
        <v>1606</v>
      </c>
      <c r="G1306">
        <v>33283</v>
      </c>
      <c r="H1306" s="1">
        <v>42017</v>
      </c>
      <c r="I1306" s="1">
        <v>42020</v>
      </c>
      <c r="J1306" s="1">
        <v>48553</v>
      </c>
      <c r="K1306" t="s">
        <v>113</v>
      </c>
      <c r="L1306" t="s">
        <v>7</v>
      </c>
      <c r="M1306">
        <v>0</v>
      </c>
      <c r="N1306">
        <v>0</v>
      </c>
      <c r="O1306" t="s">
        <v>120</v>
      </c>
      <c r="P1306" t="s">
        <v>800</v>
      </c>
      <c r="AH1306">
        <v>1733821</v>
      </c>
      <c r="AI1306">
        <v>1734721</v>
      </c>
      <c r="AJ1306">
        <f t="shared" si="25"/>
        <v>1</v>
      </c>
    </row>
    <row r="1307" spans="1:36">
      <c r="A1307" s="1">
        <v>46209</v>
      </c>
      <c r="B1307" t="s">
        <v>977</v>
      </c>
      <c r="C1307" t="s">
        <v>7</v>
      </c>
      <c r="D1307" t="s">
        <v>1393</v>
      </c>
      <c r="E1307" t="s">
        <v>208</v>
      </c>
      <c r="F1307" t="s">
        <v>1606</v>
      </c>
      <c r="G1307">
        <v>33283</v>
      </c>
      <c r="H1307" s="1">
        <v>42017</v>
      </c>
      <c r="I1307" s="1">
        <v>42020</v>
      </c>
      <c r="J1307" s="1">
        <v>48553</v>
      </c>
      <c r="K1307" t="s">
        <v>113</v>
      </c>
      <c r="L1307" t="s">
        <v>7</v>
      </c>
      <c r="M1307">
        <v>0</v>
      </c>
      <c r="N1307">
        <v>0</v>
      </c>
      <c r="O1307" t="s">
        <v>120</v>
      </c>
      <c r="P1307" t="s">
        <v>800</v>
      </c>
      <c r="AH1307">
        <v>1733130</v>
      </c>
      <c r="AI1307">
        <v>1734720</v>
      </c>
      <c r="AJ1307">
        <f t="shared" si="25"/>
        <v>1</v>
      </c>
    </row>
    <row r="1308" spans="1:36">
      <c r="A1308" s="1">
        <v>46254</v>
      </c>
      <c r="B1308" t="s">
        <v>977</v>
      </c>
      <c r="C1308" t="s">
        <v>7</v>
      </c>
      <c r="D1308" t="s">
        <v>1428</v>
      </c>
      <c r="E1308" t="s">
        <v>208</v>
      </c>
      <c r="F1308" t="s">
        <v>1501</v>
      </c>
      <c r="G1308">
        <v>16415</v>
      </c>
      <c r="H1308" s="1">
        <v>39815</v>
      </c>
      <c r="I1308" s="1">
        <v>39815</v>
      </c>
      <c r="J1308" s="1">
        <v>49815</v>
      </c>
      <c r="K1308" t="s">
        <v>980</v>
      </c>
      <c r="L1308" t="s">
        <v>7</v>
      </c>
      <c r="M1308">
        <v>269.67</v>
      </c>
      <c r="N1308">
        <v>269.67</v>
      </c>
      <c r="O1308" t="s">
        <v>120</v>
      </c>
      <c r="P1308" t="s">
        <v>1601</v>
      </c>
      <c r="AH1308">
        <v>1731146</v>
      </c>
      <c r="AI1308">
        <v>1734772</v>
      </c>
      <c r="AJ1308">
        <f t="shared" si="25"/>
        <v>2</v>
      </c>
    </row>
    <row r="1309" spans="1:36">
      <c r="A1309" s="1">
        <v>46254</v>
      </c>
      <c r="B1309" t="s">
        <v>977</v>
      </c>
      <c r="C1309" t="s">
        <v>7</v>
      </c>
      <c r="D1309" t="s">
        <v>1428</v>
      </c>
      <c r="E1309" t="s">
        <v>208</v>
      </c>
      <c r="F1309" t="s">
        <v>1501</v>
      </c>
      <c r="G1309">
        <v>16415</v>
      </c>
      <c r="H1309" s="1">
        <v>39815</v>
      </c>
      <c r="I1309" s="1">
        <v>39815</v>
      </c>
      <c r="J1309" s="1">
        <v>49815</v>
      </c>
      <c r="K1309" t="s">
        <v>350</v>
      </c>
      <c r="L1309" t="s">
        <v>7</v>
      </c>
      <c r="M1309">
        <v>0</v>
      </c>
      <c r="N1309">
        <v>0</v>
      </c>
      <c r="O1309" t="s">
        <v>120</v>
      </c>
      <c r="P1309" t="s">
        <v>1601</v>
      </c>
      <c r="AH1309">
        <v>1733595</v>
      </c>
      <c r="AI1309">
        <v>1732705</v>
      </c>
      <c r="AJ1309">
        <f t="shared" si="25"/>
        <v>1</v>
      </c>
    </row>
    <row r="1310" spans="1:36">
      <c r="A1310" s="1">
        <v>46223</v>
      </c>
      <c r="B1310" t="s">
        <v>977</v>
      </c>
      <c r="C1310" t="s">
        <v>7</v>
      </c>
      <c r="D1310" t="s">
        <v>1428</v>
      </c>
      <c r="E1310" t="s">
        <v>208</v>
      </c>
      <c r="F1310" t="s">
        <v>1501</v>
      </c>
      <c r="G1310">
        <v>16415</v>
      </c>
      <c r="H1310" s="1">
        <v>39815</v>
      </c>
      <c r="I1310" s="1">
        <v>39815</v>
      </c>
      <c r="J1310" s="1">
        <v>49815</v>
      </c>
      <c r="K1310" t="s">
        <v>980</v>
      </c>
      <c r="L1310" t="s">
        <v>7</v>
      </c>
      <c r="M1310">
        <v>274.13</v>
      </c>
      <c r="N1310">
        <v>274.13</v>
      </c>
      <c r="O1310" t="s">
        <v>120</v>
      </c>
      <c r="P1310" t="s">
        <v>1601</v>
      </c>
      <c r="AH1310">
        <v>1733823</v>
      </c>
      <c r="AI1310">
        <v>1733294</v>
      </c>
      <c r="AJ1310">
        <f t="shared" si="25"/>
        <v>1</v>
      </c>
    </row>
    <row r="1311" spans="1:36">
      <c r="A1311" s="1">
        <v>46223</v>
      </c>
      <c r="B1311" t="s">
        <v>977</v>
      </c>
      <c r="C1311" t="s">
        <v>7</v>
      </c>
      <c r="D1311" t="s">
        <v>1428</v>
      </c>
      <c r="E1311" t="s">
        <v>208</v>
      </c>
      <c r="F1311" t="s">
        <v>1501</v>
      </c>
      <c r="G1311">
        <v>16415</v>
      </c>
      <c r="H1311" s="1">
        <v>39815</v>
      </c>
      <c r="I1311" s="1">
        <v>39815</v>
      </c>
      <c r="J1311" s="1">
        <v>49815</v>
      </c>
      <c r="K1311" t="s">
        <v>350</v>
      </c>
      <c r="L1311" t="s">
        <v>7</v>
      </c>
      <c r="M1311">
        <v>0</v>
      </c>
      <c r="N1311">
        <v>0</v>
      </c>
      <c r="O1311" t="s">
        <v>120</v>
      </c>
      <c r="P1311" t="s">
        <v>1601</v>
      </c>
      <c r="AH1311">
        <v>1731752</v>
      </c>
      <c r="AI1311">
        <v>1732424</v>
      </c>
      <c r="AJ1311">
        <f t="shared" si="25"/>
        <v>1</v>
      </c>
    </row>
    <row r="1312" spans="1:36">
      <c r="A1312" s="1">
        <v>46254</v>
      </c>
      <c r="B1312" t="s">
        <v>977</v>
      </c>
      <c r="C1312" t="s">
        <v>7</v>
      </c>
      <c r="D1312" t="s">
        <v>1428</v>
      </c>
      <c r="E1312" t="s">
        <v>208</v>
      </c>
      <c r="F1312" t="s">
        <v>1501</v>
      </c>
      <c r="G1312">
        <v>25347</v>
      </c>
      <c r="H1312" s="1">
        <v>40994</v>
      </c>
      <c r="I1312" s="1">
        <v>40997</v>
      </c>
      <c r="J1312" s="1">
        <v>49815</v>
      </c>
      <c r="K1312" t="s">
        <v>350</v>
      </c>
      <c r="L1312" t="s">
        <v>7</v>
      </c>
      <c r="M1312">
        <v>0</v>
      </c>
      <c r="N1312">
        <v>0</v>
      </c>
      <c r="O1312" t="s">
        <v>120</v>
      </c>
      <c r="P1312" t="s">
        <v>1586</v>
      </c>
      <c r="AH1312">
        <v>1732685</v>
      </c>
      <c r="AI1312">
        <v>1733286</v>
      </c>
      <c r="AJ1312">
        <f t="shared" si="25"/>
        <v>1</v>
      </c>
    </row>
    <row r="1313" spans="1:36">
      <c r="A1313" s="1">
        <v>46223</v>
      </c>
      <c r="B1313" t="s">
        <v>977</v>
      </c>
      <c r="C1313" t="s">
        <v>7</v>
      </c>
      <c r="D1313" t="s">
        <v>1428</v>
      </c>
      <c r="E1313" t="s">
        <v>208</v>
      </c>
      <c r="F1313" t="s">
        <v>1501</v>
      </c>
      <c r="G1313">
        <v>25347</v>
      </c>
      <c r="H1313" s="1">
        <v>40994</v>
      </c>
      <c r="I1313" s="1">
        <v>40997</v>
      </c>
      <c r="J1313" s="1">
        <v>49815</v>
      </c>
      <c r="K1313" t="s">
        <v>980</v>
      </c>
      <c r="L1313" t="s">
        <v>7</v>
      </c>
      <c r="M1313">
        <v>-274.13</v>
      </c>
      <c r="N1313">
        <v>-274.13</v>
      </c>
      <c r="O1313" t="s">
        <v>120</v>
      </c>
      <c r="P1313" t="s">
        <v>1586</v>
      </c>
      <c r="AH1313">
        <v>1730647</v>
      </c>
      <c r="AI1313">
        <v>1732670</v>
      </c>
      <c r="AJ1313">
        <f t="shared" si="25"/>
        <v>1</v>
      </c>
    </row>
    <row r="1314" spans="1:36">
      <c r="A1314" s="1">
        <v>46223</v>
      </c>
      <c r="B1314" t="s">
        <v>977</v>
      </c>
      <c r="C1314" t="s">
        <v>7</v>
      </c>
      <c r="D1314" t="s">
        <v>1428</v>
      </c>
      <c r="E1314" t="s">
        <v>208</v>
      </c>
      <c r="F1314" t="s">
        <v>1501</v>
      </c>
      <c r="G1314">
        <v>25347</v>
      </c>
      <c r="H1314" s="1">
        <v>40994</v>
      </c>
      <c r="I1314" s="1">
        <v>40997</v>
      </c>
      <c r="J1314" s="1">
        <v>49815</v>
      </c>
      <c r="K1314" t="s">
        <v>350</v>
      </c>
      <c r="L1314" t="s">
        <v>7</v>
      </c>
      <c r="M1314">
        <v>0</v>
      </c>
      <c r="N1314">
        <v>0</v>
      </c>
      <c r="O1314" t="s">
        <v>120</v>
      </c>
      <c r="P1314" t="s">
        <v>1586</v>
      </c>
      <c r="AH1314">
        <v>1733856</v>
      </c>
      <c r="AI1314">
        <v>1732184</v>
      </c>
      <c r="AJ1314">
        <f t="shared" si="25"/>
        <v>1</v>
      </c>
    </row>
    <row r="1315" spans="1:36">
      <c r="A1315" s="1">
        <v>46254</v>
      </c>
      <c r="B1315" t="s">
        <v>977</v>
      </c>
      <c r="C1315" t="s">
        <v>7</v>
      </c>
      <c r="D1315" t="s">
        <v>1428</v>
      </c>
      <c r="E1315" t="s">
        <v>208</v>
      </c>
      <c r="F1315" t="s">
        <v>1501</v>
      </c>
      <c r="G1315">
        <v>25347</v>
      </c>
      <c r="H1315" s="1">
        <v>40994</v>
      </c>
      <c r="I1315" s="1">
        <v>40997</v>
      </c>
      <c r="J1315" s="1">
        <v>49815</v>
      </c>
      <c r="K1315" t="s">
        <v>980</v>
      </c>
      <c r="L1315" t="s">
        <v>7</v>
      </c>
      <c r="M1315">
        <v>-269.67</v>
      </c>
      <c r="N1315">
        <v>-269.67</v>
      </c>
      <c r="O1315" t="s">
        <v>120</v>
      </c>
      <c r="P1315" t="s">
        <v>1586</v>
      </c>
      <c r="AH1315">
        <v>1733005</v>
      </c>
      <c r="AI1315">
        <v>1732472</v>
      </c>
      <c r="AJ1315">
        <f t="shared" si="25"/>
        <v>1</v>
      </c>
    </row>
    <row r="1316" spans="1:36">
      <c r="A1316" s="1">
        <v>46230</v>
      </c>
      <c r="B1316" t="s">
        <v>977</v>
      </c>
      <c r="C1316" t="s">
        <v>7</v>
      </c>
      <c r="D1316" t="s">
        <v>1428</v>
      </c>
      <c r="E1316" t="s">
        <v>208</v>
      </c>
      <c r="F1316" t="s">
        <v>1497</v>
      </c>
      <c r="G1316">
        <v>17080</v>
      </c>
      <c r="H1316" s="1">
        <v>39904</v>
      </c>
      <c r="I1316" s="1">
        <v>39904</v>
      </c>
      <c r="J1316" s="1">
        <v>49424</v>
      </c>
      <c r="K1316" t="s">
        <v>113</v>
      </c>
      <c r="L1316" t="s">
        <v>7</v>
      </c>
      <c r="M1316">
        <v>81.61</v>
      </c>
      <c r="N1316">
        <v>81.61</v>
      </c>
      <c r="O1316" t="s">
        <v>120</v>
      </c>
      <c r="P1316" t="s">
        <v>1601</v>
      </c>
      <c r="AH1316">
        <v>1733765</v>
      </c>
      <c r="AI1316">
        <v>1732117</v>
      </c>
      <c r="AJ1316">
        <f t="shared" si="25"/>
        <v>1</v>
      </c>
    </row>
    <row r="1317" spans="1:36">
      <c r="A1317" s="1">
        <v>46230</v>
      </c>
      <c r="B1317" t="s">
        <v>977</v>
      </c>
      <c r="C1317" t="s">
        <v>7</v>
      </c>
      <c r="D1317" t="s">
        <v>1428</v>
      </c>
      <c r="E1317" t="s">
        <v>208</v>
      </c>
      <c r="F1317" t="s">
        <v>1497</v>
      </c>
      <c r="G1317">
        <v>17080</v>
      </c>
      <c r="H1317" s="1">
        <v>39904</v>
      </c>
      <c r="I1317" s="1">
        <v>39904</v>
      </c>
      <c r="J1317" s="1">
        <v>49424</v>
      </c>
      <c r="K1317" t="s">
        <v>980</v>
      </c>
      <c r="L1317" t="s">
        <v>7</v>
      </c>
      <c r="M1317">
        <v>593.29999999999995</v>
      </c>
      <c r="N1317">
        <v>593.29999999999995</v>
      </c>
      <c r="O1317" t="s">
        <v>120</v>
      </c>
      <c r="P1317" t="s">
        <v>1601</v>
      </c>
      <c r="AH1317">
        <v>1733564</v>
      </c>
      <c r="AI1317">
        <v>1731781</v>
      </c>
      <c r="AJ1317">
        <f t="shared" si="25"/>
        <v>1</v>
      </c>
    </row>
    <row r="1318" spans="1:36">
      <c r="A1318" s="1">
        <v>46230</v>
      </c>
      <c r="B1318" t="s">
        <v>977</v>
      </c>
      <c r="C1318" t="s">
        <v>7</v>
      </c>
      <c r="D1318" t="s">
        <v>1428</v>
      </c>
      <c r="E1318" t="s">
        <v>208</v>
      </c>
      <c r="F1318" t="s">
        <v>1497</v>
      </c>
      <c r="G1318">
        <v>25307</v>
      </c>
      <c r="H1318" s="1">
        <v>40994</v>
      </c>
      <c r="I1318" s="1">
        <v>40997</v>
      </c>
      <c r="J1318" s="1">
        <v>49424</v>
      </c>
      <c r="K1318" t="s">
        <v>980</v>
      </c>
      <c r="L1318" t="s">
        <v>7</v>
      </c>
      <c r="M1318">
        <v>-593.29999999999995</v>
      </c>
      <c r="N1318">
        <v>-593.29999999999995</v>
      </c>
      <c r="O1318" t="s">
        <v>120</v>
      </c>
      <c r="P1318" t="s">
        <v>1586</v>
      </c>
      <c r="AH1318">
        <v>1733708</v>
      </c>
      <c r="AI1318">
        <v>1732923</v>
      </c>
      <c r="AJ1318">
        <f t="shared" si="25"/>
        <v>1</v>
      </c>
    </row>
    <row r="1319" spans="1:36">
      <c r="A1319" s="1">
        <v>46230</v>
      </c>
      <c r="B1319" t="s">
        <v>977</v>
      </c>
      <c r="C1319" t="s">
        <v>7</v>
      </c>
      <c r="D1319" t="s">
        <v>1428</v>
      </c>
      <c r="E1319" t="s">
        <v>208</v>
      </c>
      <c r="F1319" t="s">
        <v>1497</v>
      </c>
      <c r="G1319">
        <v>25307</v>
      </c>
      <c r="H1319" s="1">
        <v>40994</v>
      </c>
      <c r="I1319" s="1">
        <v>40997</v>
      </c>
      <c r="J1319" s="1">
        <v>49424</v>
      </c>
      <c r="K1319" t="s">
        <v>113</v>
      </c>
      <c r="L1319" t="s">
        <v>7</v>
      </c>
      <c r="M1319">
        <v>-81.61</v>
      </c>
      <c r="N1319">
        <v>-81.61</v>
      </c>
      <c r="O1319" t="s">
        <v>120</v>
      </c>
      <c r="P1319" t="s">
        <v>1586</v>
      </c>
      <c r="AH1319">
        <v>1733835</v>
      </c>
      <c r="AI1319">
        <v>1732199</v>
      </c>
      <c r="AJ1319">
        <f t="shared" si="25"/>
        <v>1</v>
      </c>
    </row>
    <row r="1320" spans="1:36">
      <c r="A1320" s="1">
        <v>46230</v>
      </c>
      <c r="B1320" t="s">
        <v>977</v>
      </c>
      <c r="C1320" t="s">
        <v>7</v>
      </c>
      <c r="D1320" t="s">
        <v>1428</v>
      </c>
      <c r="E1320" t="s">
        <v>208</v>
      </c>
      <c r="F1320" t="s">
        <v>1540</v>
      </c>
      <c r="G1320">
        <v>17081</v>
      </c>
      <c r="H1320" s="1">
        <v>39904</v>
      </c>
      <c r="I1320" s="1">
        <v>39904</v>
      </c>
      <c r="J1320" s="1">
        <v>49515</v>
      </c>
      <c r="K1320" t="s">
        <v>113</v>
      </c>
      <c r="L1320" t="s">
        <v>7</v>
      </c>
      <c r="M1320">
        <v>66.680000000000007</v>
      </c>
      <c r="N1320">
        <v>66.680000000000007</v>
      </c>
      <c r="O1320" t="s">
        <v>120</v>
      </c>
      <c r="P1320" t="s">
        <v>1601</v>
      </c>
      <c r="AH1320">
        <v>1733869</v>
      </c>
      <c r="AI1320">
        <v>1732575</v>
      </c>
      <c r="AJ1320">
        <f t="shared" si="25"/>
        <v>1</v>
      </c>
    </row>
    <row r="1321" spans="1:36">
      <c r="A1321" s="1">
        <v>46230</v>
      </c>
      <c r="B1321" t="s">
        <v>977</v>
      </c>
      <c r="C1321" t="s">
        <v>7</v>
      </c>
      <c r="D1321" t="s">
        <v>1428</v>
      </c>
      <c r="E1321" t="s">
        <v>208</v>
      </c>
      <c r="F1321" t="s">
        <v>1540</v>
      </c>
      <c r="G1321">
        <v>17081</v>
      </c>
      <c r="H1321" s="1">
        <v>39904</v>
      </c>
      <c r="I1321" s="1">
        <v>39904</v>
      </c>
      <c r="J1321" s="1">
        <v>49515</v>
      </c>
      <c r="K1321" t="s">
        <v>980</v>
      </c>
      <c r="L1321" t="s">
        <v>7</v>
      </c>
      <c r="M1321">
        <v>422.86</v>
      </c>
      <c r="N1321">
        <v>422.86</v>
      </c>
      <c r="O1321" t="s">
        <v>120</v>
      </c>
      <c r="P1321" t="s">
        <v>1601</v>
      </c>
      <c r="AH1321">
        <v>1728415</v>
      </c>
      <c r="AI1321">
        <v>1731798</v>
      </c>
      <c r="AJ1321">
        <f t="shared" si="25"/>
        <v>1</v>
      </c>
    </row>
    <row r="1322" spans="1:36">
      <c r="A1322" s="1">
        <v>46230</v>
      </c>
      <c r="B1322" t="s">
        <v>977</v>
      </c>
      <c r="C1322" t="s">
        <v>7</v>
      </c>
      <c r="D1322" t="s">
        <v>1428</v>
      </c>
      <c r="E1322" t="s">
        <v>208</v>
      </c>
      <c r="F1322" t="s">
        <v>1540</v>
      </c>
      <c r="G1322">
        <v>25342</v>
      </c>
      <c r="H1322" s="1">
        <v>40994</v>
      </c>
      <c r="I1322" s="1">
        <v>40997</v>
      </c>
      <c r="J1322" s="1">
        <v>49515</v>
      </c>
      <c r="K1322" t="s">
        <v>980</v>
      </c>
      <c r="L1322" t="s">
        <v>7</v>
      </c>
      <c r="M1322">
        <v>-422.86</v>
      </c>
      <c r="N1322">
        <v>-422.86</v>
      </c>
      <c r="O1322" t="s">
        <v>120</v>
      </c>
      <c r="P1322" t="s">
        <v>1586</v>
      </c>
      <c r="AH1322">
        <v>1733663</v>
      </c>
      <c r="AI1322">
        <v>1732787</v>
      </c>
      <c r="AJ1322">
        <f t="shared" si="25"/>
        <v>1</v>
      </c>
    </row>
    <row r="1323" spans="1:36">
      <c r="A1323" s="1">
        <v>46230</v>
      </c>
      <c r="B1323" t="s">
        <v>977</v>
      </c>
      <c r="C1323" t="s">
        <v>7</v>
      </c>
      <c r="D1323" t="s">
        <v>1428</v>
      </c>
      <c r="E1323" t="s">
        <v>208</v>
      </c>
      <c r="F1323" t="s">
        <v>1540</v>
      </c>
      <c r="G1323">
        <v>25342</v>
      </c>
      <c r="H1323" s="1">
        <v>40994</v>
      </c>
      <c r="I1323" s="1">
        <v>40997</v>
      </c>
      <c r="J1323" s="1">
        <v>49515</v>
      </c>
      <c r="K1323" t="s">
        <v>113</v>
      </c>
      <c r="L1323" t="s">
        <v>7</v>
      </c>
      <c r="M1323">
        <v>-66.680000000000007</v>
      </c>
      <c r="N1323">
        <v>-66.680000000000007</v>
      </c>
      <c r="O1323" t="s">
        <v>120</v>
      </c>
      <c r="P1323" t="s">
        <v>1586</v>
      </c>
      <c r="AH1323">
        <v>1731738</v>
      </c>
      <c r="AI1323">
        <v>1733301</v>
      </c>
      <c r="AJ1323">
        <f t="shared" si="25"/>
        <v>1</v>
      </c>
    </row>
    <row r="1324" spans="1:36">
      <c r="A1324" s="1">
        <v>46251</v>
      </c>
      <c r="B1324" t="s">
        <v>977</v>
      </c>
      <c r="C1324" t="s">
        <v>7</v>
      </c>
      <c r="D1324" t="s">
        <v>1311</v>
      </c>
      <c r="E1324" t="s">
        <v>208</v>
      </c>
      <c r="F1324" t="s">
        <v>1607</v>
      </c>
      <c r="G1324">
        <v>26767</v>
      </c>
      <c r="H1324" s="1">
        <v>41162</v>
      </c>
      <c r="I1324" s="1">
        <v>41177</v>
      </c>
      <c r="J1324" s="1">
        <v>59439</v>
      </c>
      <c r="K1324" t="s">
        <v>350</v>
      </c>
      <c r="L1324" t="s">
        <v>7</v>
      </c>
      <c r="M1324">
        <v>0</v>
      </c>
      <c r="N1324">
        <v>0</v>
      </c>
      <c r="O1324" t="s">
        <v>120</v>
      </c>
      <c r="P1324" t="s">
        <v>800</v>
      </c>
      <c r="AH1324">
        <v>1733510</v>
      </c>
      <c r="AI1324">
        <v>1732139</v>
      </c>
      <c r="AJ1324">
        <f t="shared" si="25"/>
        <v>1</v>
      </c>
    </row>
    <row r="1325" spans="1:36">
      <c r="A1325" s="1">
        <v>46218</v>
      </c>
      <c r="B1325" t="s">
        <v>977</v>
      </c>
      <c r="C1325" t="s">
        <v>7</v>
      </c>
      <c r="D1325" t="s">
        <v>1311</v>
      </c>
      <c r="E1325" t="s">
        <v>208</v>
      </c>
      <c r="F1325" t="s">
        <v>1607</v>
      </c>
      <c r="G1325">
        <v>26767</v>
      </c>
      <c r="H1325" s="1">
        <v>41162</v>
      </c>
      <c r="I1325" s="1">
        <v>41177</v>
      </c>
      <c r="J1325" s="1">
        <v>59439</v>
      </c>
      <c r="K1325" t="s">
        <v>350</v>
      </c>
      <c r="L1325" t="s">
        <v>7</v>
      </c>
      <c r="M1325">
        <v>0</v>
      </c>
      <c r="N1325">
        <v>0</v>
      </c>
      <c r="O1325" t="s">
        <v>120</v>
      </c>
      <c r="P1325" t="s">
        <v>800</v>
      </c>
      <c r="AH1325">
        <v>1733542</v>
      </c>
      <c r="AI1325">
        <v>1732034</v>
      </c>
      <c r="AJ1325">
        <f t="shared" si="25"/>
        <v>1</v>
      </c>
    </row>
    <row r="1326" spans="1:36">
      <c r="A1326" s="1">
        <v>46251</v>
      </c>
      <c r="B1326" t="s">
        <v>977</v>
      </c>
      <c r="C1326" t="s">
        <v>7</v>
      </c>
      <c r="D1326" t="s">
        <v>1393</v>
      </c>
      <c r="E1326" t="s">
        <v>208</v>
      </c>
      <c r="F1326" t="s">
        <v>1607</v>
      </c>
      <c r="G1326">
        <v>26768</v>
      </c>
      <c r="H1326" s="1">
        <v>41162</v>
      </c>
      <c r="I1326" s="1">
        <v>41177</v>
      </c>
      <c r="J1326" s="1">
        <v>59439</v>
      </c>
      <c r="K1326" t="s">
        <v>350</v>
      </c>
      <c r="L1326" t="s">
        <v>7</v>
      </c>
      <c r="M1326">
        <v>0</v>
      </c>
      <c r="N1326">
        <v>0</v>
      </c>
      <c r="O1326" t="s">
        <v>120</v>
      </c>
      <c r="P1326" t="s">
        <v>800</v>
      </c>
      <c r="AH1326">
        <v>1730897</v>
      </c>
      <c r="AI1326">
        <v>1731914</v>
      </c>
      <c r="AJ1326">
        <f t="shared" si="25"/>
        <v>1</v>
      </c>
    </row>
    <row r="1327" spans="1:36">
      <c r="A1327" s="1">
        <v>46218</v>
      </c>
      <c r="B1327" t="s">
        <v>977</v>
      </c>
      <c r="C1327" t="s">
        <v>7</v>
      </c>
      <c r="D1327" t="s">
        <v>1393</v>
      </c>
      <c r="E1327" t="s">
        <v>208</v>
      </c>
      <c r="F1327" t="s">
        <v>1607</v>
      </c>
      <c r="G1327">
        <v>26768</v>
      </c>
      <c r="H1327" s="1">
        <v>41162</v>
      </c>
      <c r="I1327" s="1">
        <v>41177</v>
      </c>
      <c r="J1327" s="1">
        <v>59439</v>
      </c>
      <c r="K1327" t="s">
        <v>350</v>
      </c>
      <c r="L1327" t="s">
        <v>7</v>
      </c>
      <c r="M1327">
        <v>0</v>
      </c>
      <c r="N1327">
        <v>0</v>
      </c>
      <c r="O1327" t="s">
        <v>120</v>
      </c>
      <c r="P1327" t="s">
        <v>800</v>
      </c>
      <c r="AH1327">
        <v>1732149</v>
      </c>
      <c r="AI1327">
        <v>1731765</v>
      </c>
      <c r="AJ1327">
        <f t="shared" si="25"/>
        <v>1</v>
      </c>
    </row>
    <row r="1328" spans="1:36">
      <c r="A1328" s="1">
        <v>46251</v>
      </c>
      <c r="B1328" t="s">
        <v>977</v>
      </c>
      <c r="C1328" t="s">
        <v>7</v>
      </c>
      <c r="D1328" t="s">
        <v>1311</v>
      </c>
      <c r="E1328" t="s">
        <v>208</v>
      </c>
      <c r="F1328" t="s">
        <v>1607</v>
      </c>
      <c r="G1328">
        <v>27151</v>
      </c>
      <c r="H1328" s="1">
        <v>41208</v>
      </c>
      <c r="I1328" s="1">
        <v>41213</v>
      </c>
      <c r="J1328" s="1">
        <v>59439</v>
      </c>
      <c r="K1328" t="s">
        <v>350</v>
      </c>
      <c r="L1328" t="s">
        <v>7</v>
      </c>
      <c r="M1328">
        <v>0</v>
      </c>
      <c r="N1328">
        <v>0</v>
      </c>
      <c r="O1328" t="s">
        <v>120</v>
      </c>
      <c r="P1328" t="s">
        <v>800</v>
      </c>
      <c r="AH1328">
        <v>1732587</v>
      </c>
      <c r="AI1328">
        <v>1732328</v>
      </c>
      <c r="AJ1328">
        <f t="shared" si="25"/>
        <v>1</v>
      </c>
    </row>
    <row r="1329" spans="1:36">
      <c r="A1329" s="1">
        <v>46218</v>
      </c>
      <c r="B1329" t="s">
        <v>977</v>
      </c>
      <c r="C1329" t="s">
        <v>7</v>
      </c>
      <c r="D1329" t="s">
        <v>1311</v>
      </c>
      <c r="E1329" t="s">
        <v>208</v>
      </c>
      <c r="F1329" t="s">
        <v>1607</v>
      </c>
      <c r="G1329">
        <v>27151</v>
      </c>
      <c r="H1329" s="1">
        <v>41208</v>
      </c>
      <c r="I1329" s="1">
        <v>41213</v>
      </c>
      <c r="J1329" s="1">
        <v>59439</v>
      </c>
      <c r="K1329" t="s">
        <v>350</v>
      </c>
      <c r="L1329" t="s">
        <v>7</v>
      </c>
      <c r="M1329">
        <v>0</v>
      </c>
      <c r="N1329">
        <v>0</v>
      </c>
      <c r="O1329" t="s">
        <v>120</v>
      </c>
      <c r="P1329" t="s">
        <v>800</v>
      </c>
      <c r="AH1329">
        <v>1728298</v>
      </c>
      <c r="AI1329">
        <v>1732702</v>
      </c>
      <c r="AJ1329">
        <f t="shared" si="25"/>
        <v>1</v>
      </c>
    </row>
    <row r="1330" spans="1:36">
      <c r="A1330" s="1">
        <v>46251</v>
      </c>
      <c r="B1330" t="s">
        <v>977</v>
      </c>
      <c r="C1330" t="s">
        <v>7</v>
      </c>
      <c r="D1330" t="s">
        <v>1393</v>
      </c>
      <c r="E1330" t="s">
        <v>208</v>
      </c>
      <c r="F1330" t="s">
        <v>1607</v>
      </c>
      <c r="G1330">
        <v>27152</v>
      </c>
      <c r="H1330" s="1">
        <v>41208</v>
      </c>
      <c r="I1330" s="1">
        <v>41213</v>
      </c>
      <c r="J1330" s="1">
        <v>59439</v>
      </c>
      <c r="K1330" t="s">
        <v>350</v>
      </c>
      <c r="L1330" t="s">
        <v>7</v>
      </c>
      <c r="M1330">
        <v>0</v>
      </c>
      <c r="N1330">
        <v>0</v>
      </c>
      <c r="O1330" t="s">
        <v>120</v>
      </c>
      <c r="P1330" t="s">
        <v>800</v>
      </c>
      <c r="AH1330">
        <v>1733617</v>
      </c>
      <c r="AI1330">
        <v>1732835</v>
      </c>
      <c r="AJ1330">
        <f t="shared" si="25"/>
        <v>1</v>
      </c>
    </row>
    <row r="1331" spans="1:36">
      <c r="A1331" s="1">
        <v>46218</v>
      </c>
      <c r="B1331" t="s">
        <v>977</v>
      </c>
      <c r="C1331" t="s">
        <v>7</v>
      </c>
      <c r="D1331" t="s">
        <v>1393</v>
      </c>
      <c r="E1331" t="s">
        <v>208</v>
      </c>
      <c r="F1331" t="s">
        <v>1607</v>
      </c>
      <c r="G1331">
        <v>27152</v>
      </c>
      <c r="H1331" s="1">
        <v>41208</v>
      </c>
      <c r="I1331" s="1">
        <v>41213</v>
      </c>
      <c r="J1331" s="1">
        <v>59439</v>
      </c>
      <c r="K1331" t="s">
        <v>350</v>
      </c>
      <c r="L1331" t="s">
        <v>7</v>
      </c>
      <c r="M1331">
        <v>0</v>
      </c>
      <c r="N1331">
        <v>0</v>
      </c>
      <c r="O1331" t="s">
        <v>120</v>
      </c>
      <c r="P1331" t="s">
        <v>800</v>
      </c>
      <c r="AH1331">
        <v>1733642</v>
      </c>
      <c r="AI1331">
        <v>1732687</v>
      </c>
      <c r="AJ1331">
        <f t="shared" si="25"/>
        <v>1</v>
      </c>
    </row>
    <row r="1332" spans="1:36">
      <c r="A1332" s="1">
        <v>46244</v>
      </c>
      <c r="B1332" t="s">
        <v>977</v>
      </c>
      <c r="C1332" t="s">
        <v>7</v>
      </c>
      <c r="D1332" t="s">
        <v>1393</v>
      </c>
      <c r="E1332" t="s">
        <v>208</v>
      </c>
      <c r="F1332" t="s">
        <v>1608</v>
      </c>
      <c r="G1332">
        <v>27399</v>
      </c>
      <c r="H1332" s="1">
        <v>41242</v>
      </c>
      <c r="I1332" s="1">
        <v>41256</v>
      </c>
      <c r="J1332" s="1">
        <v>47827</v>
      </c>
      <c r="K1332" t="s">
        <v>113</v>
      </c>
      <c r="L1332" t="s">
        <v>7</v>
      </c>
      <c r="M1332">
        <v>0</v>
      </c>
      <c r="N1332">
        <v>0</v>
      </c>
      <c r="O1332" t="s">
        <v>120</v>
      </c>
      <c r="P1332" t="s">
        <v>800</v>
      </c>
      <c r="AH1332">
        <v>1731855</v>
      </c>
      <c r="AI1332">
        <v>1732185</v>
      </c>
      <c r="AJ1332">
        <f t="shared" si="25"/>
        <v>1</v>
      </c>
    </row>
    <row r="1333" spans="1:36">
      <c r="A1333" s="1">
        <v>46213</v>
      </c>
      <c r="B1333" t="s">
        <v>977</v>
      </c>
      <c r="C1333" t="s">
        <v>7</v>
      </c>
      <c r="D1333" t="s">
        <v>1393</v>
      </c>
      <c r="E1333" t="s">
        <v>208</v>
      </c>
      <c r="F1333" t="s">
        <v>1608</v>
      </c>
      <c r="G1333">
        <v>27399</v>
      </c>
      <c r="H1333" s="1">
        <v>41242</v>
      </c>
      <c r="I1333" s="1">
        <v>41256</v>
      </c>
      <c r="J1333" s="1">
        <v>47827</v>
      </c>
      <c r="K1333" t="s">
        <v>113</v>
      </c>
      <c r="L1333" t="s">
        <v>7</v>
      </c>
      <c r="M1333">
        <v>0</v>
      </c>
      <c r="N1333">
        <v>0</v>
      </c>
      <c r="O1333" t="s">
        <v>120</v>
      </c>
      <c r="P1333" t="s">
        <v>800</v>
      </c>
      <c r="AH1333">
        <v>1732225</v>
      </c>
      <c r="AI1333">
        <v>1733389</v>
      </c>
      <c r="AJ1333">
        <f t="shared" si="25"/>
        <v>1</v>
      </c>
    </row>
    <row r="1334" spans="1:36">
      <c r="A1334" s="1">
        <v>46213</v>
      </c>
      <c r="B1334" t="s">
        <v>977</v>
      </c>
      <c r="C1334" t="s">
        <v>7</v>
      </c>
      <c r="D1334" t="s">
        <v>1393</v>
      </c>
      <c r="E1334" t="s">
        <v>208</v>
      </c>
      <c r="F1334" t="s">
        <v>1608</v>
      </c>
      <c r="G1334">
        <v>27549</v>
      </c>
      <c r="H1334" s="1">
        <v>41256</v>
      </c>
      <c r="I1334" s="1">
        <v>41261</v>
      </c>
      <c r="J1334" s="1">
        <v>47827</v>
      </c>
      <c r="K1334" t="s">
        <v>113</v>
      </c>
      <c r="L1334" t="s">
        <v>7</v>
      </c>
      <c r="M1334">
        <v>0</v>
      </c>
      <c r="N1334">
        <v>0</v>
      </c>
      <c r="O1334" t="s">
        <v>120</v>
      </c>
      <c r="P1334" t="s">
        <v>800</v>
      </c>
      <c r="AH1334">
        <v>1733896</v>
      </c>
      <c r="AI1334">
        <v>1732957</v>
      </c>
      <c r="AJ1334">
        <f t="shared" si="25"/>
        <v>1</v>
      </c>
    </row>
    <row r="1335" spans="1:36">
      <c r="A1335" s="1">
        <v>46244</v>
      </c>
      <c r="B1335" t="s">
        <v>977</v>
      </c>
      <c r="C1335" t="s">
        <v>7</v>
      </c>
      <c r="D1335" t="s">
        <v>1393</v>
      </c>
      <c r="E1335" t="s">
        <v>208</v>
      </c>
      <c r="F1335" t="s">
        <v>1608</v>
      </c>
      <c r="G1335">
        <v>27549</v>
      </c>
      <c r="H1335" s="1">
        <v>41256</v>
      </c>
      <c r="I1335" s="1">
        <v>41261</v>
      </c>
      <c r="J1335" s="1">
        <v>47827</v>
      </c>
      <c r="K1335" t="s">
        <v>113</v>
      </c>
      <c r="L1335" t="s">
        <v>7</v>
      </c>
      <c r="M1335">
        <v>0</v>
      </c>
      <c r="N1335">
        <v>0</v>
      </c>
      <c r="O1335" t="s">
        <v>120</v>
      </c>
      <c r="P1335" t="s">
        <v>800</v>
      </c>
      <c r="AH1335">
        <v>1731075</v>
      </c>
      <c r="AI1335">
        <v>1732192</v>
      </c>
      <c r="AJ1335">
        <f t="shared" si="25"/>
        <v>1</v>
      </c>
    </row>
    <row r="1336" spans="1:36">
      <c r="A1336" s="1">
        <v>46244</v>
      </c>
      <c r="B1336" t="s">
        <v>977</v>
      </c>
      <c r="C1336" t="s">
        <v>7</v>
      </c>
      <c r="D1336" t="s">
        <v>1393</v>
      </c>
      <c r="E1336" t="s">
        <v>208</v>
      </c>
      <c r="F1336" t="s">
        <v>1609</v>
      </c>
      <c r="G1336">
        <v>30090</v>
      </c>
      <c r="H1336" s="1">
        <v>41605</v>
      </c>
      <c r="I1336" s="1">
        <v>41610</v>
      </c>
      <c r="J1336" s="1">
        <v>50109</v>
      </c>
      <c r="K1336" t="s">
        <v>113</v>
      </c>
      <c r="L1336" t="s">
        <v>7</v>
      </c>
      <c r="M1336">
        <v>0</v>
      </c>
      <c r="N1336">
        <v>0</v>
      </c>
      <c r="O1336" t="s">
        <v>120</v>
      </c>
      <c r="P1336" t="s">
        <v>800</v>
      </c>
      <c r="AH1336">
        <v>1733831</v>
      </c>
      <c r="AI1336">
        <v>1732779</v>
      </c>
      <c r="AJ1336">
        <f t="shared" si="25"/>
        <v>1</v>
      </c>
    </row>
    <row r="1337" spans="1:36">
      <c r="A1337" s="1">
        <v>46213</v>
      </c>
      <c r="B1337" t="s">
        <v>977</v>
      </c>
      <c r="C1337" t="s">
        <v>7</v>
      </c>
      <c r="D1337" t="s">
        <v>1393</v>
      </c>
      <c r="E1337" t="s">
        <v>208</v>
      </c>
      <c r="F1337" t="s">
        <v>1609</v>
      </c>
      <c r="G1337">
        <v>30090</v>
      </c>
      <c r="H1337" s="1">
        <v>41605</v>
      </c>
      <c r="I1337" s="1">
        <v>41610</v>
      </c>
      <c r="J1337" s="1">
        <v>50109</v>
      </c>
      <c r="K1337" t="s">
        <v>113</v>
      </c>
      <c r="L1337" t="s">
        <v>7</v>
      </c>
      <c r="M1337">
        <v>0</v>
      </c>
      <c r="N1337">
        <v>0</v>
      </c>
      <c r="O1337" t="s">
        <v>120</v>
      </c>
      <c r="P1337" t="s">
        <v>800</v>
      </c>
      <c r="AH1337">
        <v>1733199</v>
      </c>
      <c r="AI1337">
        <v>1733239</v>
      </c>
      <c r="AJ1337">
        <f t="shared" si="25"/>
        <v>1</v>
      </c>
    </row>
    <row r="1338" spans="1:36">
      <c r="A1338" s="1">
        <v>46213</v>
      </c>
      <c r="B1338" t="s">
        <v>977</v>
      </c>
      <c r="C1338" t="s">
        <v>7</v>
      </c>
      <c r="D1338" t="s">
        <v>1393</v>
      </c>
      <c r="E1338" t="s">
        <v>208</v>
      </c>
      <c r="F1338" t="s">
        <v>1609</v>
      </c>
      <c r="G1338">
        <v>31055</v>
      </c>
      <c r="H1338" s="1">
        <v>41752</v>
      </c>
      <c r="I1338" s="1">
        <v>41757</v>
      </c>
      <c r="J1338" s="1">
        <v>50109</v>
      </c>
      <c r="K1338" t="s">
        <v>113</v>
      </c>
      <c r="L1338" t="s">
        <v>7</v>
      </c>
      <c r="M1338">
        <v>0</v>
      </c>
      <c r="N1338">
        <v>0</v>
      </c>
      <c r="O1338" t="s">
        <v>120</v>
      </c>
      <c r="P1338" t="s">
        <v>800</v>
      </c>
      <c r="AH1338">
        <v>1733085</v>
      </c>
      <c r="AI1338">
        <v>1732833</v>
      </c>
      <c r="AJ1338">
        <f t="shared" si="25"/>
        <v>1</v>
      </c>
    </row>
    <row r="1339" spans="1:36">
      <c r="A1339" s="1">
        <v>46244</v>
      </c>
      <c r="B1339" t="s">
        <v>977</v>
      </c>
      <c r="C1339" t="s">
        <v>7</v>
      </c>
      <c r="D1339" t="s">
        <v>1393</v>
      </c>
      <c r="E1339" t="s">
        <v>208</v>
      </c>
      <c r="F1339" t="s">
        <v>1609</v>
      </c>
      <c r="G1339">
        <v>31055</v>
      </c>
      <c r="H1339" s="1">
        <v>41752</v>
      </c>
      <c r="I1339" s="1">
        <v>41757</v>
      </c>
      <c r="J1339" s="1">
        <v>50109</v>
      </c>
      <c r="K1339" t="s">
        <v>113</v>
      </c>
      <c r="L1339" t="s">
        <v>7</v>
      </c>
      <c r="M1339">
        <v>0</v>
      </c>
      <c r="N1339">
        <v>0</v>
      </c>
      <c r="O1339" t="s">
        <v>120</v>
      </c>
      <c r="P1339" t="s">
        <v>800</v>
      </c>
      <c r="AH1339">
        <v>1733620</v>
      </c>
      <c r="AI1339">
        <v>1732522</v>
      </c>
      <c r="AJ1339">
        <f t="shared" si="25"/>
        <v>1</v>
      </c>
    </row>
    <row r="1340" spans="1:36">
      <c r="A1340" s="1">
        <v>46231</v>
      </c>
      <c r="B1340" t="s">
        <v>977</v>
      </c>
      <c r="C1340" t="s">
        <v>7</v>
      </c>
      <c r="D1340" t="s">
        <v>1428</v>
      </c>
      <c r="E1340" t="s">
        <v>208</v>
      </c>
      <c r="F1340" t="s">
        <v>1502</v>
      </c>
      <c r="G1340">
        <v>17733</v>
      </c>
      <c r="H1340" s="1">
        <v>39995</v>
      </c>
      <c r="I1340" s="1">
        <v>39995</v>
      </c>
      <c r="J1340" s="1">
        <v>50188</v>
      </c>
      <c r="K1340" t="s">
        <v>113</v>
      </c>
      <c r="L1340" t="s">
        <v>7</v>
      </c>
      <c r="M1340">
        <v>0.26</v>
      </c>
      <c r="N1340">
        <v>0.26</v>
      </c>
      <c r="O1340" t="s">
        <v>120</v>
      </c>
      <c r="P1340" t="s">
        <v>1601</v>
      </c>
      <c r="AH1340">
        <v>1728482</v>
      </c>
      <c r="AI1340">
        <v>1731901</v>
      </c>
      <c r="AJ1340">
        <f t="shared" si="25"/>
        <v>1</v>
      </c>
    </row>
    <row r="1341" spans="1:36">
      <c r="A1341" s="1">
        <v>46231</v>
      </c>
      <c r="B1341" t="s">
        <v>977</v>
      </c>
      <c r="C1341" t="s">
        <v>7</v>
      </c>
      <c r="D1341" t="s">
        <v>1428</v>
      </c>
      <c r="E1341" t="s">
        <v>208</v>
      </c>
      <c r="F1341" t="s">
        <v>1502</v>
      </c>
      <c r="G1341">
        <v>17733</v>
      </c>
      <c r="H1341" s="1">
        <v>39995</v>
      </c>
      <c r="I1341" s="1">
        <v>39995</v>
      </c>
      <c r="J1341" s="1">
        <v>50188</v>
      </c>
      <c r="K1341" t="s">
        <v>980</v>
      </c>
      <c r="L1341" t="s">
        <v>7</v>
      </c>
      <c r="M1341">
        <v>9.85</v>
      </c>
      <c r="N1341">
        <v>9.85</v>
      </c>
      <c r="O1341" t="s">
        <v>120</v>
      </c>
      <c r="P1341" t="s">
        <v>1601</v>
      </c>
      <c r="AH1341">
        <v>1731726</v>
      </c>
      <c r="AI1341">
        <v>1731981</v>
      </c>
      <c r="AJ1341">
        <f t="shared" si="25"/>
        <v>1</v>
      </c>
    </row>
    <row r="1342" spans="1:36">
      <c r="A1342" s="1">
        <v>46231</v>
      </c>
      <c r="B1342" t="s">
        <v>977</v>
      </c>
      <c r="C1342" t="s">
        <v>7</v>
      </c>
      <c r="D1342" t="s">
        <v>1428</v>
      </c>
      <c r="E1342" t="s">
        <v>208</v>
      </c>
      <c r="F1342" t="s">
        <v>1502</v>
      </c>
      <c r="G1342">
        <v>25318</v>
      </c>
      <c r="H1342" s="1">
        <v>40994</v>
      </c>
      <c r="I1342" s="1">
        <v>40997</v>
      </c>
      <c r="J1342" s="1">
        <v>50188</v>
      </c>
      <c r="K1342" t="s">
        <v>980</v>
      </c>
      <c r="L1342" t="s">
        <v>7</v>
      </c>
      <c r="M1342">
        <v>-9.85</v>
      </c>
      <c r="N1342">
        <v>-9.85</v>
      </c>
      <c r="O1342" t="s">
        <v>120</v>
      </c>
      <c r="P1342" t="s">
        <v>1586</v>
      </c>
      <c r="AH1342">
        <v>1733529</v>
      </c>
      <c r="AI1342">
        <v>1732839</v>
      </c>
      <c r="AJ1342">
        <f t="shared" si="25"/>
        <v>1</v>
      </c>
    </row>
    <row r="1343" spans="1:36">
      <c r="A1343" s="1">
        <v>46231</v>
      </c>
      <c r="B1343" t="s">
        <v>977</v>
      </c>
      <c r="C1343" t="s">
        <v>7</v>
      </c>
      <c r="D1343" t="s">
        <v>1428</v>
      </c>
      <c r="E1343" t="s">
        <v>208</v>
      </c>
      <c r="F1343" t="s">
        <v>1502</v>
      </c>
      <c r="G1343">
        <v>25318</v>
      </c>
      <c r="H1343" s="1">
        <v>40994</v>
      </c>
      <c r="I1343" s="1">
        <v>40997</v>
      </c>
      <c r="J1343" s="1">
        <v>50188</v>
      </c>
      <c r="K1343" t="s">
        <v>113</v>
      </c>
      <c r="L1343" t="s">
        <v>7</v>
      </c>
      <c r="M1343">
        <v>-0.26</v>
      </c>
      <c r="N1343">
        <v>-0.26</v>
      </c>
      <c r="O1343" t="s">
        <v>120</v>
      </c>
      <c r="P1343" t="s">
        <v>1586</v>
      </c>
      <c r="AH1343">
        <v>1733700</v>
      </c>
      <c r="AI1343">
        <v>1733315</v>
      </c>
      <c r="AJ1343">
        <f t="shared" si="25"/>
        <v>1</v>
      </c>
    </row>
    <row r="1344" spans="1:36">
      <c r="A1344" s="1">
        <v>46209</v>
      </c>
      <c r="B1344" t="s">
        <v>977</v>
      </c>
      <c r="C1344" t="s">
        <v>7</v>
      </c>
      <c r="D1344" t="s">
        <v>1311</v>
      </c>
      <c r="E1344" t="s">
        <v>208</v>
      </c>
      <c r="F1344" t="s">
        <v>1610</v>
      </c>
      <c r="G1344">
        <v>29153</v>
      </c>
      <c r="H1344" s="1">
        <v>41499</v>
      </c>
      <c r="I1344" s="1">
        <v>41515</v>
      </c>
      <c r="J1344" s="1">
        <v>48462</v>
      </c>
      <c r="K1344" t="s">
        <v>113</v>
      </c>
      <c r="L1344" t="s">
        <v>7</v>
      </c>
      <c r="M1344">
        <v>0</v>
      </c>
      <c r="N1344">
        <v>0</v>
      </c>
      <c r="O1344" t="s">
        <v>120</v>
      </c>
      <c r="P1344" t="s">
        <v>420</v>
      </c>
      <c r="AH1344">
        <v>1728862</v>
      </c>
      <c r="AI1344">
        <v>1732862</v>
      </c>
      <c r="AJ1344">
        <f t="shared" si="25"/>
        <v>1</v>
      </c>
    </row>
    <row r="1345" spans="1:36">
      <c r="A1345" s="1">
        <v>46239</v>
      </c>
      <c r="B1345" t="s">
        <v>977</v>
      </c>
      <c r="C1345" t="s">
        <v>7</v>
      </c>
      <c r="D1345" t="s">
        <v>1311</v>
      </c>
      <c r="E1345" t="s">
        <v>208</v>
      </c>
      <c r="F1345" t="s">
        <v>1610</v>
      </c>
      <c r="G1345">
        <v>29153</v>
      </c>
      <c r="H1345" s="1">
        <v>41499</v>
      </c>
      <c r="I1345" s="1">
        <v>41515</v>
      </c>
      <c r="J1345" s="1">
        <v>48462</v>
      </c>
      <c r="K1345" t="s">
        <v>113</v>
      </c>
      <c r="L1345" t="s">
        <v>7</v>
      </c>
      <c r="M1345">
        <v>0</v>
      </c>
      <c r="N1345">
        <v>0</v>
      </c>
      <c r="O1345" t="s">
        <v>120</v>
      </c>
      <c r="P1345" t="s">
        <v>420</v>
      </c>
      <c r="AH1345">
        <v>1732196</v>
      </c>
      <c r="AI1345">
        <v>1733141</v>
      </c>
      <c r="AJ1345">
        <f t="shared" si="25"/>
        <v>1</v>
      </c>
    </row>
    <row r="1346" spans="1:36">
      <c r="A1346" s="1">
        <v>46209</v>
      </c>
      <c r="B1346" t="s">
        <v>977</v>
      </c>
      <c r="C1346" t="s">
        <v>7</v>
      </c>
      <c r="D1346" t="s">
        <v>1311</v>
      </c>
      <c r="E1346" t="s">
        <v>208</v>
      </c>
      <c r="F1346" t="s">
        <v>1610</v>
      </c>
      <c r="G1346">
        <v>29926</v>
      </c>
      <c r="H1346" s="1">
        <v>41583</v>
      </c>
      <c r="I1346" s="1">
        <v>41586</v>
      </c>
      <c r="J1346" s="1">
        <v>48462</v>
      </c>
      <c r="K1346" t="s">
        <v>113</v>
      </c>
      <c r="L1346" t="s">
        <v>7</v>
      </c>
      <c r="M1346">
        <v>0</v>
      </c>
      <c r="N1346">
        <v>0</v>
      </c>
      <c r="O1346" t="s">
        <v>120</v>
      </c>
      <c r="P1346" t="s">
        <v>800</v>
      </c>
      <c r="AH1346">
        <v>1732863</v>
      </c>
      <c r="AI1346">
        <v>1732517</v>
      </c>
      <c r="AJ1346">
        <f t="shared" si="25"/>
        <v>1</v>
      </c>
    </row>
    <row r="1347" spans="1:36">
      <c r="A1347" s="1">
        <v>46239</v>
      </c>
      <c r="B1347" t="s">
        <v>977</v>
      </c>
      <c r="C1347" t="s">
        <v>7</v>
      </c>
      <c r="D1347" t="s">
        <v>1311</v>
      </c>
      <c r="E1347" t="s">
        <v>208</v>
      </c>
      <c r="F1347" t="s">
        <v>1610</v>
      </c>
      <c r="G1347">
        <v>29926</v>
      </c>
      <c r="H1347" s="1">
        <v>41583</v>
      </c>
      <c r="I1347" s="1">
        <v>41586</v>
      </c>
      <c r="J1347" s="1">
        <v>48462</v>
      </c>
      <c r="K1347" t="s">
        <v>113</v>
      </c>
      <c r="L1347" t="s">
        <v>7</v>
      </c>
      <c r="M1347">
        <v>0</v>
      </c>
      <c r="N1347">
        <v>0</v>
      </c>
      <c r="O1347" t="s">
        <v>120</v>
      </c>
      <c r="P1347" t="s">
        <v>800</v>
      </c>
      <c r="AH1347">
        <v>1733833</v>
      </c>
      <c r="AI1347">
        <v>1732592</v>
      </c>
      <c r="AJ1347">
        <f t="shared" si="25"/>
        <v>1</v>
      </c>
    </row>
    <row r="1348" spans="1:36">
      <c r="A1348" s="1">
        <v>46209</v>
      </c>
      <c r="B1348" t="s">
        <v>977</v>
      </c>
      <c r="C1348" t="s">
        <v>7</v>
      </c>
      <c r="D1348" t="s">
        <v>1311</v>
      </c>
      <c r="E1348" t="s">
        <v>208</v>
      </c>
      <c r="F1348" t="s">
        <v>1611</v>
      </c>
      <c r="G1348">
        <v>27219</v>
      </c>
      <c r="H1348" s="1">
        <v>41214</v>
      </c>
      <c r="I1348" s="1">
        <v>41227</v>
      </c>
      <c r="J1348" s="1">
        <v>49980</v>
      </c>
      <c r="K1348" t="s">
        <v>113</v>
      </c>
      <c r="L1348" t="s">
        <v>7</v>
      </c>
      <c r="M1348">
        <v>0</v>
      </c>
      <c r="N1348">
        <v>0</v>
      </c>
      <c r="O1348" t="s">
        <v>120</v>
      </c>
      <c r="P1348" t="s">
        <v>420</v>
      </c>
      <c r="AH1348">
        <v>1731115</v>
      </c>
      <c r="AI1348">
        <v>1732088</v>
      </c>
      <c r="AJ1348">
        <f t="shared" ref="AJ1348:AJ1411" si="26">COUNTIF(AH:AH,AI1348)</f>
        <v>1</v>
      </c>
    </row>
    <row r="1349" spans="1:36">
      <c r="A1349" s="1">
        <v>46239</v>
      </c>
      <c r="B1349" t="s">
        <v>977</v>
      </c>
      <c r="C1349" t="s">
        <v>7</v>
      </c>
      <c r="D1349" t="s">
        <v>1311</v>
      </c>
      <c r="E1349" t="s">
        <v>208</v>
      </c>
      <c r="F1349" t="s">
        <v>1611</v>
      </c>
      <c r="G1349">
        <v>27219</v>
      </c>
      <c r="H1349" s="1">
        <v>41214</v>
      </c>
      <c r="I1349" s="1">
        <v>41227</v>
      </c>
      <c r="J1349" s="1">
        <v>49980</v>
      </c>
      <c r="K1349" t="s">
        <v>113</v>
      </c>
      <c r="L1349" t="s">
        <v>7</v>
      </c>
      <c r="M1349">
        <v>0</v>
      </c>
      <c r="N1349">
        <v>0</v>
      </c>
      <c r="O1349" t="s">
        <v>120</v>
      </c>
      <c r="P1349" t="s">
        <v>420</v>
      </c>
      <c r="AH1349">
        <v>1732530</v>
      </c>
      <c r="AI1349">
        <v>1732825</v>
      </c>
      <c r="AJ1349">
        <f t="shared" si="26"/>
        <v>1</v>
      </c>
    </row>
    <row r="1350" spans="1:36">
      <c r="A1350" s="1">
        <v>46239</v>
      </c>
      <c r="B1350" t="s">
        <v>977</v>
      </c>
      <c r="C1350" t="s">
        <v>7</v>
      </c>
      <c r="D1350" t="s">
        <v>1393</v>
      </c>
      <c r="E1350" t="s">
        <v>208</v>
      </c>
      <c r="F1350" t="s">
        <v>1611</v>
      </c>
      <c r="G1350">
        <v>27220</v>
      </c>
      <c r="H1350" s="1">
        <v>41214</v>
      </c>
      <c r="I1350" s="1">
        <v>41227</v>
      </c>
      <c r="J1350" s="1">
        <v>49980</v>
      </c>
      <c r="K1350" t="s">
        <v>113</v>
      </c>
      <c r="L1350" t="s">
        <v>7</v>
      </c>
      <c r="M1350">
        <v>0</v>
      </c>
      <c r="N1350">
        <v>0</v>
      </c>
      <c r="O1350" t="s">
        <v>120</v>
      </c>
      <c r="P1350" t="s">
        <v>420</v>
      </c>
      <c r="AH1350">
        <v>1731222</v>
      </c>
      <c r="AI1350">
        <v>1733278</v>
      </c>
      <c r="AJ1350">
        <f t="shared" si="26"/>
        <v>1</v>
      </c>
    </row>
    <row r="1351" spans="1:36">
      <c r="A1351" s="1">
        <v>46209</v>
      </c>
      <c r="B1351" t="s">
        <v>977</v>
      </c>
      <c r="C1351" t="s">
        <v>7</v>
      </c>
      <c r="D1351" t="s">
        <v>1393</v>
      </c>
      <c r="E1351" t="s">
        <v>208</v>
      </c>
      <c r="F1351" t="s">
        <v>1611</v>
      </c>
      <c r="G1351">
        <v>27220</v>
      </c>
      <c r="H1351" s="1">
        <v>41214</v>
      </c>
      <c r="I1351" s="1">
        <v>41227</v>
      </c>
      <c r="J1351" s="1">
        <v>49980</v>
      </c>
      <c r="K1351" t="s">
        <v>113</v>
      </c>
      <c r="L1351" t="s">
        <v>7</v>
      </c>
      <c r="M1351">
        <v>0</v>
      </c>
      <c r="N1351">
        <v>0</v>
      </c>
      <c r="O1351" t="s">
        <v>120</v>
      </c>
      <c r="P1351" t="s">
        <v>420</v>
      </c>
      <c r="AH1351">
        <v>1733746</v>
      </c>
      <c r="AI1351">
        <v>1732132</v>
      </c>
      <c r="AJ1351">
        <f t="shared" si="26"/>
        <v>1</v>
      </c>
    </row>
    <row r="1352" spans="1:36">
      <c r="A1352" s="1">
        <v>46239</v>
      </c>
      <c r="B1352" t="s">
        <v>977</v>
      </c>
      <c r="C1352" t="s">
        <v>7</v>
      </c>
      <c r="D1352" t="s">
        <v>1311</v>
      </c>
      <c r="E1352" t="s">
        <v>208</v>
      </c>
      <c r="F1352" t="s">
        <v>1611</v>
      </c>
      <c r="G1352">
        <v>27772</v>
      </c>
      <c r="H1352" s="1">
        <v>41290</v>
      </c>
      <c r="I1352" s="1">
        <v>41296</v>
      </c>
      <c r="J1352" s="1">
        <v>49980</v>
      </c>
      <c r="K1352" t="s">
        <v>113</v>
      </c>
      <c r="L1352" t="s">
        <v>7</v>
      </c>
      <c r="M1352">
        <v>0</v>
      </c>
      <c r="N1352">
        <v>0</v>
      </c>
      <c r="O1352" t="s">
        <v>120</v>
      </c>
      <c r="P1352" t="s">
        <v>1588</v>
      </c>
      <c r="AH1352">
        <v>1733008</v>
      </c>
      <c r="AI1352">
        <v>1732425</v>
      </c>
      <c r="AJ1352">
        <f t="shared" si="26"/>
        <v>1</v>
      </c>
    </row>
    <row r="1353" spans="1:36">
      <c r="A1353" s="1">
        <v>46209</v>
      </c>
      <c r="B1353" t="s">
        <v>977</v>
      </c>
      <c r="C1353" t="s">
        <v>7</v>
      </c>
      <c r="D1353" t="s">
        <v>1311</v>
      </c>
      <c r="E1353" t="s">
        <v>208</v>
      </c>
      <c r="F1353" t="s">
        <v>1611</v>
      </c>
      <c r="G1353">
        <v>27772</v>
      </c>
      <c r="H1353" s="1">
        <v>41290</v>
      </c>
      <c r="I1353" s="1">
        <v>41296</v>
      </c>
      <c r="J1353" s="1">
        <v>49980</v>
      </c>
      <c r="K1353" t="s">
        <v>113</v>
      </c>
      <c r="L1353" t="s">
        <v>7</v>
      </c>
      <c r="M1353">
        <v>0</v>
      </c>
      <c r="N1353">
        <v>0</v>
      </c>
      <c r="O1353" t="s">
        <v>120</v>
      </c>
      <c r="P1353" t="s">
        <v>1588</v>
      </c>
      <c r="AH1353">
        <v>1733522</v>
      </c>
      <c r="AI1353">
        <v>1733246</v>
      </c>
      <c r="AJ1353">
        <f t="shared" si="26"/>
        <v>1</v>
      </c>
    </row>
    <row r="1354" spans="1:36">
      <c r="A1354" s="1">
        <v>46239</v>
      </c>
      <c r="B1354" t="s">
        <v>977</v>
      </c>
      <c r="C1354" t="s">
        <v>7</v>
      </c>
      <c r="D1354" t="s">
        <v>1393</v>
      </c>
      <c r="E1354" t="s">
        <v>208</v>
      </c>
      <c r="F1354" t="s">
        <v>1611</v>
      </c>
      <c r="G1354">
        <v>27773</v>
      </c>
      <c r="H1354" s="1">
        <v>41290</v>
      </c>
      <c r="I1354" s="1">
        <v>41296</v>
      </c>
      <c r="J1354" s="1">
        <v>49980</v>
      </c>
      <c r="K1354" t="s">
        <v>113</v>
      </c>
      <c r="L1354" t="s">
        <v>7</v>
      </c>
      <c r="M1354">
        <v>0</v>
      </c>
      <c r="N1354">
        <v>0</v>
      </c>
      <c r="O1354" t="s">
        <v>120</v>
      </c>
      <c r="P1354" t="s">
        <v>1588</v>
      </c>
      <c r="AH1354">
        <v>1733195</v>
      </c>
      <c r="AI1354">
        <v>1731919</v>
      </c>
      <c r="AJ1354">
        <f t="shared" si="26"/>
        <v>1</v>
      </c>
    </row>
    <row r="1355" spans="1:36">
      <c r="A1355" s="1">
        <v>46209</v>
      </c>
      <c r="B1355" t="s">
        <v>977</v>
      </c>
      <c r="C1355" t="s">
        <v>7</v>
      </c>
      <c r="D1355" t="s">
        <v>1393</v>
      </c>
      <c r="E1355" t="s">
        <v>208</v>
      </c>
      <c r="F1355" t="s">
        <v>1611</v>
      </c>
      <c r="G1355">
        <v>27773</v>
      </c>
      <c r="H1355" s="1">
        <v>41290</v>
      </c>
      <c r="I1355" s="1">
        <v>41296</v>
      </c>
      <c r="J1355" s="1">
        <v>49980</v>
      </c>
      <c r="K1355" t="s">
        <v>113</v>
      </c>
      <c r="L1355" t="s">
        <v>7</v>
      </c>
      <c r="M1355">
        <v>0</v>
      </c>
      <c r="N1355">
        <v>0</v>
      </c>
      <c r="O1355" t="s">
        <v>120</v>
      </c>
      <c r="P1355" t="s">
        <v>1588</v>
      </c>
      <c r="AH1355">
        <v>1733758</v>
      </c>
      <c r="AI1355">
        <v>1733324</v>
      </c>
      <c r="AJ1355">
        <f t="shared" si="26"/>
        <v>1</v>
      </c>
    </row>
    <row r="1356" spans="1:36">
      <c r="A1356" s="1">
        <v>46230</v>
      </c>
      <c r="B1356" t="s">
        <v>977</v>
      </c>
      <c r="C1356" t="s">
        <v>7</v>
      </c>
      <c r="D1356" t="s">
        <v>1428</v>
      </c>
      <c r="E1356" t="s">
        <v>208</v>
      </c>
      <c r="F1356" t="s">
        <v>1493</v>
      </c>
      <c r="G1356">
        <v>17732</v>
      </c>
      <c r="H1356" s="1">
        <v>39995</v>
      </c>
      <c r="I1356" s="1">
        <v>39995</v>
      </c>
      <c r="J1356" s="1">
        <v>50308</v>
      </c>
      <c r="K1356" t="s">
        <v>113</v>
      </c>
      <c r="L1356" t="s">
        <v>7</v>
      </c>
      <c r="M1356">
        <v>6.52</v>
      </c>
      <c r="N1356">
        <v>6.52</v>
      </c>
      <c r="O1356" t="s">
        <v>120</v>
      </c>
      <c r="P1356" t="s">
        <v>1601</v>
      </c>
      <c r="AH1356">
        <v>1732261</v>
      </c>
      <c r="AI1356">
        <v>1732212</v>
      </c>
      <c r="AJ1356">
        <f t="shared" si="26"/>
        <v>1</v>
      </c>
    </row>
    <row r="1357" spans="1:36">
      <c r="A1357" s="1">
        <v>46230</v>
      </c>
      <c r="B1357" t="s">
        <v>977</v>
      </c>
      <c r="C1357" t="s">
        <v>7</v>
      </c>
      <c r="D1357" t="s">
        <v>1428</v>
      </c>
      <c r="E1357" t="s">
        <v>208</v>
      </c>
      <c r="F1357" t="s">
        <v>1493</v>
      </c>
      <c r="G1357">
        <v>17732</v>
      </c>
      <c r="H1357" s="1">
        <v>39995</v>
      </c>
      <c r="I1357" s="1">
        <v>39995</v>
      </c>
      <c r="J1357" s="1">
        <v>50308</v>
      </c>
      <c r="K1357" t="s">
        <v>980</v>
      </c>
      <c r="L1357" t="s">
        <v>7</v>
      </c>
      <c r="M1357">
        <v>57.47</v>
      </c>
      <c r="N1357">
        <v>57.47</v>
      </c>
      <c r="O1357" t="s">
        <v>120</v>
      </c>
      <c r="P1357" t="s">
        <v>1601</v>
      </c>
      <c r="AH1357">
        <v>1733908</v>
      </c>
      <c r="AI1357">
        <v>1733057</v>
      </c>
      <c r="AJ1357">
        <f t="shared" si="26"/>
        <v>1</v>
      </c>
    </row>
    <row r="1358" spans="1:36">
      <c r="A1358" s="1">
        <v>46230</v>
      </c>
      <c r="B1358" t="s">
        <v>977</v>
      </c>
      <c r="C1358" t="s">
        <v>7</v>
      </c>
      <c r="D1358" t="s">
        <v>1428</v>
      </c>
      <c r="E1358" t="s">
        <v>208</v>
      </c>
      <c r="F1358" t="s">
        <v>1493</v>
      </c>
      <c r="G1358">
        <v>25329</v>
      </c>
      <c r="H1358" s="1">
        <v>40994</v>
      </c>
      <c r="I1358" s="1">
        <v>40997</v>
      </c>
      <c r="J1358" s="1">
        <v>50308</v>
      </c>
      <c r="K1358" t="s">
        <v>980</v>
      </c>
      <c r="L1358" t="s">
        <v>7</v>
      </c>
      <c r="M1358">
        <v>-57.47</v>
      </c>
      <c r="N1358">
        <v>-57.47</v>
      </c>
      <c r="O1358" t="s">
        <v>120</v>
      </c>
      <c r="P1358" t="s">
        <v>1590</v>
      </c>
      <c r="AH1358">
        <v>1732062</v>
      </c>
      <c r="AI1358">
        <v>1733153</v>
      </c>
      <c r="AJ1358">
        <f t="shared" si="26"/>
        <v>1</v>
      </c>
    </row>
    <row r="1359" spans="1:36">
      <c r="A1359" s="1">
        <v>46230</v>
      </c>
      <c r="B1359" t="s">
        <v>977</v>
      </c>
      <c r="C1359" t="s">
        <v>7</v>
      </c>
      <c r="D1359" t="s">
        <v>1428</v>
      </c>
      <c r="E1359" t="s">
        <v>208</v>
      </c>
      <c r="F1359" t="s">
        <v>1493</v>
      </c>
      <c r="G1359">
        <v>25329</v>
      </c>
      <c r="H1359" s="1">
        <v>40994</v>
      </c>
      <c r="I1359" s="1">
        <v>40997</v>
      </c>
      <c r="J1359" s="1">
        <v>50308</v>
      </c>
      <c r="K1359" t="s">
        <v>113</v>
      </c>
      <c r="L1359" t="s">
        <v>7</v>
      </c>
      <c r="M1359">
        <v>-6.52</v>
      </c>
      <c r="N1359">
        <v>-6.52</v>
      </c>
      <c r="O1359" t="s">
        <v>120</v>
      </c>
      <c r="P1359" t="s">
        <v>1590</v>
      </c>
      <c r="AH1359">
        <v>1733905</v>
      </c>
      <c r="AI1359">
        <v>1732804</v>
      </c>
      <c r="AJ1359">
        <f t="shared" si="26"/>
        <v>1</v>
      </c>
    </row>
    <row r="1360" spans="1:36">
      <c r="A1360" s="1">
        <v>46225</v>
      </c>
      <c r="B1360" t="s">
        <v>977</v>
      </c>
      <c r="C1360" t="s">
        <v>7</v>
      </c>
      <c r="D1360" t="s">
        <v>1393</v>
      </c>
      <c r="E1360" t="s">
        <v>208</v>
      </c>
      <c r="F1360" t="s">
        <v>1341</v>
      </c>
      <c r="G1360">
        <v>34465</v>
      </c>
      <c r="H1360" s="1">
        <v>42152</v>
      </c>
      <c r="I1360" s="1">
        <v>42157</v>
      </c>
      <c r="J1360" s="1">
        <v>52042</v>
      </c>
      <c r="K1360" t="s">
        <v>350</v>
      </c>
      <c r="L1360" t="s">
        <v>7</v>
      </c>
      <c r="M1360">
        <v>0</v>
      </c>
      <c r="N1360">
        <v>0</v>
      </c>
      <c r="O1360" t="s">
        <v>120</v>
      </c>
      <c r="P1360" t="s">
        <v>1602</v>
      </c>
      <c r="AH1360">
        <v>1733774</v>
      </c>
      <c r="AI1360">
        <v>1731739</v>
      </c>
      <c r="AJ1360">
        <f t="shared" si="26"/>
        <v>1</v>
      </c>
    </row>
    <row r="1361" spans="1:36">
      <c r="A1361" s="1">
        <v>46253</v>
      </c>
      <c r="B1361" t="s">
        <v>977</v>
      </c>
      <c r="C1361" t="s">
        <v>7</v>
      </c>
      <c r="D1361" t="s">
        <v>1393</v>
      </c>
      <c r="E1361" t="s">
        <v>208</v>
      </c>
      <c r="F1361" t="s">
        <v>1341</v>
      </c>
      <c r="G1361">
        <v>34465</v>
      </c>
      <c r="H1361" s="1">
        <v>42152</v>
      </c>
      <c r="I1361" s="1">
        <v>42157</v>
      </c>
      <c r="J1361" s="1">
        <v>52042</v>
      </c>
      <c r="K1361" t="s">
        <v>350</v>
      </c>
      <c r="L1361" t="s">
        <v>7</v>
      </c>
      <c r="M1361">
        <v>0</v>
      </c>
      <c r="N1361">
        <v>0</v>
      </c>
      <c r="O1361" t="s">
        <v>120</v>
      </c>
      <c r="P1361" t="s">
        <v>1602</v>
      </c>
      <c r="AH1361">
        <v>1728037</v>
      </c>
      <c r="AI1361">
        <v>1731939</v>
      </c>
      <c r="AJ1361">
        <f t="shared" si="26"/>
        <v>1</v>
      </c>
    </row>
    <row r="1362" spans="1:36">
      <c r="A1362" s="1">
        <v>46225</v>
      </c>
      <c r="B1362" t="s">
        <v>977</v>
      </c>
      <c r="C1362" t="s">
        <v>7</v>
      </c>
      <c r="D1362" t="s">
        <v>1393</v>
      </c>
      <c r="E1362" t="s">
        <v>208</v>
      </c>
      <c r="F1362" t="s">
        <v>1341</v>
      </c>
      <c r="G1362">
        <v>35477</v>
      </c>
      <c r="H1362" s="1">
        <v>42269</v>
      </c>
      <c r="I1362" s="1">
        <v>42272</v>
      </c>
      <c r="J1362" s="1">
        <v>52042</v>
      </c>
      <c r="K1362" t="s">
        <v>350</v>
      </c>
      <c r="L1362" t="s">
        <v>7</v>
      </c>
      <c r="M1362">
        <v>0</v>
      </c>
      <c r="N1362">
        <v>0</v>
      </c>
      <c r="O1362" t="s">
        <v>120</v>
      </c>
      <c r="P1362" t="s">
        <v>993</v>
      </c>
      <c r="AH1362">
        <v>1733633</v>
      </c>
      <c r="AI1362">
        <v>1733284</v>
      </c>
      <c r="AJ1362">
        <f t="shared" si="26"/>
        <v>1</v>
      </c>
    </row>
    <row r="1363" spans="1:36">
      <c r="A1363" s="1">
        <v>46253</v>
      </c>
      <c r="B1363" t="s">
        <v>977</v>
      </c>
      <c r="C1363" t="s">
        <v>7</v>
      </c>
      <c r="D1363" t="s">
        <v>1393</v>
      </c>
      <c r="E1363" t="s">
        <v>208</v>
      </c>
      <c r="F1363" t="s">
        <v>1341</v>
      </c>
      <c r="G1363">
        <v>35477</v>
      </c>
      <c r="H1363" s="1">
        <v>42269</v>
      </c>
      <c r="I1363" s="1">
        <v>42272</v>
      </c>
      <c r="J1363" s="1">
        <v>52042</v>
      </c>
      <c r="K1363" t="s">
        <v>350</v>
      </c>
      <c r="L1363" t="s">
        <v>7</v>
      </c>
      <c r="M1363">
        <v>0</v>
      </c>
      <c r="N1363">
        <v>0</v>
      </c>
      <c r="O1363" t="s">
        <v>120</v>
      </c>
      <c r="P1363" t="s">
        <v>993</v>
      </c>
      <c r="AH1363">
        <v>1732938</v>
      </c>
      <c r="AI1363">
        <v>1733439</v>
      </c>
      <c r="AJ1363">
        <f t="shared" si="26"/>
        <v>1</v>
      </c>
    </row>
    <row r="1364" spans="1:36">
      <c r="A1364" s="1">
        <v>46230</v>
      </c>
      <c r="B1364" t="s">
        <v>977</v>
      </c>
      <c r="C1364" t="s">
        <v>7</v>
      </c>
      <c r="D1364" t="s">
        <v>1428</v>
      </c>
      <c r="E1364" t="s">
        <v>208</v>
      </c>
      <c r="F1364" t="s">
        <v>1495</v>
      </c>
      <c r="G1364">
        <v>16416</v>
      </c>
      <c r="H1364" s="1">
        <v>39815</v>
      </c>
      <c r="I1364" s="1">
        <v>39815</v>
      </c>
      <c r="J1364" s="1">
        <v>49334</v>
      </c>
      <c r="K1364" t="s">
        <v>113</v>
      </c>
      <c r="L1364" t="s">
        <v>7</v>
      </c>
      <c r="M1364">
        <v>28.78</v>
      </c>
      <c r="N1364">
        <v>28.78</v>
      </c>
      <c r="O1364" t="s">
        <v>120</v>
      </c>
      <c r="P1364" t="s">
        <v>1601</v>
      </c>
      <c r="AH1364">
        <v>1733339</v>
      </c>
      <c r="AI1364">
        <v>1732734</v>
      </c>
      <c r="AJ1364">
        <f t="shared" si="26"/>
        <v>1</v>
      </c>
    </row>
    <row r="1365" spans="1:36">
      <c r="A1365" s="1">
        <v>46230</v>
      </c>
      <c r="B1365" t="s">
        <v>977</v>
      </c>
      <c r="C1365" t="s">
        <v>7</v>
      </c>
      <c r="D1365" t="s">
        <v>1428</v>
      </c>
      <c r="E1365" t="s">
        <v>208</v>
      </c>
      <c r="F1365" t="s">
        <v>1495</v>
      </c>
      <c r="G1365">
        <v>16416</v>
      </c>
      <c r="H1365" s="1">
        <v>39815</v>
      </c>
      <c r="I1365" s="1">
        <v>39815</v>
      </c>
      <c r="J1365" s="1">
        <v>49334</v>
      </c>
      <c r="K1365" t="s">
        <v>980</v>
      </c>
      <c r="L1365" t="s">
        <v>7</v>
      </c>
      <c r="M1365">
        <v>205.3</v>
      </c>
      <c r="N1365">
        <v>205.3</v>
      </c>
      <c r="O1365" t="s">
        <v>120</v>
      </c>
      <c r="P1365" t="s">
        <v>1601</v>
      </c>
      <c r="AH1365">
        <v>1732875</v>
      </c>
      <c r="AI1365">
        <v>1732510</v>
      </c>
      <c r="AJ1365">
        <f t="shared" si="26"/>
        <v>1</v>
      </c>
    </row>
    <row r="1366" spans="1:36">
      <c r="A1366" s="1">
        <v>46230</v>
      </c>
      <c r="B1366" t="s">
        <v>977</v>
      </c>
      <c r="C1366" t="s">
        <v>7</v>
      </c>
      <c r="D1366" t="s">
        <v>1428</v>
      </c>
      <c r="E1366" t="s">
        <v>208</v>
      </c>
      <c r="F1366" t="s">
        <v>1495</v>
      </c>
      <c r="G1366">
        <v>22379</v>
      </c>
      <c r="H1366" s="1">
        <v>40672</v>
      </c>
      <c r="I1366" s="1">
        <v>40675</v>
      </c>
      <c r="J1366" s="1">
        <v>49334</v>
      </c>
      <c r="K1366" t="s">
        <v>113</v>
      </c>
      <c r="L1366" t="s">
        <v>7</v>
      </c>
      <c r="M1366">
        <v>-28.78</v>
      </c>
      <c r="N1366">
        <v>-28.78</v>
      </c>
      <c r="O1366" t="s">
        <v>120</v>
      </c>
      <c r="P1366" t="s">
        <v>1588</v>
      </c>
      <c r="AH1366">
        <v>1728803</v>
      </c>
      <c r="AI1366">
        <v>1732974</v>
      </c>
      <c r="AJ1366">
        <f t="shared" si="26"/>
        <v>1</v>
      </c>
    </row>
    <row r="1367" spans="1:36">
      <c r="A1367" s="1">
        <v>46230</v>
      </c>
      <c r="B1367" t="s">
        <v>977</v>
      </c>
      <c r="C1367" t="s">
        <v>7</v>
      </c>
      <c r="D1367" t="s">
        <v>1428</v>
      </c>
      <c r="E1367" t="s">
        <v>208</v>
      </c>
      <c r="F1367" t="s">
        <v>1495</v>
      </c>
      <c r="G1367">
        <v>22379</v>
      </c>
      <c r="H1367" s="1">
        <v>40672</v>
      </c>
      <c r="I1367" s="1">
        <v>40675</v>
      </c>
      <c r="J1367" s="1">
        <v>49334</v>
      </c>
      <c r="K1367" t="s">
        <v>980</v>
      </c>
      <c r="L1367" t="s">
        <v>7</v>
      </c>
      <c r="M1367">
        <v>-205.3</v>
      </c>
      <c r="N1367">
        <v>-205.3</v>
      </c>
      <c r="O1367" t="s">
        <v>120</v>
      </c>
      <c r="P1367" t="s">
        <v>1588</v>
      </c>
      <c r="AH1367">
        <v>1733820</v>
      </c>
      <c r="AI1367">
        <v>1731818</v>
      </c>
      <c r="AJ1367">
        <f t="shared" si="26"/>
        <v>1</v>
      </c>
    </row>
    <row r="1368" spans="1:36">
      <c r="A1368" s="1">
        <v>46230</v>
      </c>
      <c r="B1368" t="s">
        <v>977</v>
      </c>
      <c r="C1368" t="s">
        <v>7</v>
      </c>
      <c r="D1368" t="s">
        <v>1428</v>
      </c>
      <c r="E1368" t="s">
        <v>208</v>
      </c>
      <c r="F1368" t="s">
        <v>1344</v>
      </c>
      <c r="G1368">
        <v>15750</v>
      </c>
      <c r="H1368" s="1">
        <v>39601</v>
      </c>
      <c r="I1368" s="1">
        <v>39601</v>
      </c>
      <c r="J1368" s="1">
        <v>54113</v>
      </c>
      <c r="K1368" t="s">
        <v>113</v>
      </c>
      <c r="L1368" t="s">
        <v>7</v>
      </c>
      <c r="M1368">
        <v>176.96</v>
      </c>
      <c r="N1368">
        <v>176.96</v>
      </c>
      <c r="O1368" t="s">
        <v>120</v>
      </c>
      <c r="P1368" t="s">
        <v>1612</v>
      </c>
      <c r="AH1368">
        <v>1733539</v>
      </c>
      <c r="AI1368">
        <v>1731985</v>
      </c>
      <c r="AJ1368">
        <f t="shared" si="26"/>
        <v>1</v>
      </c>
    </row>
    <row r="1369" spans="1:36">
      <c r="A1369" s="1">
        <v>46230</v>
      </c>
      <c r="B1369" t="s">
        <v>977</v>
      </c>
      <c r="C1369" t="s">
        <v>7</v>
      </c>
      <c r="D1369" t="s">
        <v>1428</v>
      </c>
      <c r="E1369" t="s">
        <v>208</v>
      </c>
      <c r="F1369" t="s">
        <v>1344</v>
      </c>
      <c r="G1369">
        <v>15750</v>
      </c>
      <c r="H1369" s="1">
        <v>39601</v>
      </c>
      <c r="I1369" s="1">
        <v>39601</v>
      </c>
      <c r="J1369" s="1">
        <v>54113</v>
      </c>
      <c r="K1369" t="s">
        <v>980</v>
      </c>
      <c r="L1369" t="s">
        <v>7</v>
      </c>
      <c r="M1369">
        <v>918.45</v>
      </c>
      <c r="N1369">
        <v>918.45</v>
      </c>
      <c r="O1369" t="s">
        <v>120</v>
      </c>
      <c r="P1369" t="s">
        <v>1612</v>
      </c>
      <c r="AH1369">
        <v>1733757</v>
      </c>
      <c r="AI1369">
        <v>1733122</v>
      </c>
      <c r="AJ1369">
        <f t="shared" si="26"/>
        <v>1</v>
      </c>
    </row>
    <row r="1370" spans="1:36">
      <c r="A1370" s="1">
        <v>46230</v>
      </c>
      <c r="B1370" t="s">
        <v>977</v>
      </c>
      <c r="C1370" t="s">
        <v>7</v>
      </c>
      <c r="D1370" t="s">
        <v>1428</v>
      </c>
      <c r="E1370" t="s">
        <v>208</v>
      </c>
      <c r="F1370" t="s">
        <v>1344</v>
      </c>
      <c r="G1370">
        <v>25190</v>
      </c>
      <c r="H1370" s="1">
        <v>40980</v>
      </c>
      <c r="I1370" s="1">
        <v>40983</v>
      </c>
      <c r="J1370" s="1">
        <v>54113</v>
      </c>
      <c r="K1370" t="s">
        <v>980</v>
      </c>
      <c r="L1370" t="s">
        <v>7</v>
      </c>
      <c r="M1370">
        <v>-918.45</v>
      </c>
      <c r="N1370">
        <v>-918.45</v>
      </c>
      <c r="O1370" t="s">
        <v>120</v>
      </c>
      <c r="P1370" t="s">
        <v>1588</v>
      </c>
      <c r="AH1370">
        <v>1728686</v>
      </c>
      <c r="AI1370">
        <v>1729538</v>
      </c>
      <c r="AJ1370">
        <f t="shared" si="26"/>
        <v>1</v>
      </c>
    </row>
    <row r="1371" spans="1:36">
      <c r="A1371" s="1">
        <v>46230</v>
      </c>
      <c r="B1371" t="s">
        <v>977</v>
      </c>
      <c r="C1371" t="s">
        <v>7</v>
      </c>
      <c r="D1371" t="s">
        <v>1428</v>
      </c>
      <c r="E1371" t="s">
        <v>208</v>
      </c>
      <c r="F1371" t="s">
        <v>1344</v>
      </c>
      <c r="G1371">
        <v>25190</v>
      </c>
      <c r="H1371" s="1">
        <v>40980</v>
      </c>
      <c r="I1371" s="1">
        <v>40983</v>
      </c>
      <c r="J1371" s="1">
        <v>54113</v>
      </c>
      <c r="K1371" t="s">
        <v>113</v>
      </c>
      <c r="L1371" t="s">
        <v>7</v>
      </c>
      <c r="M1371">
        <v>-176.96</v>
      </c>
      <c r="N1371">
        <v>-176.96</v>
      </c>
      <c r="O1371" t="s">
        <v>120</v>
      </c>
      <c r="P1371" t="s">
        <v>1588</v>
      </c>
      <c r="AH1371">
        <v>1733572</v>
      </c>
      <c r="AI1371">
        <v>1732992</v>
      </c>
      <c r="AJ1371">
        <f t="shared" si="26"/>
        <v>1</v>
      </c>
    </row>
    <row r="1372" spans="1:36">
      <c r="A1372" s="1">
        <v>46230</v>
      </c>
      <c r="B1372" t="s">
        <v>977</v>
      </c>
      <c r="C1372" t="s">
        <v>7</v>
      </c>
      <c r="D1372" t="s">
        <v>1428</v>
      </c>
      <c r="E1372" t="s">
        <v>208</v>
      </c>
      <c r="F1372" t="s">
        <v>1503</v>
      </c>
      <c r="G1372">
        <v>16417</v>
      </c>
      <c r="H1372" s="1">
        <v>39815</v>
      </c>
      <c r="I1372" s="1">
        <v>39815</v>
      </c>
      <c r="J1372" s="1">
        <v>53686</v>
      </c>
      <c r="K1372" t="s">
        <v>113</v>
      </c>
      <c r="L1372" t="s">
        <v>7</v>
      </c>
      <c r="M1372">
        <v>144.01</v>
      </c>
      <c r="N1372">
        <v>144.01</v>
      </c>
      <c r="O1372" t="s">
        <v>120</v>
      </c>
      <c r="P1372" t="s">
        <v>1601</v>
      </c>
      <c r="AH1372">
        <v>1731942</v>
      </c>
      <c r="AI1372">
        <v>1732454</v>
      </c>
      <c r="AJ1372">
        <f t="shared" si="26"/>
        <v>1</v>
      </c>
    </row>
    <row r="1373" spans="1:36">
      <c r="A1373" s="1">
        <v>46230</v>
      </c>
      <c r="B1373" t="s">
        <v>977</v>
      </c>
      <c r="C1373" t="s">
        <v>7</v>
      </c>
      <c r="D1373" t="s">
        <v>1428</v>
      </c>
      <c r="E1373" t="s">
        <v>208</v>
      </c>
      <c r="F1373" t="s">
        <v>1503</v>
      </c>
      <c r="G1373">
        <v>16417</v>
      </c>
      <c r="H1373" s="1">
        <v>39815</v>
      </c>
      <c r="I1373" s="1">
        <v>39815</v>
      </c>
      <c r="J1373" s="1">
        <v>53686</v>
      </c>
      <c r="K1373" t="s">
        <v>980</v>
      </c>
      <c r="L1373" t="s">
        <v>7</v>
      </c>
      <c r="M1373">
        <v>885.26</v>
      </c>
      <c r="N1373">
        <v>885.26</v>
      </c>
      <c r="O1373" t="s">
        <v>120</v>
      </c>
      <c r="P1373" t="s">
        <v>1601</v>
      </c>
      <c r="AH1373">
        <v>1808967</v>
      </c>
      <c r="AI1373">
        <v>1732868</v>
      </c>
      <c r="AJ1373">
        <f t="shared" si="26"/>
        <v>1</v>
      </c>
    </row>
    <row r="1374" spans="1:36">
      <c r="A1374" s="1">
        <v>46230</v>
      </c>
      <c r="B1374" t="s">
        <v>977</v>
      </c>
      <c r="C1374" t="s">
        <v>7</v>
      </c>
      <c r="D1374" t="s">
        <v>1428</v>
      </c>
      <c r="E1374" t="s">
        <v>208</v>
      </c>
      <c r="F1374" t="s">
        <v>1503</v>
      </c>
      <c r="G1374">
        <v>25319</v>
      </c>
      <c r="H1374" s="1">
        <v>40994</v>
      </c>
      <c r="I1374" s="1">
        <v>40997</v>
      </c>
      <c r="J1374" s="1">
        <v>53686</v>
      </c>
      <c r="K1374" t="s">
        <v>113</v>
      </c>
      <c r="L1374" t="s">
        <v>7</v>
      </c>
      <c r="M1374">
        <v>-144.01</v>
      </c>
      <c r="N1374">
        <v>-144.01</v>
      </c>
      <c r="O1374" t="s">
        <v>120</v>
      </c>
      <c r="P1374" t="s">
        <v>1585</v>
      </c>
      <c r="AH1374">
        <v>1733536</v>
      </c>
      <c r="AI1374">
        <v>1733354</v>
      </c>
      <c r="AJ1374">
        <f t="shared" si="26"/>
        <v>1</v>
      </c>
    </row>
    <row r="1375" spans="1:36">
      <c r="A1375" s="1">
        <v>46230</v>
      </c>
      <c r="B1375" t="s">
        <v>977</v>
      </c>
      <c r="C1375" t="s">
        <v>7</v>
      </c>
      <c r="D1375" t="s">
        <v>1428</v>
      </c>
      <c r="E1375" t="s">
        <v>208</v>
      </c>
      <c r="F1375" t="s">
        <v>1503</v>
      </c>
      <c r="G1375">
        <v>25319</v>
      </c>
      <c r="H1375" s="1">
        <v>40994</v>
      </c>
      <c r="I1375" s="1">
        <v>40997</v>
      </c>
      <c r="J1375" s="1">
        <v>53686</v>
      </c>
      <c r="K1375" t="s">
        <v>980</v>
      </c>
      <c r="L1375" t="s">
        <v>7</v>
      </c>
      <c r="M1375">
        <v>-885.26</v>
      </c>
      <c r="N1375">
        <v>-885.26</v>
      </c>
      <c r="O1375" t="s">
        <v>120</v>
      </c>
      <c r="P1375" t="s">
        <v>1585</v>
      </c>
      <c r="AH1375">
        <v>1732737</v>
      </c>
      <c r="AI1375">
        <v>1732360</v>
      </c>
      <c r="AJ1375">
        <f t="shared" si="26"/>
        <v>1</v>
      </c>
    </row>
    <row r="1376" spans="1:36">
      <c r="A1376" s="1">
        <v>46230</v>
      </c>
      <c r="B1376" t="s">
        <v>977</v>
      </c>
      <c r="C1376" t="s">
        <v>7</v>
      </c>
      <c r="D1376" t="s">
        <v>1428</v>
      </c>
      <c r="E1376" t="s">
        <v>208</v>
      </c>
      <c r="F1376" t="s">
        <v>1496</v>
      </c>
      <c r="G1376">
        <v>15751</v>
      </c>
      <c r="H1376" s="1">
        <v>39601</v>
      </c>
      <c r="I1376" s="1">
        <v>39601</v>
      </c>
      <c r="J1376" s="1">
        <v>53837</v>
      </c>
      <c r="K1376" t="s">
        <v>350</v>
      </c>
      <c r="L1376" t="s">
        <v>7</v>
      </c>
      <c r="M1376">
        <v>0</v>
      </c>
      <c r="N1376">
        <v>0</v>
      </c>
      <c r="O1376" t="s">
        <v>120</v>
      </c>
      <c r="P1376" t="s">
        <v>1612</v>
      </c>
      <c r="AH1376">
        <v>1733713</v>
      </c>
      <c r="AI1376">
        <v>1732004</v>
      </c>
      <c r="AJ1376">
        <f t="shared" si="26"/>
        <v>1</v>
      </c>
    </row>
    <row r="1377" spans="1:36">
      <c r="A1377" s="1">
        <v>46230</v>
      </c>
      <c r="B1377" t="s">
        <v>977</v>
      </c>
      <c r="C1377" t="s">
        <v>7</v>
      </c>
      <c r="D1377" t="s">
        <v>1428</v>
      </c>
      <c r="E1377" t="s">
        <v>208</v>
      </c>
      <c r="F1377" t="s">
        <v>1496</v>
      </c>
      <c r="G1377">
        <v>15751</v>
      </c>
      <c r="H1377" s="1">
        <v>39601</v>
      </c>
      <c r="I1377" s="1">
        <v>39601</v>
      </c>
      <c r="J1377" s="1">
        <v>53837</v>
      </c>
      <c r="K1377" t="s">
        <v>980</v>
      </c>
      <c r="L1377" t="s">
        <v>7</v>
      </c>
      <c r="M1377">
        <v>1237.57</v>
      </c>
      <c r="N1377">
        <v>1237.57</v>
      </c>
      <c r="O1377" t="s">
        <v>120</v>
      </c>
      <c r="P1377" t="s">
        <v>1612</v>
      </c>
      <c r="AH1377">
        <v>1733725</v>
      </c>
      <c r="AI1377">
        <v>1732380</v>
      </c>
      <c r="AJ1377">
        <f t="shared" si="26"/>
        <v>1</v>
      </c>
    </row>
    <row r="1378" spans="1:36">
      <c r="A1378" s="1">
        <v>46230</v>
      </c>
      <c r="B1378" t="s">
        <v>977</v>
      </c>
      <c r="C1378" t="s">
        <v>7</v>
      </c>
      <c r="D1378" t="s">
        <v>1428</v>
      </c>
      <c r="E1378" t="s">
        <v>208</v>
      </c>
      <c r="F1378" t="s">
        <v>1496</v>
      </c>
      <c r="G1378">
        <v>25323</v>
      </c>
      <c r="H1378" s="1">
        <v>40994</v>
      </c>
      <c r="I1378" s="1">
        <v>40997</v>
      </c>
      <c r="J1378" s="1">
        <v>53837</v>
      </c>
      <c r="K1378" t="s">
        <v>980</v>
      </c>
      <c r="L1378" t="s">
        <v>7</v>
      </c>
      <c r="M1378">
        <v>-1237.57</v>
      </c>
      <c r="N1378">
        <v>-1237.57</v>
      </c>
      <c r="O1378" t="s">
        <v>120</v>
      </c>
      <c r="P1378" t="s">
        <v>1588</v>
      </c>
      <c r="AH1378">
        <v>1733865</v>
      </c>
      <c r="AI1378">
        <v>1733080</v>
      </c>
      <c r="AJ1378">
        <f t="shared" si="26"/>
        <v>1</v>
      </c>
    </row>
    <row r="1379" spans="1:36">
      <c r="A1379" s="1">
        <v>46230</v>
      </c>
      <c r="B1379" t="s">
        <v>977</v>
      </c>
      <c r="C1379" t="s">
        <v>7</v>
      </c>
      <c r="D1379" t="s">
        <v>1428</v>
      </c>
      <c r="E1379" t="s">
        <v>208</v>
      </c>
      <c r="F1379" t="s">
        <v>1496</v>
      </c>
      <c r="G1379">
        <v>25323</v>
      </c>
      <c r="H1379" s="1">
        <v>40994</v>
      </c>
      <c r="I1379" s="1">
        <v>40997</v>
      </c>
      <c r="J1379" s="1">
        <v>53837</v>
      </c>
      <c r="K1379" t="s">
        <v>350</v>
      </c>
      <c r="L1379" t="s">
        <v>7</v>
      </c>
      <c r="M1379">
        <v>0</v>
      </c>
      <c r="N1379">
        <v>0</v>
      </c>
      <c r="O1379" t="s">
        <v>120</v>
      </c>
      <c r="P1379" t="s">
        <v>1588</v>
      </c>
      <c r="AH1379">
        <v>1729195</v>
      </c>
      <c r="AI1379">
        <v>1733194</v>
      </c>
      <c r="AJ1379">
        <f t="shared" si="26"/>
        <v>1</v>
      </c>
    </row>
    <row r="1380" spans="1:36">
      <c r="A1380" s="1">
        <v>46216</v>
      </c>
      <c r="B1380" t="s">
        <v>977</v>
      </c>
      <c r="C1380" t="s">
        <v>7</v>
      </c>
      <c r="D1380" t="s">
        <v>1428</v>
      </c>
      <c r="E1380" t="s">
        <v>208</v>
      </c>
      <c r="F1380" t="s">
        <v>1613</v>
      </c>
      <c r="G1380">
        <v>15752</v>
      </c>
      <c r="H1380" s="1">
        <v>39601</v>
      </c>
      <c r="I1380" s="1">
        <v>39601</v>
      </c>
      <c r="J1380" s="1">
        <v>52628</v>
      </c>
      <c r="K1380" t="s">
        <v>113</v>
      </c>
      <c r="L1380" t="s">
        <v>7</v>
      </c>
      <c r="M1380">
        <v>0</v>
      </c>
      <c r="N1380">
        <v>0</v>
      </c>
      <c r="O1380" t="s">
        <v>120</v>
      </c>
      <c r="P1380" t="s">
        <v>1612</v>
      </c>
      <c r="AH1380">
        <v>1733523</v>
      </c>
      <c r="AI1380">
        <v>1732668</v>
      </c>
      <c r="AJ1380">
        <f t="shared" si="26"/>
        <v>1</v>
      </c>
    </row>
    <row r="1381" spans="1:36">
      <c r="A1381" s="1">
        <v>46245</v>
      </c>
      <c r="B1381" t="s">
        <v>977</v>
      </c>
      <c r="C1381" t="s">
        <v>7</v>
      </c>
      <c r="D1381" t="s">
        <v>1428</v>
      </c>
      <c r="E1381" t="s">
        <v>208</v>
      </c>
      <c r="F1381" t="s">
        <v>1613</v>
      </c>
      <c r="G1381">
        <v>15752</v>
      </c>
      <c r="H1381" s="1">
        <v>39601</v>
      </c>
      <c r="I1381" s="1">
        <v>39601</v>
      </c>
      <c r="J1381" s="1">
        <v>52628</v>
      </c>
      <c r="K1381" t="s">
        <v>113</v>
      </c>
      <c r="L1381" t="s">
        <v>7</v>
      </c>
      <c r="M1381">
        <v>0</v>
      </c>
      <c r="N1381">
        <v>0</v>
      </c>
      <c r="O1381" t="s">
        <v>120</v>
      </c>
      <c r="P1381" t="s">
        <v>1612</v>
      </c>
      <c r="AH1381">
        <v>1733883</v>
      </c>
      <c r="AI1381">
        <v>1732508</v>
      </c>
      <c r="AJ1381">
        <f t="shared" si="26"/>
        <v>1</v>
      </c>
    </row>
    <row r="1382" spans="1:36">
      <c r="A1382" s="1">
        <v>46216</v>
      </c>
      <c r="B1382" t="s">
        <v>977</v>
      </c>
      <c r="C1382" t="s">
        <v>7</v>
      </c>
      <c r="D1382" t="s">
        <v>1428</v>
      </c>
      <c r="E1382" t="s">
        <v>208</v>
      </c>
      <c r="F1382" t="s">
        <v>1613</v>
      </c>
      <c r="G1382">
        <v>38324</v>
      </c>
      <c r="H1382" s="1">
        <v>42612</v>
      </c>
      <c r="I1382" s="1">
        <v>42614</v>
      </c>
      <c r="J1382" s="1">
        <v>52628</v>
      </c>
      <c r="K1382" t="s">
        <v>113</v>
      </c>
      <c r="L1382" t="s">
        <v>7</v>
      </c>
      <c r="M1382">
        <v>0</v>
      </c>
      <c r="N1382">
        <v>0</v>
      </c>
      <c r="O1382" t="s">
        <v>120</v>
      </c>
      <c r="P1382" t="s">
        <v>993</v>
      </c>
      <c r="AH1382">
        <v>1733363</v>
      </c>
      <c r="AI1382">
        <v>1732927</v>
      </c>
      <c r="AJ1382">
        <f t="shared" si="26"/>
        <v>1</v>
      </c>
    </row>
    <row r="1383" spans="1:36">
      <c r="A1383" s="1">
        <v>46245</v>
      </c>
      <c r="B1383" t="s">
        <v>977</v>
      </c>
      <c r="C1383" t="s">
        <v>7</v>
      </c>
      <c r="D1383" t="s">
        <v>1428</v>
      </c>
      <c r="E1383" t="s">
        <v>208</v>
      </c>
      <c r="F1383" t="s">
        <v>1613</v>
      </c>
      <c r="G1383">
        <v>38324</v>
      </c>
      <c r="H1383" s="1">
        <v>42612</v>
      </c>
      <c r="I1383" s="1">
        <v>42614</v>
      </c>
      <c r="J1383" s="1">
        <v>52628</v>
      </c>
      <c r="K1383" t="s">
        <v>113</v>
      </c>
      <c r="L1383" t="s">
        <v>7</v>
      </c>
      <c r="M1383">
        <v>0</v>
      </c>
      <c r="N1383">
        <v>0</v>
      </c>
      <c r="O1383" t="s">
        <v>120</v>
      </c>
      <c r="P1383" t="s">
        <v>993</v>
      </c>
      <c r="AH1383">
        <v>1732739</v>
      </c>
      <c r="AI1383">
        <v>1732244</v>
      </c>
      <c r="AJ1383">
        <f t="shared" si="26"/>
        <v>1</v>
      </c>
    </row>
    <row r="1384" spans="1:36">
      <c r="A1384" s="1">
        <v>46246</v>
      </c>
      <c r="B1384" t="s">
        <v>977</v>
      </c>
      <c r="C1384" t="s">
        <v>7</v>
      </c>
      <c r="D1384" t="s">
        <v>1310</v>
      </c>
      <c r="E1384" t="s">
        <v>208</v>
      </c>
      <c r="F1384" t="s">
        <v>1614</v>
      </c>
      <c r="G1384">
        <v>14796</v>
      </c>
      <c r="H1384" s="1">
        <v>39177</v>
      </c>
      <c r="I1384" s="1">
        <v>39190</v>
      </c>
      <c r="J1384" s="1">
        <v>52974</v>
      </c>
      <c r="K1384" t="s">
        <v>113</v>
      </c>
      <c r="L1384" t="s">
        <v>7</v>
      </c>
      <c r="M1384">
        <v>0</v>
      </c>
      <c r="N1384">
        <v>0</v>
      </c>
      <c r="O1384" t="s">
        <v>120</v>
      </c>
      <c r="P1384" t="s">
        <v>1586</v>
      </c>
      <c r="AH1384">
        <v>1733553</v>
      </c>
      <c r="AI1384">
        <v>1732396</v>
      </c>
      <c r="AJ1384">
        <f t="shared" si="26"/>
        <v>1</v>
      </c>
    </row>
    <row r="1385" spans="1:36">
      <c r="A1385" s="1">
        <v>46216</v>
      </c>
      <c r="B1385" t="s">
        <v>977</v>
      </c>
      <c r="C1385" t="s">
        <v>7</v>
      </c>
      <c r="D1385" t="s">
        <v>1310</v>
      </c>
      <c r="E1385" t="s">
        <v>208</v>
      </c>
      <c r="F1385" t="s">
        <v>1614</v>
      </c>
      <c r="G1385">
        <v>14796</v>
      </c>
      <c r="H1385" s="1">
        <v>39177</v>
      </c>
      <c r="I1385" s="1">
        <v>39190</v>
      </c>
      <c r="J1385" s="1">
        <v>52974</v>
      </c>
      <c r="K1385" t="s">
        <v>113</v>
      </c>
      <c r="L1385" t="s">
        <v>7</v>
      </c>
      <c r="M1385">
        <v>0</v>
      </c>
      <c r="N1385">
        <v>0</v>
      </c>
      <c r="O1385" t="s">
        <v>120</v>
      </c>
      <c r="P1385" t="s">
        <v>1586</v>
      </c>
      <c r="AH1385">
        <v>1733653</v>
      </c>
      <c r="AI1385">
        <v>1733297</v>
      </c>
      <c r="AJ1385">
        <f t="shared" si="26"/>
        <v>1</v>
      </c>
    </row>
    <row r="1386" spans="1:36">
      <c r="A1386" s="1">
        <v>46216</v>
      </c>
      <c r="B1386" t="s">
        <v>977</v>
      </c>
      <c r="C1386" t="s">
        <v>7</v>
      </c>
      <c r="D1386" t="s">
        <v>1310</v>
      </c>
      <c r="E1386" t="s">
        <v>208</v>
      </c>
      <c r="F1386" t="s">
        <v>1614</v>
      </c>
      <c r="G1386">
        <v>15753</v>
      </c>
      <c r="H1386" s="1">
        <v>39601</v>
      </c>
      <c r="I1386" s="1">
        <v>39601</v>
      </c>
      <c r="J1386" s="1">
        <v>52974</v>
      </c>
      <c r="K1386" t="s">
        <v>113</v>
      </c>
      <c r="L1386" t="s">
        <v>7</v>
      </c>
      <c r="M1386">
        <v>0</v>
      </c>
      <c r="N1386">
        <v>0</v>
      </c>
      <c r="O1386" t="s">
        <v>120</v>
      </c>
      <c r="P1386" t="s">
        <v>1612</v>
      </c>
      <c r="AH1386">
        <v>1730660</v>
      </c>
      <c r="AI1386">
        <v>1732949</v>
      </c>
      <c r="AJ1386">
        <f t="shared" si="26"/>
        <v>1</v>
      </c>
    </row>
    <row r="1387" spans="1:36">
      <c r="A1387" s="1">
        <v>46246</v>
      </c>
      <c r="B1387" t="s">
        <v>977</v>
      </c>
      <c r="C1387" t="s">
        <v>7</v>
      </c>
      <c r="D1387" t="s">
        <v>1310</v>
      </c>
      <c r="E1387" t="s">
        <v>208</v>
      </c>
      <c r="F1387" t="s">
        <v>1614</v>
      </c>
      <c r="G1387">
        <v>15753</v>
      </c>
      <c r="H1387" s="1">
        <v>39601</v>
      </c>
      <c r="I1387" s="1">
        <v>39601</v>
      </c>
      <c r="J1387" s="1">
        <v>52974</v>
      </c>
      <c r="K1387" t="s">
        <v>113</v>
      </c>
      <c r="L1387" t="s">
        <v>7</v>
      </c>
      <c r="M1387">
        <v>0</v>
      </c>
      <c r="N1387">
        <v>0</v>
      </c>
      <c r="O1387" t="s">
        <v>120</v>
      </c>
      <c r="P1387" t="s">
        <v>1612</v>
      </c>
      <c r="AH1387">
        <v>1733558</v>
      </c>
      <c r="AI1387">
        <v>1732383</v>
      </c>
      <c r="AJ1387">
        <f t="shared" si="26"/>
        <v>1</v>
      </c>
    </row>
    <row r="1388" spans="1:36">
      <c r="A1388" s="1">
        <v>46246</v>
      </c>
      <c r="B1388" t="s">
        <v>977</v>
      </c>
      <c r="C1388" t="s">
        <v>7</v>
      </c>
      <c r="D1388" t="s">
        <v>1310</v>
      </c>
      <c r="E1388" t="s">
        <v>208</v>
      </c>
      <c r="F1388" t="s">
        <v>1614</v>
      </c>
      <c r="G1388">
        <v>24610</v>
      </c>
      <c r="H1388" s="1">
        <v>40920</v>
      </c>
      <c r="I1388" s="1">
        <v>40926</v>
      </c>
      <c r="J1388" s="1">
        <v>52974</v>
      </c>
      <c r="K1388" t="s">
        <v>113</v>
      </c>
      <c r="L1388" t="s">
        <v>7</v>
      </c>
      <c r="M1388">
        <v>0</v>
      </c>
      <c r="N1388">
        <v>0</v>
      </c>
      <c r="O1388" t="s">
        <v>120</v>
      </c>
      <c r="P1388" t="s">
        <v>800</v>
      </c>
      <c r="AH1388">
        <v>1733668</v>
      </c>
      <c r="AI1388">
        <v>1732277</v>
      </c>
      <c r="AJ1388">
        <f t="shared" si="26"/>
        <v>1</v>
      </c>
    </row>
    <row r="1389" spans="1:36">
      <c r="A1389" s="1">
        <v>46216</v>
      </c>
      <c r="B1389" t="s">
        <v>977</v>
      </c>
      <c r="C1389" t="s">
        <v>7</v>
      </c>
      <c r="D1389" t="s">
        <v>1310</v>
      </c>
      <c r="E1389" t="s">
        <v>208</v>
      </c>
      <c r="F1389" t="s">
        <v>1614</v>
      </c>
      <c r="G1389">
        <v>24610</v>
      </c>
      <c r="H1389" s="1">
        <v>40920</v>
      </c>
      <c r="I1389" s="1">
        <v>40926</v>
      </c>
      <c r="J1389" s="1">
        <v>52974</v>
      </c>
      <c r="K1389" t="s">
        <v>113</v>
      </c>
      <c r="L1389" t="s">
        <v>7</v>
      </c>
      <c r="M1389">
        <v>0</v>
      </c>
      <c r="N1389">
        <v>0</v>
      </c>
      <c r="O1389" t="s">
        <v>120</v>
      </c>
      <c r="P1389" t="s">
        <v>800</v>
      </c>
      <c r="AH1389">
        <v>1733782</v>
      </c>
      <c r="AI1389">
        <v>1733151</v>
      </c>
      <c r="AJ1389">
        <f t="shared" si="26"/>
        <v>1</v>
      </c>
    </row>
    <row r="1390" spans="1:36">
      <c r="A1390" s="1">
        <v>46251</v>
      </c>
      <c r="B1390" t="s">
        <v>977</v>
      </c>
      <c r="C1390" t="s">
        <v>7</v>
      </c>
      <c r="D1390" t="s">
        <v>1311</v>
      </c>
      <c r="E1390" t="s">
        <v>208</v>
      </c>
      <c r="F1390" t="s">
        <v>1615</v>
      </c>
      <c r="G1390">
        <v>21548</v>
      </c>
      <c r="H1390" s="1">
        <v>40597</v>
      </c>
      <c r="I1390" s="1">
        <v>40602</v>
      </c>
      <c r="J1390" s="1">
        <v>52793</v>
      </c>
      <c r="K1390" t="s">
        <v>113</v>
      </c>
      <c r="L1390" t="s">
        <v>7</v>
      </c>
      <c r="M1390">
        <v>0</v>
      </c>
      <c r="N1390">
        <v>0</v>
      </c>
      <c r="O1390" t="s">
        <v>120</v>
      </c>
      <c r="P1390" t="s">
        <v>1586</v>
      </c>
      <c r="AH1390">
        <v>1733854</v>
      </c>
      <c r="AI1390">
        <v>1733267</v>
      </c>
      <c r="AJ1390">
        <f t="shared" si="26"/>
        <v>1</v>
      </c>
    </row>
    <row r="1391" spans="1:36">
      <c r="A1391" s="1">
        <v>46218</v>
      </c>
      <c r="B1391" t="s">
        <v>977</v>
      </c>
      <c r="C1391" t="s">
        <v>7</v>
      </c>
      <c r="D1391" t="s">
        <v>1311</v>
      </c>
      <c r="E1391" t="s">
        <v>208</v>
      </c>
      <c r="F1391" t="s">
        <v>1615</v>
      </c>
      <c r="G1391">
        <v>21548</v>
      </c>
      <c r="H1391" s="1">
        <v>40597</v>
      </c>
      <c r="I1391" s="1">
        <v>40602</v>
      </c>
      <c r="J1391" s="1">
        <v>52793</v>
      </c>
      <c r="K1391" t="s">
        <v>113</v>
      </c>
      <c r="L1391" t="s">
        <v>7</v>
      </c>
      <c r="M1391">
        <v>0</v>
      </c>
      <c r="N1391">
        <v>0</v>
      </c>
      <c r="O1391" t="s">
        <v>120</v>
      </c>
      <c r="P1391" t="s">
        <v>1586</v>
      </c>
      <c r="AH1391">
        <v>1733907</v>
      </c>
      <c r="AI1391">
        <v>1731892</v>
      </c>
      <c r="AJ1391">
        <f t="shared" si="26"/>
        <v>1</v>
      </c>
    </row>
    <row r="1392" spans="1:36">
      <c r="A1392" s="1">
        <v>46218</v>
      </c>
      <c r="B1392" t="s">
        <v>977</v>
      </c>
      <c r="C1392" t="s">
        <v>7</v>
      </c>
      <c r="D1392" t="s">
        <v>1311</v>
      </c>
      <c r="E1392" t="s">
        <v>208</v>
      </c>
      <c r="F1392" t="s">
        <v>1615</v>
      </c>
      <c r="G1392">
        <v>22221</v>
      </c>
      <c r="H1392" s="1">
        <v>40654</v>
      </c>
      <c r="I1392" s="1">
        <v>40660</v>
      </c>
      <c r="J1392" s="1">
        <v>52793</v>
      </c>
      <c r="K1392" t="s">
        <v>113</v>
      </c>
      <c r="L1392" t="s">
        <v>7</v>
      </c>
      <c r="M1392">
        <v>0</v>
      </c>
      <c r="N1392">
        <v>0</v>
      </c>
      <c r="O1392" t="s">
        <v>120</v>
      </c>
      <c r="P1392" t="s">
        <v>830</v>
      </c>
      <c r="AH1392">
        <v>1733849</v>
      </c>
      <c r="AI1392">
        <v>1731945</v>
      </c>
      <c r="AJ1392">
        <f t="shared" si="26"/>
        <v>1</v>
      </c>
    </row>
    <row r="1393" spans="1:36">
      <c r="A1393" s="1">
        <v>46251</v>
      </c>
      <c r="B1393" t="s">
        <v>977</v>
      </c>
      <c r="C1393" t="s">
        <v>7</v>
      </c>
      <c r="D1393" t="s">
        <v>1311</v>
      </c>
      <c r="E1393" t="s">
        <v>208</v>
      </c>
      <c r="F1393" t="s">
        <v>1615</v>
      </c>
      <c r="G1393">
        <v>22221</v>
      </c>
      <c r="H1393" s="1">
        <v>40654</v>
      </c>
      <c r="I1393" s="1">
        <v>40660</v>
      </c>
      <c r="J1393" s="1">
        <v>52793</v>
      </c>
      <c r="K1393" t="s">
        <v>113</v>
      </c>
      <c r="L1393" t="s">
        <v>7</v>
      </c>
      <c r="M1393">
        <v>0</v>
      </c>
      <c r="N1393">
        <v>0</v>
      </c>
      <c r="O1393" t="s">
        <v>120</v>
      </c>
      <c r="P1393" t="s">
        <v>830</v>
      </c>
      <c r="AH1393">
        <v>1731748</v>
      </c>
      <c r="AI1393">
        <v>1732514</v>
      </c>
      <c r="AJ1393">
        <f t="shared" si="26"/>
        <v>1</v>
      </c>
    </row>
    <row r="1394" spans="1:36">
      <c r="A1394" s="1">
        <v>46230</v>
      </c>
      <c r="B1394" t="s">
        <v>977</v>
      </c>
      <c r="C1394" t="s">
        <v>7</v>
      </c>
      <c r="D1394" t="s">
        <v>1428</v>
      </c>
      <c r="E1394" t="s">
        <v>208</v>
      </c>
      <c r="F1394" t="s">
        <v>1494</v>
      </c>
      <c r="G1394">
        <v>16174</v>
      </c>
      <c r="H1394" s="1">
        <v>39759</v>
      </c>
      <c r="I1394" s="1">
        <v>39762</v>
      </c>
      <c r="J1394" s="1">
        <v>48938</v>
      </c>
      <c r="K1394" t="s">
        <v>350</v>
      </c>
      <c r="L1394" t="s">
        <v>7</v>
      </c>
      <c r="M1394">
        <v>0</v>
      </c>
      <c r="N1394">
        <v>0</v>
      </c>
      <c r="O1394" t="s">
        <v>120</v>
      </c>
      <c r="P1394" t="s">
        <v>1605</v>
      </c>
      <c r="AH1394">
        <v>1731211</v>
      </c>
      <c r="AI1394">
        <v>1731928</v>
      </c>
      <c r="AJ1394">
        <f t="shared" si="26"/>
        <v>1</v>
      </c>
    </row>
    <row r="1395" spans="1:36">
      <c r="A1395" s="1">
        <v>46230</v>
      </c>
      <c r="B1395" t="s">
        <v>977</v>
      </c>
      <c r="C1395" t="s">
        <v>7</v>
      </c>
      <c r="D1395" t="s">
        <v>1428</v>
      </c>
      <c r="E1395" t="s">
        <v>208</v>
      </c>
      <c r="F1395" t="s">
        <v>1494</v>
      </c>
      <c r="G1395">
        <v>16174</v>
      </c>
      <c r="H1395" s="1">
        <v>39759</v>
      </c>
      <c r="I1395" s="1">
        <v>39762</v>
      </c>
      <c r="J1395" s="1">
        <v>48938</v>
      </c>
      <c r="K1395" t="s">
        <v>980</v>
      </c>
      <c r="L1395" t="s">
        <v>7</v>
      </c>
      <c r="M1395">
        <v>672.28</v>
      </c>
      <c r="N1395">
        <v>672.28</v>
      </c>
      <c r="O1395" t="s">
        <v>120</v>
      </c>
      <c r="P1395" t="s">
        <v>1605</v>
      </c>
      <c r="AH1395">
        <v>1733703</v>
      </c>
      <c r="AI1395">
        <v>1732620</v>
      </c>
      <c r="AJ1395">
        <f t="shared" si="26"/>
        <v>1</v>
      </c>
    </row>
    <row r="1396" spans="1:36">
      <c r="A1396" s="1">
        <v>46230</v>
      </c>
      <c r="B1396" t="s">
        <v>977</v>
      </c>
      <c r="C1396" t="s">
        <v>7</v>
      </c>
      <c r="D1396" t="s">
        <v>1428</v>
      </c>
      <c r="E1396" t="s">
        <v>208</v>
      </c>
      <c r="F1396" t="s">
        <v>1494</v>
      </c>
      <c r="G1396">
        <v>25340</v>
      </c>
      <c r="H1396" s="1">
        <v>40994</v>
      </c>
      <c r="I1396" s="1">
        <v>40997</v>
      </c>
      <c r="J1396" s="1">
        <v>48938</v>
      </c>
      <c r="K1396" t="s">
        <v>980</v>
      </c>
      <c r="L1396" t="s">
        <v>7</v>
      </c>
      <c r="M1396">
        <v>-672.28</v>
      </c>
      <c r="N1396">
        <v>-672.28</v>
      </c>
      <c r="O1396" t="s">
        <v>120</v>
      </c>
      <c r="P1396" t="s">
        <v>466</v>
      </c>
      <c r="AH1396">
        <v>1733737</v>
      </c>
      <c r="AI1396">
        <v>1731792</v>
      </c>
      <c r="AJ1396">
        <f t="shared" si="26"/>
        <v>1</v>
      </c>
    </row>
    <row r="1397" spans="1:36">
      <c r="A1397" s="1">
        <v>46230</v>
      </c>
      <c r="B1397" t="s">
        <v>977</v>
      </c>
      <c r="C1397" t="s">
        <v>7</v>
      </c>
      <c r="D1397" t="s">
        <v>1428</v>
      </c>
      <c r="E1397" t="s">
        <v>208</v>
      </c>
      <c r="F1397" t="s">
        <v>1494</v>
      </c>
      <c r="G1397">
        <v>25340</v>
      </c>
      <c r="H1397" s="1">
        <v>40994</v>
      </c>
      <c r="I1397" s="1">
        <v>40997</v>
      </c>
      <c r="J1397" s="1">
        <v>48938</v>
      </c>
      <c r="K1397" t="s">
        <v>350</v>
      </c>
      <c r="L1397" t="s">
        <v>7</v>
      </c>
      <c r="M1397">
        <v>0</v>
      </c>
      <c r="N1397">
        <v>0</v>
      </c>
      <c r="O1397" t="s">
        <v>120</v>
      </c>
      <c r="P1397" t="s">
        <v>466</v>
      </c>
      <c r="AH1397">
        <v>1733747</v>
      </c>
      <c r="AI1397">
        <v>1731933</v>
      </c>
      <c r="AJ1397">
        <f t="shared" si="26"/>
        <v>1</v>
      </c>
    </row>
    <row r="1398" spans="1:36">
      <c r="A1398" s="1">
        <v>46230</v>
      </c>
      <c r="B1398" t="s">
        <v>977</v>
      </c>
      <c r="C1398" t="s">
        <v>7</v>
      </c>
      <c r="D1398" t="s">
        <v>1428</v>
      </c>
      <c r="E1398" t="s">
        <v>208</v>
      </c>
      <c r="F1398" t="s">
        <v>1498</v>
      </c>
      <c r="G1398">
        <v>16175</v>
      </c>
      <c r="H1398" s="1">
        <v>39759</v>
      </c>
      <c r="I1398" s="1">
        <v>39762</v>
      </c>
      <c r="J1398" s="1">
        <v>48938</v>
      </c>
      <c r="K1398" t="s">
        <v>980</v>
      </c>
      <c r="L1398" t="s">
        <v>7</v>
      </c>
      <c r="M1398">
        <v>414.63</v>
      </c>
      <c r="N1398">
        <v>414.63</v>
      </c>
      <c r="O1398" t="s">
        <v>120</v>
      </c>
      <c r="P1398" t="s">
        <v>1605</v>
      </c>
      <c r="AH1398">
        <v>1733828</v>
      </c>
      <c r="AI1398">
        <v>1732361</v>
      </c>
      <c r="AJ1398">
        <f t="shared" si="26"/>
        <v>1</v>
      </c>
    </row>
    <row r="1399" spans="1:36">
      <c r="A1399" s="1">
        <v>46230</v>
      </c>
      <c r="B1399" t="s">
        <v>977</v>
      </c>
      <c r="C1399" t="s">
        <v>7</v>
      </c>
      <c r="D1399" t="s">
        <v>1428</v>
      </c>
      <c r="E1399" t="s">
        <v>208</v>
      </c>
      <c r="F1399" t="s">
        <v>1498</v>
      </c>
      <c r="G1399">
        <v>16175</v>
      </c>
      <c r="H1399" s="1">
        <v>39759</v>
      </c>
      <c r="I1399" s="1">
        <v>39762</v>
      </c>
      <c r="J1399" s="1">
        <v>48938</v>
      </c>
      <c r="K1399" t="s">
        <v>350</v>
      </c>
      <c r="L1399" t="s">
        <v>7</v>
      </c>
      <c r="M1399">
        <v>0</v>
      </c>
      <c r="N1399">
        <v>0</v>
      </c>
      <c r="O1399" t="s">
        <v>120</v>
      </c>
      <c r="P1399" t="s">
        <v>1605</v>
      </c>
      <c r="AH1399">
        <v>1732682</v>
      </c>
      <c r="AI1399">
        <v>1733127</v>
      </c>
      <c r="AJ1399">
        <f t="shared" si="26"/>
        <v>1</v>
      </c>
    </row>
    <row r="1400" spans="1:36">
      <c r="A1400" s="1">
        <v>46230</v>
      </c>
      <c r="B1400" t="s">
        <v>977</v>
      </c>
      <c r="C1400" t="s">
        <v>7</v>
      </c>
      <c r="D1400" t="s">
        <v>1428</v>
      </c>
      <c r="E1400" t="s">
        <v>208</v>
      </c>
      <c r="F1400" t="s">
        <v>1498</v>
      </c>
      <c r="G1400">
        <v>25335</v>
      </c>
      <c r="H1400" s="1">
        <v>40994</v>
      </c>
      <c r="I1400" s="1">
        <v>40997</v>
      </c>
      <c r="J1400" s="1">
        <v>48938</v>
      </c>
      <c r="K1400" t="s">
        <v>350</v>
      </c>
      <c r="L1400" t="s">
        <v>7</v>
      </c>
      <c r="M1400">
        <v>0</v>
      </c>
      <c r="N1400">
        <v>0</v>
      </c>
      <c r="O1400" t="s">
        <v>120</v>
      </c>
      <c r="P1400" t="s">
        <v>830</v>
      </c>
      <c r="AH1400">
        <v>1732921</v>
      </c>
      <c r="AI1400">
        <v>1733398</v>
      </c>
      <c r="AJ1400">
        <f t="shared" si="26"/>
        <v>1</v>
      </c>
    </row>
    <row r="1401" spans="1:36">
      <c r="A1401" s="1">
        <v>46230</v>
      </c>
      <c r="B1401" t="s">
        <v>977</v>
      </c>
      <c r="C1401" t="s">
        <v>7</v>
      </c>
      <c r="D1401" t="s">
        <v>1428</v>
      </c>
      <c r="E1401" t="s">
        <v>208</v>
      </c>
      <c r="F1401" t="s">
        <v>1498</v>
      </c>
      <c r="G1401">
        <v>25335</v>
      </c>
      <c r="H1401" s="1">
        <v>40994</v>
      </c>
      <c r="I1401" s="1">
        <v>40997</v>
      </c>
      <c r="J1401" s="1">
        <v>48938</v>
      </c>
      <c r="K1401" t="s">
        <v>980</v>
      </c>
      <c r="L1401" t="s">
        <v>7</v>
      </c>
      <c r="M1401">
        <v>-414.63</v>
      </c>
      <c r="N1401">
        <v>-414.63</v>
      </c>
      <c r="O1401" t="s">
        <v>120</v>
      </c>
      <c r="P1401" t="s">
        <v>830</v>
      </c>
      <c r="AH1401">
        <v>1733281</v>
      </c>
      <c r="AI1401">
        <v>1732475</v>
      </c>
      <c r="AJ1401">
        <f t="shared" si="26"/>
        <v>1</v>
      </c>
    </row>
    <row r="1402" spans="1:36">
      <c r="A1402" s="1">
        <v>46230</v>
      </c>
      <c r="B1402" t="s">
        <v>977</v>
      </c>
      <c r="C1402" t="s">
        <v>7</v>
      </c>
      <c r="D1402" t="s">
        <v>1428</v>
      </c>
      <c r="E1402" t="s">
        <v>208</v>
      </c>
      <c r="F1402" t="s">
        <v>1513</v>
      </c>
      <c r="G1402">
        <v>16419</v>
      </c>
      <c r="H1402" s="1">
        <v>39815</v>
      </c>
      <c r="I1402" s="1">
        <v>39815</v>
      </c>
      <c r="J1402" s="1">
        <v>49607</v>
      </c>
      <c r="K1402" t="s">
        <v>113</v>
      </c>
      <c r="L1402" t="s">
        <v>7</v>
      </c>
      <c r="M1402">
        <v>275.45</v>
      </c>
      <c r="N1402">
        <v>275.45</v>
      </c>
      <c r="O1402" t="s">
        <v>120</v>
      </c>
      <c r="P1402" t="s">
        <v>1601</v>
      </c>
      <c r="AH1402">
        <v>1733870</v>
      </c>
      <c r="AI1402">
        <v>1731757</v>
      </c>
      <c r="AJ1402">
        <f t="shared" si="26"/>
        <v>1</v>
      </c>
    </row>
    <row r="1403" spans="1:36">
      <c r="A1403" s="1">
        <v>46230</v>
      </c>
      <c r="B1403" t="s">
        <v>977</v>
      </c>
      <c r="C1403" t="s">
        <v>7</v>
      </c>
      <c r="D1403" t="s">
        <v>1428</v>
      </c>
      <c r="E1403" t="s">
        <v>208</v>
      </c>
      <c r="F1403" t="s">
        <v>1513</v>
      </c>
      <c r="G1403">
        <v>16419</v>
      </c>
      <c r="H1403" s="1">
        <v>39815</v>
      </c>
      <c r="I1403" s="1">
        <v>39815</v>
      </c>
      <c r="J1403" s="1">
        <v>49607</v>
      </c>
      <c r="K1403" t="s">
        <v>980</v>
      </c>
      <c r="L1403" t="s">
        <v>7</v>
      </c>
      <c r="M1403">
        <v>1675.42</v>
      </c>
      <c r="N1403">
        <v>1675.42</v>
      </c>
      <c r="O1403" t="s">
        <v>120</v>
      </c>
      <c r="P1403" t="s">
        <v>1601</v>
      </c>
      <c r="AH1403">
        <v>1727896</v>
      </c>
      <c r="AI1403">
        <v>1732280</v>
      </c>
      <c r="AJ1403">
        <f t="shared" si="26"/>
        <v>1</v>
      </c>
    </row>
    <row r="1404" spans="1:36">
      <c r="A1404" s="1">
        <v>46230</v>
      </c>
      <c r="B1404" t="s">
        <v>977</v>
      </c>
      <c r="C1404" t="s">
        <v>7</v>
      </c>
      <c r="D1404" t="s">
        <v>1428</v>
      </c>
      <c r="E1404" t="s">
        <v>208</v>
      </c>
      <c r="F1404" t="s">
        <v>1513</v>
      </c>
      <c r="G1404">
        <v>25328</v>
      </c>
      <c r="H1404" s="1">
        <v>40994</v>
      </c>
      <c r="I1404" s="1">
        <v>40997</v>
      </c>
      <c r="J1404" s="1">
        <v>49607</v>
      </c>
      <c r="K1404" t="s">
        <v>980</v>
      </c>
      <c r="L1404" t="s">
        <v>7</v>
      </c>
      <c r="M1404">
        <v>-1675.42</v>
      </c>
      <c r="N1404">
        <v>-1675.42</v>
      </c>
      <c r="O1404" t="s">
        <v>120</v>
      </c>
      <c r="P1404" t="s">
        <v>1585</v>
      </c>
      <c r="AH1404">
        <v>1732864</v>
      </c>
      <c r="AI1404">
        <v>1732999</v>
      </c>
      <c r="AJ1404">
        <f t="shared" si="26"/>
        <v>1</v>
      </c>
    </row>
    <row r="1405" spans="1:36">
      <c r="A1405" s="1">
        <v>46230</v>
      </c>
      <c r="B1405" t="s">
        <v>977</v>
      </c>
      <c r="C1405" t="s">
        <v>7</v>
      </c>
      <c r="D1405" t="s">
        <v>1428</v>
      </c>
      <c r="E1405" t="s">
        <v>208</v>
      </c>
      <c r="F1405" t="s">
        <v>1513</v>
      </c>
      <c r="G1405">
        <v>25328</v>
      </c>
      <c r="H1405" s="1">
        <v>40994</v>
      </c>
      <c r="I1405" s="1">
        <v>40997</v>
      </c>
      <c r="J1405" s="1">
        <v>49607</v>
      </c>
      <c r="K1405" t="s">
        <v>113</v>
      </c>
      <c r="L1405" t="s">
        <v>7</v>
      </c>
      <c r="M1405">
        <v>-275.45</v>
      </c>
      <c r="N1405">
        <v>-275.45</v>
      </c>
      <c r="O1405" t="s">
        <v>120</v>
      </c>
      <c r="P1405" t="s">
        <v>1585</v>
      </c>
      <c r="AH1405">
        <v>1733855</v>
      </c>
      <c r="AI1405">
        <v>1732478</v>
      </c>
      <c r="AJ1405">
        <f t="shared" si="26"/>
        <v>1</v>
      </c>
    </row>
    <row r="1406" spans="1:36">
      <c r="A1406" s="1">
        <v>46230</v>
      </c>
      <c r="B1406" t="s">
        <v>977</v>
      </c>
      <c r="C1406" t="s">
        <v>7</v>
      </c>
      <c r="D1406" t="s">
        <v>1436</v>
      </c>
      <c r="E1406" t="s">
        <v>208</v>
      </c>
      <c r="F1406" t="s">
        <v>1369</v>
      </c>
      <c r="G1406">
        <v>26726</v>
      </c>
      <c r="H1406" s="1">
        <v>41152</v>
      </c>
      <c r="I1406" s="1">
        <v>41152</v>
      </c>
      <c r="J1406" s="1">
        <v>49552</v>
      </c>
      <c r="K1406" t="s">
        <v>350</v>
      </c>
      <c r="L1406" t="s">
        <v>7</v>
      </c>
      <c r="M1406">
        <v>0</v>
      </c>
      <c r="N1406">
        <v>0</v>
      </c>
      <c r="O1406" t="s">
        <v>120</v>
      </c>
      <c r="P1406" t="s">
        <v>1585</v>
      </c>
      <c r="AH1406">
        <v>1732126</v>
      </c>
      <c r="AI1406">
        <v>1733160</v>
      </c>
      <c r="AJ1406">
        <f t="shared" si="26"/>
        <v>1</v>
      </c>
    </row>
    <row r="1407" spans="1:36">
      <c r="A1407" s="1">
        <v>46230</v>
      </c>
      <c r="B1407" t="s">
        <v>977</v>
      </c>
      <c r="C1407" t="s">
        <v>7</v>
      </c>
      <c r="D1407" t="s">
        <v>1436</v>
      </c>
      <c r="E1407" t="s">
        <v>208</v>
      </c>
      <c r="F1407" t="s">
        <v>1369</v>
      </c>
      <c r="G1407">
        <v>26727</v>
      </c>
      <c r="H1407" s="1">
        <v>41152</v>
      </c>
      <c r="I1407" s="1">
        <v>41152</v>
      </c>
      <c r="J1407" s="1">
        <v>49552</v>
      </c>
      <c r="K1407" t="s">
        <v>350</v>
      </c>
      <c r="L1407" t="s">
        <v>7</v>
      </c>
      <c r="M1407">
        <v>0</v>
      </c>
      <c r="N1407">
        <v>0</v>
      </c>
      <c r="O1407" t="s">
        <v>120</v>
      </c>
      <c r="P1407" t="s">
        <v>1164</v>
      </c>
      <c r="AH1407">
        <v>1733591</v>
      </c>
      <c r="AI1407">
        <v>1733167</v>
      </c>
      <c r="AJ1407">
        <f t="shared" si="26"/>
        <v>1</v>
      </c>
    </row>
    <row r="1408" spans="1:36">
      <c r="A1408" s="1">
        <v>46230</v>
      </c>
      <c r="B1408" t="s">
        <v>977</v>
      </c>
      <c r="C1408" t="s">
        <v>7</v>
      </c>
      <c r="D1408" t="s">
        <v>1436</v>
      </c>
      <c r="E1408" t="s">
        <v>208</v>
      </c>
      <c r="F1408" t="s">
        <v>1369</v>
      </c>
      <c r="G1408">
        <v>38331</v>
      </c>
      <c r="H1408" s="1">
        <v>42612</v>
      </c>
      <c r="I1408" s="1">
        <v>42614</v>
      </c>
      <c r="J1408" s="1">
        <v>49552</v>
      </c>
      <c r="K1408" t="s">
        <v>350</v>
      </c>
      <c r="L1408" t="s">
        <v>7</v>
      </c>
      <c r="M1408">
        <v>0</v>
      </c>
      <c r="N1408">
        <v>0</v>
      </c>
      <c r="O1408" t="s">
        <v>120</v>
      </c>
      <c r="P1408" t="s">
        <v>993</v>
      </c>
      <c r="AH1408">
        <v>1733381</v>
      </c>
      <c r="AI1408">
        <v>1731857</v>
      </c>
      <c r="AJ1408">
        <f t="shared" si="26"/>
        <v>1</v>
      </c>
    </row>
    <row r="1409" spans="1:36">
      <c r="A1409" s="1">
        <v>46241</v>
      </c>
      <c r="B1409" t="s">
        <v>977</v>
      </c>
      <c r="C1409" t="s">
        <v>7</v>
      </c>
      <c r="D1409" t="s">
        <v>1393</v>
      </c>
      <c r="E1409" t="s">
        <v>208</v>
      </c>
      <c r="F1409" t="s">
        <v>1363</v>
      </c>
      <c r="G1409">
        <v>31211</v>
      </c>
      <c r="H1409" s="1">
        <v>41771</v>
      </c>
      <c r="I1409" s="1">
        <v>41774</v>
      </c>
      <c r="J1409" s="1">
        <v>52902</v>
      </c>
      <c r="K1409" t="s">
        <v>980</v>
      </c>
      <c r="L1409" t="s">
        <v>7</v>
      </c>
      <c r="M1409">
        <v>132166</v>
      </c>
      <c r="N1409">
        <v>132166</v>
      </c>
      <c r="O1409" t="s">
        <v>120</v>
      </c>
      <c r="P1409" t="s">
        <v>1586</v>
      </c>
      <c r="AH1409">
        <v>1771272</v>
      </c>
      <c r="AI1409">
        <v>1732204</v>
      </c>
      <c r="AJ1409">
        <f t="shared" si="26"/>
        <v>1</v>
      </c>
    </row>
    <row r="1410" spans="1:36">
      <c r="A1410" s="1">
        <v>46241</v>
      </c>
      <c r="B1410" t="s">
        <v>977</v>
      </c>
      <c r="C1410" t="s">
        <v>7</v>
      </c>
      <c r="D1410" t="s">
        <v>1393</v>
      </c>
      <c r="E1410" t="s">
        <v>208</v>
      </c>
      <c r="F1410" t="s">
        <v>1363</v>
      </c>
      <c r="G1410">
        <v>31211</v>
      </c>
      <c r="H1410" s="1">
        <v>41771</v>
      </c>
      <c r="I1410" s="1">
        <v>41774</v>
      </c>
      <c r="J1410" s="1">
        <v>52902</v>
      </c>
      <c r="K1410" t="s">
        <v>350</v>
      </c>
      <c r="L1410" t="s">
        <v>7</v>
      </c>
      <c r="M1410">
        <v>0</v>
      </c>
      <c r="N1410">
        <v>0</v>
      </c>
      <c r="O1410" t="s">
        <v>120</v>
      </c>
      <c r="P1410" t="s">
        <v>1586</v>
      </c>
      <c r="AH1410">
        <v>1733693</v>
      </c>
      <c r="AI1410">
        <v>1732494</v>
      </c>
      <c r="AJ1410">
        <f t="shared" si="26"/>
        <v>1</v>
      </c>
    </row>
    <row r="1411" spans="1:36">
      <c r="A1411" s="1">
        <v>46213</v>
      </c>
      <c r="B1411" t="s">
        <v>977</v>
      </c>
      <c r="C1411" t="s">
        <v>7</v>
      </c>
      <c r="D1411" t="s">
        <v>1393</v>
      </c>
      <c r="E1411" t="s">
        <v>208</v>
      </c>
      <c r="F1411" t="s">
        <v>1363</v>
      </c>
      <c r="G1411">
        <v>31211</v>
      </c>
      <c r="H1411" s="1">
        <v>41771</v>
      </c>
      <c r="I1411" s="1">
        <v>41774</v>
      </c>
      <c r="J1411" s="1">
        <v>52902</v>
      </c>
      <c r="K1411" t="s">
        <v>350</v>
      </c>
      <c r="L1411" t="s">
        <v>7</v>
      </c>
      <c r="M1411">
        <v>0</v>
      </c>
      <c r="N1411">
        <v>0</v>
      </c>
      <c r="O1411" t="s">
        <v>120</v>
      </c>
      <c r="P1411" t="s">
        <v>1586</v>
      </c>
      <c r="AH1411">
        <v>1730002</v>
      </c>
      <c r="AI1411">
        <v>1732388</v>
      </c>
      <c r="AJ1411">
        <f t="shared" si="26"/>
        <v>1</v>
      </c>
    </row>
    <row r="1412" spans="1:36">
      <c r="A1412" s="1">
        <v>46241</v>
      </c>
      <c r="B1412" t="s">
        <v>977</v>
      </c>
      <c r="C1412" t="s">
        <v>7</v>
      </c>
      <c r="D1412" t="s">
        <v>1393</v>
      </c>
      <c r="E1412" t="s">
        <v>208</v>
      </c>
      <c r="F1412" t="s">
        <v>1363</v>
      </c>
      <c r="G1412">
        <v>35445</v>
      </c>
      <c r="H1412" s="1">
        <v>42269</v>
      </c>
      <c r="I1412" s="1">
        <v>42272</v>
      </c>
      <c r="J1412" s="1">
        <v>52902</v>
      </c>
      <c r="K1412" t="s">
        <v>980</v>
      </c>
      <c r="L1412" t="s">
        <v>7</v>
      </c>
      <c r="M1412">
        <v>-132166</v>
      </c>
      <c r="N1412">
        <v>-132166</v>
      </c>
      <c r="O1412" t="s">
        <v>120</v>
      </c>
      <c r="P1412" t="s">
        <v>993</v>
      </c>
      <c r="AH1412">
        <v>1733806</v>
      </c>
      <c r="AI1412">
        <v>1733244</v>
      </c>
      <c r="AJ1412">
        <f t="shared" ref="AJ1412:AJ1475" si="27">COUNTIF(AH:AH,AI1412)</f>
        <v>1</v>
      </c>
    </row>
    <row r="1413" spans="1:36">
      <c r="A1413" s="1">
        <v>46241</v>
      </c>
      <c r="B1413" t="s">
        <v>977</v>
      </c>
      <c r="C1413" t="s">
        <v>7</v>
      </c>
      <c r="D1413" t="s">
        <v>1393</v>
      </c>
      <c r="E1413" t="s">
        <v>208</v>
      </c>
      <c r="F1413" t="s">
        <v>1363</v>
      </c>
      <c r="G1413">
        <v>35445</v>
      </c>
      <c r="H1413" s="1">
        <v>42269</v>
      </c>
      <c r="I1413" s="1">
        <v>42272</v>
      </c>
      <c r="J1413" s="1">
        <v>52902</v>
      </c>
      <c r="K1413" t="s">
        <v>350</v>
      </c>
      <c r="L1413" t="s">
        <v>7</v>
      </c>
      <c r="M1413">
        <v>0</v>
      </c>
      <c r="N1413">
        <v>0</v>
      </c>
      <c r="O1413" t="s">
        <v>120</v>
      </c>
      <c r="P1413" t="s">
        <v>993</v>
      </c>
      <c r="AH1413">
        <v>1732666</v>
      </c>
      <c r="AI1413">
        <v>1733258</v>
      </c>
      <c r="AJ1413">
        <f t="shared" si="27"/>
        <v>1</v>
      </c>
    </row>
    <row r="1414" spans="1:36">
      <c r="A1414" s="1">
        <v>46213</v>
      </c>
      <c r="B1414" t="s">
        <v>977</v>
      </c>
      <c r="C1414" t="s">
        <v>7</v>
      </c>
      <c r="D1414" t="s">
        <v>1393</v>
      </c>
      <c r="E1414" t="s">
        <v>208</v>
      </c>
      <c r="F1414" t="s">
        <v>1363</v>
      </c>
      <c r="G1414">
        <v>35445</v>
      </c>
      <c r="H1414" s="1">
        <v>42269</v>
      </c>
      <c r="I1414" s="1">
        <v>42272</v>
      </c>
      <c r="J1414" s="1">
        <v>52902</v>
      </c>
      <c r="K1414" t="s">
        <v>350</v>
      </c>
      <c r="L1414" t="s">
        <v>7</v>
      </c>
      <c r="M1414">
        <v>0</v>
      </c>
      <c r="N1414">
        <v>0</v>
      </c>
      <c r="O1414" t="s">
        <v>120</v>
      </c>
      <c r="P1414" t="s">
        <v>993</v>
      </c>
      <c r="AH1414">
        <v>1733498</v>
      </c>
      <c r="AI1414">
        <v>1732334</v>
      </c>
      <c r="AJ1414">
        <f t="shared" si="27"/>
        <v>1</v>
      </c>
    </row>
    <row r="1415" spans="1:36">
      <c r="A1415" s="1">
        <v>46237</v>
      </c>
      <c r="B1415" t="s">
        <v>977</v>
      </c>
      <c r="C1415" t="s">
        <v>7</v>
      </c>
      <c r="D1415" t="s">
        <v>1393</v>
      </c>
      <c r="E1415" t="s">
        <v>208</v>
      </c>
      <c r="F1415" t="s">
        <v>1368</v>
      </c>
      <c r="G1415">
        <v>31212</v>
      </c>
      <c r="H1415" s="1">
        <v>41771</v>
      </c>
      <c r="I1415" s="1">
        <v>41774</v>
      </c>
      <c r="J1415" s="1">
        <v>52902</v>
      </c>
      <c r="K1415" t="s">
        <v>350</v>
      </c>
      <c r="L1415" t="s">
        <v>7</v>
      </c>
      <c r="M1415">
        <v>0</v>
      </c>
      <c r="N1415">
        <v>0</v>
      </c>
      <c r="O1415" t="s">
        <v>120</v>
      </c>
      <c r="P1415" t="s">
        <v>1586</v>
      </c>
      <c r="AH1415">
        <v>1733832</v>
      </c>
      <c r="AI1415">
        <v>1732200</v>
      </c>
      <c r="AJ1415">
        <f t="shared" si="27"/>
        <v>1</v>
      </c>
    </row>
    <row r="1416" spans="1:36">
      <c r="A1416" s="1">
        <v>46209</v>
      </c>
      <c r="B1416" t="s">
        <v>977</v>
      </c>
      <c r="C1416" t="s">
        <v>7</v>
      </c>
      <c r="D1416" t="s">
        <v>1393</v>
      </c>
      <c r="E1416" t="s">
        <v>208</v>
      </c>
      <c r="F1416" t="s">
        <v>1368</v>
      </c>
      <c r="G1416">
        <v>31212</v>
      </c>
      <c r="H1416" s="1">
        <v>41771</v>
      </c>
      <c r="I1416" s="1">
        <v>41774</v>
      </c>
      <c r="J1416" s="1">
        <v>52902</v>
      </c>
      <c r="K1416" t="s">
        <v>350</v>
      </c>
      <c r="L1416" t="s">
        <v>7</v>
      </c>
      <c r="M1416">
        <v>0</v>
      </c>
      <c r="N1416">
        <v>0</v>
      </c>
      <c r="O1416" t="s">
        <v>120</v>
      </c>
      <c r="P1416" t="s">
        <v>1586</v>
      </c>
      <c r="AH1416">
        <v>1731304</v>
      </c>
      <c r="AI1416">
        <v>1731980</v>
      </c>
      <c r="AJ1416">
        <f t="shared" si="27"/>
        <v>1</v>
      </c>
    </row>
    <row r="1417" spans="1:36">
      <c r="A1417" s="1">
        <v>46238</v>
      </c>
      <c r="B1417" t="s">
        <v>977</v>
      </c>
      <c r="C1417" t="s">
        <v>7</v>
      </c>
      <c r="D1417" t="s">
        <v>1393</v>
      </c>
      <c r="E1417" t="s">
        <v>208</v>
      </c>
      <c r="F1417" t="s">
        <v>1368</v>
      </c>
      <c r="G1417">
        <v>31212</v>
      </c>
      <c r="H1417" s="1">
        <v>41771</v>
      </c>
      <c r="I1417" s="1">
        <v>41774</v>
      </c>
      <c r="J1417" s="1">
        <v>52902</v>
      </c>
      <c r="K1417" t="s">
        <v>980</v>
      </c>
      <c r="L1417" t="s">
        <v>7</v>
      </c>
      <c r="M1417">
        <v>185032.4</v>
      </c>
      <c r="N1417">
        <v>185032.4</v>
      </c>
      <c r="O1417" t="s">
        <v>120</v>
      </c>
      <c r="P1417" t="s">
        <v>1586</v>
      </c>
      <c r="AH1417">
        <v>1732296</v>
      </c>
      <c r="AI1417">
        <v>1731964</v>
      </c>
      <c r="AJ1417">
        <f t="shared" si="27"/>
        <v>1</v>
      </c>
    </row>
    <row r="1418" spans="1:36">
      <c r="A1418" s="1">
        <v>46238</v>
      </c>
      <c r="B1418" t="s">
        <v>977</v>
      </c>
      <c r="C1418" t="s">
        <v>7</v>
      </c>
      <c r="D1418" t="s">
        <v>1393</v>
      </c>
      <c r="E1418" t="s">
        <v>208</v>
      </c>
      <c r="F1418" t="s">
        <v>1368</v>
      </c>
      <c r="G1418">
        <v>35447</v>
      </c>
      <c r="H1418" s="1">
        <v>42269</v>
      </c>
      <c r="I1418" s="1">
        <v>42272</v>
      </c>
      <c r="J1418" s="1">
        <v>52902</v>
      </c>
      <c r="K1418" t="s">
        <v>980</v>
      </c>
      <c r="L1418" t="s">
        <v>7</v>
      </c>
      <c r="M1418">
        <v>-185032.4</v>
      </c>
      <c r="N1418">
        <v>-185032.4</v>
      </c>
      <c r="O1418" t="s">
        <v>120</v>
      </c>
      <c r="P1418" t="s">
        <v>993</v>
      </c>
      <c r="AH1418">
        <v>1728238</v>
      </c>
      <c r="AI1418">
        <v>1732162</v>
      </c>
      <c r="AJ1418">
        <f t="shared" si="27"/>
        <v>1</v>
      </c>
    </row>
    <row r="1419" spans="1:36">
      <c r="A1419" s="1">
        <v>46209</v>
      </c>
      <c r="B1419" t="s">
        <v>977</v>
      </c>
      <c r="C1419" t="s">
        <v>7</v>
      </c>
      <c r="D1419" t="s">
        <v>1393</v>
      </c>
      <c r="E1419" t="s">
        <v>208</v>
      </c>
      <c r="F1419" t="s">
        <v>1368</v>
      </c>
      <c r="G1419">
        <v>35447</v>
      </c>
      <c r="H1419" s="1">
        <v>42269</v>
      </c>
      <c r="I1419" s="1">
        <v>42272</v>
      </c>
      <c r="J1419" s="1">
        <v>52902</v>
      </c>
      <c r="K1419" t="s">
        <v>350</v>
      </c>
      <c r="L1419" t="s">
        <v>7</v>
      </c>
      <c r="M1419">
        <v>0</v>
      </c>
      <c r="N1419">
        <v>0</v>
      </c>
      <c r="O1419" t="s">
        <v>120</v>
      </c>
      <c r="P1419" t="s">
        <v>993</v>
      </c>
      <c r="AH1419">
        <v>1729447</v>
      </c>
      <c r="AI1419">
        <v>1733176</v>
      </c>
      <c r="AJ1419">
        <f t="shared" si="27"/>
        <v>1</v>
      </c>
    </row>
    <row r="1420" spans="1:36">
      <c r="A1420" s="1">
        <v>46237</v>
      </c>
      <c r="B1420" t="s">
        <v>977</v>
      </c>
      <c r="C1420" t="s">
        <v>7</v>
      </c>
      <c r="D1420" t="s">
        <v>1393</v>
      </c>
      <c r="E1420" t="s">
        <v>208</v>
      </c>
      <c r="F1420" t="s">
        <v>1368</v>
      </c>
      <c r="G1420">
        <v>35447</v>
      </c>
      <c r="H1420" s="1">
        <v>42269</v>
      </c>
      <c r="I1420" s="1">
        <v>42272</v>
      </c>
      <c r="J1420" s="1">
        <v>52902</v>
      </c>
      <c r="K1420" t="s">
        <v>350</v>
      </c>
      <c r="L1420" t="s">
        <v>7</v>
      </c>
      <c r="M1420">
        <v>0</v>
      </c>
      <c r="N1420">
        <v>0</v>
      </c>
      <c r="O1420" t="s">
        <v>120</v>
      </c>
      <c r="P1420" t="s">
        <v>993</v>
      </c>
      <c r="AH1420">
        <v>1733182</v>
      </c>
      <c r="AI1420">
        <v>1733410</v>
      </c>
      <c r="AJ1420">
        <f t="shared" si="27"/>
        <v>1</v>
      </c>
    </row>
    <row r="1421" spans="1:36">
      <c r="A1421" s="1">
        <v>46237</v>
      </c>
      <c r="B1421" t="s">
        <v>977</v>
      </c>
      <c r="C1421" t="s">
        <v>7</v>
      </c>
      <c r="D1421" t="s">
        <v>1393</v>
      </c>
      <c r="E1421" t="s">
        <v>208</v>
      </c>
      <c r="F1421" t="s">
        <v>1385</v>
      </c>
      <c r="G1421">
        <v>31213</v>
      </c>
      <c r="H1421" s="1">
        <v>41771</v>
      </c>
      <c r="I1421" s="1">
        <v>41774</v>
      </c>
      <c r="J1421" s="1">
        <v>52902</v>
      </c>
      <c r="K1421" t="s">
        <v>980</v>
      </c>
      <c r="L1421" t="s">
        <v>7</v>
      </c>
      <c r="M1421">
        <v>132166</v>
      </c>
      <c r="N1421">
        <v>132166</v>
      </c>
      <c r="O1421" t="s">
        <v>120</v>
      </c>
      <c r="P1421" t="s">
        <v>1586</v>
      </c>
      <c r="AH1421">
        <v>1732010</v>
      </c>
      <c r="AI1421">
        <v>1732230</v>
      </c>
      <c r="AJ1421">
        <f t="shared" si="27"/>
        <v>1</v>
      </c>
    </row>
    <row r="1422" spans="1:36">
      <c r="A1422" s="1">
        <v>46209</v>
      </c>
      <c r="B1422" t="s">
        <v>977</v>
      </c>
      <c r="C1422" t="s">
        <v>7</v>
      </c>
      <c r="D1422" t="s">
        <v>1393</v>
      </c>
      <c r="E1422" t="s">
        <v>208</v>
      </c>
      <c r="F1422" t="s">
        <v>1385</v>
      </c>
      <c r="G1422">
        <v>31213</v>
      </c>
      <c r="H1422" s="1">
        <v>41771</v>
      </c>
      <c r="I1422" s="1">
        <v>41774</v>
      </c>
      <c r="J1422" s="1">
        <v>52902</v>
      </c>
      <c r="K1422" t="s">
        <v>350</v>
      </c>
      <c r="L1422" t="s">
        <v>7</v>
      </c>
      <c r="M1422">
        <v>0</v>
      </c>
      <c r="N1422">
        <v>0</v>
      </c>
      <c r="O1422" t="s">
        <v>120</v>
      </c>
      <c r="P1422" t="s">
        <v>1586</v>
      </c>
      <c r="AH1422">
        <v>1728371</v>
      </c>
      <c r="AI1422">
        <v>1732814</v>
      </c>
      <c r="AJ1422">
        <f t="shared" si="27"/>
        <v>1</v>
      </c>
    </row>
    <row r="1423" spans="1:36">
      <c r="A1423" s="1">
        <v>46237</v>
      </c>
      <c r="B1423" t="s">
        <v>977</v>
      </c>
      <c r="C1423" t="s">
        <v>7</v>
      </c>
      <c r="D1423" t="s">
        <v>1393</v>
      </c>
      <c r="E1423" t="s">
        <v>208</v>
      </c>
      <c r="F1423" t="s">
        <v>1385</v>
      </c>
      <c r="G1423">
        <v>31213</v>
      </c>
      <c r="H1423" s="1">
        <v>41771</v>
      </c>
      <c r="I1423" s="1">
        <v>41774</v>
      </c>
      <c r="J1423" s="1">
        <v>52902</v>
      </c>
      <c r="K1423" t="s">
        <v>350</v>
      </c>
      <c r="L1423" t="s">
        <v>7</v>
      </c>
      <c r="M1423">
        <v>0</v>
      </c>
      <c r="N1423">
        <v>0</v>
      </c>
      <c r="O1423" t="s">
        <v>120</v>
      </c>
      <c r="P1423" t="s">
        <v>1586</v>
      </c>
      <c r="AH1423">
        <v>1730848</v>
      </c>
      <c r="AI1423">
        <v>1732218</v>
      </c>
      <c r="AJ1423">
        <f t="shared" si="27"/>
        <v>1</v>
      </c>
    </row>
    <row r="1424" spans="1:36">
      <c r="A1424" s="1">
        <v>46209</v>
      </c>
      <c r="B1424" t="s">
        <v>977</v>
      </c>
      <c r="C1424" t="s">
        <v>7</v>
      </c>
      <c r="D1424" t="s">
        <v>1393</v>
      </c>
      <c r="E1424" t="s">
        <v>208</v>
      </c>
      <c r="F1424" t="s">
        <v>1385</v>
      </c>
      <c r="G1424">
        <v>35450</v>
      </c>
      <c r="H1424" s="1">
        <v>42269</v>
      </c>
      <c r="I1424" s="1">
        <v>42272</v>
      </c>
      <c r="J1424" s="1">
        <v>52902</v>
      </c>
      <c r="K1424" t="s">
        <v>350</v>
      </c>
      <c r="L1424" t="s">
        <v>7</v>
      </c>
      <c r="M1424">
        <v>0</v>
      </c>
      <c r="N1424">
        <v>0</v>
      </c>
      <c r="O1424" t="s">
        <v>120</v>
      </c>
      <c r="P1424" t="s">
        <v>993</v>
      </c>
      <c r="AH1424">
        <v>1731292</v>
      </c>
      <c r="AI1424">
        <v>1732630</v>
      </c>
      <c r="AJ1424">
        <f t="shared" si="27"/>
        <v>1</v>
      </c>
    </row>
    <row r="1425" spans="1:36">
      <c r="A1425" s="1">
        <v>46237</v>
      </c>
      <c r="B1425" t="s">
        <v>977</v>
      </c>
      <c r="C1425" t="s">
        <v>7</v>
      </c>
      <c r="D1425" t="s">
        <v>1393</v>
      </c>
      <c r="E1425" t="s">
        <v>208</v>
      </c>
      <c r="F1425" t="s">
        <v>1385</v>
      </c>
      <c r="G1425">
        <v>35450</v>
      </c>
      <c r="H1425" s="1">
        <v>42269</v>
      </c>
      <c r="I1425" s="1">
        <v>42272</v>
      </c>
      <c r="J1425" s="1">
        <v>52902</v>
      </c>
      <c r="K1425" t="s">
        <v>350</v>
      </c>
      <c r="L1425" t="s">
        <v>7</v>
      </c>
      <c r="M1425">
        <v>0</v>
      </c>
      <c r="N1425">
        <v>0</v>
      </c>
      <c r="O1425" t="s">
        <v>120</v>
      </c>
      <c r="P1425" t="s">
        <v>993</v>
      </c>
      <c r="AH1425">
        <v>1727748</v>
      </c>
      <c r="AI1425">
        <v>1732482</v>
      </c>
      <c r="AJ1425">
        <f t="shared" si="27"/>
        <v>1</v>
      </c>
    </row>
    <row r="1426" spans="1:36">
      <c r="A1426" s="1">
        <v>46237</v>
      </c>
      <c r="B1426" t="s">
        <v>977</v>
      </c>
      <c r="C1426" t="s">
        <v>7</v>
      </c>
      <c r="D1426" t="s">
        <v>1393</v>
      </c>
      <c r="E1426" t="s">
        <v>208</v>
      </c>
      <c r="F1426" t="s">
        <v>1385</v>
      </c>
      <c r="G1426">
        <v>35450</v>
      </c>
      <c r="H1426" s="1">
        <v>42269</v>
      </c>
      <c r="I1426" s="1">
        <v>42272</v>
      </c>
      <c r="J1426" s="1">
        <v>52902</v>
      </c>
      <c r="K1426" t="s">
        <v>980</v>
      </c>
      <c r="L1426" t="s">
        <v>7</v>
      </c>
      <c r="M1426">
        <v>-132166</v>
      </c>
      <c r="N1426">
        <v>-132166</v>
      </c>
      <c r="O1426" t="s">
        <v>120</v>
      </c>
      <c r="P1426" t="s">
        <v>993</v>
      </c>
      <c r="AH1426">
        <v>1730686</v>
      </c>
      <c r="AI1426">
        <v>1733092</v>
      </c>
      <c r="AJ1426">
        <f t="shared" si="27"/>
        <v>1</v>
      </c>
    </row>
    <row r="1427" spans="1:36">
      <c r="A1427" s="1">
        <v>46244</v>
      </c>
      <c r="B1427" t="s">
        <v>977</v>
      </c>
      <c r="C1427" t="s">
        <v>7</v>
      </c>
      <c r="D1427" t="s">
        <v>1393</v>
      </c>
      <c r="E1427" t="s">
        <v>208</v>
      </c>
      <c r="F1427" t="s">
        <v>1616</v>
      </c>
      <c r="G1427">
        <v>25101</v>
      </c>
      <c r="H1427" s="1">
        <v>40969</v>
      </c>
      <c r="I1427" s="1">
        <v>40988</v>
      </c>
      <c r="J1427" s="1">
        <v>52941</v>
      </c>
      <c r="K1427" t="s">
        <v>113</v>
      </c>
      <c r="L1427" t="s">
        <v>7</v>
      </c>
      <c r="M1427">
        <v>0</v>
      </c>
      <c r="N1427">
        <v>0</v>
      </c>
      <c r="O1427" t="s">
        <v>120</v>
      </c>
      <c r="P1427" t="s">
        <v>831</v>
      </c>
      <c r="AH1427">
        <v>1730841</v>
      </c>
      <c r="AI1427">
        <v>1731860</v>
      </c>
      <c r="AJ1427">
        <f t="shared" si="27"/>
        <v>1</v>
      </c>
    </row>
    <row r="1428" spans="1:36">
      <c r="A1428" s="1">
        <v>46213</v>
      </c>
      <c r="B1428" t="s">
        <v>977</v>
      </c>
      <c r="C1428" t="s">
        <v>7</v>
      </c>
      <c r="D1428" t="s">
        <v>1393</v>
      </c>
      <c r="E1428" t="s">
        <v>208</v>
      </c>
      <c r="F1428" t="s">
        <v>1616</v>
      </c>
      <c r="G1428">
        <v>25101</v>
      </c>
      <c r="H1428" s="1">
        <v>40969</v>
      </c>
      <c r="I1428" s="1">
        <v>40988</v>
      </c>
      <c r="J1428" s="1">
        <v>52941</v>
      </c>
      <c r="K1428" t="s">
        <v>113</v>
      </c>
      <c r="L1428" t="s">
        <v>7</v>
      </c>
      <c r="M1428">
        <v>0</v>
      </c>
      <c r="N1428">
        <v>0</v>
      </c>
      <c r="O1428" t="s">
        <v>120</v>
      </c>
      <c r="P1428" t="s">
        <v>831</v>
      </c>
      <c r="AH1428">
        <v>1728980</v>
      </c>
      <c r="AI1428">
        <v>1731779</v>
      </c>
      <c r="AJ1428">
        <f t="shared" si="27"/>
        <v>1</v>
      </c>
    </row>
    <row r="1429" spans="1:36">
      <c r="A1429" s="1">
        <v>46213</v>
      </c>
      <c r="B1429" t="s">
        <v>977</v>
      </c>
      <c r="C1429" t="s">
        <v>7</v>
      </c>
      <c r="D1429" t="s">
        <v>1393</v>
      </c>
      <c r="E1429" t="s">
        <v>208</v>
      </c>
      <c r="F1429" t="s">
        <v>1616</v>
      </c>
      <c r="G1429">
        <v>25288</v>
      </c>
      <c r="H1429" s="1">
        <v>40990</v>
      </c>
      <c r="I1429" s="1">
        <v>40995</v>
      </c>
      <c r="J1429" s="1">
        <v>52941</v>
      </c>
      <c r="K1429" t="s">
        <v>113</v>
      </c>
      <c r="L1429" t="s">
        <v>7</v>
      </c>
      <c r="M1429">
        <v>0</v>
      </c>
      <c r="N1429">
        <v>0</v>
      </c>
      <c r="O1429" t="s">
        <v>120</v>
      </c>
      <c r="P1429" t="s">
        <v>831</v>
      </c>
      <c r="AH1429">
        <v>1732148</v>
      </c>
      <c r="AI1429">
        <v>1732551</v>
      </c>
      <c r="AJ1429">
        <f t="shared" si="27"/>
        <v>1</v>
      </c>
    </row>
    <row r="1430" spans="1:36">
      <c r="A1430" s="1">
        <v>46244</v>
      </c>
      <c r="B1430" t="s">
        <v>977</v>
      </c>
      <c r="C1430" t="s">
        <v>7</v>
      </c>
      <c r="D1430" t="s">
        <v>1393</v>
      </c>
      <c r="E1430" t="s">
        <v>208</v>
      </c>
      <c r="F1430" t="s">
        <v>1616</v>
      </c>
      <c r="G1430">
        <v>25288</v>
      </c>
      <c r="H1430" s="1">
        <v>40990</v>
      </c>
      <c r="I1430" s="1">
        <v>40995</v>
      </c>
      <c r="J1430" s="1">
        <v>52941</v>
      </c>
      <c r="K1430" t="s">
        <v>113</v>
      </c>
      <c r="L1430" t="s">
        <v>7</v>
      </c>
      <c r="M1430">
        <v>0</v>
      </c>
      <c r="N1430">
        <v>0</v>
      </c>
      <c r="O1430" t="s">
        <v>120</v>
      </c>
      <c r="P1430" t="s">
        <v>831</v>
      </c>
      <c r="AH1430">
        <v>1732308</v>
      </c>
      <c r="AI1430">
        <v>1733340</v>
      </c>
      <c r="AJ1430">
        <f t="shared" si="27"/>
        <v>1</v>
      </c>
    </row>
    <row r="1431" spans="1:36">
      <c r="A1431" s="1">
        <v>46244</v>
      </c>
      <c r="B1431" t="s">
        <v>977</v>
      </c>
      <c r="C1431" t="s">
        <v>7</v>
      </c>
      <c r="D1431" t="s">
        <v>1311</v>
      </c>
      <c r="E1431" t="s">
        <v>208</v>
      </c>
      <c r="F1431" t="s">
        <v>1617</v>
      </c>
      <c r="G1431">
        <v>29187</v>
      </c>
      <c r="H1431" s="1">
        <v>41501</v>
      </c>
      <c r="I1431" s="1">
        <v>41513</v>
      </c>
      <c r="J1431" s="1">
        <v>47696</v>
      </c>
      <c r="K1431" t="s">
        <v>113</v>
      </c>
      <c r="L1431" t="s">
        <v>7</v>
      </c>
      <c r="M1431">
        <v>0</v>
      </c>
      <c r="N1431">
        <v>0</v>
      </c>
      <c r="O1431" t="s">
        <v>120</v>
      </c>
      <c r="P1431" t="s">
        <v>831</v>
      </c>
      <c r="AH1431">
        <v>1732990</v>
      </c>
      <c r="AI1431">
        <v>1732059</v>
      </c>
      <c r="AJ1431">
        <f t="shared" si="27"/>
        <v>1</v>
      </c>
    </row>
    <row r="1432" spans="1:36">
      <c r="A1432" s="1">
        <v>46213</v>
      </c>
      <c r="B1432" t="s">
        <v>977</v>
      </c>
      <c r="C1432" t="s">
        <v>7</v>
      </c>
      <c r="D1432" t="s">
        <v>1311</v>
      </c>
      <c r="E1432" t="s">
        <v>208</v>
      </c>
      <c r="F1432" t="s">
        <v>1617</v>
      </c>
      <c r="G1432">
        <v>29187</v>
      </c>
      <c r="H1432" s="1">
        <v>41501</v>
      </c>
      <c r="I1432" s="1">
        <v>41513</v>
      </c>
      <c r="J1432" s="1">
        <v>47696</v>
      </c>
      <c r="K1432" t="s">
        <v>113</v>
      </c>
      <c r="L1432" t="s">
        <v>7</v>
      </c>
      <c r="M1432">
        <v>0</v>
      </c>
      <c r="N1432">
        <v>0</v>
      </c>
      <c r="O1432" t="s">
        <v>120</v>
      </c>
      <c r="P1432" t="s">
        <v>831</v>
      </c>
      <c r="AH1432">
        <v>1732765</v>
      </c>
      <c r="AI1432">
        <v>1733222</v>
      </c>
      <c r="AJ1432">
        <f t="shared" si="27"/>
        <v>1</v>
      </c>
    </row>
    <row r="1433" spans="1:36">
      <c r="A1433" s="1">
        <v>46213</v>
      </c>
      <c r="B1433" t="s">
        <v>977</v>
      </c>
      <c r="C1433" t="s">
        <v>7</v>
      </c>
      <c r="D1433" t="s">
        <v>1323</v>
      </c>
      <c r="E1433" t="s">
        <v>208</v>
      </c>
      <c r="F1433" t="s">
        <v>1617</v>
      </c>
      <c r="G1433">
        <v>29188</v>
      </c>
      <c r="H1433" s="1">
        <v>41501</v>
      </c>
      <c r="I1433" s="1">
        <v>41513</v>
      </c>
      <c r="J1433" s="1">
        <v>47696</v>
      </c>
      <c r="K1433" t="s">
        <v>113</v>
      </c>
      <c r="L1433" t="s">
        <v>7</v>
      </c>
      <c r="M1433">
        <v>0</v>
      </c>
      <c r="N1433">
        <v>0</v>
      </c>
      <c r="O1433" t="s">
        <v>120</v>
      </c>
      <c r="P1433" t="s">
        <v>831</v>
      </c>
      <c r="AH1433">
        <v>1731824</v>
      </c>
      <c r="AI1433">
        <v>1733142</v>
      </c>
      <c r="AJ1433">
        <f t="shared" si="27"/>
        <v>1</v>
      </c>
    </row>
    <row r="1434" spans="1:36">
      <c r="A1434" s="1">
        <v>46244</v>
      </c>
      <c r="B1434" t="s">
        <v>977</v>
      </c>
      <c r="C1434" t="s">
        <v>7</v>
      </c>
      <c r="D1434" t="s">
        <v>1323</v>
      </c>
      <c r="E1434" t="s">
        <v>208</v>
      </c>
      <c r="F1434" t="s">
        <v>1617</v>
      </c>
      <c r="G1434">
        <v>29188</v>
      </c>
      <c r="H1434" s="1">
        <v>41501</v>
      </c>
      <c r="I1434" s="1">
        <v>41513</v>
      </c>
      <c r="J1434" s="1">
        <v>47696</v>
      </c>
      <c r="K1434" t="s">
        <v>113</v>
      </c>
      <c r="L1434" t="s">
        <v>7</v>
      </c>
      <c r="M1434">
        <v>0</v>
      </c>
      <c r="N1434">
        <v>0</v>
      </c>
      <c r="O1434" t="s">
        <v>120</v>
      </c>
      <c r="P1434" t="s">
        <v>831</v>
      </c>
      <c r="AH1434">
        <v>1733177</v>
      </c>
      <c r="AI1434">
        <v>1732469</v>
      </c>
      <c r="AJ1434">
        <f t="shared" si="27"/>
        <v>1</v>
      </c>
    </row>
    <row r="1435" spans="1:36">
      <c r="A1435" s="1">
        <v>46244</v>
      </c>
      <c r="B1435" t="s">
        <v>977</v>
      </c>
      <c r="C1435" t="s">
        <v>7</v>
      </c>
      <c r="D1435" t="s">
        <v>1311</v>
      </c>
      <c r="E1435" t="s">
        <v>208</v>
      </c>
      <c r="F1435" t="s">
        <v>1617</v>
      </c>
      <c r="G1435">
        <v>31337</v>
      </c>
      <c r="H1435" s="1">
        <v>41788</v>
      </c>
      <c r="I1435" s="1">
        <v>41793</v>
      </c>
      <c r="J1435" s="1">
        <v>47696</v>
      </c>
      <c r="K1435" t="s">
        <v>113</v>
      </c>
      <c r="L1435" t="s">
        <v>7</v>
      </c>
      <c r="M1435">
        <v>0</v>
      </c>
      <c r="N1435">
        <v>0</v>
      </c>
      <c r="O1435" t="s">
        <v>120</v>
      </c>
      <c r="P1435" t="s">
        <v>1618</v>
      </c>
      <c r="AH1435">
        <v>1732302</v>
      </c>
      <c r="AI1435">
        <v>1732071</v>
      </c>
      <c r="AJ1435">
        <f t="shared" si="27"/>
        <v>1</v>
      </c>
    </row>
    <row r="1436" spans="1:36">
      <c r="A1436" s="1">
        <v>46213</v>
      </c>
      <c r="B1436" t="s">
        <v>977</v>
      </c>
      <c r="C1436" t="s">
        <v>7</v>
      </c>
      <c r="D1436" t="s">
        <v>1311</v>
      </c>
      <c r="E1436" t="s">
        <v>208</v>
      </c>
      <c r="F1436" t="s">
        <v>1617</v>
      </c>
      <c r="G1436">
        <v>31337</v>
      </c>
      <c r="H1436" s="1">
        <v>41788</v>
      </c>
      <c r="I1436" s="1">
        <v>41793</v>
      </c>
      <c r="J1436" s="1">
        <v>47696</v>
      </c>
      <c r="K1436" t="s">
        <v>113</v>
      </c>
      <c r="L1436" t="s">
        <v>7</v>
      </c>
      <c r="M1436">
        <v>0</v>
      </c>
      <c r="N1436">
        <v>0</v>
      </c>
      <c r="O1436" t="s">
        <v>120</v>
      </c>
      <c r="P1436" t="s">
        <v>1618</v>
      </c>
      <c r="AH1436">
        <v>1732738</v>
      </c>
      <c r="AI1436">
        <v>1732450</v>
      </c>
      <c r="AJ1436">
        <f t="shared" si="27"/>
        <v>1</v>
      </c>
    </row>
    <row r="1437" spans="1:36">
      <c r="A1437" s="1">
        <v>46213</v>
      </c>
      <c r="B1437" t="s">
        <v>977</v>
      </c>
      <c r="C1437" t="s">
        <v>7</v>
      </c>
      <c r="D1437" t="s">
        <v>1323</v>
      </c>
      <c r="E1437" t="s">
        <v>208</v>
      </c>
      <c r="F1437" t="s">
        <v>1617</v>
      </c>
      <c r="G1437">
        <v>35627</v>
      </c>
      <c r="H1437" s="1">
        <v>42278</v>
      </c>
      <c r="I1437" s="1">
        <v>42283</v>
      </c>
      <c r="J1437" s="1">
        <v>47696</v>
      </c>
      <c r="K1437" t="s">
        <v>113</v>
      </c>
      <c r="L1437" t="s">
        <v>7</v>
      </c>
      <c r="M1437">
        <v>0</v>
      </c>
      <c r="N1437">
        <v>0</v>
      </c>
      <c r="O1437" t="s">
        <v>120</v>
      </c>
      <c r="P1437" t="s">
        <v>1586</v>
      </c>
      <c r="AH1437">
        <v>1730834</v>
      </c>
      <c r="AI1437">
        <v>1731784</v>
      </c>
      <c r="AJ1437">
        <f t="shared" si="27"/>
        <v>1</v>
      </c>
    </row>
    <row r="1438" spans="1:36">
      <c r="A1438" s="1">
        <v>46244</v>
      </c>
      <c r="B1438" t="s">
        <v>977</v>
      </c>
      <c r="C1438" t="s">
        <v>7</v>
      </c>
      <c r="D1438" t="s">
        <v>1323</v>
      </c>
      <c r="E1438" t="s">
        <v>208</v>
      </c>
      <c r="F1438" t="s">
        <v>1617</v>
      </c>
      <c r="G1438">
        <v>35627</v>
      </c>
      <c r="H1438" s="1">
        <v>42278</v>
      </c>
      <c r="I1438" s="1">
        <v>42283</v>
      </c>
      <c r="J1438" s="1">
        <v>47696</v>
      </c>
      <c r="K1438" t="s">
        <v>113</v>
      </c>
      <c r="L1438" t="s">
        <v>7</v>
      </c>
      <c r="M1438">
        <v>0</v>
      </c>
      <c r="N1438">
        <v>0</v>
      </c>
      <c r="O1438" t="s">
        <v>120</v>
      </c>
      <c r="P1438" t="s">
        <v>1586</v>
      </c>
      <c r="AH1438">
        <v>1732885</v>
      </c>
      <c r="AI1438">
        <v>1733054</v>
      </c>
      <c r="AJ1438">
        <f t="shared" si="27"/>
        <v>1</v>
      </c>
    </row>
    <row r="1439" spans="1:36">
      <c r="A1439" s="1">
        <v>46251</v>
      </c>
      <c r="B1439" t="s">
        <v>977</v>
      </c>
      <c r="C1439" t="s">
        <v>7</v>
      </c>
      <c r="D1439" t="s">
        <v>1428</v>
      </c>
      <c r="E1439" t="s">
        <v>208</v>
      </c>
      <c r="F1439" t="s">
        <v>1548</v>
      </c>
      <c r="G1439">
        <v>16420</v>
      </c>
      <c r="H1439" s="1">
        <v>39815</v>
      </c>
      <c r="I1439" s="1">
        <v>39815</v>
      </c>
      <c r="J1439" s="1">
        <v>50236</v>
      </c>
      <c r="K1439" t="s">
        <v>113</v>
      </c>
      <c r="L1439" t="s">
        <v>7</v>
      </c>
      <c r="M1439">
        <v>0</v>
      </c>
      <c r="N1439">
        <v>0</v>
      </c>
      <c r="O1439" t="s">
        <v>120</v>
      </c>
      <c r="P1439" t="s">
        <v>1601</v>
      </c>
      <c r="AH1439">
        <v>1730326</v>
      </c>
      <c r="AI1439">
        <v>1732892</v>
      </c>
      <c r="AJ1439">
        <f t="shared" si="27"/>
        <v>1</v>
      </c>
    </row>
    <row r="1440" spans="1:36">
      <c r="A1440" s="1">
        <v>46218</v>
      </c>
      <c r="B1440" t="s">
        <v>977</v>
      </c>
      <c r="C1440" t="s">
        <v>7</v>
      </c>
      <c r="D1440" t="s">
        <v>1428</v>
      </c>
      <c r="E1440" t="s">
        <v>208</v>
      </c>
      <c r="F1440" t="s">
        <v>1548</v>
      </c>
      <c r="G1440">
        <v>16420</v>
      </c>
      <c r="H1440" s="1">
        <v>39815</v>
      </c>
      <c r="I1440" s="1">
        <v>39815</v>
      </c>
      <c r="J1440" s="1">
        <v>50236</v>
      </c>
      <c r="K1440" t="s">
        <v>113</v>
      </c>
      <c r="L1440" t="s">
        <v>7</v>
      </c>
      <c r="M1440">
        <v>0</v>
      </c>
      <c r="N1440">
        <v>0</v>
      </c>
      <c r="O1440" t="s">
        <v>120</v>
      </c>
      <c r="P1440" t="s">
        <v>1601</v>
      </c>
      <c r="AH1440">
        <v>1731809</v>
      </c>
      <c r="AI1440">
        <v>1731948</v>
      </c>
      <c r="AJ1440">
        <f t="shared" si="27"/>
        <v>1</v>
      </c>
    </row>
    <row r="1441" spans="1:36">
      <c r="A1441" s="1">
        <v>46218</v>
      </c>
      <c r="B1441" t="s">
        <v>977</v>
      </c>
      <c r="C1441" t="s">
        <v>7</v>
      </c>
      <c r="D1441" t="s">
        <v>1428</v>
      </c>
      <c r="E1441" t="s">
        <v>208</v>
      </c>
      <c r="F1441" t="s">
        <v>1548</v>
      </c>
      <c r="G1441">
        <v>38327</v>
      </c>
      <c r="H1441" s="1">
        <v>42612</v>
      </c>
      <c r="I1441" s="1">
        <v>42614</v>
      </c>
      <c r="J1441" s="1">
        <v>50236</v>
      </c>
      <c r="K1441" t="s">
        <v>113</v>
      </c>
      <c r="L1441" t="s">
        <v>7</v>
      </c>
      <c r="M1441">
        <v>0</v>
      </c>
      <c r="N1441">
        <v>0</v>
      </c>
      <c r="O1441" t="s">
        <v>120</v>
      </c>
      <c r="P1441" t="s">
        <v>993</v>
      </c>
      <c r="AH1441">
        <v>1729650</v>
      </c>
      <c r="AI1441">
        <v>1733292</v>
      </c>
      <c r="AJ1441">
        <f t="shared" si="27"/>
        <v>1</v>
      </c>
    </row>
    <row r="1442" spans="1:36">
      <c r="A1442" s="1">
        <v>46251</v>
      </c>
      <c r="B1442" t="s">
        <v>977</v>
      </c>
      <c r="C1442" t="s">
        <v>7</v>
      </c>
      <c r="D1442" t="s">
        <v>1428</v>
      </c>
      <c r="E1442" t="s">
        <v>208</v>
      </c>
      <c r="F1442" t="s">
        <v>1548</v>
      </c>
      <c r="G1442">
        <v>38327</v>
      </c>
      <c r="H1442" s="1">
        <v>42612</v>
      </c>
      <c r="I1442" s="1">
        <v>42614</v>
      </c>
      <c r="J1442" s="1">
        <v>50236</v>
      </c>
      <c r="K1442" t="s">
        <v>113</v>
      </c>
      <c r="L1442" t="s">
        <v>7</v>
      </c>
      <c r="M1442">
        <v>0</v>
      </c>
      <c r="N1442">
        <v>0</v>
      </c>
      <c r="O1442" t="s">
        <v>120</v>
      </c>
      <c r="P1442" t="s">
        <v>993</v>
      </c>
      <c r="AH1442">
        <v>1730276</v>
      </c>
      <c r="AI1442">
        <v>1732731</v>
      </c>
      <c r="AJ1442">
        <f t="shared" si="27"/>
        <v>1</v>
      </c>
    </row>
    <row r="1443" spans="1:36">
      <c r="A1443" s="1">
        <v>46230</v>
      </c>
      <c r="B1443" t="s">
        <v>977</v>
      </c>
      <c r="C1443" t="s">
        <v>7</v>
      </c>
      <c r="D1443" t="s">
        <v>1428</v>
      </c>
      <c r="E1443" t="s">
        <v>208</v>
      </c>
      <c r="F1443" t="s">
        <v>1541</v>
      </c>
      <c r="G1443">
        <v>15758</v>
      </c>
      <c r="H1443" s="1">
        <v>39601</v>
      </c>
      <c r="I1443" s="1">
        <v>39601</v>
      </c>
      <c r="J1443" s="1">
        <v>49759</v>
      </c>
      <c r="K1443" t="s">
        <v>980</v>
      </c>
      <c r="L1443" t="s">
        <v>7</v>
      </c>
      <c r="M1443">
        <v>467.01</v>
      </c>
      <c r="N1443">
        <v>467.01</v>
      </c>
      <c r="O1443" t="s">
        <v>120</v>
      </c>
      <c r="P1443" t="s">
        <v>1612</v>
      </c>
      <c r="AH1443">
        <v>1729518</v>
      </c>
      <c r="AI1443">
        <v>1732671</v>
      </c>
      <c r="AJ1443">
        <f t="shared" si="27"/>
        <v>1</v>
      </c>
    </row>
    <row r="1444" spans="1:36">
      <c r="A1444" s="1">
        <v>46230</v>
      </c>
      <c r="B1444" t="s">
        <v>977</v>
      </c>
      <c r="C1444" t="s">
        <v>7</v>
      </c>
      <c r="D1444" t="s">
        <v>1428</v>
      </c>
      <c r="E1444" t="s">
        <v>208</v>
      </c>
      <c r="F1444" t="s">
        <v>1541</v>
      </c>
      <c r="G1444">
        <v>15758</v>
      </c>
      <c r="H1444" s="1">
        <v>39601</v>
      </c>
      <c r="I1444" s="1">
        <v>39601</v>
      </c>
      <c r="J1444" s="1">
        <v>49759</v>
      </c>
      <c r="K1444" t="s">
        <v>113</v>
      </c>
      <c r="L1444" t="s">
        <v>7</v>
      </c>
      <c r="M1444">
        <v>1559.86</v>
      </c>
      <c r="N1444">
        <v>1559.86</v>
      </c>
      <c r="O1444" t="s">
        <v>120</v>
      </c>
      <c r="P1444" t="s">
        <v>1612</v>
      </c>
      <c r="AH1444">
        <v>1733635</v>
      </c>
      <c r="AI1444">
        <v>1732837</v>
      </c>
      <c r="AJ1444">
        <f t="shared" si="27"/>
        <v>1</v>
      </c>
    </row>
    <row r="1445" spans="1:36">
      <c r="A1445" s="1">
        <v>46230</v>
      </c>
      <c r="B1445" t="s">
        <v>977</v>
      </c>
      <c r="C1445" t="s">
        <v>7</v>
      </c>
      <c r="D1445" t="s">
        <v>1428</v>
      </c>
      <c r="E1445" t="s">
        <v>208</v>
      </c>
      <c r="F1445" t="s">
        <v>1541</v>
      </c>
      <c r="G1445">
        <v>25316</v>
      </c>
      <c r="H1445" s="1">
        <v>40994</v>
      </c>
      <c r="I1445" s="1">
        <v>40997</v>
      </c>
      <c r="J1445" s="1">
        <v>49759</v>
      </c>
      <c r="K1445" t="s">
        <v>113</v>
      </c>
      <c r="L1445" t="s">
        <v>7</v>
      </c>
      <c r="M1445">
        <v>-1559.86</v>
      </c>
      <c r="N1445">
        <v>-1559.86</v>
      </c>
      <c r="O1445" t="s">
        <v>120</v>
      </c>
      <c r="P1445" t="s">
        <v>800</v>
      </c>
      <c r="AH1445">
        <v>1732513</v>
      </c>
      <c r="AI1445">
        <v>1732882</v>
      </c>
      <c r="AJ1445">
        <f t="shared" si="27"/>
        <v>1</v>
      </c>
    </row>
    <row r="1446" spans="1:36">
      <c r="A1446" s="1">
        <v>46230</v>
      </c>
      <c r="B1446" t="s">
        <v>977</v>
      </c>
      <c r="C1446" t="s">
        <v>7</v>
      </c>
      <c r="D1446" t="s">
        <v>1428</v>
      </c>
      <c r="E1446" t="s">
        <v>208</v>
      </c>
      <c r="F1446" t="s">
        <v>1541</v>
      </c>
      <c r="G1446">
        <v>25316</v>
      </c>
      <c r="H1446" s="1">
        <v>40994</v>
      </c>
      <c r="I1446" s="1">
        <v>40997</v>
      </c>
      <c r="J1446" s="1">
        <v>49759</v>
      </c>
      <c r="K1446" t="s">
        <v>980</v>
      </c>
      <c r="L1446" t="s">
        <v>7</v>
      </c>
      <c r="M1446">
        <v>-467.01</v>
      </c>
      <c r="N1446">
        <v>-467.01</v>
      </c>
      <c r="O1446" t="s">
        <v>120</v>
      </c>
      <c r="P1446" t="s">
        <v>800</v>
      </c>
      <c r="AH1446">
        <v>1732268</v>
      </c>
      <c r="AI1446">
        <v>1731936</v>
      </c>
      <c r="AJ1446">
        <f t="shared" si="27"/>
        <v>1</v>
      </c>
    </row>
    <row r="1447" spans="1:36">
      <c r="A1447" s="1">
        <v>46230</v>
      </c>
      <c r="B1447" t="s">
        <v>977</v>
      </c>
      <c r="C1447" t="s">
        <v>7</v>
      </c>
      <c r="D1447" t="s">
        <v>1428</v>
      </c>
      <c r="E1447" t="s">
        <v>208</v>
      </c>
      <c r="F1447" t="s">
        <v>1514</v>
      </c>
      <c r="G1447">
        <v>15755</v>
      </c>
      <c r="H1447" s="1">
        <v>39601</v>
      </c>
      <c r="I1447" s="1">
        <v>39601</v>
      </c>
      <c r="J1447" s="1">
        <v>49668</v>
      </c>
      <c r="K1447" t="s">
        <v>113</v>
      </c>
      <c r="L1447" t="s">
        <v>7</v>
      </c>
      <c r="M1447">
        <v>19.22</v>
      </c>
      <c r="N1447">
        <v>19.22</v>
      </c>
      <c r="O1447" t="s">
        <v>120</v>
      </c>
      <c r="P1447" t="s">
        <v>1612</v>
      </c>
      <c r="AH1447">
        <v>1732438</v>
      </c>
      <c r="AI1447">
        <v>1732027</v>
      </c>
      <c r="AJ1447">
        <f t="shared" si="27"/>
        <v>1</v>
      </c>
    </row>
    <row r="1448" spans="1:36">
      <c r="A1448" s="1">
        <v>46230</v>
      </c>
      <c r="B1448" t="s">
        <v>977</v>
      </c>
      <c r="C1448" t="s">
        <v>7</v>
      </c>
      <c r="D1448" t="s">
        <v>1428</v>
      </c>
      <c r="E1448" t="s">
        <v>208</v>
      </c>
      <c r="F1448" t="s">
        <v>1514</v>
      </c>
      <c r="G1448">
        <v>15755</v>
      </c>
      <c r="H1448" s="1">
        <v>39601</v>
      </c>
      <c r="I1448" s="1">
        <v>39601</v>
      </c>
      <c r="J1448" s="1">
        <v>49668</v>
      </c>
      <c r="K1448" t="s">
        <v>980</v>
      </c>
      <c r="L1448" t="s">
        <v>7</v>
      </c>
      <c r="M1448">
        <v>85.27</v>
      </c>
      <c r="N1448">
        <v>85.27</v>
      </c>
      <c r="O1448" t="s">
        <v>120</v>
      </c>
      <c r="P1448" t="s">
        <v>1612</v>
      </c>
      <c r="AH1448">
        <v>1732907</v>
      </c>
      <c r="AI1448">
        <v>1733436</v>
      </c>
      <c r="AJ1448">
        <f t="shared" si="27"/>
        <v>1</v>
      </c>
    </row>
    <row r="1449" spans="1:36">
      <c r="A1449" s="1">
        <v>46230</v>
      </c>
      <c r="B1449" t="s">
        <v>977</v>
      </c>
      <c r="C1449" t="s">
        <v>7</v>
      </c>
      <c r="D1449" t="s">
        <v>1428</v>
      </c>
      <c r="E1449" t="s">
        <v>208</v>
      </c>
      <c r="F1449" t="s">
        <v>1514</v>
      </c>
      <c r="G1449">
        <v>25343</v>
      </c>
      <c r="H1449" s="1">
        <v>40994</v>
      </c>
      <c r="I1449" s="1">
        <v>40997</v>
      </c>
      <c r="J1449" s="1">
        <v>49668</v>
      </c>
      <c r="K1449" t="s">
        <v>113</v>
      </c>
      <c r="L1449" t="s">
        <v>7</v>
      </c>
      <c r="M1449">
        <v>-19.22</v>
      </c>
      <c r="N1449">
        <v>-19.22</v>
      </c>
      <c r="O1449" t="s">
        <v>120</v>
      </c>
      <c r="P1449" t="s">
        <v>1602</v>
      </c>
      <c r="AH1449">
        <v>1732017</v>
      </c>
      <c r="AI1449">
        <v>1732669</v>
      </c>
      <c r="AJ1449">
        <f t="shared" si="27"/>
        <v>1</v>
      </c>
    </row>
    <row r="1450" spans="1:36">
      <c r="A1450" s="1">
        <v>46230</v>
      </c>
      <c r="B1450" t="s">
        <v>977</v>
      </c>
      <c r="C1450" t="s">
        <v>7</v>
      </c>
      <c r="D1450" t="s">
        <v>1428</v>
      </c>
      <c r="E1450" t="s">
        <v>208</v>
      </c>
      <c r="F1450" t="s">
        <v>1514</v>
      </c>
      <c r="G1450">
        <v>25343</v>
      </c>
      <c r="H1450" s="1">
        <v>40994</v>
      </c>
      <c r="I1450" s="1">
        <v>40997</v>
      </c>
      <c r="J1450" s="1">
        <v>49668</v>
      </c>
      <c r="K1450" t="s">
        <v>980</v>
      </c>
      <c r="L1450" t="s">
        <v>7</v>
      </c>
      <c r="M1450">
        <v>-85.27</v>
      </c>
      <c r="N1450">
        <v>-85.27</v>
      </c>
      <c r="O1450" t="s">
        <v>120</v>
      </c>
      <c r="P1450" t="s">
        <v>1602</v>
      </c>
      <c r="AH1450">
        <v>1733320</v>
      </c>
      <c r="AI1450">
        <v>1732073</v>
      </c>
      <c r="AJ1450">
        <f t="shared" si="27"/>
        <v>1</v>
      </c>
    </row>
    <row r="1451" spans="1:36">
      <c r="A1451" s="1">
        <v>46218</v>
      </c>
      <c r="B1451" t="s">
        <v>977</v>
      </c>
      <c r="C1451" t="s">
        <v>7</v>
      </c>
      <c r="D1451" t="s">
        <v>1428</v>
      </c>
      <c r="E1451" t="s">
        <v>208</v>
      </c>
      <c r="F1451" t="s">
        <v>1505</v>
      </c>
      <c r="G1451">
        <v>16418</v>
      </c>
      <c r="H1451" s="1">
        <v>39815</v>
      </c>
      <c r="I1451" s="1">
        <v>39815</v>
      </c>
      <c r="J1451" s="1">
        <v>48990</v>
      </c>
      <c r="K1451" t="s">
        <v>350</v>
      </c>
      <c r="L1451" t="s">
        <v>7</v>
      </c>
      <c r="M1451">
        <v>0</v>
      </c>
      <c r="N1451">
        <v>0</v>
      </c>
      <c r="O1451" t="s">
        <v>120</v>
      </c>
      <c r="P1451" t="s">
        <v>1601</v>
      </c>
      <c r="AH1451">
        <v>1728766</v>
      </c>
      <c r="AI1451">
        <v>1732447</v>
      </c>
      <c r="AJ1451">
        <f t="shared" si="27"/>
        <v>1</v>
      </c>
    </row>
    <row r="1452" spans="1:36">
      <c r="A1452" s="1">
        <v>46251</v>
      </c>
      <c r="B1452" t="s">
        <v>977</v>
      </c>
      <c r="C1452" t="s">
        <v>7</v>
      </c>
      <c r="D1452" t="s">
        <v>1428</v>
      </c>
      <c r="E1452" t="s">
        <v>208</v>
      </c>
      <c r="F1452" t="s">
        <v>1505</v>
      </c>
      <c r="G1452">
        <v>16418</v>
      </c>
      <c r="H1452" s="1">
        <v>39815</v>
      </c>
      <c r="I1452" s="1">
        <v>39815</v>
      </c>
      <c r="J1452" s="1">
        <v>48990</v>
      </c>
      <c r="K1452" t="s">
        <v>350</v>
      </c>
      <c r="L1452" t="s">
        <v>7</v>
      </c>
      <c r="M1452">
        <v>0</v>
      </c>
      <c r="N1452">
        <v>0</v>
      </c>
      <c r="O1452" t="s">
        <v>120</v>
      </c>
      <c r="P1452" t="s">
        <v>1601</v>
      </c>
      <c r="AH1452">
        <v>1731334</v>
      </c>
      <c r="AI1452">
        <v>1733443</v>
      </c>
      <c r="AJ1452">
        <f t="shared" si="27"/>
        <v>1</v>
      </c>
    </row>
    <row r="1453" spans="1:36">
      <c r="A1453" s="1">
        <v>46251</v>
      </c>
      <c r="B1453" t="s">
        <v>977</v>
      </c>
      <c r="C1453" t="s">
        <v>7</v>
      </c>
      <c r="D1453" t="s">
        <v>1428</v>
      </c>
      <c r="E1453" t="s">
        <v>208</v>
      </c>
      <c r="F1453" t="s">
        <v>1505</v>
      </c>
      <c r="G1453">
        <v>25334</v>
      </c>
      <c r="H1453" s="1">
        <v>40994</v>
      </c>
      <c r="I1453" s="1">
        <v>40997</v>
      </c>
      <c r="J1453" s="1">
        <v>48990</v>
      </c>
      <c r="K1453" t="s">
        <v>350</v>
      </c>
      <c r="L1453" t="s">
        <v>7</v>
      </c>
      <c r="M1453">
        <v>0</v>
      </c>
      <c r="N1453">
        <v>0</v>
      </c>
      <c r="O1453" t="s">
        <v>120</v>
      </c>
      <c r="P1453" t="s">
        <v>1585</v>
      </c>
      <c r="AH1453">
        <v>1732355</v>
      </c>
      <c r="AI1453">
        <v>1732729</v>
      </c>
      <c r="AJ1453">
        <f t="shared" si="27"/>
        <v>1</v>
      </c>
    </row>
    <row r="1454" spans="1:36">
      <c r="A1454" s="1">
        <v>46218</v>
      </c>
      <c r="B1454" t="s">
        <v>977</v>
      </c>
      <c r="C1454" t="s">
        <v>7</v>
      </c>
      <c r="D1454" t="s">
        <v>1428</v>
      </c>
      <c r="E1454" t="s">
        <v>208</v>
      </c>
      <c r="F1454" t="s">
        <v>1505</v>
      </c>
      <c r="G1454">
        <v>25334</v>
      </c>
      <c r="H1454" s="1">
        <v>40994</v>
      </c>
      <c r="I1454" s="1">
        <v>40997</v>
      </c>
      <c r="J1454" s="1">
        <v>48990</v>
      </c>
      <c r="K1454" t="s">
        <v>350</v>
      </c>
      <c r="L1454" t="s">
        <v>7</v>
      </c>
      <c r="M1454">
        <v>0</v>
      </c>
      <c r="N1454">
        <v>0</v>
      </c>
      <c r="O1454" t="s">
        <v>120</v>
      </c>
      <c r="P1454" t="s">
        <v>1585</v>
      </c>
      <c r="AH1454">
        <v>1732646</v>
      </c>
      <c r="AI1454">
        <v>1732581</v>
      </c>
      <c r="AJ1454">
        <f t="shared" si="27"/>
        <v>1</v>
      </c>
    </row>
    <row r="1455" spans="1:36">
      <c r="A1455" s="1">
        <v>46230</v>
      </c>
      <c r="B1455" t="s">
        <v>977</v>
      </c>
      <c r="C1455" t="s">
        <v>7</v>
      </c>
      <c r="D1455" t="s">
        <v>1428</v>
      </c>
      <c r="E1455" t="s">
        <v>208</v>
      </c>
      <c r="F1455" t="s">
        <v>1506</v>
      </c>
      <c r="G1455">
        <v>17079</v>
      </c>
      <c r="H1455" s="1">
        <v>39904</v>
      </c>
      <c r="I1455" s="1">
        <v>39904</v>
      </c>
      <c r="J1455" s="1">
        <v>49212</v>
      </c>
      <c r="K1455" t="s">
        <v>113</v>
      </c>
      <c r="L1455" t="s">
        <v>7</v>
      </c>
      <c r="M1455">
        <v>20.28</v>
      </c>
      <c r="N1455">
        <v>20.28</v>
      </c>
      <c r="O1455" t="s">
        <v>120</v>
      </c>
      <c r="P1455" t="s">
        <v>1601</v>
      </c>
      <c r="AH1455">
        <v>1732898</v>
      </c>
      <c r="AI1455">
        <v>1732327</v>
      </c>
      <c r="AJ1455">
        <f t="shared" si="27"/>
        <v>1</v>
      </c>
    </row>
    <row r="1456" spans="1:36">
      <c r="A1456" s="1">
        <v>46230</v>
      </c>
      <c r="B1456" t="s">
        <v>977</v>
      </c>
      <c r="C1456" t="s">
        <v>7</v>
      </c>
      <c r="D1456" t="s">
        <v>1428</v>
      </c>
      <c r="E1456" t="s">
        <v>208</v>
      </c>
      <c r="F1456" t="s">
        <v>1506</v>
      </c>
      <c r="G1456">
        <v>17079</v>
      </c>
      <c r="H1456" s="1">
        <v>39904</v>
      </c>
      <c r="I1456" s="1">
        <v>39904</v>
      </c>
      <c r="J1456" s="1">
        <v>49212</v>
      </c>
      <c r="K1456" t="s">
        <v>980</v>
      </c>
      <c r="L1456" t="s">
        <v>7</v>
      </c>
      <c r="M1456">
        <v>132.6</v>
      </c>
      <c r="N1456">
        <v>132.6</v>
      </c>
      <c r="O1456" t="s">
        <v>120</v>
      </c>
      <c r="P1456" t="s">
        <v>1601</v>
      </c>
      <c r="AH1456">
        <v>1731082</v>
      </c>
      <c r="AI1456">
        <v>1732730</v>
      </c>
      <c r="AJ1456">
        <f t="shared" si="27"/>
        <v>1</v>
      </c>
    </row>
    <row r="1457" spans="1:36">
      <c r="A1457" s="1">
        <v>46230</v>
      </c>
      <c r="B1457" t="s">
        <v>977</v>
      </c>
      <c r="C1457" t="s">
        <v>7</v>
      </c>
      <c r="D1457" t="s">
        <v>1428</v>
      </c>
      <c r="E1457" t="s">
        <v>208</v>
      </c>
      <c r="F1457" t="s">
        <v>1506</v>
      </c>
      <c r="G1457">
        <v>25326</v>
      </c>
      <c r="H1457" s="1">
        <v>40994</v>
      </c>
      <c r="I1457" s="1">
        <v>40997</v>
      </c>
      <c r="J1457" s="1">
        <v>49212</v>
      </c>
      <c r="K1457" t="s">
        <v>113</v>
      </c>
      <c r="L1457" t="s">
        <v>7</v>
      </c>
      <c r="M1457">
        <v>-20.28</v>
      </c>
      <c r="N1457">
        <v>-20.28</v>
      </c>
      <c r="O1457" t="s">
        <v>120</v>
      </c>
      <c r="P1457" t="s">
        <v>1590</v>
      </c>
      <c r="AH1457">
        <v>1730947</v>
      </c>
      <c r="AI1457">
        <v>1732069</v>
      </c>
      <c r="AJ1457">
        <f t="shared" si="27"/>
        <v>1</v>
      </c>
    </row>
    <row r="1458" spans="1:36">
      <c r="A1458" s="1">
        <v>46230</v>
      </c>
      <c r="B1458" t="s">
        <v>977</v>
      </c>
      <c r="C1458" t="s">
        <v>7</v>
      </c>
      <c r="D1458" t="s">
        <v>1428</v>
      </c>
      <c r="E1458" t="s">
        <v>208</v>
      </c>
      <c r="F1458" t="s">
        <v>1506</v>
      </c>
      <c r="G1458">
        <v>25326</v>
      </c>
      <c r="H1458" s="1">
        <v>40994</v>
      </c>
      <c r="I1458" s="1">
        <v>40997</v>
      </c>
      <c r="J1458" s="1">
        <v>49212</v>
      </c>
      <c r="K1458" t="s">
        <v>980</v>
      </c>
      <c r="L1458" t="s">
        <v>7</v>
      </c>
      <c r="M1458">
        <v>-132.6</v>
      </c>
      <c r="N1458">
        <v>-132.6</v>
      </c>
      <c r="O1458" t="s">
        <v>120</v>
      </c>
      <c r="P1458" t="s">
        <v>1590</v>
      </c>
      <c r="AH1458">
        <v>1732367</v>
      </c>
      <c r="AI1458">
        <v>1732583</v>
      </c>
      <c r="AJ1458">
        <f t="shared" si="27"/>
        <v>1</v>
      </c>
    </row>
    <row r="1459" spans="1:36">
      <c r="A1459" s="1">
        <v>46230</v>
      </c>
      <c r="B1459" t="s">
        <v>977</v>
      </c>
      <c r="C1459" t="s">
        <v>7</v>
      </c>
      <c r="D1459" t="s">
        <v>1428</v>
      </c>
      <c r="E1459" t="s">
        <v>208</v>
      </c>
      <c r="F1459" t="s">
        <v>1507</v>
      </c>
      <c r="G1459">
        <v>18293</v>
      </c>
      <c r="H1459" s="1">
        <v>40087</v>
      </c>
      <c r="I1459" s="1">
        <v>40087</v>
      </c>
      <c r="J1459" s="1">
        <v>49273</v>
      </c>
      <c r="K1459" t="s">
        <v>980</v>
      </c>
      <c r="L1459" t="s">
        <v>7</v>
      </c>
      <c r="M1459">
        <v>9.7100000000000009</v>
      </c>
      <c r="N1459">
        <v>9.7100000000000009</v>
      </c>
      <c r="O1459" t="s">
        <v>120</v>
      </c>
      <c r="P1459" t="s">
        <v>1601</v>
      </c>
      <c r="AH1459">
        <v>1732775</v>
      </c>
      <c r="AI1459">
        <v>1732172</v>
      </c>
      <c r="AJ1459">
        <f t="shared" si="27"/>
        <v>1</v>
      </c>
    </row>
    <row r="1460" spans="1:36">
      <c r="A1460" s="1">
        <v>46230</v>
      </c>
      <c r="B1460" t="s">
        <v>977</v>
      </c>
      <c r="C1460" t="s">
        <v>7</v>
      </c>
      <c r="D1460" t="s">
        <v>1428</v>
      </c>
      <c r="E1460" t="s">
        <v>208</v>
      </c>
      <c r="F1460" t="s">
        <v>1507</v>
      </c>
      <c r="G1460">
        <v>18293</v>
      </c>
      <c r="H1460" s="1">
        <v>40087</v>
      </c>
      <c r="I1460" s="1">
        <v>40087</v>
      </c>
      <c r="J1460" s="1">
        <v>49273</v>
      </c>
      <c r="K1460" t="s">
        <v>350</v>
      </c>
      <c r="L1460" t="s">
        <v>7</v>
      </c>
      <c r="M1460">
        <v>0</v>
      </c>
      <c r="N1460">
        <v>0</v>
      </c>
      <c r="O1460" t="s">
        <v>120</v>
      </c>
      <c r="P1460" t="s">
        <v>1601</v>
      </c>
      <c r="AH1460">
        <v>1728593</v>
      </c>
      <c r="AI1460">
        <v>1732259</v>
      </c>
      <c r="AJ1460">
        <f t="shared" si="27"/>
        <v>1</v>
      </c>
    </row>
    <row r="1461" spans="1:36">
      <c r="A1461" s="1">
        <v>46230</v>
      </c>
      <c r="B1461" t="s">
        <v>977</v>
      </c>
      <c r="C1461" t="s">
        <v>7</v>
      </c>
      <c r="D1461" t="s">
        <v>1428</v>
      </c>
      <c r="E1461" t="s">
        <v>208</v>
      </c>
      <c r="F1461" t="s">
        <v>1507</v>
      </c>
      <c r="G1461">
        <v>25332</v>
      </c>
      <c r="H1461" s="1">
        <v>40994</v>
      </c>
      <c r="I1461" s="1">
        <v>40997</v>
      </c>
      <c r="J1461" s="1">
        <v>49273</v>
      </c>
      <c r="K1461" t="s">
        <v>350</v>
      </c>
      <c r="L1461" t="s">
        <v>7</v>
      </c>
      <c r="M1461">
        <v>0</v>
      </c>
      <c r="N1461">
        <v>0</v>
      </c>
      <c r="O1461" t="s">
        <v>120</v>
      </c>
      <c r="P1461" t="s">
        <v>800</v>
      </c>
      <c r="AH1461">
        <v>1731746</v>
      </c>
      <c r="AI1461">
        <v>1732675</v>
      </c>
      <c r="AJ1461">
        <f t="shared" si="27"/>
        <v>1</v>
      </c>
    </row>
    <row r="1462" spans="1:36">
      <c r="A1462" s="1">
        <v>46230</v>
      </c>
      <c r="B1462" t="s">
        <v>977</v>
      </c>
      <c r="C1462" t="s">
        <v>7</v>
      </c>
      <c r="D1462" t="s">
        <v>1428</v>
      </c>
      <c r="E1462" t="s">
        <v>208</v>
      </c>
      <c r="F1462" t="s">
        <v>1507</v>
      </c>
      <c r="G1462">
        <v>25332</v>
      </c>
      <c r="H1462" s="1">
        <v>40994</v>
      </c>
      <c r="I1462" s="1">
        <v>40997</v>
      </c>
      <c r="J1462" s="1">
        <v>49273</v>
      </c>
      <c r="K1462" t="s">
        <v>980</v>
      </c>
      <c r="L1462" t="s">
        <v>7</v>
      </c>
      <c r="M1462">
        <v>-9.7100000000000009</v>
      </c>
      <c r="N1462">
        <v>-9.7100000000000009</v>
      </c>
      <c r="O1462" t="s">
        <v>120</v>
      </c>
      <c r="P1462" t="s">
        <v>800</v>
      </c>
      <c r="AH1462">
        <v>1728937</v>
      </c>
      <c r="AI1462">
        <v>1732962</v>
      </c>
      <c r="AJ1462">
        <f t="shared" si="27"/>
        <v>1</v>
      </c>
    </row>
    <row r="1463" spans="1:36">
      <c r="A1463" s="1">
        <v>46230</v>
      </c>
      <c r="B1463" t="s">
        <v>977</v>
      </c>
      <c r="C1463" t="s">
        <v>7</v>
      </c>
      <c r="D1463" t="s">
        <v>1428</v>
      </c>
      <c r="E1463" t="s">
        <v>208</v>
      </c>
      <c r="F1463" t="s">
        <v>1504</v>
      </c>
      <c r="G1463">
        <v>18292</v>
      </c>
      <c r="H1463" s="1">
        <v>40087</v>
      </c>
      <c r="I1463" s="1">
        <v>40087</v>
      </c>
      <c r="J1463" s="1">
        <v>49393</v>
      </c>
      <c r="K1463" t="s">
        <v>350</v>
      </c>
      <c r="L1463" t="s">
        <v>7</v>
      </c>
      <c r="M1463">
        <v>0</v>
      </c>
      <c r="N1463">
        <v>0</v>
      </c>
      <c r="O1463" t="s">
        <v>120</v>
      </c>
      <c r="P1463" t="s">
        <v>1601</v>
      </c>
      <c r="AH1463">
        <v>1732174</v>
      </c>
      <c r="AI1463">
        <v>1732855</v>
      </c>
      <c r="AJ1463">
        <f t="shared" si="27"/>
        <v>1</v>
      </c>
    </row>
    <row r="1464" spans="1:36">
      <c r="A1464" s="1">
        <v>46230</v>
      </c>
      <c r="B1464" t="s">
        <v>977</v>
      </c>
      <c r="C1464" t="s">
        <v>7</v>
      </c>
      <c r="D1464" t="s">
        <v>1428</v>
      </c>
      <c r="E1464" t="s">
        <v>208</v>
      </c>
      <c r="F1464" t="s">
        <v>1504</v>
      </c>
      <c r="G1464">
        <v>18292</v>
      </c>
      <c r="H1464" s="1">
        <v>40087</v>
      </c>
      <c r="I1464" s="1">
        <v>40087</v>
      </c>
      <c r="J1464" s="1">
        <v>49393</v>
      </c>
      <c r="K1464" t="s">
        <v>980</v>
      </c>
      <c r="L1464" t="s">
        <v>7</v>
      </c>
      <c r="M1464">
        <v>62.52</v>
      </c>
      <c r="N1464">
        <v>62.52</v>
      </c>
      <c r="O1464" t="s">
        <v>120</v>
      </c>
      <c r="P1464" t="s">
        <v>1601</v>
      </c>
      <c r="AH1464">
        <v>1730814</v>
      </c>
      <c r="AI1464">
        <v>1731905</v>
      </c>
      <c r="AJ1464">
        <f t="shared" si="27"/>
        <v>1</v>
      </c>
    </row>
    <row r="1465" spans="1:36">
      <c r="A1465" s="1">
        <v>46230</v>
      </c>
      <c r="B1465" t="s">
        <v>977</v>
      </c>
      <c r="C1465" t="s">
        <v>7</v>
      </c>
      <c r="D1465" t="s">
        <v>1428</v>
      </c>
      <c r="E1465" t="s">
        <v>208</v>
      </c>
      <c r="F1465" t="s">
        <v>1504</v>
      </c>
      <c r="G1465">
        <v>25320</v>
      </c>
      <c r="H1465" s="1">
        <v>40994</v>
      </c>
      <c r="I1465" s="1">
        <v>40997</v>
      </c>
      <c r="J1465" s="1">
        <v>49393</v>
      </c>
      <c r="K1465" t="s">
        <v>350</v>
      </c>
      <c r="L1465" t="s">
        <v>7</v>
      </c>
      <c r="M1465">
        <v>0</v>
      </c>
      <c r="N1465">
        <v>0</v>
      </c>
      <c r="O1465" t="s">
        <v>120</v>
      </c>
      <c r="P1465" t="s">
        <v>800</v>
      </c>
      <c r="AH1465">
        <v>1732083</v>
      </c>
      <c r="AI1465">
        <v>1732503</v>
      </c>
      <c r="AJ1465">
        <f t="shared" si="27"/>
        <v>1</v>
      </c>
    </row>
    <row r="1466" spans="1:36">
      <c r="A1466" s="1">
        <v>46230</v>
      </c>
      <c r="B1466" t="s">
        <v>977</v>
      </c>
      <c r="C1466" t="s">
        <v>7</v>
      </c>
      <c r="D1466" t="s">
        <v>1428</v>
      </c>
      <c r="E1466" t="s">
        <v>208</v>
      </c>
      <c r="F1466" t="s">
        <v>1504</v>
      </c>
      <c r="G1466">
        <v>25320</v>
      </c>
      <c r="H1466" s="1">
        <v>40994</v>
      </c>
      <c r="I1466" s="1">
        <v>40997</v>
      </c>
      <c r="J1466" s="1">
        <v>49393</v>
      </c>
      <c r="K1466" t="s">
        <v>980</v>
      </c>
      <c r="L1466" t="s">
        <v>7</v>
      </c>
      <c r="M1466">
        <v>-62.52</v>
      </c>
      <c r="N1466">
        <v>-62.52</v>
      </c>
      <c r="O1466" t="s">
        <v>120</v>
      </c>
      <c r="P1466" t="s">
        <v>800</v>
      </c>
      <c r="AH1466">
        <v>1733169</v>
      </c>
      <c r="AI1466">
        <v>1732216</v>
      </c>
      <c r="AJ1466">
        <f t="shared" si="27"/>
        <v>1</v>
      </c>
    </row>
    <row r="1467" spans="1:36">
      <c r="A1467" s="1">
        <v>46230</v>
      </c>
      <c r="B1467" t="s">
        <v>977</v>
      </c>
      <c r="C1467" t="s">
        <v>7</v>
      </c>
      <c r="D1467" t="s">
        <v>1436</v>
      </c>
      <c r="E1467" t="s">
        <v>208</v>
      </c>
      <c r="F1467" t="s">
        <v>1515</v>
      </c>
      <c r="G1467">
        <v>15076</v>
      </c>
      <c r="H1467" s="1">
        <v>39293</v>
      </c>
      <c r="I1467" s="1">
        <v>39293</v>
      </c>
      <c r="J1467" s="1">
        <v>49334</v>
      </c>
      <c r="K1467" t="s">
        <v>350</v>
      </c>
      <c r="L1467" t="s">
        <v>7</v>
      </c>
      <c r="M1467">
        <v>0</v>
      </c>
      <c r="N1467">
        <v>0</v>
      </c>
      <c r="O1467" t="s">
        <v>120</v>
      </c>
      <c r="P1467" t="s">
        <v>1164</v>
      </c>
      <c r="AH1467">
        <v>1777531</v>
      </c>
      <c r="AI1467">
        <v>1732052</v>
      </c>
      <c r="AJ1467">
        <f t="shared" si="27"/>
        <v>1</v>
      </c>
    </row>
    <row r="1468" spans="1:36">
      <c r="A1468" s="1">
        <v>46230</v>
      </c>
      <c r="B1468" t="s">
        <v>977</v>
      </c>
      <c r="C1468" t="s">
        <v>7</v>
      </c>
      <c r="D1468" t="s">
        <v>1436</v>
      </c>
      <c r="E1468" t="s">
        <v>208</v>
      </c>
      <c r="F1468" t="s">
        <v>1515</v>
      </c>
      <c r="G1468">
        <v>22397</v>
      </c>
      <c r="H1468" s="1">
        <v>40674</v>
      </c>
      <c r="I1468" s="1">
        <v>40679</v>
      </c>
      <c r="J1468" s="1">
        <v>49334</v>
      </c>
      <c r="K1468" t="s">
        <v>350</v>
      </c>
      <c r="L1468" t="s">
        <v>7</v>
      </c>
      <c r="M1468">
        <v>0</v>
      </c>
      <c r="N1468">
        <v>0</v>
      </c>
      <c r="O1468" t="s">
        <v>120</v>
      </c>
      <c r="P1468" t="s">
        <v>800</v>
      </c>
      <c r="AH1468">
        <v>1729749</v>
      </c>
      <c r="AI1468">
        <v>1732188</v>
      </c>
      <c r="AJ1468">
        <f t="shared" si="27"/>
        <v>1</v>
      </c>
    </row>
    <row r="1469" spans="1:36">
      <c r="A1469" s="1">
        <v>46230</v>
      </c>
      <c r="B1469" t="s">
        <v>977</v>
      </c>
      <c r="C1469" t="s">
        <v>7</v>
      </c>
      <c r="D1469" t="s">
        <v>1509</v>
      </c>
      <c r="E1469" t="s">
        <v>208</v>
      </c>
      <c r="F1469" t="s">
        <v>1508</v>
      </c>
      <c r="G1469">
        <v>15754</v>
      </c>
      <c r="H1469" s="1">
        <v>39601</v>
      </c>
      <c r="I1469" s="1">
        <v>39601</v>
      </c>
      <c r="J1469" s="1">
        <v>48755</v>
      </c>
      <c r="K1469" t="s">
        <v>980</v>
      </c>
      <c r="L1469" t="s">
        <v>7</v>
      </c>
      <c r="M1469">
        <v>141.66999999999999</v>
      </c>
      <c r="N1469">
        <v>141.66999999999999</v>
      </c>
      <c r="O1469" t="s">
        <v>120</v>
      </c>
      <c r="P1469" t="s">
        <v>1612</v>
      </c>
      <c r="AH1469">
        <v>1728972</v>
      </c>
      <c r="AI1469">
        <v>1732840</v>
      </c>
      <c r="AJ1469">
        <f t="shared" si="27"/>
        <v>1</v>
      </c>
    </row>
    <row r="1470" spans="1:36">
      <c r="A1470" s="1">
        <v>46230</v>
      </c>
      <c r="B1470" t="s">
        <v>977</v>
      </c>
      <c r="C1470" t="s">
        <v>7</v>
      </c>
      <c r="D1470" t="s">
        <v>1509</v>
      </c>
      <c r="E1470" t="s">
        <v>208</v>
      </c>
      <c r="F1470" t="s">
        <v>1508</v>
      </c>
      <c r="G1470">
        <v>15754</v>
      </c>
      <c r="H1470" s="1">
        <v>39601</v>
      </c>
      <c r="I1470" s="1">
        <v>39601</v>
      </c>
      <c r="J1470" s="1">
        <v>48755</v>
      </c>
      <c r="K1470" t="s">
        <v>350</v>
      </c>
      <c r="L1470" t="s">
        <v>7</v>
      </c>
      <c r="M1470">
        <v>0</v>
      </c>
      <c r="N1470">
        <v>0</v>
      </c>
      <c r="O1470" t="s">
        <v>120</v>
      </c>
      <c r="P1470" t="s">
        <v>1612</v>
      </c>
      <c r="AH1470">
        <v>1729454</v>
      </c>
      <c r="AI1470">
        <v>1732884</v>
      </c>
      <c r="AJ1470">
        <f t="shared" si="27"/>
        <v>1</v>
      </c>
    </row>
    <row r="1471" spans="1:36">
      <c r="A1471" s="1">
        <v>46230</v>
      </c>
      <c r="B1471" t="s">
        <v>977</v>
      </c>
      <c r="C1471" t="s">
        <v>7</v>
      </c>
      <c r="D1471" t="s">
        <v>1509</v>
      </c>
      <c r="E1471" t="s">
        <v>208</v>
      </c>
      <c r="F1471" t="s">
        <v>1508</v>
      </c>
      <c r="G1471">
        <v>25322</v>
      </c>
      <c r="H1471" s="1">
        <v>40994</v>
      </c>
      <c r="I1471" s="1">
        <v>40997</v>
      </c>
      <c r="J1471" s="1">
        <v>48755</v>
      </c>
      <c r="K1471" t="s">
        <v>980</v>
      </c>
      <c r="L1471" t="s">
        <v>7</v>
      </c>
      <c r="M1471">
        <v>-141.66999999999999</v>
      </c>
      <c r="N1471">
        <v>-141.66999999999999</v>
      </c>
      <c r="O1471" t="s">
        <v>120</v>
      </c>
      <c r="P1471" t="s">
        <v>800</v>
      </c>
      <c r="AH1471">
        <v>1731871</v>
      </c>
      <c r="AI1471">
        <v>1731864</v>
      </c>
      <c r="AJ1471">
        <f t="shared" si="27"/>
        <v>1</v>
      </c>
    </row>
    <row r="1472" spans="1:36">
      <c r="A1472" s="1">
        <v>46230</v>
      </c>
      <c r="B1472" t="s">
        <v>977</v>
      </c>
      <c r="C1472" t="s">
        <v>7</v>
      </c>
      <c r="D1472" t="s">
        <v>1509</v>
      </c>
      <c r="E1472" t="s">
        <v>208</v>
      </c>
      <c r="F1472" t="s">
        <v>1508</v>
      </c>
      <c r="G1472">
        <v>25322</v>
      </c>
      <c r="H1472" s="1">
        <v>40994</v>
      </c>
      <c r="I1472" s="1">
        <v>40997</v>
      </c>
      <c r="J1472" s="1">
        <v>48755</v>
      </c>
      <c r="K1472" t="s">
        <v>350</v>
      </c>
      <c r="L1472" t="s">
        <v>7</v>
      </c>
      <c r="M1472">
        <v>0</v>
      </c>
      <c r="N1472">
        <v>0</v>
      </c>
      <c r="O1472" t="s">
        <v>120</v>
      </c>
      <c r="P1472" t="s">
        <v>800</v>
      </c>
      <c r="AH1472">
        <v>1732611</v>
      </c>
      <c r="AI1472">
        <v>1732570</v>
      </c>
      <c r="AJ1472">
        <f t="shared" si="27"/>
        <v>1</v>
      </c>
    </row>
    <row r="1473" spans="1:36">
      <c r="A1473" s="1">
        <v>46230</v>
      </c>
      <c r="B1473" t="s">
        <v>977</v>
      </c>
      <c r="C1473" t="s">
        <v>7</v>
      </c>
      <c r="D1473" t="s">
        <v>1509</v>
      </c>
      <c r="E1473" t="s">
        <v>208</v>
      </c>
      <c r="F1473" t="s">
        <v>1511</v>
      </c>
      <c r="G1473">
        <v>15756</v>
      </c>
      <c r="H1473" s="1">
        <v>39601</v>
      </c>
      <c r="I1473" s="1">
        <v>39601</v>
      </c>
      <c r="J1473" s="1">
        <v>49912</v>
      </c>
      <c r="K1473" t="s">
        <v>113</v>
      </c>
      <c r="L1473" t="s">
        <v>7</v>
      </c>
      <c r="M1473">
        <v>0</v>
      </c>
      <c r="N1473">
        <v>0</v>
      </c>
      <c r="O1473" t="s">
        <v>120</v>
      </c>
      <c r="P1473" t="s">
        <v>1612</v>
      </c>
      <c r="AH1473">
        <v>1730657</v>
      </c>
      <c r="AI1473">
        <v>1732130</v>
      </c>
      <c r="AJ1473">
        <f t="shared" si="27"/>
        <v>1</v>
      </c>
    </row>
    <row r="1474" spans="1:36">
      <c r="A1474" s="1">
        <v>46230</v>
      </c>
      <c r="B1474" t="s">
        <v>977</v>
      </c>
      <c r="C1474" t="s">
        <v>7</v>
      </c>
      <c r="D1474" t="s">
        <v>1509</v>
      </c>
      <c r="E1474" t="s">
        <v>208</v>
      </c>
      <c r="F1474" t="s">
        <v>1511</v>
      </c>
      <c r="G1474">
        <v>15818</v>
      </c>
      <c r="H1474" s="1">
        <v>39623</v>
      </c>
      <c r="I1474" s="1">
        <v>39626</v>
      </c>
      <c r="J1474" s="1">
        <v>49912</v>
      </c>
      <c r="K1474" t="s">
        <v>113</v>
      </c>
      <c r="L1474" t="s">
        <v>7</v>
      </c>
      <c r="M1474">
        <v>0</v>
      </c>
      <c r="N1474">
        <v>0</v>
      </c>
      <c r="O1474" t="s">
        <v>120</v>
      </c>
      <c r="P1474" t="s">
        <v>831</v>
      </c>
      <c r="AH1474">
        <v>1732554</v>
      </c>
      <c r="AI1474">
        <v>1732553</v>
      </c>
      <c r="AJ1474">
        <f t="shared" si="27"/>
        <v>1</v>
      </c>
    </row>
    <row r="1475" spans="1:36">
      <c r="A1475" s="1">
        <v>46230</v>
      </c>
      <c r="B1475" t="s">
        <v>977</v>
      </c>
      <c r="C1475" t="s">
        <v>7</v>
      </c>
      <c r="D1475" t="s">
        <v>978</v>
      </c>
      <c r="E1475" t="s">
        <v>208</v>
      </c>
      <c r="F1475" t="s">
        <v>996</v>
      </c>
      <c r="G1475">
        <v>26891</v>
      </c>
      <c r="H1475" s="1">
        <v>41172</v>
      </c>
      <c r="I1475" s="1">
        <v>41180</v>
      </c>
      <c r="J1475" s="1">
        <v>53230</v>
      </c>
      <c r="K1475" t="s">
        <v>113</v>
      </c>
      <c r="L1475" t="s">
        <v>7</v>
      </c>
      <c r="M1475">
        <v>0</v>
      </c>
      <c r="N1475">
        <v>0</v>
      </c>
      <c r="O1475" t="s">
        <v>120</v>
      </c>
      <c r="P1475" t="s">
        <v>831</v>
      </c>
      <c r="AH1475">
        <v>1728994</v>
      </c>
      <c r="AI1475">
        <v>1732358</v>
      </c>
      <c r="AJ1475">
        <f t="shared" si="27"/>
        <v>1</v>
      </c>
    </row>
    <row r="1476" spans="1:36">
      <c r="A1476" s="1">
        <v>46239</v>
      </c>
      <c r="B1476" t="s">
        <v>977</v>
      </c>
      <c r="C1476" t="s">
        <v>7</v>
      </c>
      <c r="D1476" t="s">
        <v>1311</v>
      </c>
      <c r="E1476" t="s">
        <v>208</v>
      </c>
      <c r="F1476" t="s">
        <v>1619</v>
      </c>
      <c r="G1476">
        <v>27856</v>
      </c>
      <c r="H1476" s="1">
        <v>41305</v>
      </c>
      <c r="I1476" s="1">
        <v>41317</v>
      </c>
      <c r="J1476" s="1">
        <v>48187</v>
      </c>
      <c r="K1476" t="s">
        <v>113</v>
      </c>
      <c r="L1476" t="s">
        <v>7</v>
      </c>
      <c r="M1476">
        <v>0</v>
      </c>
      <c r="N1476">
        <v>0</v>
      </c>
      <c r="O1476" t="s">
        <v>120</v>
      </c>
      <c r="P1476" t="s">
        <v>830</v>
      </c>
      <c r="AH1476">
        <v>1732960</v>
      </c>
      <c r="AI1476">
        <v>1733428</v>
      </c>
      <c r="AJ1476">
        <f t="shared" ref="AJ1476:AJ1539" si="28">COUNTIF(AH:AH,AI1476)</f>
        <v>1</v>
      </c>
    </row>
    <row r="1477" spans="1:36">
      <c r="A1477" s="1">
        <v>46209</v>
      </c>
      <c r="B1477" t="s">
        <v>977</v>
      </c>
      <c r="C1477" t="s">
        <v>7</v>
      </c>
      <c r="D1477" t="s">
        <v>1311</v>
      </c>
      <c r="E1477" t="s">
        <v>208</v>
      </c>
      <c r="F1477" t="s">
        <v>1619</v>
      </c>
      <c r="G1477">
        <v>27856</v>
      </c>
      <c r="H1477" s="1">
        <v>41305</v>
      </c>
      <c r="I1477" s="1">
        <v>41317</v>
      </c>
      <c r="J1477" s="1">
        <v>48187</v>
      </c>
      <c r="K1477" t="s">
        <v>113</v>
      </c>
      <c r="L1477" t="s">
        <v>7</v>
      </c>
      <c r="M1477">
        <v>0</v>
      </c>
      <c r="N1477">
        <v>0</v>
      </c>
      <c r="O1477" t="s">
        <v>120</v>
      </c>
      <c r="P1477" t="s">
        <v>830</v>
      </c>
      <c r="AH1477">
        <v>1733232</v>
      </c>
      <c r="AI1477">
        <v>1733028</v>
      </c>
      <c r="AJ1477">
        <f t="shared" si="28"/>
        <v>1</v>
      </c>
    </row>
    <row r="1478" spans="1:36">
      <c r="A1478" s="1">
        <v>46239</v>
      </c>
      <c r="B1478" t="s">
        <v>977</v>
      </c>
      <c r="C1478" t="s">
        <v>7</v>
      </c>
      <c r="D1478" t="s">
        <v>1311</v>
      </c>
      <c r="E1478" t="s">
        <v>208</v>
      </c>
      <c r="F1478" t="s">
        <v>1619</v>
      </c>
      <c r="G1478">
        <v>29096</v>
      </c>
      <c r="H1478" s="1">
        <v>41488</v>
      </c>
      <c r="I1478" s="1">
        <v>41493</v>
      </c>
      <c r="J1478" s="1">
        <v>48187</v>
      </c>
      <c r="K1478" t="s">
        <v>113</v>
      </c>
      <c r="L1478" t="s">
        <v>7</v>
      </c>
      <c r="M1478">
        <v>0</v>
      </c>
      <c r="N1478">
        <v>0</v>
      </c>
      <c r="O1478" t="s">
        <v>120</v>
      </c>
      <c r="P1478" t="s">
        <v>831</v>
      </c>
      <c r="AH1478">
        <v>1730949</v>
      </c>
      <c r="AI1478">
        <v>1732964</v>
      </c>
      <c r="AJ1478">
        <f t="shared" si="28"/>
        <v>1</v>
      </c>
    </row>
    <row r="1479" spans="1:36">
      <c r="A1479" s="1">
        <v>46209</v>
      </c>
      <c r="B1479" t="s">
        <v>977</v>
      </c>
      <c r="C1479" t="s">
        <v>7</v>
      </c>
      <c r="D1479" t="s">
        <v>1311</v>
      </c>
      <c r="E1479" t="s">
        <v>208</v>
      </c>
      <c r="F1479" t="s">
        <v>1619</v>
      </c>
      <c r="G1479">
        <v>29096</v>
      </c>
      <c r="H1479" s="1">
        <v>41488</v>
      </c>
      <c r="I1479" s="1">
        <v>41493</v>
      </c>
      <c r="J1479" s="1">
        <v>48187</v>
      </c>
      <c r="K1479" t="s">
        <v>113</v>
      </c>
      <c r="L1479" t="s">
        <v>7</v>
      </c>
      <c r="M1479">
        <v>0</v>
      </c>
      <c r="N1479">
        <v>0</v>
      </c>
      <c r="O1479" t="s">
        <v>120</v>
      </c>
      <c r="P1479" t="s">
        <v>831</v>
      </c>
      <c r="AH1479">
        <v>1733470</v>
      </c>
      <c r="AI1479">
        <v>1732398</v>
      </c>
      <c r="AJ1479">
        <f t="shared" si="28"/>
        <v>1</v>
      </c>
    </row>
    <row r="1480" spans="1:36">
      <c r="A1480" s="1">
        <v>46239</v>
      </c>
      <c r="B1480" t="s">
        <v>977</v>
      </c>
      <c r="C1480" t="s">
        <v>7</v>
      </c>
      <c r="D1480" t="s">
        <v>1311</v>
      </c>
      <c r="E1480" t="s">
        <v>208</v>
      </c>
      <c r="F1480" t="s">
        <v>1619</v>
      </c>
      <c r="G1480">
        <v>35527</v>
      </c>
      <c r="H1480" s="1">
        <v>42272</v>
      </c>
      <c r="I1480" s="1">
        <v>42277</v>
      </c>
      <c r="J1480" s="1">
        <v>48187</v>
      </c>
      <c r="K1480" t="s">
        <v>113</v>
      </c>
      <c r="L1480" t="s">
        <v>7</v>
      </c>
      <c r="M1480">
        <v>0</v>
      </c>
      <c r="N1480">
        <v>0</v>
      </c>
      <c r="O1480" t="s">
        <v>120</v>
      </c>
      <c r="P1480" t="s">
        <v>466</v>
      </c>
      <c r="AH1480">
        <v>1732175</v>
      </c>
      <c r="AI1480">
        <v>1732658</v>
      </c>
      <c r="AJ1480">
        <f t="shared" si="28"/>
        <v>1</v>
      </c>
    </row>
    <row r="1481" spans="1:36">
      <c r="A1481" s="1">
        <v>46209</v>
      </c>
      <c r="B1481" t="s">
        <v>977</v>
      </c>
      <c r="C1481" t="s">
        <v>7</v>
      </c>
      <c r="D1481" t="s">
        <v>1311</v>
      </c>
      <c r="E1481" t="s">
        <v>208</v>
      </c>
      <c r="F1481" t="s">
        <v>1619</v>
      </c>
      <c r="G1481">
        <v>35527</v>
      </c>
      <c r="H1481" s="1">
        <v>42272</v>
      </c>
      <c r="I1481" s="1">
        <v>42277</v>
      </c>
      <c r="J1481" s="1">
        <v>48187</v>
      </c>
      <c r="K1481" t="s">
        <v>113</v>
      </c>
      <c r="L1481" t="s">
        <v>7</v>
      </c>
      <c r="M1481">
        <v>0</v>
      </c>
      <c r="N1481">
        <v>0</v>
      </c>
      <c r="O1481" t="s">
        <v>120</v>
      </c>
      <c r="P1481" t="s">
        <v>466</v>
      </c>
      <c r="AH1481">
        <v>1731762</v>
      </c>
      <c r="AI1481">
        <v>1732221</v>
      </c>
      <c r="AJ1481">
        <f t="shared" si="28"/>
        <v>1</v>
      </c>
    </row>
    <row r="1482" spans="1:36">
      <c r="A1482" s="1">
        <v>46230</v>
      </c>
      <c r="B1482" t="s">
        <v>977</v>
      </c>
      <c r="C1482" t="s">
        <v>7</v>
      </c>
      <c r="D1482" t="s">
        <v>1436</v>
      </c>
      <c r="E1482" t="s">
        <v>208</v>
      </c>
      <c r="F1482" t="s">
        <v>1403</v>
      </c>
      <c r="G1482">
        <v>14614</v>
      </c>
      <c r="H1482" s="1">
        <v>39129</v>
      </c>
      <c r="I1482" s="1">
        <v>39141</v>
      </c>
      <c r="J1482" s="1">
        <v>53748</v>
      </c>
      <c r="K1482" t="s">
        <v>980</v>
      </c>
      <c r="L1482" t="s">
        <v>7</v>
      </c>
      <c r="M1482">
        <v>36555.24</v>
      </c>
      <c r="N1482">
        <v>36555.24</v>
      </c>
      <c r="O1482" t="s">
        <v>120</v>
      </c>
      <c r="P1482" t="s">
        <v>831</v>
      </c>
      <c r="AH1482">
        <v>1732929</v>
      </c>
      <c r="AI1482">
        <v>1732621</v>
      </c>
      <c r="AJ1482">
        <f t="shared" si="28"/>
        <v>1</v>
      </c>
    </row>
    <row r="1483" spans="1:36">
      <c r="A1483" s="1">
        <v>46230</v>
      </c>
      <c r="B1483" t="s">
        <v>977</v>
      </c>
      <c r="C1483" t="s">
        <v>7</v>
      </c>
      <c r="D1483" t="s">
        <v>1436</v>
      </c>
      <c r="E1483" t="s">
        <v>208</v>
      </c>
      <c r="F1483" t="s">
        <v>1403</v>
      </c>
      <c r="G1483">
        <v>14614</v>
      </c>
      <c r="H1483" s="1">
        <v>39129</v>
      </c>
      <c r="I1483" s="1">
        <v>39141</v>
      </c>
      <c r="J1483" s="1">
        <v>53748</v>
      </c>
      <c r="K1483" t="s">
        <v>350</v>
      </c>
      <c r="L1483" t="s">
        <v>7</v>
      </c>
      <c r="M1483">
        <v>0</v>
      </c>
      <c r="N1483">
        <v>0</v>
      </c>
      <c r="O1483" t="s">
        <v>120</v>
      </c>
      <c r="P1483" t="s">
        <v>831</v>
      </c>
      <c r="AH1483">
        <v>1733390</v>
      </c>
      <c r="AI1483">
        <v>1733017</v>
      </c>
      <c r="AJ1483">
        <f t="shared" si="28"/>
        <v>1</v>
      </c>
    </row>
    <row r="1484" spans="1:36">
      <c r="A1484" s="1">
        <v>46230</v>
      </c>
      <c r="B1484" t="s">
        <v>977</v>
      </c>
      <c r="C1484" t="s">
        <v>7</v>
      </c>
      <c r="D1484" t="s">
        <v>1436</v>
      </c>
      <c r="E1484" t="s">
        <v>208</v>
      </c>
      <c r="F1484" t="s">
        <v>1403</v>
      </c>
      <c r="G1484">
        <v>38333</v>
      </c>
      <c r="H1484" s="1">
        <v>42612</v>
      </c>
      <c r="I1484" s="1">
        <v>42614</v>
      </c>
      <c r="J1484" s="1">
        <v>53748</v>
      </c>
      <c r="K1484" t="s">
        <v>350</v>
      </c>
      <c r="L1484" t="s">
        <v>7</v>
      </c>
      <c r="M1484">
        <v>0</v>
      </c>
      <c r="N1484">
        <v>0</v>
      </c>
      <c r="O1484" t="s">
        <v>120</v>
      </c>
      <c r="P1484" t="s">
        <v>993</v>
      </c>
      <c r="AH1484">
        <v>1732858</v>
      </c>
      <c r="AI1484">
        <v>1732435</v>
      </c>
      <c r="AJ1484">
        <f t="shared" si="28"/>
        <v>1</v>
      </c>
    </row>
    <row r="1485" spans="1:36">
      <c r="A1485" s="1">
        <v>46230</v>
      </c>
      <c r="B1485" t="s">
        <v>977</v>
      </c>
      <c r="C1485" t="s">
        <v>7</v>
      </c>
      <c r="D1485" t="s">
        <v>1436</v>
      </c>
      <c r="E1485" t="s">
        <v>208</v>
      </c>
      <c r="F1485" t="s">
        <v>1403</v>
      </c>
      <c r="G1485">
        <v>38333</v>
      </c>
      <c r="H1485" s="1">
        <v>42612</v>
      </c>
      <c r="I1485" s="1">
        <v>42614</v>
      </c>
      <c r="J1485" s="1">
        <v>53748</v>
      </c>
      <c r="K1485" t="s">
        <v>980</v>
      </c>
      <c r="L1485" t="s">
        <v>7</v>
      </c>
      <c r="M1485">
        <v>-36555.24</v>
      </c>
      <c r="N1485">
        <v>-36555.24</v>
      </c>
      <c r="O1485" t="s">
        <v>120</v>
      </c>
      <c r="P1485" t="s">
        <v>993</v>
      </c>
      <c r="AH1485">
        <v>1727747</v>
      </c>
      <c r="AI1485">
        <v>1732599</v>
      </c>
      <c r="AJ1485">
        <f t="shared" si="28"/>
        <v>1</v>
      </c>
    </row>
    <row r="1486" spans="1:36">
      <c r="A1486" s="1">
        <v>46237</v>
      </c>
      <c r="B1486" t="s">
        <v>977</v>
      </c>
      <c r="C1486" t="s">
        <v>7</v>
      </c>
      <c r="D1486" t="s">
        <v>1428</v>
      </c>
      <c r="E1486" t="s">
        <v>208</v>
      </c>
      <c r="F1486" t="s">
        <v>1544</v>
      </c>
      <c r="G1486">
        <v>18295</v>
      </c>
      <c r="H1486" s="1">
        <v>40087</v>
      </c>
      <c r="I1486" s="1">
        <v>40087</v>
      </c>
      <c r="J1486" s="1">
        <v>49454</v>
      </c>
      <c r="K1486" t="s">
        <v>113</v>
      </c>
      <c r="L1486" t="s">
        <v>7</v>
      </c>
      <c r="M1486">
        <v>58.59</v>
      </c>
      <c r="N1486">
        <v>58.59</v>
      </c>
      <c r="O1486" t="s">
        <v>120</v>
      </c>
      <c r="P1486" t="s">
        <v>1601</v>
      </c>
      <c r="AH1486">
        <v>1777532</v>
      </c>
      <c r="AI1486">
        <v>1732250</v>
      </c>
      <c r="AJ1486">
        <f t="shared" si="28"/>
        <v>1</v>
      </c>
    </row>
    <row r="1487" spans="1:36">
      <c r="A1487" s="1">
        <v>46237</v>
      </c>
      <c r="B1487" t="s">
        <v>977</v>
      </c>
      <c r="C1487" t="s">
        <v>7</v>
      </c>
      <c r="D1487" t="s">
        <v>1428</v>
      </c>
      <c r="E1487" t="s">
        <v>208</v>
      </c>
      <c r="F1487" t="s">
        <v>1544</v>
      </c>
      <c r="G1487">
        <v>18295</v>
      </c>
      <c r="H1487" s="1">
        <v>40087</v>
      </c>
      <c r="I1487" s="1">
        <v>40087</v>
      </c>
      <c r="J1487" s="1">
        <v>49454</v>
      </c>
      <c r="K1487" t="s">
        <v>980</v>
      </c>
      <c r="L1487" t="s">
        <v>7</v>
      </c>
      <c r="M1487">
        <v>225.47</v>
      </c>
      <c r="N1487">
        <v>225.47</v>
      </c>
      <c r="O1487" t="s">
        <v>120</v>
      </c>
      <c r="P1487" t="s">
        <v>1601</v>
      </c>
      <c r="AH1487">
        <v>1777518</v>
      </c>
      <c r="AI1487">
        <v>1732653</v>
      </c>
      <c r="AJ1487">
        <f t="shared" si="28"/>
        <v>1</v>
      </c>
    </row>
    <row r="1488" spans="1:36">
      <c r="A1488" s="1">
        <v>46204</v>
      </c>
      <c r="B1488" t="s">
        <v>977</v>
      </c>
      <c r="C1488" t="s">
        <v>7</v>
      </c>
      <c r="D1488" t="s">
        <v>1428</v>
      </c>
      <c r="E1488" t="s">
        <v>208</v>
      </c>
      <c r="F1488" t="s">
        <v>1544</v>
      </c>
      <c r="G1488">
        <v>18295</v>
      </c>
      <c r="H1488" s="1">
        <v>40087</v>
      </c>
      <c r="I1488" s="1">
        <v>40087</v>
      </c>
      <c r="J1488" s="1">
        <v>49454</v>
      </c>
      <c r="K1488" t="s">
        <v>980</v>
      </c>
      <c r="L1488" t="s">
        <v>7</v>
      </c>
      <c r="M1488">
        <v>224.93</v>
      </c>
      <c r="N1488">
        <v>224.93</v>
      </c>
      <c r="O1488" t="s">
        <v>120</v>
      </c>
      <c r="P1488" t="s">
        <v>1601</v>
      </c>
      <c r="AH1488">
        <v>1728886</v>
      </c>
      <c r="AI1488">
        <v>1732353</v>
      </c>
      <c r="AJ1488">
        <f t="shared" si="28"/>
        <v>1</v>
      </c>
    </row>
    <row r="1489" spans="1:36">
      <c r="A1489" s="1">
        <v>46204</v>
      </c>
      <c r="B1489" t="s">
        <v>977</v>
      </c>
      <c r="C1489" t="s">
        <v>7</v>
      </c>
      <c r="D1489" t="s">
        <v>1428</v>
      </c>
      <c r="E1489" t="s">
        <v>208</v>
      </c>
      <c r="F1489" t="s">
        <v>1544</v>
      </c>
      <c r="G1489">
        <v>18295</v>
      </c>
      <c r="H1489" s="1">
        <v>40087</v>
      </c>
      <c r="I1489" s="1">
        <v>40087</v>
      </c>
      <c r="J1489" s="1">
        <v>49454</v>
      </c>
      <c r="K1489" t="s">
        <v>113</v>
      </c>
      <c r="L1489" t="s">
        <v>7</v>
      </c>
      <c r="M1489">
        <v>57.18</v>
      </c>
      <c r="N1489">
        <v>57.18</v>
      </c>
      <c r="O1489" t="s">
        <v>120</v>
      </c>
      <c r="P1489" t="s">
        <v>1601</v>
      </c>
      <c r="AH1489">
        <v>1732063</v>
      </c>
      <c r="AI1489">
        <v>1733364</v>
      </c>
      <c r="AJ1489">
        <f t="shared" si="28"/>
        <v>1</v>
      </c>
    </row>
    <row r="1490" spans="1:36">
      <c r="A1490" s="1">
        <v>46204</v>
      </c>
      <c r="B1490" t="s">
        <v>977</v>
      </c>
      <c r="C1490" t="s">
        <v>7</v>
      </c>
      <c r="D1490" t="s">
        <v>1428</v>
      </c>
      <c r="E1490" t="s">
        <v>208</v>
      </c>
      <c r="F1490" t="s">
        <v>1544</v>
      </c>
      <c r="G1490">
        <v>25330</v>
      </c>
      <c r="H1490" s="1">
        <v>40994</v>
      </c>
      <c r="I1490" s="1">
        <v>40997</v>
      </c>
      <c r="J1490" s="1">
        <v>49454</v>
      </c>
      <c r="K1490" t="s">
        <v>980</v>
      </c>
      <c r="L1490" t="s">
        <v>7</v>
      </c>
      <c r="M1490">
        <v>-224.93</v>
      </c>
      <c r="N1490">
        <v>-224.93</v>
      </c>
      <c r="O1490" t="s">
        <v>120</v>
      </c>
      <c r="P1490" t="s">
        <v>1586</v>
      </c>
      <c r="AH1490">
        <v>1732278</v>
      </c>
      <c r="AI1490">
        <v>1731958</v>
      </c>
      <c r="AJ1490">
        <f t="shared" si="28"/>
        <v>1</v>
      </c>
    </row>
    <row r="1491" spans="1:36">
      <c r="A1491" s="1">
        <v>46237</v>
      </c>
      <c r="B1491" t="s">
        <v>977</v>
      </c>
      <c r="C1491" t="s">
        <v>7</v>
      </c>
      <c r="D1491" t="s">
        <v>1428</v>
      </c>
      <c r="E1491" t="s">
        <v>208</v>
      </c>
      <c r="F1491" t="s">
        <v>1544</v>
      </c>
      <c r="G1491">
        <v>25330</v>
      </c>
      <c r="H1491" s="1">
        <v>40994</v>
      </c>
      <c r="I1491" s="1">
        <v>40997</v>
      </c>
      <c r="J1491" s="1">
        <v>49454</v>
      </c>
      <c r="K1491" t="s">
        <v>113</v>
      </c>
      <c r="L1491" t="s">
        <v>7</v>
      </c>
      <c r="M1491">
        <v>-58.59</v>
      </c>
      <c r="N1491">
        <v>-58.59</v>
      </c>
      <c r="O1491" t="s">
        <v>120</v>
      </c>
      <c r="P1491" t="s">
        <v>1586</v>
      </c>
      <c r="AH1491">
        <v>1732643</v>
      </c>
      <c r="AI1491">
        <v>1732759</v>
      </c>
      <c r="AJ1491">
        <f t="shared" si="28"/>
        <v>1</v>
      </c>
    </row>
    <row r="1492" spans="1:36">
      <c r="A1492" s="1">
        <v>46204</v>
      </c>
      <c r="B1492" t="s">
        <v>977</v>
      </c>
      <c r="C1492" t="s">
        <v>7</v>
      </c>
      <c r="D1492" t="s">
        <v>1428</v>
      </c>
      <c r="E1492" t="s">
        <v>208</v>
      </c>
      <c r="F1492" t="s">
        <v>1544</v>
      </c>
      <c r="G1492">
        <v>25330</v>
      </c>
      <c r="H1492" s="1">
        <v>40994</v>
      </c>
      <c r="I1492" s="1">
        <v>40997</v>
      </c>
      <c r="J1492" s="1">
        <v>49454</v>
      </c>
      <c r="K1492" t="s">
        <v>113</v>
      </c>
      <c r="L1492" t="s">
        <v>7</v>
      </c>
      <c r="M1492">
        <v>-57.18</v>
      </c>
      <c r="N1492">
        <v>-57.18</v>
      </c>
      <c r="O1492" t="s">
        <v>120</v>
      </c>
      <c r="P1492" t="s">
        <v>1586</v>
      </c>
      <c r="AH1492">
        <v>1730665</v>
      </c>
      <c r="AI1492">
        <v>1732861</v>
      </c>
      <c r="AJ1492">
        <f t="shared" si="28"/>
        <v>1</v>
      </c>
    </row>
    <row r="1493" spans="1:36">
      <c r="A1493" s="1">
        <v>46237</v>
      </c>
      <c r="B1493" t="s">
        <v>977</v>
      </c>
      <c r="C1493" t="s">
        <v>7</v>
      </c>
      <c r="D1493" t="s">
        <v>1428</v>
      </c>
      <c r="E1493" t="s">
        <v>208</v>
      </c>
      <c r="F1493" t="s">
        <v>1544</v>
      </c>
      <c r="G1493">
        <v>25330</v>
      </c>
      <c r="H1493" s="1">
        <v>40994</v>
      </c>
      <c r="I1493" s="1">
        <v>40997</v>
      </c>
      <c r="J1493" s="1">
        <v>49454</v>
      </c>
      <c r="K1493" t="s">
        <v>980</v>
      </c>
      <c r="L1493" t="s">
        <v>7</v>
      </c>
      <c r="M1493">
        <v>-225.47</v>
      </c>
      <c r="N1493">
        <v>-225.47</v>
      </c>
      <c r="O1493" t="s">
        <v>120</v>
      </c>
      <c r="P1493" t="s">
        <v>1586</v>
      </c>
      <c r="AH1493">
        <v>1728557</v>
      </c>
      <c r="AI1493">
        <v>1732316</v>
      </c>
      <c r="AJ1493">
        <f t="shared" si="28"/>
        <v>1</v>
      </c>
    </row>
    <row r="1494" spans="1:36">
      <c r="A1494" s="1">
        <v>46237</v>
      </c>
      <c r="B1494" t="s">
        <v>977</v>
      </c>
      <c r="C1494" t="s">
        <v>7</v>
      </c>
      <c r="D1494" t="s">
        <v>1428</v>
      </c>
      <c r="E1494" t="s">
        <v>208</v>
      </c>
      <c r="F1494" t="s">
        <v>1512</v>
      </c>
      <c r="G1494">
        <v>15759</v>
      </c>
      <c r="H1494" s="1">
        <v>39601</v>
      </c>
      <c r="I1494" s="1">
        <v>39601</v>
      </c>
      <c r="J1494" s="1">
        <v>50277</v>
      </c>
      <c r="K1494" t="s">
        <v>980</v>
      </c>
      <c r="L1494" t="s">
        <v>7</v>
      </c>
      <c r="M1494">
        <v>461.55</v>
      </c>
      <c r="N1494">
        <v>461.55</v>
      </c>
      <c r="O1494" t="s">
        <v>120</v>
      </c>
      <c r="P1494" t="s">
        <v>1612</v>
      </c>
      <c r="AH1494">
        <v>1728074</v>
      </c>
      <c r="AI1494">
        <v>1732966</v>
      </c>
      <c r="AJ1494">
        <f t="shared" si="28"/>
        <v>1</v>
      </c>
    </row>
    <row r="1495" spans="1:36">
      <c r="A1495" s="1">
        <v>46237</v>
      </c>
      <c r="B1495" t="s">
        <v>977</v>
      </c>
      <c r="C1495" t="s">
        <v>7</v>
      </c>
      <c r="D1495" t="s">
        <v>1428</v>
      </c>
      <c r="E1495" t="s">
        <v>208</v>
      </c>
      <c r="F1495" t="s">
        <v>1512</v>
      </c>
      <c r="G1495">
        <v>15759</v>
      </c>
      <c r="H1495" s="1">
        <v>39601</v>
      </c>
      <c r="I1495" s="1">
        <v>39601</v>
      </c>
      <c r="J1495" s="1">
        <v>50277</v>
      </c>
      <c r="K1495" t="s">
        <v>113</v>
      </c>
      <c r="L1495" t="s">
        <v>7</v>
      </c>
      <c r="M1495">
        <v>118.35</v>
      </c>
      <c r="N1495">
        <v>118.35</v>
      </c>
      <c r="O1495" t="s">
        <v>120</v>
      </c>
      <c r="P1495" t="s">
        <v>1612</v>
      </c>
      <c r="AH1495">
        <v>1733004</v>
      </c>
      <c r="AI1495">
        <v>1732536</v>
      </c>
      <c r="AJ1495">
        <f t="shared" si="28"/>
        <v>1</v>
      </c>
    </row>
    <row r="1496" spans="1:36">
      <c r="A1496" s="1">
        <v>46204</v>
      </c>
      <c r="B1496" t="s">
        <v>977</v>
      </c>
      <c r="C1496" t="s">
        <v>7</v>
      </c>
      <c r="D1496" t="s">
        <v>1428</v>
      </c>
      <c r="E1496" t="s">
        <v>208</v>
      </c>
      <c r="F1496" t="s">
        <v>1512</v>
      </c>
      <c r="G1496">
        <v>15759</v>
      </c>
      <c r="H1496" s="1">
        <v>39601</v>
      </c>
      <c r="I1496" s="1">
        <v>39601</v>
      </c>
      <c r="J1496" s="1">
        <v>50277</v>
      </c>
      <c r="K1496" t="s">
        <v>980</v>
      </c>
      <c r="L1496" t="s">
        <v>7</v>
      </c>
      <c r="M1496">
        <v>469.77</v>
      </c>
      <c r="N1496">
        <v>469.77</v>
      </c>
      <c r="O1496" t="s">
        <v>120</v>
      </c>
      <c r="P1496" t="s">
        <v>1612</v>
      </c>
      <c r="AH1496">
        <v>1731364</v>
      </c>
      <c r="AI1496">
        <v>1731846</v>
      </c>
      <c r="AJ1496">
        <f t="shared" si="28"/>
        <v>1</v>
      </c>
    </row>
    <row r="1497" spans="1:36">
      <c r="A1497" s="1">
        <v>46204</v>
      </c>
      <c r="B1497" t="s">
        <v>977</v>
      </c>
      <c r="C1497" t="s">
        <v>7</v>
      </c>
      <c r="D1497" t="s">
        <v>1428</v>
      </c>
      <c r="E1497" t="s">
        <v>208</v>
      </c>
      <c r="F1497" t="s">
        <v>1512</v>
      </c>
      <c r="G1497">
        <v>15759</v>
      </c>
      <c r="H1497" s="1">
        <v>39601</v>
      </c>
      <c r="I1497" s="1">
        <v>39601</v>
      </c>
      <c r="J1497" s="1">
        <v>50277</v>
      </c>
      <c r="K1497" t="s">
        <v>113</v>
      </c>
      <c r="L1497" t="s">
        <v>7</v>
      </c>
      <c r="M1497">
        <v>115.71</v>
      </c>
      <c r="N1497">
        <v>115.71</v>
      </c>
      <c r="O1497" t="s">
        <v>120</v>
      </c>
      <c r="P1497" t="s">
        <v>1612</v>
      </c>
      <c r="AH1497">
        <v>1732098</v>
      </c>
      <c r="AI1497">
        <v>1732897</v>
      </c>
      <c r="AJ1497">
        <f t="shared" si="28"/>
        <v>1</v>
      </c>
    </row>
    <row r="1498" spans="1:36">
      <c r="A1498" s="1">
        <v>46237</v>
      </c>
      <c r="B1498" t="s">
        <v>977</v>
      </c>
      <c r="C1498" t="s">
        <v>7</v>
      </c>
      <c r="D1498" t="s">
        <v>1428</v>
      </c>
      <c r="E1498" t="s">
        <v>208</v>
      </c>
      <c r="F1498" t="s">
        <v>1512</v>
      </c>
      <c r="G1498">
        <v>25314</v>
      </c>
      <c r="H1498" s="1">
        <v>40994</v>
      </c>
      <c r="I1498" s="1">
        <v>40997</v>
      </c>
      <c r="J1498" s="1">
        <v>50277</v>
      </c>
      <c r="K1498" t="s">
        <v>980</v>
      </c>
      <c r="L1498" t="s">
        <v>7</v>
      </c>
      <c r="M1498">
        <v>-461.55</v>
      </c>
      <c r="N1498">
        <v>-461.55</v>
      </c>
      <c r="O1498" t="s">
        <v>120</v>
      </c>
      <c r="P1498" t="s">
        <v>1586</v>
      </c>
      <c r="AH1498">
        <v>1729470</v>
      </c>
      <c r="AI1498">
        <v>1733387</v>
      </c>
      <c r="AJ1498">
        <f t="shared" si="28"/>
        <v>1</v>
      </c>
    </row>
    <row r="1499" spans="1:36">
      <c r="A1499" s="1">
        <v>46204</v>
      </c>
      <c r="B1499" t="s">
        <v>977</v>
      </c>
      <c r="C1499" t="s">
        <v>7</v>
      </c>
      <c r="D1499" t="s">
        <v>1428</v>
      </c>
      <c r="E1499" t="s">
        <v>208</v>
      </c>
      <c r="F1499" t="s">
        <v>1512</v>
      </c>
      <c r="G1499">
        <v>25314</v>
      </c>
      <c r="H1499" s="1">
        <v>40994</v>
      </c>
      <c r="I1499" s="1">
        <v>40997</v>
      </c>
      <c r="J1499" s="1">
        <v>50277</v>
      </c>
      <c r="K1499" t="s">
        <v>113</v>
      </c>
      <c r="L1499" t="s">
        <v>7</v>
      </c>
      <c r="M1499">
        <v>-115.71</v>
      </c>
      <c r="N1499">
        <v>-115.71</v>
      </c>
      <c r="O1499" t="s">
        <v>120</v>
      </c>
      <c r="P1499" t="s">
        <v>1586</v>
      </c>
      <c r="AH1499">
        <v>1729732</v>
      </c>
      <c r="AI1499">
        <v>1732939</v>
      </c>
      <c r="AJ1499">
        <f t="shared" si="28"/>
        <v>1</v>
      </c>
    </row>
    <row r="1500" spans="1:36">
      <c r="A1500" s="1">
        <v>46237</v>
      </c>
      <c r="B1500" t="s">
        <v>977</v>
      </c>
      <c r="C1500" t="s">
        <v>7</v>
      </c>
      <c r="D1500" t="s">
        <v>1428</v>
      </c>
      <c r="E1500" t="s">
        <v>208</v>
      </c>
      <c r="F1500" t="s">
        <v>1512</v>
      </c>
      <c r="G1500">
        <v>25314</v>
      </c>
      <c r="H1500" s="1">
        <v>40994</v>
      </c>
      <c r="I1500" s="1">
        <v>40997</v>
      </c>
      <c r="J1500" s="1">
        <v>50277</v>
      </c>
      <c r="K1500" t="s">
        <v>113</v>
      </c>
      <c r="L1500" t="s">
        <v>7</v>
      </c>
      <c r="M1500">
        <v>-118.35</v>
      </c>
      <c r="N1500">
        <v>-118.35</v>
      </c>
      <c r="O1500" t="s">
        <v>120</v>
      </c>
      <c r="P1500" t="s">
        <v>1586</v>
      </c>
      <c r="AH1500">
        <v>1731845</v>
      </c>
      <c r="AI1500">
        <v>1732733</v>
      </c>
      <c r="AJ1500">
        <f t="shared" si="28"/>
        <v>1</v>
      </c>
    </row>
    <row r="1501" spans="1:36">
      <c r="A1501" s="1">
        <v>46204</v>
      </c>
      <c r="B1501" t="s">
        <v>977</v>
      </c>
      <c r="C1501" t="s">
        <v>7</v>
      </c>
      <c r="D1501" t="s">
        <v>1428</v>
      </c>
      <c r="E1501" t="s">
        <v>208</v>
      </c>
      <c r="F1501" t="s">
        <v>1512</v>
      </c>
      <c r="G1501">
        <v>25314</v>
      </c>
      <c r="H1501" s="1">
        <v>40994</v>
      </c>
      <c r="I1501" s="1">
        <v>40997</v>
      </c>
      <c r="J1501" s="1">
        <v>50277</v>
      </c>
      <c r="K1501" t="s">
        <v>980</v>
      </c>
      <c r="L1501" t="s">
        <v>7</v>
      </c>
      <c r="M1501">
        <v>-469.77</v>
      </c>
      <c r="N1501">
        <v>-469.77</v>
      </c>
      <c r="O1501" t="s">
        <v>120</v>
      </c>
      <c r="P1501" t="s">
        <v>1586</v>
      </c>
      <c r="AH1501">
        <v>1733699</v>
      </c>
      <c r="AI1501">
        <v>1733187</v>
      </c>
      <c r="AJ1501">
        <f t="shared" si="28"/>
        <v>1</v>
      </c>
    </row>
    <row r="1502" spans="1:36">
      <c r="A1502" s="1">
        <v>46230</v>
      </c>
      <c r="B1502" t="s">
        <v>977</v>
      </c>
      <c r="C1502" t="s">
        <v>7</v>
      </c>
      <c r="D1502" t="s">
        <v>1310</v>
      </c>
      <c r="E1502" t="s">
        <v>208</v>
      </c>
      <c r="F1502" t="s">
        <v>1516</v>
      </c>
      <c r="G1502">
        <v>13674</v>
      </c>
      <c r="H1502" s="1">
        <v>38931</v>
      </c>
      <c r="I1502" s="1">
        <v>38932</v>
      </c>
      <c r="J1502" s="1">
        <v>51351</v>
      </c>
      <c r="K1502" t="s">
        <v>350</v>
      </c>
      <c r="L1502" t="s">
        <v>7</v>
      </c>
      <c r="M1502">
        <v>0</v>
      </c>
      <c r="N1502">
        <v>0</v>
      </c>
      <c r="O1502" t="s">
        <v>120</v>
      </c>
      <c r="P1502" t="s">
        <v>1600</v>
      </c>
      <c r="AH1502">
        <v>1800382</v>
      </c>
      <c r="AI1502">
        <v>1733416</v>
      </c>
      <c r="AJ1502">
        <f t="shared" si="28"/>
        <v>1</v>
      </c>
    </row>
    <row r="1503" spans="1:36">
      <c r="A1503" s="1">
        <v>46230</v>
      </c>
      <c r="B1503" t="s">
        <v>977</v>
      </c>
      <c r="C1503" t="s">
        <v>7</v>
      </c>
      <c r="D1503" t="s">
        <v>1310</v>
      </c>
      <c r="E1503" t="s">
        <v>208</v>
      </c>
      <c r="F1503" t="s">
        <v>1516</v>
      </c>
      <c r="G1503">
        <v>14169</v>
      </c>
      <c r="H1503" s="1">
        <v>39036</v>
      </c>
      <c r="I1503" s="1">
        <v>39041</v>
      </c>
      <c r="J1503" s="1">
        <v>51351</v>
      </c>
      <c r="K1503" t="s">
        <v>350</v>
      </c>
      <c r="L1503" t="s">
        <v>7</v>
      </c>
      <c r="M1503">
        <v>0</v>
      </c>
      <c r="N1503">
        <v>0</v>
      </c>
      <c r="O1503" t="s">
        <v>120</v>
      </c>
      <c r="P1503" t="s">
        <v>1600</v>
      </c>
      <c r="AH1503">
        <v>1800381</v>
      </c>
      <c r="AI1503">
        <v>1732078</v>
      </c>
      <c r="AJ1503">
        <f t="shared" si="28"/>
        <v>1</v>
      </c>
    </row>
    <row r="1504" spans="1:36">
      <c r="A1504" s="1">
        <v>46230</v>
      </c>
      <c r="B1504" t="s">
        <v>977</v>
      </c>
      <c r="C1504" t="s">
        <v>7</v>
      </c>
      <c r="D1504" t="s">
        <v>1436</v>
      </c>
      <c r="E1504" t="s">
        <v>208</v>
      </c>
      <c r="F1504" t="s">
        <v>1519</v>
      </c>
      <c r="G1504">
        <v>13892</v>
      </c>
      <c r="H1504" s="1">
        <v>38988</v>
      </c>
      <c r="I1504" s="1">
        <v>38989</v>
      </c>
      <c r="J1504" s="1">
        <v>50034</v>
      </c>
      <c r="K1504" t="s">
        <v>350</v>
      </c>
      <c r="L1504" t="s">
        <v>7</v>
      </c>
      <c r="M1504">
        <v>0</v>
      </c>
      <c r="N1504">
        <v>0</v>
      </c>
      <c r="O1504" t="s">
        <v>120</v>
      </c>
      <c r="P1504" t="s">
        <v>1591</v>
      </c>
      <c r="AH1504">
        <v>1733811</v>
      </c>
      <c r="AI1504">
        <v>1732023</v>
      </c>
      <c r="AJ1504">
        <f t="shared" si="28"/>
        <v>1</v>
      </c>
    </row>
    <row r="1505" spans="1:36">
      <c r="A1505" s="1">
        <v>46230</v>
      </c>
      <c r="B1505" t="s">
        <v>977</v>
      </c>
      <c r="C1505" t="s">
        <v>7</v>
      </c>
      <c r="D1505" t="s">
        <v>1436</v>
      </c>
      <c r="E1505" t="s">
        <v>208</v>
      </c>
      <c r="F1505" t="s">
        <v>1519</v>
      </c>
      <c r="G1505">
        <v>38365</v>
      </c>
      <c r="H1505" s="1">
        <v>42612</v>
      </c>
      <c r="I1505" s="1">
        <v>42614</v>
      </c>
      <c r="J1505" s="1">
        <v>50034</v>
      </c>
      <c r="K1505" t="s">
        <v>350</v>
      </c>
      <c r="L1505" t="s">
        <v>7</v>
      </c>
      <c r="M1505">
        <v>0</v>
      </c>
      <c r="N1505">
        <v>0</v>
      </c>
      <c r="O1505" t="s">
        <v>120</v>
      </c>
      <c r="P1505" t="s">
        <v>993</v>
      </c>
      <c r="AH1505">
        <v>1808969</v>
      </c>
      <c r="AI1505">
        <v>1733352</v>
      </c>
      <c r="AJ1505">
        <f t="shared" si="28"/>
        <v>1</v>
      </c>
    </row>
    <row r="1506" spans="1:36">
      <c r="A1506" s="1">
        <v>46225</v>
      </c>
      <c r="B1506" t="s">
        <v>977</v>
      </c>
      <c r="C1506" t="s">
        <v>7</v>
      </c>
      <c r="D1506" t="s">
        <v>1428</v>
      </c>
      <c r="E1506" t="s">
        <v>208</v>
      </c>
      <c r="F1506" t="s">
        <v>1538</v>
      </c>
      <c r="G1506">
        <v>15760</v>
      </c>
      <c r="H1506" s="1">
        <v>39601</v>
      </c>
      <c r="I1506" s="1">
        <v>39601</v>
      </c>
      <c r="J1506" s="1">
        <v>49909</v>
      </c>
      <c r="K1506" t="s">
        <v>113</v>
      </c>
      <c r="L1506" t="s">
        <v>7</v>
      </c>
      <c r="M1506">
        <v>0</v>
      </c>
      <c r="N1506">
        <v>0</v>
      </c>
      <c r="O1506" t="s">
        <v>120</v>
      </c>
      <c r="P1506" t="s">
        <v>1612</v>
      </c>
      <c r="AH1506">
        <v>1808968</v>
      </c>
      <c r="AI1506">
        <v>1732058</v>
      </c>
      <c r="AJ1506">
        <f t="shared" si="28"/>
        <v>1</v>
      </c>
    </row>
    <row r="1507" spans="1:36">
      <c r="A1507" s="1">
        <v>46225</v>
      </c>
      <c r="B1507" t="s">
        <v>977</v>
      </c>
      <c r="C1507" t="s">
        <v>7</v>
      </c>
      <c r="D1507" t="s">
        <v>1428</v>
      </c>
      <c r="E1507" t="s">
        <v>208</v>
      </c>
      <c r="F1507" t="s">
        <v>1538</v>
      </c>
      <c r="G1507">
        <v>22340</v>
      </c>
      <c r="H1507" s="1">
        <v>40668</v>
      </c>
      <c r="I1507" s="1">
        <v>40673</v>
      </c>
      <c r="J1507" s="1">
        <v>49909</v>
      </c>
      <c r="K1507" t="s">
        <v>113</v>
      </c>
      <c r="L1507" t="s">
        <v>7</v>
      </c>
      <c r="M1507">
        <v>0</v>
      </c>
      <c r="N1507">
        <v>0</v>
      </c>
      <c r="O1507" t="s">
        <v>120</v>
      </c>
      <c r="P1507" t="s">
        <v>830</v>
      </c>
      <c r="AH1507">
        <v>1734719</v>
      </c>
      <c r="AI1507">
        <v>1732428</v>
      </c>
      <c r="AJ1507">
        <f t="shared" si="28"/>
        <v>1</v>
      </c>
    </row>
    <row r="1508" spans="1:36">
      <c r="A1508" s="1">
        <v>46244</v>
      </c>
      <c r="B1508" t="s">
        <v>977</v>
      </c>
      <c r="C1508" t="s">
        <v>7</v>
      </c>
      <c r="D1508" t="s">
        <v>1311</v>
      </c>
      <c r="E1508" t="s">
        <v>208</v>
      </c>
      <c r="F1508" t="s">
        <v>1520</v>
      </c>
      <c r="G1508">
        <v>18402</v>
      </c>
      <c r="H1508" s="1">
        <v>40127</v>
      </c>
      <c r="I1508" s="1">
        <v>40133</v>
      </c>
      <c r="J1508" s="1">
        <v>50627</v>
      </c>
      <c r="K1508" t="s">
        <v>113</v>
      </c>
      <c r="L1508" t="s">
        <v>7</v>
      </c>
      <c r="M1508">
        <v>0</v>
      </c>
      <c r="N1508">
        <v>0</v>
      </c>
      <c r="O1508" t="s">
        <v>120</v>
      </c>
      <c r="P1508" t="s">
        <v>831</v>
      </c>
      <c r="AH1508">
        <v>1734680</v>
      </c>
      <c r="AI1508">
        <v>1731927</v>
      </c>
      <c r="AJ1508">
        <f t="shared" si="28"/>
        <v>1</v>
      </c>
    </row>
    <row r="1509" spans="1:36">
      <c r="A1509" s="1">
        <v>46213</v>
      </c>
      <c r="B1509" t="s">
        <v>977</v>
      </c>
      <c r="C1509" t="s">
        <v>7</v>
      </c>
      <c r="D1509" t="s">
        <v>1311</v>
      </c>
      <c r="E1509" t="s">
        <v>208</v>
      </c>
      <c r="F1509" t="s">
        <v>1520</v>
      </c>
      <c r="G1509">
        <v>18402</v>
      </c>
      <c r="H1509" s="1">
        <v>40127</v>
      </c>
      <c r="I1509" s="1">
        <v>40133</v>
      </c>
      <c r="J1509" s="1">
        <v>50627</v>
      </c>
      <c r="K1509" t="s">
        <v>113</v>
      </c>
      <c r="L1509" t="s">
        <v>7</v>
      </c>
      <c r="M1509">
        <v>0</v>
      </c>
      <c r="N1509">
        <v>0</v>
      </c>
      <c r="O1509" t="s">
        <v>120</v>
      </c>
      <c r="P1509" t="s">
        <v>831</v>
      </c>
      <c r="AH1509">
        <v>1734714</v>
      </c>
      <c r="AI1509">
        <v>1732856</v>
      </c>
      <c r="AJ1509">
        <f t="shared" si="28"/>
        <v>1</v>
      </c>
    </row>
    <row r="1510" spans="1:36">
      <c r="A1510" s="1">
        <v>46213</v>
      </c>
      <c r="B1510" t="s">
        <v>977</v>
      </c>
      <c r="C1510" t="s">
        <v>7</v>
      </c>
      <c r="D1510" t="s">
        <v>1311</v>
      </c>
      <c r="E1510" t="s">
        <v>208</v>
      </c>
      <c r="F1510" t="s">
        <v>1520</v>
      </c>
      <c r="G1510">
        <v>19552</v>
      </c>
      <c r="H1510" s="1">
        <v>40339</v>
      </c>
      <c r="I1510" s="1">
        <v>40344</v>
      </c>
      <c r="J1510" s="1">
        <v>50627</v>
      </c>
      <c r="K1510" t="s">
        <v>113</v>
      </c>
      <c r="L1510" t="s">
        <v>7</v>
      </c>
      <c r="M1510">
        <v>0</v>
      </c>
      <c r="N1510">
        <v>0</v>
      </c>
      <c r="O1510" t="s">
        <v>120</v>
      </c>
      <c r="P1510" t="s">
        <v>831</v>
      </c>
      <c r="AH1510">
        <v>1734712</v>
      </c>
      <c r="AI1510">
        <v>1733145</v>
      </c>
      <c r="AJ1510">
        <f t="shared" si="28"/>
        <v>1</v>
      </c>
    </row>
    <row r="1511" spans="1:36">
      <c r="A1511" s="1">
        <v>46244</v>
      </c>
      <c r="B1511" t="s">
        <v>977</v>
      </c>
      <c r="C1511" t="s">
        <v>7</v>
      </c>
      <c r="D1511" t="s">
        <v>1311</v>
      </c>
      <c r="E1511" t="s">
        <v>208</v>
      </c>
      <c r="F1511" t="s">
        <v>1520</v>
      </c>
      <c r="G1511">
        <v>19552</v>
      </c>
      <c r="H1511" s="1">
        <v>40339</v>
      </c>
      <c r="I1511" s="1">
        <v>40344</v>
      </c>
      <c r="J1511" s="1">
        <v>50627</v>
      </c>
      <c r="K1511" t="s">
        <v>113</v>
      </c>
      <c r="L1511" t="s">
        <v>7</v>
      </c>
      <c r="M1511">
        <v>0</v>
      </c>
      <c r="N1511">
        <v>0</v>
      </c>
      <c r="O1511" t="s">
        <v>120</v>
      </c>
      <c r="P1511" t="s">
        <v>831</v>
      </c>
      <c r="AH1511">
        <v>1734713</v>
      </c>
      <c r="AI1511">
        <v>1731978</v>
      </c>
      <c r="AJ1511">
        <f t="shared" si="28"/>
        <v>1</v>
      </c>
    </row>
    <row r="1512" spans="1:36">
      <c r="A1512" s="1">
        <v>46244</v>
      </c>
      <c r="B1512" t="s">
        <v>977</v>
      </c>
      <c r="C1512" t="s">
        <v>7</v>
      </c>
      <c r="D1512" t="s">
        <v>1311</v>
      </c>
      <c r="E1512" t="s">
        <v>208</v>
      </c>
      <c r="F1512" t="s">
        <v>1520</v>
      </c>
      <c r="G1512">
        <v>20144</v>
      </c>
      <c r="H1512" s="1">
        <v>40443</v>
      </c>
      <c r="I1512" s="1">
        <v>40448</v>
      </c>
      <c r="J1512" s="1">
        <v>50627</v>
      </c>
      <c r="K1512" t="s">
        <v>113</v>
      </c>
      <c r="L1512" t="s">
        <v>7</v>
      </c>
      <c r="M1512">
        <v>0</v>
      </c>
      <c r="N1512">
        <v>0</v>
      </c>
      <c r="O1512" t="s">
        <v>120</v>
      </c>
      <c r="P1512" t="s">
        <v>420</v>
      </c>
      <c r="AH1512">
        <v>1734682</v>
      </c>
      <c r="AI1512">
        <v>1732521</v>
      </c>
      <c r="AJ1512">
        <f t="shared" si="28"/>
        <v>1</v>
      </c>
    </row>
    <row r="1513" spans="1:36">
      <c r="A1513" s="1">
        <v>46213</v>
      </c>
      <c r="B1513" t="s">
        <v>977</v>
      </c>
      <c r="C1513" t="s">
        <v>7</v>
      </c>
      <c r="D1513" t="s">
        <v>1311</v>
      </c>
      <c r="E1513" t="s">
        <v>208</v>
      </c>
      <c r="F1513" t="s">
        <v>1520</v>
      </c>
      <c r="G1513">
        <v>20144</v>
      </c>
      <c r="H1513" s="1">
        <v>40443</v>
      </c>
      <c r="I1513" s="1">
        <v>40448</v>
      </c>
      <c r="J1513" s="1">
        <v>50627</v>
      </c>
      <c r="K1513" t="s">
        <v>113</v>
      </c>
      <c r="L1513" t="s">
        <v>7</v>
      </c>
      <c r="M1513">
        <v>0</v>
      </c>
      <c r="N1513">
        <v>0</v>
      </c>
      <c r="O1513" t="s">
        <v>120</v>
      </c>
      <c r="P1513" t="s">
        <v>420</v>
      </c>
      <c r="AH1513">
        <v>1734716</v>
      </c>
      <c r="AI1513">
        <v>1732756</v>
      </c>
      <c r="AJ1513">
        <f t="shared" si="28"/>
        <v>1</v>
      </c>
    </row>
    <row r="1514" spans="1:36">
      <c r="A1514" s="1">
        <v>46244</v>
      </c>
      <c r="B1514" t="s">
        <v>977</v>
      </c>
      <c r="C1514" t="s">
        <v>7</v>
      </c>
      <c r="D1514" t="s">
        <v>1311</v>
      </c>
      <c r="E1514" t="s">
        <v>208</v>
      </c>
      <c r="F1514" t="s">
        <v>1520</v>
      </c>
      <c r="G1514">
        <v>20200</v>
      </c>
      <c r="H1514" s="1">
        <v>40451</v>
      </c>
      <c r="I1514" s="1">
        <v>40456</v>
      </c>
      <c r="J1514" s="1">
        <v>50627</v>
      </c>
      <c r="K1514" t="s">
        <v>113</v>
      </c>
      <c r="L1514" t="s">
        <v>7</v>
      </c>
      <c r="M1514">
        <v>0</v>
      </c>
      <c r="N1514">
        <v>0</v>
      </c>
      <c r="O1514" t="s">
        <v>120</v>
      </c>
      <c r="P1514" t="s">
        <v>466</v>
      </c>
      <c r="AH1514">
        <v>1734718</v>
      </c>
      <c r="AI1514">
        <v>1732797</v>
      </c>
      <c r="AJ1514">
        <f t="shared" si="28"/>
        <v>1</v>
      </c>
    </row>
    <row r="1515" spans="1:36">
      <c r="A1515" s="1">
        <v>46213</v>
      </c>
      <c r="B1515" t="s">
        <v>977</v>
      </c>
      <c r="C1515" t="s">
        <v>7</v>
      </c>
      <c r="D1515" t="s">
        <v>1311</v>
      </c>
      <c r="E1515" t="s">
        <v>208</v>
      </c>
      <c r="F1515" t="s">
        <v>1520</v>
      </c>
      <c r="G1515">
        <v>20200</v>
      </c>
      <c r="H1515" s="1">
        <v>40451</v>
      </c>
      <c r="I1515" s="1">
        <v>40456</v>
      </c>
      <c r="J1515" s="1">
        <v>50627</v>
      </c>
      <c r="K1515" t="s">
        <v>113</v>
      </c>
      <c r="L1515" t="s">
        <v>7</v>
      </c>
      <c r="M1515">
        <v>0</v>
      </c>
      <c r="N1515">
        <v>0</v>
      </c>
      <c r="O1515" t="s">
        <v>120</v>
      </c>
      <c r="P1515" t="s">
        <v>466</v>
      </c>
      <c r="AH1515">
        <v>1734715</v>
      </c>
      <c r="AI1515">
        <v>1732903</v>
      </c>
      <c r="AJ1515">
        <f t="shared" si="28"/>
        <v>1</v>
      </c>
    </row>
    <row r="1516" spans="1:36">
      <c r="A1516" s="1">
        <v>46244</v>
      </c>
      <c r="B1516" t="s">
        <v>977</v>
      </c>
      <c r="C1516" t="s">
        <v>7</v>
      </c>
      <c r="D1516" t="s">
        <v>1311</v>
      </c>
      <c r="E1516" t="s">
        <v>208</v>
      </c>
      <c r="F1516" t="s">
        <v>1520</v>
      </c>
      <c r="G1516">
        <v>23387</v>
      </c>
      <c r="H1516" s="1">
        <v>40795</v>
      </c>
      <c r="I1516" s="1">
        <v>40800</v>
      </c>
      <c r="J1516" s="1">
        <v>50627</v>
      </c>
      <c r="K1516" t="s">
        <v>113</v>
      </c>
      <c r="L1516" t="s">
        <v>7</v>
      </c>
      <c r="M1516">
        <v>0</v>
      </c>
      <c r="N1516">
        <v>0</v>
      </c>
      <c r="O1516" t="s">
        <v>120</v>
      </c>
      <c r="P1516" t="s">
        <v>466</v>
      </c>
      <c r="AH1516">
        <v>1734681</v>
      </c>
      <c r="AI1516">
        <v>1731787</v>
      </c>
      <c r="AJ1516">
        <f t="shared" si="28"/>
        <v>1</v>
      </c>
    </row>
    <row r="1517" spans="1:36">
      <c r="A1517" s="1">
        <v>46213</v>
      </c>
      <c r="B1517" t="s">
        <v>977</v>
      </c>
      <c r="C1517" t="s">
        <v>7</v>
      </c>
      <c r="D1517" t="s">
        <v>1311</v>
      </c>
      <c r="E1517" t="s">
        <v>208</v>
      </c>
      <c r="F1517" t="s">
        <v>1520</v>
      </c>
      <c r="G1517">
        <v>23387</v>
      </c>
      <c r="H1517" s="1">
        <v>40795</v>
      </c>
      <c r="I1517" s="1">
        <v>40800</v>
      </c>
      <c r="J1517" s="1">
        <v>50627</v>
      </c>
      <c r="K1517" t="s">
        <v>113</v>
      </c>
      <c r="L1517" t="s">
        <v>7</v>
      </c>
      <c r="M1517">
        <v>0</v>
      </c>
      <c r="N1517">
        <v>0</v>
      </c>
      <c r="O1517" t="s">
        <v>120</v>
      </c>
      <c r="P1517" t="s">
        <v>466</v>
      </c>
      <c r="AH1517">
        <v>1734717</v>
      </c>
      <c r="AI1517">
        <v>1732155</v>
      </c>
      <c r="AJ1517">
        <f t="shared" si="28"/>
        <v>1</v>
      </c>
    </row>
    <row r="1518" spans="1:36">
      <c r="A1518" s="1">
        <v>46230</v>
      </c>
      <c r="B1518" t="s">
        <v>977</v>
      </c>
      <c r="C1518" t="s">
        <v>7</v>
      </c>
      <c r="D1518" t="s">
        <v>1428</v>
      </c>
      <c r="E1518" t="s">
        <v>208</v>
      </c>
      <c r="F1518" t="s">
        <v>1553</v>
      </c>
      <c r="G1518">
        <v>16421</v>
      </c>
      <c r="H1518" s="1">
        <v>39815</v>
      </c>
      <c r="I1518" s="1">
        <v>39815</v>
      </c>
      <c r="J1518" s="1">
        <v>48635</v>
      </c>
      <c r="K1518" t="s">
        <v>980</v>
      </c>
      <c r="L1518" t="s">
        <v>7</v>
      </c>
      <c r="M1518">
        <v>440.38</v>
      </c>
      <c r="N1518">
        <v>440.38</v>
      </c>
      <c r="O1518" t="s">
        <v>120</v>
      </c>
      <c r="P1518" t="s">
        <v>1601</v>
      </c>
      <c r="AH1518">
        <v>1734774</v>
      </c>
      <c r="AI1518">
        <v>1732253</v>
      </c>
      <c r="AJ1518">
        <f t="shared" si="28"/>
        <v>1</v>
      </c>
    </row>
    <row r="1519" spans="1:36">
      <c r="A1519" s="1">
        <v>46230</v>
      </c>
      <c r="B1519" t="s">
        <v>977</v>
      </c>
      <c r="C1519" t="s">
        <v>7</v>
      </c>
      <c r="D1519" t="s">
        <v>1428</v>
      </c>
      <c r="E1519" t="s">
        <v>208</v>
      </c>
      <c r="F1519" t="s">
        <v>1553</v>
      </c>
      <c r="G1519">
        <v>16421</v>
      </c>
      <c r="H1519" s="1">
        <v>39815</v>
      </c>
      <c r="I1519" s="1">
        <v>39815</v>
      </c>
      <c r="J1519" s="1">
        <v>48635</v>
      </c>
      <c r="K1519" t="s">
        <v>350</v>
      </c>
      <c r="L1519" t="s">
        <v>7</v>
      </c>
      <c r="M1519">
        <v>0</v>
      </c>
      <c r="N1519">
        <v>0</v>
      </c>
      <c r="O1519" t="s">
        <v>120</v>
      </c>
      <c r="P1519" t="s">
        <v>1601</v>
      </c>
      <c r="AH1519">
        <v>1755609</v>
      </c>
      <c r="AI1519">
        <v>1733388</v>
      </c>
      <c r="AJ1519">
        <f t="shared" si="28"/>
        <v>1</v>
      </c>
    </row>
    <row r="1520" spans="1:36">
      <c r="A1520" s="1">
        <v>46230</v>
      </c>
      <c r="B1520" t="s">
        <v>977</v>
      </c>
      <c r="C1520" t="s">
        <v>7</v>
      </c>
      <c r="D1520" t="s">
        <v>1428</v>
      </c>
      <c r="E1520" t="s">
        <v>208</v>
      </c>
      <c r="F1520" t="s">
        <v>1553</v>
      </c>
      <c r="G1520">
        <v>25341</v>
      </c>
      <c r="H1520" s="1">
        <v>40994</v>
      </c>
      <c r="I1520" s="1">
        <v>40997</v>
      </c>
      <c r="J1520" s="1">
        <v>48635</v>
      </c>
      <c r="K1520" t="s">
        <v>350</v>
      </c>
      <c r="L1520" t="s">
        <v>7</v>
      </c>
      <c r="M1520">
        <v>0</v>
      </c>
      <c r="N1520">
        <v>0</v>
      </c>
      <c r="O1520" t="s">
        <v>120</v>
      </c>
      <c r="P1520" t="s">
        <v>1602</v>
      </c>
      <c r="AH1520">
        <v>1758475</v>
      </c>
      <c r="AI1520">
        <v>1732168</v>
      </c>
      <c r="AJ1520">
        <f t="shared" si="28"/>
        <v>1</v>
      </c>
    </row>
    <row r="1521" spans="1:36">
      <c r="A1521" s="1">
        <v>46230</v>
      </c>
      <c r="B1521" t="s">
        <v>977</v>
      </c>
      <c r="C1521" t="s">
        <v>7</v>
      </c>
      <c r="D1521" t="s">
        <v>1428</v>
      </c>
      <c r="E1521" t="s">
        <v>208</v>
      </c>
      <c r="F1521" t="s">
        <v>1553</v>
      </c>
      <c r="G1521">
        <v>25341</v>
      </c>
      <c r="H1521" s="1">
        <v>40994</v>
      </c>
      <c r="I1521" s="1">
        <v>40997</v>
      </c>
      <c r="J1521" s="1">
        <v>48635</v>
      </c>
      <c r="K1521" t="s">
        <v>980</v>
      </c>
      <c r="L1521" t="s">
        <v>7</v>
      </c>
      <c r="M1521">
        <v>-440.38</v>
      </c>
      <c r="N1521">
        <v>-440.38</v>
      </c>
      <c r="O1521" t="s">
        <v>120</v>
      </c>
      <c r="P1521" t="s">
        <v>1602</v>
      </c>
      <c r="AH1521">
        <v>1762587</v>
      </c>
      <c r="AI1521">
        <v>1732145</v>
      </c>
      <c r="AJ1521">
        <f t="shared" si="28"/>
        <v>1</v>
      </c>
    </row>
    <row r="1522" spans="1:36">
      <c r="A1522" s="1">
        <v>46230</v>
      </c>
      <c r="B1522" t="s">
        <v>977</v>
      </c>
      <c r="C1522" t="s">
        <v>7</v>
      </c>
      <c r="D1522" t="s">
        <v>1428</v>
      </c>
      <c r="E1522" t="s">
        <v>208</v>
      </c>
      <c r="F1522" t="s">
        <v>1521</v>
      </c>
      <c r="G1522">
        <v>18294</v>
      </c>
      <c r="H1522" s="1">
        <v>40087</v>
      </c>
      <c r="I1522" s="1">
        <v>40087</v>
      </c>
      <c r="J1522" s="1">
        <v>49577</v>
      </c>
      <c r="K1522" t="s">
        <v>350</v>
      </c>
      <c r="L1522" t="s">
        <v>7</v>
      </c>
      <c r="M1522">
        <v>0</v>
      </c>
      <c r="N1522">
        <v>0</v>
      </c>
      <c r="O1522" t="s">
        <v>120</v>
      </c>
      <c r="P1522" t="s">
        <v>1601</v>
      </c>
      <c r="AH1522">
        <v>1765482</v>
      </c>
      <c r="AI1522">
        <v>1732561</v>
      </c>
      <c r="AJ1522">
        <f t="shared" si="28"/>
        <v>1</v>
      </c>
    </row>
    <row r="1523" spans="1:36">
      <c r="A1523" s="1">
        <v>46230</v>
      </c>
      <c r="B1523" t="s">
        <v>977</v>
      </c>
      <c r="C1523" t="s">
        <v>7</v>
      </c>
      <c r="D1523" t="s">
        <v>1428</v>
      </c>
      <c r="E1523" t="s">
        <v>208</v>
      </c>
      <c r="F1523" t="s">
        <v>1521</v>
      </c>
      <c r="G1523">
        <v>18294</v>
      </c>
      <c r="H1523" s="1">
        <v>40087</v>
      </c>
      <c r="I1523" s="1">
        <v>40087</v>
      </c>
      <c r="J1523" s="1">
        <v>49577</v>
      </c>
      <c r="K1523" t="s">
        <v>980</v>
      </c>
      <c r="L1523" t="s">
        <v>7</v>
      </c>
      <c r="M1523">
        <v>435.07</v>
      </c>
      <c r="N1523">
        <v>435.07</v>
      </c>
      <c r="O1523" t="s">
        <v>120</v>
      </c>
      <c r="P1523" t="s">
        <v>1601</v>
      </c>
      <c r="AH1523">
        <v>1768317</v>
      </c>
      <c r="AI1523">
        <v>1731733</v>
      </c>
      <c r="AJ1523">
        <f t="shared" si="28"/>
        <v>1</v>
      </c>
    </row>
    <row r="1524" spans="1:36">
      <c r="A1524" s="1">
        <v>46230</v>
      </c>
      <c r="B1524" t="s">
        <v>977</v>
      </c>
      <c r="C1524" t="s">
        <v>7</v>
      </c>
      <c r="D1524" t="s">
        <v>1428</v>
      </c>
      <c r="E1524" t="s">
        <v>208</v>
      </c>
      <c r="F1524" t="s">
        <v>1521</v>
      </c>
      <c r="G1524">
        <v>25305</v>
      </c>
      <c r="H1524" s="1">
        <v>40994</v>
      </c>
      <c r="I1524" s="1">
        <v>40997</v>
      </c>
      <c r="J1524" s="1">
        <v>49577</v>
      </c>
      <c r="K1524" t="s">
        <v>980</v>
      </c>
      <c r="L1524" t="s">
        <v>7</v>
      </c>
      <c r="M1524">
        <v>-435.07</v>
      </c>
      <c r="N1524">
        <v>-435.07</v>
      </c>
      <c r="O1524" t="s">
        <v>120</v>
      </c>
      <c r="P1524" t="s">
        <v>800</v>
      </c>
      <c r="AH1524">
        <v>1771437</v>
      </c>
      <c r="AI1524">
        <v>1731836</v>
      </c>
      <c r="AJ1524">
        <f t="shared" si="28"/>
        <v>1</v>
      </c>
    </row>
    <row r="1525" spans="1:36">
      <c r="A1525" s="1">
        <v>46230</v>
      </c>
      <c r="B1525" t="s">
        <v>977</v>
      </c>
      <c r="C1525" t="s">
        <v>7</v>
      </c>
      <c r="D1525" t="s">
        <v>1428</v>
      </c>
      <c r="E1525" t="s">
        <v>208</v>
      </c>
      <c r="F1525" t="s">
        <v>1521</v>
      </c>
      <c r="G1525">
        <v>25305</v>
      </c>
      <c r="H1525" s="1">
        <v>40994</v>
      </c>
      <c r="I1525" s="1">
        <v>40997</v>
      </c>
      <c r="J1525" s="1">
        <v>49577</v>
      </c>
      <c r="K1525" t="s">
        <v>350</v>
      </c>
      <c r="L1525" t="s">
        <v>7</v>
      </c>
      <c r="M1525">
        <v>0</v>
      </c>
      <c r="N1525">
        <v>0</v>
      </c>
      <c r="O1525" t="s">
        <v>120</v>
      </c>
      <c r="P1525" t="s">
        <v>800</v>
      </c>
      <c r="AH1525">
        <v>1774887</v>
      </c>
      <c r="AI1525">
        <v>1732123</v>
      </c>
      <c r="AJ1525">
        <f t="shared" si="28"/>
        <v>1</v>
      </c>
    </row>
    <row r="1526" spans="1:36">
      <c r="A1526" s="1">
        <v>46224</v>
      </c>
      <c r="B1526" t="s">
        <v>977</v>
      </c>
      <c r="C1526" t="s">
        <v>7</v>
      </c>
      <c r="D1526" t="s">
        <v>1428</v>
      </c>
      <c r="E1526" t="s">
        <v>208</v>
      </c>
      <c r="F1526" t="s">
        <v>1517</v>
      </c>
      <c r="G1526">
        <v>15769</v>
      </c>
      <c r="H1526" s="1">
        <v>39601</v>
      </c>
      <c r="I1526" s="1">
        <v>39601</v>
      </c>
      <c r="J1526" s="1">
        <v>53407</v>
      </c>
      <c r="K1526" t="s">
        <v>113</v>
      </c>
      <c r="L1526" t="s">
        <v>7</v>
      </c>
      <c r="M1526">
        <v>0</v>
      </c>
      <c r="N1526">
        <v>0</v>
      </c>
      <c r="O1526" t="s">
        <v>120</v>
      </c>
      <c r="P1526" t="s">
        <v>1612</v>
      </c>
      <c r="AH1526">
        <v>1777581</v>
      </c>
      <c r="AI1526">
        <v>1732240</v>
      </c>
      <c r="AJ1526">
        <f t="shared" si="28"/>
        <v>1</v>
      </c>
    </row>
    <row r="1527" spans="1:36">
      <c r="A1527" s="1">
        <v>46224</v>
      </c>
      <c r="B1527" t="s">
        <v>977</v>
      </c>
      <c r="C1527" t="s">
        <v>7</v>
      </c>
      <c r="D1527" t="s">
        <v>1428</v>
      </c>
      <c r="E1527" t="s">
        <v>208</v>
      </c>
      <c r="F1527" t="s">
        <v>1517</v>
      </c>
      <c r="G1527">
        <v>25327</v>
      </c>
      <c r="H1527" s="1">
        <v>40994</v>
      </c>
      <c r="I1527" s="1">
        <v>40997</v>
      </c>
      <c r="J1527" s="1">
        <v>53407</v>
      </c>
      <c r="K1527" t="s">
        <v>113</v>
      </c>
      <c r="L1527" t="s">
        <v>7</v>
      </c>
      <c r="M1527">
        <v>0</v>
      </c>
      <c r="N1527">
        <v>0</v>
      </c>
      <c r="O1527" t="s">
        <v>120</v>
      </c>
      <c r="P1527" t="s">
        <v>1586</v>
      </c>
      <c r="AH1527">
        <v>1780456</v>
      </c>
      <c r="AI1527">
        <v>1733264</v>
      </c>
      <c r="AJ1527">
        <f t="shared" si="28"/>
        <v>1</v>
      </c>
    </row>
    <row r="1528" spans="1:36">
      <c r="A1528" s="1">
        <v>46220</v>
      </c>
      <c r="B1528" t="s">
        <v>977</v>
      </c>
      <c r="C1528" t="s">
        <v>7</v>
      </c>
      <c r="D1528" t="s">
        <v>1393</v>
      </c>
      <c r="E1528" t="s">
        <v>208</v>
      </c>
      <c r="F1528" t="s">
        <v>1620</v>
      </c>
      <c r="G1528">
        <v>17683</v>
      </c>
      <c r="H1528" s="1">
        <v>40009</v>
      </c>
      <c r="I1528" s="1">
        <v>40029</v>
      </c>
      <c r="J1528" s="1">
        <v>49994</v>
      </c>
      <c r="K1528" t="s">
        <v>113</v>
      </c>
      <c r="L1528" t="s">
        <v>7</v>
      </c>
      <c r="M1528">
        <v>0</v>
      </c>
      <c r="N1528">
        <v>0</v>
      </c>
      <c r="O1528" t="s">
        <v>120</v>
      </c>
      <c r="P1528" t="s">
        <v>1583</v>
      </c>
      <c r="AH1528">
        <v>1783136</v>
      </c>
      <c r="AI1528">
        <v>1732560</v>
      </c>
      <c r="AJ1528">
        <f t="shared" si="28"/>
        <v>1</v>
      </c>
    </row>
    <row r="1529" spans="1:36">
      <c r="A1529" s="1">
        <v>46251</v>
      </c>
      <c r="B1529" t="s">
        <v>977</v>
      </c>
      <c r="C1529" t="s">
        <v>7</v>
      </c>
      <c r="D1529" t="s">
        <v>1393</v>
      </c>
      <c r="E1529" t="s">
        <v>208</v>
      </c>
      <c r="F1529" t="s">
        <v>1620</v>
      </c>
      <c r="G1529">
        <v>17683</v>
      </c>
      <c r="H1529" s="1">
        <v>40009</v>
      </c>
      <c r="I1529" s="1">
        <v>40029</v>
      </c>
      <c r="J1529" s="1">
        <v>49994</v>
      </c>
      <c r="K1529" t="s">
        <v>113</v>
      </c>
      <c r="L1529" t="s">
        <v>7</v>
      </c>
      <c r="M1529">
        <v>0</v>
      </c>
      <c r="N1529">
        <v>0</v>
      </c>
      <c r="O1529" t="s">
        <v>120</v>
      </c>
      <c r="P1529" t="s">
        <v>1583</v>
      </c>
      <c r="AH1529">
        <v>1783702</v>
      </c>
      <c r="AI1529">
        <v>1728229</v>
      </c>
      <c r="AJ1529">
        <f t="shared" si="28"/>
        <v>1</v>
      </c>
    </row>
    <row r="1530" spans="1:36">
      <c r="A1530" s="1">
        <v>46251</v>
      </c>
      <c r="B1530" t="s">
        <v>977</v>
      </c>
      <c r="C1530" t="s">
        <v>7</v>
      </c>
      <c r="D1530" t="s">
        <v>1393</v>
      </c>
      <c r="E1530" t="s">
        <v>208</v>
      </c>
      <c r="F1530" t="s">
        <v>1620</v>
      </c>
      <c r="G1530">
        <v>19065</v>
      </c>
      <c r="H1530" s="1">
        <v>40254</v>
      </c>
      <c r="I1530" s="1">
        <v>40259</v>
      </c>
      <c r="J1530" s="1">
        <v>49994</v>
      </c>
      <c r="K1530" t="s">
        <v>113</v>
      </c>
      <c r="L1530" t="s">
        <v>7</v>
      </c>
      <c r="M1530">
        <v>0</v>
      </c>
      <c r="N1530">
        <v>0</v>
      </c>
      <c r="O1530" t="s">
        <v>120</v>
      </c>
      <c r="P1530" t="s">
        <v>1583</v>
      </c>
      <c r="AH1530">
        <v>1790861</v>
      </c>
      <c r="AI1530">
        <v>1729304</v>
      </c>
      <c r="AJ1530">
        <f t="shared" si="28"/>
        <v>1</v>
      </c>
    </row>
    <row r="1531" spans="1:36">
      <c r="A1531" s="1">
        <v>46220</v>
      </c>
      <c r="B1531" t="s">
        <v>977</v>
      </c>
      <c r="C1531" t="s">
        <v>7</v>
      </c>
      <c r="D1531" t="s">
        <v>1393</v>
      </c>
      <c r="E1531" t="s">
        <v>208</v>
      </c>
      <c r="F1531" t="s">
        <v>1620</v>
      </c>
      <c r="G1531">
        <v>19065</v>
      </c>
      <c r="H1531" s="1">
        <v>40254</v>
      </c>
      <c r="I1531" s="1">
        <v>40259</v>
      </c>
      <c r="J1531" s="1">
        <v>49994</v>
      </c>
      <c r="K1531" t="s">
        <v>113</v>
      </c>
      <c r="L1531" t="s">
        <v>7</v>
      </c>
      <c r="M1531">
        <v>0</v>
      </c>
      <c r="N1531">
        <v>0</v>
      </c>
      <c r="O1531" t="s">
        <v>120</v>
      </c>
      <c r="P1531" t="s">
        <v>1583</v>
      </c>
      <c r="AH1531">
        <v>1794320</v>
      </c>
      <c r="AI1531">
        <v>1729354</v>
      </c>
      <c r="AJ1531">
        <f t="shared" si="28"/>
        <v>1</v>
      </c>
    </row>
    <row r="1532" spans="1:36">
      <c r="A1532" s="1">
        <v>46209</v>
      </c>
      <c r="B1532" t="s">
        <v>977</v>
      </c>
      <c r="C1532" t="s">
        <v>7</v>
      </c>
      <c r="D1532" t="s">
        <v>1311</v>
      </c>
      <c r="E1532" t="s">
        <v>208</v>
      </c>
      <c r="F1532" t="s">
        <v>1621</v>
      </c>
      <c r="G1532">
        <v>26257</v>
      </c>
      <c r="H1532" s="1">
        <v>41113</v>
      </c>
      <c r="I1532" s="1">
        <v>41127</v>
      </c>
      <c r="J1532" s="1">
        <v>48004</v>
      </c>
      <c r="K1532" t="s">
        <v>113</v>
      </c>
      <c r="L1532" t="s">
        <v>7</v>
      </c>
      <c r="M1532">
        <v>0</v>
      </c>
      <c r="N1532">
        <v>0</v>
      </c>
      <c r="O1532" t="s">
        <v>120</v>
      </c>
      <c r="P1532" t="s">
        <v>1583</v>
      </c>
      <c r="AH1532">
        <v>1797509</v>
      </c>
      <c r="AI1532">
        <v>1730186</v>
      </c>
      <c r="AJ1532">
        <f t="shared" si="28"/>
        <v>1</v>
      </c>
    </row>
    <row r="1533" spans="1:36">
      <c r="A1533" s="1">
        <v>46239</v>
      </c>
      <c r="B1533" t="s">
        <v>977</v>
      </c>
      <c r="C1533" t="s">
        <v>7</v>
      </c>
      <c r="D1533" t="s">
        <v>1311</v>
      </c>
      <c r="E1533" t="s">
        <v>208</v>
      </c>
      <c r="F1533" t="s">
        <v>1621</v>
      </c>
      <c r="G1533">
        <v>26257</v>
      </c>
      <c r="H1533" s="1">
        <v>41113</v>
      </c>
      <c r="I1533" s="1">
        <v>41127</v>
      </c>
      <c r="J1533" s="1">
        <v>48004</v>
      </c>
      <c r="K1533" t="s">
        <v>113</v>
      </c>
      <c r="L1533" t="s">
        <v>7</v>
      </c>
      <c r="M1533">
        <v>0</v>
      </c>
      <c r="N1533">
        <v>0</v>
      </c>
      <c r="O1533" t="s">
        <v>120</v>
      </c>
      <c r="P1533" t="s">
        <v>1583</v>
      </c>
      <c r="AH1533">
        <v>1800456</v>
      </c>
      <c r="AI1533">
        <v>1731017</v>
      </c>
      <c r="AJ1533">
        <f t="shared" si="28"/>
        <v>1</v>
      </c>
    </row>
    <row r="1534" spans="1:36">
      <c r="A1534" s="1">
        <v>46209</v>
      </c>
      <c r="B1534" t="s">
        <v>977</v>
      </c>
      <c r="C1534" t="s">
        <v>7</v>
      </c>
      <c r="D1534" t="s">
        <v>1311</v>
      </c>
      <c r="E1534" t="s">
        <v>208</v>
      </c>
      <c r="F1534" t="s">
        <v>1621</v>
      </c>
      <c r="G1534">
        <v>26496</v>
      </c>
      <c r="H1534" s="1">
        <v>41136</v>
      </c>
      <c r="I1534" s="1">
        <v>41141</v>
      </c>
      <c r="J1534" s="1">
        <v>48004</v>
      </c>
      <c r="K1534" t="s">
        <v>113</v>
      </c>
      <c r="L1534" t="s">
        <v>7</v>
      </c>
      <c r="M1534">
        <v>0</v>
      </c>
      <c r="N1534">
        <v>0</v>
      </c>
      <c r="O1534" t="s">
        <v>120</v>
      </c>
      <c r="P1534" t="s">
        <v>1590</v>
      </c>
      <c r="AH1534">
        <v>1802984</v>
      </c>
      <c r="AI1534">
        <v>1728760</v>
      </c>
      <c r="AJ1534">
        <f t="shared" si="28"/>
        <v>1</v>
      </c>
    </row>
    <row r="1535" spans="1:36">
      <c r="A1535" s="1">
        <v>46239</v>
      </c>
      <c r="B1535" t="s">
        <v>977</v>
      </c>
      <c r="C1535" t="s">
        <v>7</v>
      </c>
      <c r="D1535" t="s">
        <v>1311</v>
      </c>
      <c r="E1535" t="s">
        <v>208</v>
      </c>
      <c r="F1535" t="s">
        <v>1621</v>
      </c>
      <c r="G1535">
        <v>26496</v>
      </c>
      <c r="H1535" s="1">
        <v>41136</v>
      </c>
      <c r="I1535" s="1">
        <v>41141</v>
      </c>
      <c r="J1535" s="1">
        <v>48004</v>
      </c>
      <c r="K1535" t="s">
        <v>113</v>
      </c>
      <c r="L1535" t="s">
        <v>7</v>
      </c>
      <c r="M1535">
        <v>0</v>
      </c>
      <c r="N1535">
        <v>0</v>
      </c>
      <c r="O1535" t="s">
        <v>120</v>
      </c>
      <c r="P1535" t="s">
        <v>1590</v>
      </c>
      <c r="AH1535">
        <v>1808960</v>
      </c>
      <c r="AI1535">
        <v>1728735</v>
      </c>
      <c r="AJ1535">
        <f t="shared" si="28"/>
        <v>1</v>
      </c>
    </row>
    <row r="1536" spans="1:36">
      <c r="A1536" s="1">
        <v>46239</v>
      </c>
      <c r="B1536" t="s">
        <v>977</v>
      </c>
      <c r="C1536" t="s">
        <v>7</v>
      </c>
      <c r="D1536" t="s">
        <v>1311</v>
      </c>
      <c r="E1536" t="s">
        <v>208</v>
      </c>
      <c r="F1536" t="s">
        <v>1621</v>
      </c>
      <c r="G1536">
        <v>26543</v>
      </c>
      <c r="H1536" s="1">
        <v>41142</v>
      </c>
      <c r="I1536" s="1">
        <v>41145</v>
      </c>
      <c r="J1536" s="1">
        <v>48004</v>
      </c>
      <c r="K1536" t="s">
        <v>113</v>
      </c>
      <c r="L1536" t="s">
        <v>7</v>
      </c>
      <c r="M1536">
        <v>0</v>
      </c>
      <c r="N1536">
        <v>0</v>
      </c>
      <c r="O1536" t="s">
        <v>120</v>
      </c>
      <c r="P1536" t="s">
        <v>831</v>
      </c>
      <c r="AH1536">
        <v>1814014</v>
      </c>
      <c r="AI1536">
        <v>1728768</v>
      </c>
      <c r="AJ1536">
        <f t="shared" si="28"/>
        <v>1</v>
      </c>
    </row>
    <row r="1537" spans="1:36">
      <c r="A1537" s="1">
        <v>46209</v>
      </c>
      <c r="B1537" t="s">
        <v>977</v>
      </c>
      <c r="C1537" t="s">
        <v>7</v>
      </c>
      <c r="D1537" t="s">
        <v>1311</v>
      </c>
      <c r="E1537" t="s">
        <v>208</v>
      </c>
      <c r="F1537" t="s">
        <v>1621</v>
      </c>
      <c r="G1537">
        <v>26543</v>
      </c>
      <c r="H1537" s="1">
        <v>41142</v>
      </c>
      <c r="I1537" s="1">
        <v>41145</v>
      </c>
      <c r="J1537" s="1">
        <v>48004</v>
      </c>
      <c r="K1537" t="s">
        <v>113</v>
      </c>
      <c r="L1537" t="s">
        <v>7</v>
      </c>
      <c r="M1537">
        <v>0</v>
      </c>
      <c r="N1537">
        <v>0</v>
      </c>
      <c r="O1537" t="s">
        <v>120</v>
      </c>
      <c r="P1537" t="s">
        <v>831</v>
      </c>
      <c r="AH1537">
        <v>1732836</v>
      </c>
      <c r="AI1537">
        <v>1728888</v>
      </c>
      <c r="AJ1537">
        <f t="shared" si="28"/>
        <v>1</v>
      </c>
    </row>
    <row r="1538" spans="1:36">
      <c r="A1538" s="1">
        <v>46209</v>
      </c>
      <c r="B1538" t="s">
        <v>977</v>
      </c>
      <c r="C1538" t="s">
        <v>7</v>
      </c>
      <c r="D1538" t="s">
        <v>1311</v>
      </c>
      <c r="E1538" t="s">
        <v>208</v>
      </c>
      <c r="F1538" t="s">
        <v>1621</v>
      </c>
      <c r="G1538">
        <v>26940</v>
      </c>
      <c r="H1538" s="1">
        <v>41180</v>
      </c>
      <c r="I1538" s="1">
        <v>41185</v>
      </c>
      <c r="J1538" s="1">
        <v>48004</v>
      </c>
      <c r="K1538" t="s">
        <v>113</v>
      </c>
      <c r="L1538" t="s">
        <v>7</v>
      </c>
      <c r="M1538">
        <v>0</v>
      </c>
      <c r="N1538">
        <v>0</v>
      </c>
      <c r="O1538" t="s">
        <v>120</v>
      </c>
      <c r="P1538" t="s">
        <v>831</v>
      </c>
      <c r="AH1538">
        <v>1732652</v>
      </c>
      <c r="AI1538">
        <v>1729515</v>
      </c>
      <c r="AJ1538">
        <f t="shared" si="28"/>
        <v>1</v>
      </c>
    </row>
    <row r="1539" spans="1:36">
      <c r="A1539" s="1">
        <v>46239</v>
      </c>
      <c r="B1539" t="s">
        <v>977</v>
      </c>
      <c r="C1539" t="s">
        <v>7</v>
      </c>
      <c r="D1539" t="s">
        <v>1311</v>
      </c>
      <c r="E1539" t="s">
        <v>208</v>
      </c>
      <c r="F1539" t="s">
        <v>1621</v>
      </c>
      <c r="G1539">
        <v>26940</v>
      </c>
      <c r="H1539" s="1">
        <v>41180</v>
      </c>
      <c r="I1539" s="1">
        <v>41185</v>
      </c>
      <c r="J1539" s="1">
        <v>48004</v>
      </c>
      <c r="K1539" t="s">
        <v>113</v>
      </c>
      <c r="L1539" t="s">
        <v>7</v>
      </c>
      <c r="M1539">
        <v>0</v>
      </c>
      <c r="N1539">
        <v>0</v>
      </c>
      <c r="O1539" t="s">
        <v>120</v>
      </c>
      <c r="P1539" t="s">
        <v>831</v>
      </c>
      <c r="AH1539">
        <v>1733136</v>
      </c>
      <c r="AI1539">
        <v>1729988</v>
      </c>
      <c r="AJ1539">
        <f t="shared" si="28"/>
        <v>1</v>
      </c>
    </row>
    <row r="1540" spans="1:36">
      <c r="A1540" s="1">
        <v>46209</v>
      </c>
      <c r="B1540" t="s">
        <v>977</v>
      </c>
      <c r="C1540" t="s">
        <v>7</v>
      </c>
      <c r="D1540" t="s">
        <v>1311</v>
      </c>
      <c r="E1540" t="s">
        <v>208</v>
      </c>
      <c r="F1540" t="s">
        <v>1621</v>
      </c>
      <c r="G1540">
        <v>29051</v>
      </c>
      <c r="H1540" s="1">
        <v>41481</v>
      </c>
      <c r="I1540" s="1">
        <v>41486</v>
      </c>
      <c r="J1540" s="1">
        <v>48004</v>
      </c>
      <c r="K1540" t="s">
        <v>113</v>
      </c>
      <c r="L1540" t="s">
        <v>7</v>
      </c>
      <c r="M1540">
        <v>0</v>
      </c>
      <c r="N1540">
        <v>0</v>
      </c>
      <c r="O1540" t="s">
        <v>120</v>
      </c>
      <c r="P1540" t="s">
        <v>831</v>
      </c>
      <c r="AH1540">
        <v>1733460</v>
      </c>
      <c r="AI1540">
        <v>1731349</v>
      </c>
      <c r="AJ1540">
        <f t="shared" ref="AJ1540:AJ1603" si="29">COUNTIF(AH:AH,AI1540)</f>
        <v>1</v>
      </c>
    </row>
    <row r="1541" spans="1:36">
      <c r="A1541" s="1">
        <v>46239</v>
      </c>
      <c r="B1541" t="s">
        <v>977</v>
      </c>
      <c r="C1541" t="s">
        <v>7</v>
      </c>
      <c r="D1541" t="s">
        <v>1311</v>
      </c>
      <c r="E1541" t="s">
        <v>208</v>
      </c>
      <c r="F1541" t="s">
        <v>1621</v>
      </c>
      <c r="G1541">
        <v>29051</v>
      </c>
      <c r="H1541" s="1">
        <v>41481</v>
      </c>
      <c r="I1541" s="1">
        <v>41486</v>
      </c>
      <c r="J1541" s="1">
        <v>48004</v>
      </c>
      <c r="K1541" t="s">
        <v>113</v>
      </c>
      <c r="L1541" t="s">
        <v>7</v>
      </c>
      <c r="M1541">
        <v>0</v>
      </c>
      <c r="N1541">
        <v>0</v>
      </c>
      <c r="O1541" t="s">
        <v>120</v>
      </c>
      <c r="P1541" t="s">
        <v>831</v>
      </c>
      <c r="AH1541">
        <v>1732934</v>
      </c>
      <c r="AI1541">
        <v>1728274</v>
      </c>
      <c r="AJ1541">
        <f t="shared" si="29"/>
        <v>1</v>
      </c>
    </row>
    <row r="1542" spans="1:36">
      <c r="A1542" s="1">
        <v>46209</v>
      </c>
      <c r="B1542" t="s">
        <v>977</v>
      </c>
      <c r="C1542" t="s">
        <v>7</v>
      </c>
      <c r="D1542" t="s">
        <v>1311</v>
      </c>
      <c r="E1542" t="s">
        <v>208</v>
      </c>
      <c r="F1542" t="s">
        <v>1621</v>
      </c>
      <c r="G1542">
        <v>29095</v>
      </c>
      <c r="H1542" s="1">
        <v>41488</v>
      </c>
      <c r="I1542" s="1">
        <v>41493</v>
      </c>
      <c r="J1542" s="1">
        <v>48004</v>
      </c>
      <c r="K1542" t="s">
        <v>113</v>
      </c>
      <c r="L1542" t="s">
        <v>7</v>
      </c>
      <c r="M1542">
        <v>0</v>
      </c>
      <c r="N1542">
        <v>0</v>
      </c>
      <c r="O1542" t="s">
        <v>120</v>
      </c>
      <c r="P1542" t="s">
        <v>466</v>
      </c>
      <c r="AH1542">
        <v>1732752</v>
      </c>
      <c r="AI1542">
        <v>1729933</v>
      </c>
      <c r="AJ1542">
        <f t="shared" si="29"/>
        <v>1</v>
      </c>
    </row>
    <row r="1543" spans="1:36">
      <c r="A1543" s="1">
        <v>46239</v>
      </c>
      <c r="B1543" t="s">
        <v>977</v>
      </c>
      <c r="C1543" t="s">
        <v>7</v>
      </c>
      <c r="D1543" t="s">
        <v>1311</v>
      </c>
      <c r="E1543" t="s">
        <v>208</v>
      </c>
      <c r="F1543" t="s">
        <v>1621</v>
      </c>
      <c r="G1543">
        <v>29095</v>
      </c>
      <c r="H1543" s="1">
        <v>41488</v>
      </c>
      <c r="I1543" s="1">
        <v>41493</v>
      </c>
      <c r="J1543" s="1">
        <v>48004</v>
      </c>
      <c r="K1543" t="s">
        <v>113</v>
      </c>
      <c r="L1543" t="s">
        <v>7</v>
      </c>
      <c r="M1543">
        <v>0</v>
      </c>
      <c r="N1543">
        <v>0</v>
      </c>
      <c r="O1543" t="s">
        <v>120</v>
      </c>
      <c r="P1543" t="s">
        <v>466</v>
      </c>
      <c r="AH1543">
        <v>1733060</v>
      </c>
      <c r="AI1543">
        <v>1729467</v>
      </c>
      <c r="AJ1543">
        <f t="shared" si="29"/>
        <v>1</v>
      </c>
    </row>
    <row r="1544" spans="1:36">
      <c r="A1544" s="1">
        <v>46213</v>
      </c>
      <c r="B1544" t="s">
        <v>977</v>
      </c>
      <c r="C1544" t="s">
        <v>7</v>
      </c>
      <c r="D1544" t="s">
        <v>1311</v>
      </c>
      <c r="E1544" t="s">
        <v>208</v>
      </c>
      <c r="F1544" t="s">
        <v>1522</v>
      </c>
      <c r="G1544">
        <v>27957</v>
      </c>
      <c r="H1544" s="1">
        <v>41317</v>
      </c>
      <c r="I1544" s="1">
        <v>41330</v>
      </c>
      <c r="J1544" s="1">
        <v>46731</v>
      </c>
      <c r="K1544" t="s">
        <v>113</v>
      </c>
      <c r="L1544" t="s">
        <v>7</v>
      </c>
      <c r="M1544">
        <v>0</v>
      </c>
      <c r="N1544">
        <v>0</v>
      </c>
      <c r="O1544" t="s">
        <v>120</v>
      </c>
      <c r="P1544" t="s">
        <v>1583</v>
      </c>
      <c r="AH1544">
        <v>1732459</v>
      </c>
      <c r="AI1544">
        <v>1729804</v>
      </c>
      <c r="AJ1544">
        <f t="shared" si="29"/>
        <v>1</v>
      </c>
    </row>
    <row r="1545" spans="1:36">
      <c r="A1545" s="1">
        <v>46244</v>
      </c>
      <c r="B1545" t="s">
        <v>977</v>
      </c>
      <c r="C1545" t="s">
        <v>7</v>
      </c>
      <c r="D1545" t="s">
        <v>1311</v>
      </c>
      <c r="E1545" t="s">
        <v>208</v>
      </c>
      <c r="F1545" t="s">
        <v>1522</v>
      </c>
      <c r="G1545">
        <v>27957</v>
      </c>
      <c r="H1545" s="1">
        <v>41317</v>
      </c>
      <c r="I1545" s="1">
        <v>41330</v>
      </c>
      <c r="J1545" s="1">
        <v>46731</v>
      </c>
      <c r="K1545" t="s">
        <v>113</v>
      </c>
      <c r="L1545" t="s">
        <v>7</v>
      </c>
      <c r="M1545">
        <v>0</v>
      </c>
      <c r="N1545">
        <v>0</v>
      </c>
      <c r="O1545" t="s">
        <v>120</v>
      </c>
      <c r="P1545" t="s">
        <v>1583</v>
      </c>
      <c r="AH1545">
        <v>1731849</v>
      </c>
      <c r="AI1545">
        <v>1730159</v>
      </c>
      <c r="AJ1545">
        <f t="shared" si="29"/>
        <v>1</v>
      </c>
    </row>
    <row r="1546" spans="1:36">
      <c r="A1546" s="1">
        <v>46213</v>
      </c>
      <c r="B1546" t="s">
        <v>977</v>
      </c>
      <c r="C1546" t="s">
        <v>7</v>
      </c>
      <c r="D1546" t="s">
        <v>1393</v>
      </c>
      <c r="E1546" t="s">
        <v>208</v>
      </c>
      <c r="F1546" t="s">
        <v>1522</v>
      </c>
      <c r="G1546">
        <v>27958</v>
      </c>
      <c r="H1546" s="1">
        <v>41317</v>
      </c>
      <c r="I1546" s="1">
        <v>41330</v>
      </c>
      <c r="J1546" s="1">
        <v>46731</v>
      </c>
      <c r="K1546" t="s">
        <v>113</v>
      </c>
      <c r="L1546" t="s">
        <v>7</v>
      </c>
      <c r="M1546">
        <v>0</v>
      </c>
      <c r="N1546">
        <v>0</v>
      </c>
      <c r="O1546" t="s">
        <v>120</v>
      </c>
      <c r="P1546" t="s">
        <v>1583</v>
      </c>
      <c r="AH1546">
        <v>1733455</v>
      </c>
      <c r="AI1546">
        <v>1730184</v>
      </c>
      <c r="AJ1546">
        <f t="shared" si="29"/>
        <v>1</v>
      </c>
    </row>
    <row r="1547" spans="1:36">
      <c r="A1547" s="1">
        <v>46244</v>
      </c>
      <c r="B1547" t="s">
        <v>977</v>
      </c>
      <c r="C1547" t="s">
        <v>7</v>
      </c>
      <c r="D1547" t="s">
        <v>1393</v>
      </c>
      <c r="E1547" t="s">
        <v>208</v>
      </c>
      <c r="F1547" t="s">
        <v>1522</v>
      </c>
      <c r="G1547">
        <v>27958</v>
      </c>
      <c r="H1547" s="1">
        <v>41317</v>
      </c>
      <c r="I1547" s="1">
        <v>41330</v>
      </c>
      <c r="J1547" s="1">
        <v>46731</v>
      </c>
      <c r="K1547" t="s">
        <v>113</v>
      </c>
      <c r="L1547" t="s">
        <v>7</v>
      </c>
      <c r="M1547">
        <v>0</v>
      </c>
      <c r="N1547">
        <v>0</v>
      </c>
      <c r="O1547" t="s">
        <v>120</v>
      </c>
      <c r="P1547" t="s">
        <v>1583</v>
      </c>
      <c r="AH1547">
        <v>1732590</v>
      </c>
      <c r="AI1547">
        <v>1730469</v>
      </c>
      <c r="AJ1547">
        <f t="shared" si="29"/>
        <v>1</v>
      </c>
    </row>
    <row r="1548" spans="1:36">
      <c r="A1548" s="1">
        <v>46244</v>
      </c>
      <c r="B1548" t="s">
        <v>977</v>
      </c>
      <c r="C1548" t="s">
        <v>7</v>
      </c>
      <c r="D1548" t="s">
        <v>1311</v>
      </c>
      <c r="E1548" t="s">
        <v>208</v>
      </c>
      <c r="F1548" t="s">
        <v>1522</v>
      </c>
      <c r="G1548">
        <v>35028</v>
      </c>
      <c r="H1548" s="1">
        <v>42223</v>
      </c>
      <c r="I1548" s="1">
        <v>42228</v>
      </c>
      <c r="J1548" s="1">
        <v>46731</v>
      </c>
      <c r="K1548" t="s">
        <v>113</v>
      </c>
      <c r="L1548" t="s">
        <v>7</v>
      </c>
      <c r="M1548">
        <v>0</v>
      </c>
      <c r="N1548">
        <v>0</v>
      </c>
      <c r="O1548" t="s">
        <v>120</v>
      </c>
      <c r="P1548" t="s">
        <v>466</v>
      </c>
      <c r="AH1548">
        <v>1733144</v>
      </c>
      <c r="AI1548">
        <v>1730474</v>
      </c>
      <c r="AJ1548">
        <f t="shared" si="29"/>
        <v>1</v>
      </c>
    </row>
    <row r="1549" spans="1:36">
      <c r="A1549" s="1">
        <v>46213</v>
      </c>
      <c r="B1549" t="s">
        <v>977</v>
      </c>
      <c r="C1549" t="s">
        <v>7</v>
      </c>
      <c r="D1549" t="s">
        <v>1311</v>
      </c>
      <c r="E1549" t="s">
        <v>208</v>
      </c>
      <c r="F1549" t="s">
        <v>1522</v>
      </c>
      <c r="G1549">
        <v>35028</v>
      </c>
      <c r="H1549" s="1">
        <v>42223</v>
      </c>
      <c r="I1549" s="1">
        <v>42228</v>
      </c>
      <c r="J1549" s="1">
        <v>46731</v>
      </c>
      <c r="K1549" t="s">
        <v>113</v>
      </c>
      <c r="L1549" t="s">
        <v>7</v>
      </c>
      <c r="M1549">
        <v>0</v>
      </c>
      <c r="N1549">
        <v>0</v>
      </c>
      <c r="O1549" t="s">
        <v>120</v>
      </c>
      <c r="P1549" t="s">
        <v>466</v>
      </c>
      <c r="AH1549">
        <v>1808917</v>
      </c>
      <c r="AI1549">
        <v>1730764</v>
      </c>
      <c r="AJ1549">
        <f t="shared" si="29"/>
        <v>1</v>
      </c>
    </row>
    <row r="1550" spans="1:36">
      <c r="A1550" s="1">
        <v>46213</v>
      </c>
      <c r="B1550" t="s">
        <v>977</v>
      </c>
      <c r="C1550" t="s">
        <v>7</v>
      </c>
      <c r="D1550" t="s">
        <v>1393</v>
      </c>
      <c r="E1550" t="s">
        <v>208</v>
      </c>
      <c r="F1550" t="s">
        <v>1522</v>
      </c>
      <c r="G1550">
        <v>35634</v>
      </c>
      <c r="H1550" s="1">
        <v>42278</v>
      </c>
      <c r="I1550" s="1">
        <v>42283</v>
      </c>
      <c r="J1550" s="1">
        <v>46731</v>
      </c>
      <c r="K1550" t="s">
        <v>113</v>
      </c>
      <c r="L1550" t="s">
        <v>7</v>
      </c>
      <c r="M1550">
        <v>0</v>
      </c>
      <c r="N1550">
        <v>0</v>
      </c>
      <c r="O1550" t="s">
        <v>120</v>
      </c>
      <c r="P1550" t="s">
        <v>993</v>
      </c>
      <c r="AH1550">
        <v>1733159</v>
      </c>
      <c r="AI1550">
        <v>1727976</v>
      </c>
      <c r="AJ1550">
        <f t="shared" si="29"/>
        <v>1</v>
      </c>
    </row>
    <row r="1551" spans="1:36">
      <c r="A1551" s="1">
        <v>46244</v>
      </c>
      <c r="B1551" t="s">
        <v>977</v>
      </c>
      <c r="C1551" t="s">
        <v>7</v>
      </c>
      <c r="D1551" t="s">
        <v>1393</v>
      </c>
      <c r="E1551" t="s">
        <v>208</v>
      </c>
      <c r="F1551" t="s">
        <v>1522</v>
      </c>
      <c r="G1551">
        <v>35634</v>
      </c>
      <c r="H1551" s="1">
        <v>42278</v>
      </c>
      <c r="I1551" s="1">
        <v>42283</v>
      </c>
      <c r="J1551" s="1">
        <v>46731</v>
      </c>
      <c r="K1551" t="s">
        <v>113</v>
      </c>
      <c r="L1551" t="s">
        <v>7</v>
      </c>
      <c r="M1551">
        <v>0</v>
      </c>
      <c r="N1551">
        <v>0</v>
      </c>
      <c r="O1551" t="s">
        <v>120</v>
      </c>
      <c r="P1551" t="s">
        <v>993</v>
      </c>
      <c r="AH1551">
        <v>1732766</v>
      </c>
      <c r="AI1551">
        <v>1729179</v>
      </c>
      <c r="AJ1551">
        <f t="shared" si="29"/>
        <v>1</v>
      </c>
    </row>
    <row r="1552" spans="1:36">
      <c r="A1552" s="1">
        <v>46204</v>
      </c>
      <c r="B1552" t="s">
        <v>977</v>
      </c>
      <c r="C1552" t="s">
        <v>7</v>
      </c>
      <c r="D1552" t="s">
        <v>1393</v>
      </c>
      <c r="E1552" t="s">
        <v>208</v>
      </c>
      <c r="F1552" t="s">
        <v>1414</v>
      </c>
      <c r="G1552">
        <v>32887</v>
      </c>
      <c r="H1552" s="1">
        <v>41949</v>
      </c>
      <c r="I1552" s="1">
        <v>41955</v>
      </c>
      <c r="J1552" s="1">
        <v>52597</v>
      </c>
      <c r="K1552" t="s">
        <v>980</v>
      </c>
      <c r="L1552" t="s">
        <v>7</v>
      </c>
      <c r="M1552">
        <v>64043.67</v>
      </c>
      <c r="N1552">
        <v>64043.67</v>
      </c>
      <c r="O1552" t="s">
        <v>120</v>
      </c>
      <c r="P1552" t="s">
        <v>830</v>
      </c>
      <c r="AH1552">
        <v>1733100</v>
      </c>
      <c r="AI1552">
        <v>1734725</v>
      </c>
      <c r="AJ1552">
        <f t="shared" si="29"/>
        <v>1</v>
      </c>
    </row>
    <row r="1553" spans="1:36">
      <c r="A1553" s="1">
        <v>46232</v>
      </c>
      <c r="B1553" t="s">
        <v>977</v>
      </c>
      <c r="C1553" t="s">
        <v>7</v>
      </c>
      <c r="D1553" t="s">
        <v>1393</v>
      </c>
      <c r="E1553" t="s">
        <v>208</v>
      </c>
      <c r="F1553" t="s">
        <v>1414</v>
      </c>
      <c r="G1553">
        <v>32887</v>
      </c>
      <c r="H1553" s="1">
        <v>41949</v>
      </c>
      <c r="I1553" s="1">
        <v>41955</v>
      </c>
      <c r="J1553" s="1">
        <v>52597</v>
      </c>
      <c r="K1553" t="s">
        <v>980</v>
      </c>
      <c r="L1553" t="s">
        <v>7</v>
      </c>
      <c r="M1553">
        <v>70390.84</v>
      </c>
      <c r="N1553">
        <v>70390.84</v>
      </c>
      <c r="O1553" t="s">
        <v>120</v>
      </c>
      <c r="P1553" t="s">
        <v>830</v>
      </c>
      <c r="AH1553">
        <v>1733317</v>
      </c>
      <c r="AI1553">
        <v>1727738</v>
      </c>
      <c r="AJ1553">
        <f t="shared" si="29"/>
        <v>1</v>
      </c>
    </row>
    <row r="1554" spans="1:36">
      <c r="A1554" s="1">
        <v>46232</v>
      </c>
      <c r="B1554" t="s">
        <v>977</v>
      </c>
      <c r="C1554" t="s">
        <v>7</v>
      </c>
      <c r="D1554" t="s">
        <v>1393</v>
      </c>
      <c r="E1554" t="s">
        <v>208</v>
      </c>
      <c r="F1554" t="s">
        <v>1414</v>
      </c>
      <c r="G1554">
        <v>32887</v>
      </c>
      <c r="H1554" s="1">
        <v>41949</v>
      </c>
      <c r="I1554" s="1">
        <v>41955</v>
      </c>
      <c r="J1554" s="1">
        <v>52597</v>
      </c>
      <c r="K1554" t="s">
        <v>350</v>
      </c>
      <c r="L1554" t="s">
        <v>7</v>
      </c>
      <c r="M1554">
        <v>0</v>
      </c>
      <c r="N1554">
        <v>0</v>
      </c>
      <c r="O1554" t="s">
        <v>120</v>
      </c>
      <c r="P1554" t="s">
        <v>830</v>
      </c>
      <c r="AH1554">
        <v>1732408</v>
      </c>
      <c r="AI1554">
        <v>1728289</v>
      </c>
      <c r="AJ1554">
        <f t="shared" si="29"/>
        <v>1</v>
      </c>
    </row>
    <row r="1555" spans="1:36">
      <c r="A1555" s="1">
        <v>46204</v>
      </c>
      <c r="B1555" t="s">
        <v>977</v>
      </c>
      <c r="C1555" t="s">
        <v>7</v>
      </c>
      <c r="D1555" t="s">
        <v>1393</v>
      </c>
      <c r="E1555" t="s">
        <v>208</v>
      </c>
      <c r="F1555" t="s">
        <v>1414</v>
      </c>
      <c r="G1555">
        <v>32887</v>
      </c>
      <c r="H1555" s="1">
        <v>41949</v>
      </c>
      <c r="I1555" s="1">
        <v>41955</v>
      </c>
      <c r="J1555" s="1">
        <v>52597</v>
      </c>
      <c r="K1555" t="s">
        <v>350</v>
      </c>
      <c r="L1555" t="s">
        <v>7</v>
      </c>
      <c r="M1555">
        <v>0</v>
      </c>
      <c r="N1555">
        <v>0</v>
      </c>
      <c r="O1555" t="s">
        <v>120</v>
      </c>
      <c r="P1555" t="s">
        <v>830</v>
      </c>
      <c r="AH1555">
        <v>1733391</v>
      </c>
      <c r="AI1555">
        <v>1729757</v>
      </c>
      <c r="AJ1555">
        <f t="shared" si="29"/>
        <v>1</v>
      </c>
    </row>
    <row r="1556" spans="1:36">
      <c r="A1556" s="1">
        <v>46232</v>
      </c>
      <c r="B1556" t="s">
        <v>977</v>
      </c>
      <c r="C1556" t="s">
        <v>7</v>
      </c>
      <c r="D1556" t="s">
        <v>1393</v>
      </c>
      <c r="E1556" t="s">
        <v>208</v>
      </c>
      <c r="F1556" t="s">
        <v>1414</v>
      </c>
      <c r="G1556">
        <v>35472</v>
      </c>
      <c r="H1556" s="1">
        <v>42269</v>
      </c>
      <c r="I1556" s="1">
        <v>42272</v>
      </c>
      <c r="J1556" s="1">
        <v>52597</v>
      </c>
      <c r="K1556" t="s">
        <v>350</v>
      </c>
      <c r="L1556" t="s">
        <v>7</v>
      </c>
      <c r="M1556">
        <v>0</v>
      </c>
      <c r="N1556">
        <v>0</v>
      </c>
      <c r="O1556" t="s">
        <v>120</v>
      </c>
      <c r="P1556" t="s">
        <v>993</v>
      </c>
      <c r="AH1556">
        <v>1732748</v>
      </c>
      <c r="AI1556">
        <v>1734771</v>
      </c>
      <c r="AJ1556">
        <f t="shared" si="29"/>
        <v>2</v>
      </c>
    </row>
    <row r="1557" spans="1:36">
      <c r="A1557" s="1">
        <v>46232</v>
      </c>
      <c r="B1557" t="s">
        <v>977</v>
      </c>
      <c r="C1557" t="s">
        <v>7</v>
      </c>
      <c r="D1557" t="s">
        <v>1393</v>
      </c>
      <c r="E1557" t="s">
        <v>208</v>
      </c>
      <c r="F1557" t="s">
        <v>1414</v>
      </c>
      <c r="G1557">
        <v>35472</v>
      </c>
      <c r="H1557" s="1">
        <v>42269</v>
      </c>
      <c r="I1557" s="1">
        <v>42272</v>
      </c>
      <c r="J1557" s="1">
        <v>52597</v>
      </c>
      <c r="K1557" t="s">
        <v>980</v>
      </c>
      <c r="L1557" t="s">
        <v>7</v>
      </c>
      <c r="M1557">
        <v>-70390.84</v>
      </c>
      <c r="N1557">
        <v>-70390.84</v>
      </c>
      <c r="O1557" t="s">
        <v>120</v>
      </c>
      <c r="P1557" t="s">
        <v>993</v>
      </c>
      <c r="AH1557">
        <v>1733271</v>
      </c>
      <c r="AI1557">
        <v>1734726</v>
      </c>
      <c r="AJ1557">
        <f t="shared" si="29"/>
        <v>1</v>
      </c>
    </row>
    <row r="1558" spans="1:36">
      <c r="A1558" s="1">
        <v>46204</v>
      </c>
      <c r="B1558" t="s">
        <v>977</v>
      </c>
      <c r="C1558" t="s">
        <v>7</v>
      </c>
      <c r="D1558" t="s">
        <v>1393</v>
      </c>
      <c r="E1558" t="s">
        <v>208</v>
      </c>
      <c r="F1558" t="s">
        <v>1414</v>
      </c>
      <c r="G1558">
        <v>35472</v>
      </c>
      <c r="H1558" s="1">
        <v>42269</v>
      </c>
      <c r="I1558" s="1">
        <v>42272</v>
      </c>
      <c r="J1558" s="1">
        <v>52597</v>
      </c>
      <c r="K1558" t="s">
        <v>350</v>
      </c>
      <c r="L1558" t="s">
        <v>7</v>
      </c>
      <c r="M1558">
        <v>0</v>
      </c>
      <c r="N1558">
        <v>0</v>
      </c>
      <c r="O1558" t="s">
        <v>120</v>
      </c>
      <c r="P1558" t="s">
        <v>993</v>
      </c>
      <c r="AH1558">
        <v>1732187</v>
      </c>
      <c r="AI1558">
        <v>1731879</v>
      </c>
      <c r="AJ1558">
        <f t="shared" si="29"/>
        <v>1</v>
      </c>
    </row>
    <row r="1559" spans="1:36">
      <c r="A1559" s="1">
        <v>46204</v>
      </c>
      <c r="B1559" t="s">
        <v>977</v>
      </c>
      <c r="C1559" t="s">
        <v>7</v>
      </c>
      <c r="D1559" t="s">
        <v>1393</v>
      </c>
      <c r="E1559" t="s">
        <v>208</v>
      </c>
      <c r="F1559" t="s">
        <v>1414</v>
      </c>
      <c r="G1559">
        <v>35472</v>
      </c>
      <c r="H1559" s="1">
        <v>42269</v>
      </c>
      <c r="I1559" s="1">
        <v>42272</v>
      </c>
      <c r="J1559" s="1">
        <v>52597</v>
      </c>
      <c r="K1559" t="s">
        <v>980</v>
      </c>
      <c r="L1559" t="s">
        <v>7</v>
      </c>
      <c r="M1559">
        <v>-64043.67</v>
      </c>
      <c r="N1559">
        <v>-64043.67</v>
      </c>
      <c r="O1559" t="s">
        <v>120</v>
      </c>
      <c r="P1559" t="s">
        <v>993</v>
      </c>
      <c r="AH1559">
        <v>1732843</v>
      </c>
      <c r="AI1559">
        <v>1731880</v>
      </c>
      <c r="AJ1559">
        <f t="shared" si="29"/>
        <v>1</v>
      </c>
    </row>
    <row r="1560" spans="1:36">
      <c r="A1560" s="1">
        <v>46224</v>
      </c>
      <c r="B1560" t="s">
        <v>977</v>
      </c>
      <c r="C1560" t="s">
        <v>7</v>
      </c>
      <c r="D1560" t="s">
        <v>1393</v>
      </c>
      <c r="E1560" t="s">
        <v>208</v>
      </c>
      <c r="F1560" t="s">
        <v>1418</v>
      </c>
      <c r="G1560">
        <v>32888</v>
      </c>
      <c r="H1560" s="1">
        <v>41949</v>
      </c>
      <c r="I1560" s="1">
        <v>41955</v>
      </c>
      <c r="J1560" s="1">
        <v>52597</v>
      </c>
      <c r="K1560" t="s">
        <v>350</v>
      </c>
      <c r="L1560" t="s">
        <v>7</v>
      </c>
      <c r="M1560">
        <v>0</v>
      </c>
      <c r="N1560">
        <v>0</v>
      </c>
      <c r="O1560" t="s">
        <v>120</v>
      </c>
      <c r="P1560" t="s">
        <v>830</v>
      </c>
      <c r="AH1560">
        <v>1732371</v>
      </c>
      <c r="AI1560">
        <v>1731898</v>
      </c>
      <c r="AJ1560">
        <f t="shared" si="29"/>
        <v>1</v>
      </c>
    </row>
    <row r="1561" spans="1:36">
      <c r="A1561" s="1">
        <v>46252</v>
      </c>
      <c r="B1561" t="s">
        <v>977</v>
      </c>
      <c r="C1561" t="s">
        <v>7</v>
      </c>
      <c r="D1561" t="s">
        <v>1393</v>
      </c>
      <c r="E1561" t="s">
        <v>208</v>
      </c>
      <c r="F1561" t="s">
        <v>1418</v>
      </c>
      <c r="G1561">
        <v>32888</v>
      </c>
      <c r="H1561" s="1">
        <v>41949</v>
      </c>
      <c r="I1561" s="1">
        <v>41955</v>
      </c>
      <c r="J1561" s="1">
        <v>52597</v>
      </c>
      <c r="K1561" t="s">
        <v>980</v>
      </c>
      <c r="L1561" t="s">
        <v>7</v>
      </c>
      <c r="M1561">
        <v>59880.85</v>
      </c>
      <c r="N1561">
        <v>59880.85</v>
      </c>
      <c r="O1561" t="s">
        <v>120</v>
      </c>
      <c r="P1561" t="s">
        <v>830</v>
      </c>
      <c r="AH1561">
        <v>1732632</v>
      </c>
      <c r="AI1561">
        <v>1731943</v>
      </c>
      <c r="AJ1561">
        <f t="shared" si="29"/>
        <v>1</v>
      </c>
    </row>
    <row r="1562" spans="1:36">
      <c r="A1562" s="1">
        <v>46252</v>
      </c>
      <c r="B1562" t="s">
        <v>977</v>
      </c>
      <c r="C1562" t="s">
        <v>7</v>
      </c>
      <c r="D1562" t="s">
        <v>1393</v>
      </c>
      <c r="E1562" t="s">
        <v>208</v>
      </c>
      <c r="F1562" t="s">
        <v>1418</v>
      </c>
      <c r="G1562">
        <v>32888</v>
      </c>
      <c r="H1562" s="1">
        <v>41949</v>
      </c>
      <c r="I1562" s="1">
        <v>41955</v>
      </c>
      <c r="J1562" s="1">
        <v>52597</v>
      </c>
      <c r="K1562" t="s">
        <v>350</v>
      </c>
      <c r="L1562" t="s">
        <v>7</v>
      </c>
      <c r="M1562">
        <v>0</v>
      </c>
      <c r="N1562">
        <v>0</v>
      </c>
      <c r="O1562" t="s">
        <v>120</v>
      </c>
      <c r="P1562" t="s">
        <v>830</v>
      </c>
      <c r="AH1562">
        <v>1733220</v>
      </c>
      <c r="AI1562">
        <v>1731955</v>
      </c>
      <c r="AJ1562">
        <f t="shared" si="29"/>
        <v>1</v>
      </c>
    </row>
    <row r="1563" spans="1:36">
      <c r="A1563" s="1">
        <v>46224</v>
      </c>
      <c r="B1563" t="s">
        <v>977</v>
      </c>
      <c r="C1563" t="s">
        <v>7</v>
      </c>
      <c r="D1563" t="s">
        <v>1393</v>
      </c>
      <c r="E1563" t="s">
        <v>208</v>
      </c>
      <c r="F1563" t="s">
        <v>1418</v>
      </c>
      <c r="G1563">
        <v>32888</v>
      </c>
      <c r="H1563" s="1">
        <v>41949</v>
      </c>
      <c r="I1563" s="1">
        <v>41955</v>
      </c>
      <c r="J1563" s="1">
        <v>52597</v>
      </c>
      <c r="K1563" t="s">
        <v>980</v>
      </c>
      <c r="L1563" t="s">
        <v>7</v>
      </c>
      <c r="M1563">
        <v>67683.5</v>
      </c>
      <c r="N1563">
        <v>67683.5</v>
      </c>
      <c r="O1563" t="s">
        <v>120</v>
      </c>
      <c r="P1563" t="s">
        <v>830</v>
      </c>
      <c r="AH1563">
        <v>1731797</v>
      </c>
      <c r="AI1563">
        <v>1732109</v>
      </c>
      <c r="AJ1563">
        <f t="shared" si="29"/>
        <v>1</v>
      </c>
    </row>
    <row r="1564" spans="1:36">
      <c r="A1564" s="1">
        <v>46252</v>
      </c>
      <c r="B1564" t="s">
        <v>977</v>
      </c>
      <c r="C1564" t="s">
        <v>7</v>
      </c>
      <c r="D1564" t="s">
        <v>1393</v>
      </c>
      <c r="E1564" t="s">
        <v>208</v>
      </c>
      <c r="F1564" t="s">
        <v>1418</v>
      </c>
      <c r="G1564">
        <v>35474</v>
      </c>
      <c r="H1564" s="1">
        <v>42269</v>
      </c>
      <c r="I1564" s="1">
        <v>42272</v>
      </c>
      <c r="J1564" s="1">
        <v>52597</v>
      </c>
      <c r="K1564" t="s">
        <v>350</v>
      </c>
      <c r="L1564" t="s">
        <v>7</v>
      </c>
      <c r="M1564">
        <v>0</v>
      </c>
      <c r="N1564">
        <v>0</v>
      </c>
      <c r="O1564" t="s">
        <v>120</v>
      </c>
      <c r="P1564" t="s">
        <v>993</v>
      </c>
      <c r="AH1564">
        <v>1731833</v>
      </c>
      <c r="AI1564">
        <v>1732245</v>
      </c>
      <c r="AJ1564">
        <f t="shared" si="29"/>
        <v>1</v>
      </c>
    </row>
    <row r="1565" spans="1:36">
      <c r="A1565" s="1">
        <v>46252</v>
      </c>
      <c r="B1565" t="s">
        <v>977</v>
      </c>
      <c r="C1565" t="s">
        <v>7</v>
      </c>
      <c r="D1565" t="s">
        <v>1393</v>
      </c>
      <c r="E1565" t="s">
        <v>208</v>
      </c>
      <c r="F1565" t="s">
        <v>1418</v>
      </c>
      <c r="G1565">
        <v>35474</v>
      </c>
      <c r="H1565" s="1">
        <v>42269</v>
      </c>
      <c r="I1565" s="1">
        <v>42272</v>
      </c>
      <c r="J1565" s="1">
        <v>52597</v>
      </c>
      <c r="K1565" t="s">
        <v>980</v>
      </c>
      <c r="L1565" t="s">
        <v>7</v>
      </c>
      <c r="M1565">
        <v>-59880.85</v>
      </c>
      <c r="N1565">
        <v>-59880.85</v>
      </c>
      <c r="O1565" t="s">
        <v>120</v>
      </c>
      <c r="P1565" t="s">
        <v>993</v>
      </c>
      <c r="AH1565">
        <v>1732252</v>
      </c>
      <c r="AI1565">
        <v>1732566</v>
      </c>
      <c r="AJ1565">
        <f t="shared" si="29"/>
        <v>1</v>
      </c>
    </row>
    <row r="1566" spans="1:36">
      <c r="A1566" s="1">
        <v>46224</v>
      </c>
      <c r="B1566" t="s">
        <v>977</v>
      </c>
      <c r="C1566" t="s">
        <v>7</v>
      </c>
      <c r="D1566" t="s">
        <v>1393</v>
      </c>
      <c r="E1566" t="s">
        <v>208</v>
      </c>
      <c r="F1566" t="s">
        <v>1418</v>
      </c>
      <c r="G1566">
        <v>35474</v>
      </c>
      <c r="H1566" s="1">
        <v>42269</v>
      </c>
      <c r="I1566" s="1">
        <v>42272</v>
      </c>
      <c r="J1566" s="1">
        <v>52597</v>
      </c>
      <c r="K1566" t="s">
        <v>350</v>
      </c>
      <c r="L1566" t="s">
        <v>7</v>
      </c>
      <c r="M1566">
        <v>0</v>
      </c>
      <c r="N1566">
        <v>0</v>
      </c>
      <c r="O1566" t="s">
        <v>120</v>
      </c>
      <c r="P1566" t="s">
        <v>993</v>
      </c>
      <c r="AH1566">
        <v>1733467</v>
      </c>
      <c r="AI1566">
        <v>1732711</v>
      </c>
      <c r="AJ1566">
        <f t="shared" si="29"/>
        <v>1</v>
      </c>
    </row>
    <row r="1567" spans="1:36">
      <c r="A1567" s="1">
        <v>46224</v>
      </c>
      <c r="B1567" t="s">
        <v>977</v>
      </c>
      <c r="C1567" t="s">
        <v>7</v>
      </c>
      <c r="D1567" t="s">
        <v>1393</v>
      </c>
      <c r="E1567" t="s">
        <v>208</v>
      </c>
      <c r="F1567" t="s">
        <v>1418</v>
      </c>
      <c r="G1567">
        <v>35474</v>
      </c>
      <c r="H1567" s="1">
        <v>42269</v>
      </c>
      <c r="I1567" s="1">
        <v>42272</v>
      </c>
      <c r="J1567" s="1">
        <v>52597</v>
      </c>
      <c r="K1567" t="s">
        <v>980</v>
      </c>
      <c r="L1567" t="s">
        <v>7</v>
      </c>
      <c r="M1567">
        <v>-67683.5</v>
      </c>
      <c r="N1567">
        <v>-67683.5</v>
      </c>
      <c r="O1567" t="s">
        <v>120</v>
      </c>
      <c r="P1567" t="s">
        <v>993</v>
      </c>
      <c r="AH1567">
        <v>1732081</v>
      </c>
      <c r="AI1567">
        <v>1733050</v>
      </c>
      <c r="AJ1567">
        <f t="shared" si="29"/>
        <v>1</v>
      </c>
    </row>
    <row r="1568" spans="1:36">
      <c r="A1568" s="1">
        <v>46230</v>
      </c>
      <c r="B1568" t="s">
        <v>977</v>
      </c>
      <c r="C1568" t="s">
        <v>7</v>
      </c>
      <c r="D1568" t="s">
        <v>1509</v>
      </c>
      <c r="E1568" t="s">
        <v>208</v>
      </c>
      <c r="F1568" t="s">
        <v>1622</v>
      </c>
      <c r="G1568">
        <v>15771</v>
      </c>
      <c r="H1568" s="1">
        <v>39601</v>
      </c>
      <c r="I1568" s="1">
        <v>39601</v>
      </c>
      <c r="J1568" s="1">
        <v>50004</v>
      </c>
      <c r="K1568" t="s">
        <v>113</v>
      </c>
      <c r="L1568" t="s">
        <v>7</v>
      </c>
      <c r="M1568">
        <v>0</v>
      </c>
      <c r="N1568">
        <v>0</v>
      </c>
      <c r="O1568" t="s">
        <v>120</v>
      </c>
      <c r="P1568" t="s">
        <v>1612</v>
      </c>
      <c r="AH1568">
        <v>1732552</v>
      </c>
      <c r="AI1568">
        <v>1733263</v>
      </c>
      <c r="AJ1568">
        <f t="shared" si="29"/>
        <v>1</v>
      </c>
    </row>
    <row r="1569" spans="1:36">
      <c r="A1569" s="1">
        <v>46230</v>
      </c>
      <c r="B1569" t="s">
        <v>977</v>
      </c>
      <c r="C1569" t="s">
        <v>7</v>
      </c>
      <c r="D1569" t="s">
        <v>1509</v>
      </c>
      <c r="E1569" t="s">
        <v>208</v>
      </c>
      <c r="F1569" t="s">
        <v>1622</v>
      </c>
      <c r="G1569">
        <v>15796</v>
      </c>
      <c r="H1569" s="1">
        <v>39610</v>
      </c>
      <c r="I1569" s="1">
        <v>39615</v>
      </c>
      <c r="J1569" s="1">
        <v>50004</v>
      </c>
      <c r="K1569" t="s">
        <v>113</v>
      </c>
      <c r="L1569" t="s">
        <v>7</v>
      </c>
      <c r="M1569">
        <v>0</v>
      </c>
      <c r="N1569">
        <v>0</v>
      </c>
      <c r="O1569" t="s">
        <v>120</v>
      </c>
      <c r="P1569" t="s">
        <v>831</v>
      </c>
      <c r="AH1569">
        <v>1733097</v>
      </c>
      <c r="AI1569">
        <v>1732983</v>
      </c>
      <c r="AJ1569">
        <f t="shared" si="29"/>
        <v>1</v>
      </c>
    </row>
    <row r="1570" spans="1:36">
      <c r="A1570" s="1">
        <v>46240</v>
      </c>
      <c r="B1570" t="s">
        <v>977</v>
      </c>
      <c r="C1570" t="s">
        <v>7</v>
      </c>
      <c r="D1570" t="s">
        <v>1311</v>
      </c>
      <c r="E1570" t="s">
        <v>208</v>
      </c>
      <c r="F1570" t="s">
        <v>1623</v>
      </c>
      <c r="G1570">
        <v>30064</v>
      </c>
      <c r="H1570" s="1">
        <v>41600</v>
      </c>
      <c r="I1570" s="1">
        <v>41620</v>
      </c>
      <c r="J1570" s="1">
        <v>47792</v>
      </c>
      <c r="K1570" t="s">
        <v>113</v>
      </c>
      <c r="L1570" t="s">
        <v>7</v>
      </c>
      <c r="M1570">
        <v>0</v>
      </c>
      <c r="N1570">
        <v>0</v>
      </c>
      <c r="O1570" t="s">
        <v>120</v>
      </c>
      <c r="P1570" t="s">
        <v>830</v>
      </c>
      <c r="AH1570">
        <v>1733421</v>
      </c>
      <c r="AI1570">
        <v>1732456</v>
      </c>
      <c r="AJ1570">
        <f t="shared" si="29"/>
        <v>1</v>
      </c>
    </row>
    <row r="1571" spans="1:36">
      <c r="A1571" s="1">
        <v>46209</v>
      </c>
      <c r="B1571" t="s">
        <v>977</v>
      </c>
      <c r="C1571" t="s">
        <v>7</v>
      </c>
      <c r="D1571" t="s">
        <v>1311</v>
      </c>
      <c r="E1571" t="s">
        <v>208</v>
      </c>
      <c r="F1571" t="s">
        <v>1623</v>
      </c>
      <c r="G1571">
        <v>30064</v>
      </c>
      <c r="H1571" s="1">
        <v>41600</v>
      </c>
      <c r="I1571" s="1">
        <v>41620</v>
      </c>
      <c r="J1571" s="1">
        <v>47792</v>
      </c>
      <c r="K1571" t="s">
        <v>113</v>
      </c>
      <c r="L1571" t="s">
        <v>7</v>
      </c>
      <c r="M1571">
        <v>0</v>
      </c>
      <c r="N1571">
        <v>0</v>
      </c>
      <c r="O1571" t="s">
        <v>120</v>
      </c>
      <c r="P1571" t="s">
        <v>830</v>
      </c>
      <c r="AH1571">
        <v>1733033</v>
      </c>
      <c r="AI1571">
        <v>1732976</v>
      </c>
      <c r="AJ1571">
        <f t="shared" si="29"/>
        <v>1</v>
      </c>
    </row>
    <row r="1572" spans="1:36">
      <c r="A1572" s="1">
        <v>46240</v>
      </c>
      <c r="B1572" t="s">
        <v>977</v>
      </c>
      <c r="C1572" t="s">
        <v>7</v>
      </c>
      <c r="D1572" t="s">
        <v>1393</v>
      </c>
      <c r="E1572" t="s">
        <v>208</v>
      </c>
      <c r="F1572" t="s">
        <v>1623</v>
      </c>
      <c r="G1572">
        <v>30065</v>
      </c>
      <c r="H1572" s="1">
        <v>41600</v>
      </c>
      <c r="I1572" s="1">
        <v>41620</v>
      </c>
      <c r="J1572" s="1">
        <v>47792</v>
      </c>
      <c r="K1572" t="s">
        <v>113</v>
      </c>
      <c r="L1572" t="s">
        <v>7</v>
      </c>
      <c r="M1572">
        <v>0</v>
      </c>
      <c r="N1572">
        <v>0</v>
      </c>
      <c r="O1572" t="s">
        <v>120</v>
      </c>
      <c r="P1572" t="s">
        <v>830</v>
      </c>
      <c r="AH1572">
        <v>1733464</v>
      </c>
      <c r="AI1572">
        <v>1734758</v>
      </c>
      <c r="AJ1572">
        <f t="shared" si="29"/>
        <v>1</v>
      </c>
    </row>
    <row r="1573" spans="1:36">
      <c r="A1573" s="1">
        <v>46209</v>
      </c>
      <c r="B1573" t="s">
        <v>977</v>
      </c>
      <c r="C1573" t="s">
        <v>7</v>
      </c>
      <c r="D1573" t="s">
        <v>1393</v>
      </c>
      <c r="E1573" t="s">
        <v>208</v>
      </c>
      <c r="F1573" t="s">
        <v>1623</v>
      </c>
      <c r="G1573">
        <v>30065</v>
      </c>
      <c r="H1573" s="1">
        <v>41600</v>
      </c>
      <c r="I1573" s="1">
        <v>41620</v>
      </c>
      <c r="J1573" s="1">
        <v>47792</v>
      </c>
      <c r="K1573" t="s">
        <v>113</v>
      </c>
      <c r="L1573" t="s">
        <v>7</v>
      </c>
      <c r="M1573">
        <v>0</v>
      </c>
      <c r="N1573">
        <v>0</v>
      </c>
      <c r="O1573" t="s">
        <v>120</v>
      </c>
      <c r="P1573" t="s">
        <v>830</v>
      </c>
      <c r="AH1573">
        <v>1732789</v>
      </c>
      <c r="AI1573">
        <v>1728073</v>
      </c>
      <c r="AJ1573">
        <f t="shared" si="29"/>
        <v>1</v>
      </c>
    </row>
    <row r="1574" spans="1:36">
      <c r="A1574" s="1">
        <v>46240</v>
      </c>
      <c r="B1574" t="s">
        <v>977</v>
      </c>
      <c r="C1574" t="s">
        <v>7</v>
      </c>
      <c r="D1574" t="s">
        <v>1311</v>
      </c>
      <c r="E1574" t="s">
        <v>208</v>
      </c>
      <c r="F1574" t="s">
        <v>1623</v>
      </c>
      <c r="G1574">
        <v>35491</v>
      </c>
      <c r="H1574" s="1">
        <v>42270</v>
      </c>
      <c r="I1574" s="1">
        <v>42275</v>
      </c>
      <c r="J1574" s="1">
        <v>47792</v>
      </c>
      <c r="K1574" t="s">
        <v>113</v>
      </c>
      <c r="L1574" t="s">
        <v>7</v>
      </c>
      <c r="M1574">
        <v>0</v>
      </c>
      <c r="N1574">
        <v>0</v>
      </c>
      <c r="O1574" t="s">
        <v>120</v>
      </c>
      <c r="P1574" t="s">
        <v>1586</v>
      </c>
      <c r="AH1574">
        <v>1732305</v>
      </c>
      <c r="AI1574">
        <v>1728500</v>
      </c>
      <c r="AJ1574">
        <f t="shared" si="29"/>
        <v>1</v>
      </c>
    </row>
    <row r="1575" spans="1:36">
      <c r="A1575" s="1">
        <v>46209</v>
      </c>
      <c r="B1575" t="s">
        <v>977</v>
      </c>
      <c r="C1575" t="s">
        <v>7</v>
      </c>
      <c r="D1575" t="s">
        <v>1311</v>
      </c>
      <c r="E1575" t="s">
        <v>208</v>
      </c>
      <c r="F1575" t="s">
        <v>1623</v>
      </c>
      <c r="G1575">
        <v>35491</v>
      </c>
      <c r="H1575" s="1">
        <v>42270</v>
      </c>
      <c r="I1575" s="1">
        <v>42275</v>
      </c>
      <c r="J1575" s="1">
        <v>47792</v>
      </c>
      <c r="K1575" t="s">
        <v>113</v>
      </c>
      <c r="L1575" t="s">
        <v>7</v>
      </c>
      <c r="M1575">
        <v>0</v>
      </c>
      <c r="N1575">
        <v>0</v>
      </c>
      <c r="O1575" t="s">
        <v>120</v>
      </c>
      <c r="P1575" t="s">
        <v>1586</v>
      </c>
      <c r="AH1575">
        <v>1733006</v>
      </c>
      <c r="AI1575">
        <v>1728710</v>
      </c>
      <c r="AJ1575">
        <f t="shared" si="29"/>
        <v>1</v>
      </c>
    </row>
    <row r="1576" spans="1:36">
      <c r="A1576" s="1">
        <v>46240</v>
      </c>
      <c r="B1576" t="s">
        <v>977</v>
      </c>
      <c r="C1576" t="s">
        <v>7</v>
      </c>
      <c r="D1576" t="s">
        <v>1393</v>
      </c>
      <c r="E1576" t="s">
        <v>208</v>
      </c>
      <c r="F1576" t="s">
        <v>1623</v>
      </c>
      <c r="G1576">
        <v>35494</v>
      </c>
      <c r="H1576" s="1">
        <v>42270</v>
      </c>
      <c r="I1576" s="1">
        <v>42275</v>
      </c>
      <c r="J1576" s="1">
        <v>47792</v>
      </c>
      <c r="K1576" t="s">
        <v>113</v>
      </c>
      <c r="L1576" t="s">
        <v>7</v>
      </c>
      <c r="M1576">
        <v>0</v>
      </c>
      <c r="N1576">
        <v>0</v>
      </c>
      <c r="O1576" t="s">
        <v>120</v>
      </c>
      <c r="P1576" t="s">
        <v>1586</v>
      </c>
      <c r="AH1576">
        <v>1732713</v>
      </c>
      <c r="AI1576">
        <v>1728794</v>
      </c>
      <c r="AJ1576">
        <f t="shared" si="29"/>
        <v>1</v>
      </c>
    </row>
    <row r="1577" spans="1:36">
      <c r="A1577" s="1">
        <v>46209</v>
      </c>
      <c r="B1577" t="s">
        <v>977</v>
      </c>
      <c r="C1577" t="s">
        <v>7</v>
      </c>
      <c r="D1577" t="s">
        <v>1393</v>
      </c>
      <c r="E1577" t="s">
        <v>208</v>
      </c>
      <c r="F1577" t="s">
        <v>1623</v>
      </c>
      <c r="G1577">
        <v>35494</v>
      </c>
      <c r="H1577" s="1">
        <v>42270</v>
      </c>
      <c r="I1577" s="1">
        <v>42275</v>
      </c>
      <c r="J1577" s="1">
        <v>47792</v>
      </c>
      <c r="K1577" t="s">
        <v>113</v>
      </c>
      <c r="L1577" t="s">
        <v>7</v>
      </c>
      <c r="M1577">
        <v>0</v>
      </c>
      <c r="N1577">
        <v>0</v>
      </c>
      <c r="O1577" t="s">
        <v>120</v>
      </c>
      <c r="P1577" t="s">
        <v>1586</v>
      </c>
      <c r="AH1577">
        <v>1732699</v>
      </c>
      <c r="AI1577">
        <v>1729359</v>
      </c>
      <c r="AJ1577">
        <f t="shared" si="29"/>
        <v>1</v>
      </c>
    </row>
    <row r="1578" spans="1:36">
      <c r="A1578" s="1">
        <v>46223</v>
      </c>
      <c r="B1578" t="s">
        <v>977</v>
      </c>
      <c r="C1578" t="s">
        <v>7</v>
      </c>
      <c r="D1578" t="s">
        <v>1428</v>
      </c>
      <c r="E1578" t="s">
        <v>208</v>
      </c>
      <c r="F1578" t="s">
        <v>1526</v>
      </c>
      <c r="G1578">
        <v>16917</v>
      </c>
      <c r="H1578" s="1">
        <v>39904</v>
      </c>
      <c r="I1578" s="1">
        <v>39904</v>
      </c>
      <c r="J1578" s="1">
        <v>49267</v>
      </c>
      <c r="K1578" t="s">
        <v>980</v>
      </c>
      <c r="L1578" t="s">
        <v>7</v>
      </c>
      <c r="M1578">
        <v>53.61</v>
      </c>
      <c r="N1578">
        <v>53.61</v>
      </c>
      <c r="O1578" t="s">
        <v>120</v>
      </c>
      <c r="P1578" t="s">
        <v>1601</v>
      </c>
      <c r="AH1578">
        <v>1733300</v>
      </c>
      <c r="AI1578">
        <v>1729473</v>
      </c>
      <c r="AJ1578">
        <f t="shared" si="29"/>
        <v>1</v>
      </c>
    </row>
    <row r="1579" spans="1:36">
      <c r="A1579" s="1">
        <v>46253</v>
      </c>
      <c r="B1579" t="s">
        <v>977</v>
      </c>
      <c r="C1579" t="s">
        <v>7</v>
      </c>
      <c r="D1579" t="s">
        <v>1428</v>
      </c>
      <c r="E1579" t="s">
        <v>208</v>
      </c>
      <c r="F1579" t="s">
        <v>1526</v>
      </c>
      <c r="G1579">
        <v>16917</v>
      </c>
      <c r="H1579" s="1">
        <v>39904</v>
      </c>
      <c r="I1579" s="1">
        <v>39904</v>
      </c>
      <c r="J1579" s="1">
        <v>49267</v>
      </c>
      <c r="K1579" t="s">
        <v>980</v>
      </c>
      <c r="L1579" t="s">
        <v>7</v>
      </c>
      <c r="M1579">
        <v>52.59</v>
      </c>
      <c r="N1579">
        <v>52.59</v>
      </c>
      <c r="O1579" t="s">
        <v>120</v>
      </c>
      <c r="P1579" t="s">
        <v>1601</v>
      </c>
      <c r="AH1579">
        <v>1732886</v>
      </c>
      <c r="AI1579">
        <v>1729511</v>
      </c>
      <c r="AJ1579">
        <f t="shared" si="29"/>
        <v>1</v>
      </c>
    </row>
    <row r="1580" spans="1:36">
      <c r="A1580" s="1">
        <v>46253</v>
      </c>
      <c r="B1580" t="s">
        <v>977</v>
      </c>
      <c r="C1580" t="s">
        <v>7</v>
      </c>
      <c r="D1580" t="s">
        <v>1428</v>
      </c>
      <c r="E1580" t="s">
        <v>208</v>
      </c>
      <c r="F1580" t="s">
        <v>1526</v>
      </c>
      <c r="G1580">
        <v>16917</v>
      </c>
      <c r="H1580" s="1">
        <v>39904</v>
      </c>
      <c r="I1580" s="1">
        <v>39904</v>
      </c>
      <c r="J1580" s="1">
        <v>49267</v>
      </c>
      <c r="K1580" t="s">
        <v>350</v>
      </c>
      <c r="L1580" t="s">
        <v>7</v>
      </c>
      <c r="M1580">
        <v>0</v>
      </c>
      <c r="N1580">
        <v>0</v>
      </c>
      <c r="O1580" t="s">
        <v>120</v>
      </c>
      <c r="P1580" t="s">
        <v>1601</v>
      </c>
      <c r="AH1580">
        <v>1732284</v>
      </c>
      <c r="AI1580">
        <v>1729703</v>
      </c>
      <c r="AJ1580">
        <f t="shared" si="29"/>
        <v>1</v>
      </c>
    </row>
    <row r="1581" spans="1:36">
      <c r="A1581" s="1">
        <v>46223</v>
      </c>
      <c r="B1581" t="s">
        <v>977</v>
      </c>
      <c r="C1581" t="s">
        <v>7</v>
      </c>
      <c r="D1581" t="s">
        <v>1428</v>
      </c>
      <c r="E1581" t="s">
        <v>208</v>
      </c>
      <c r="F1581" t="s">
        <v>1526</v>
      </c>
      <c r="G1581">
        <v>16917</v>
      </c>
      <c r="H1581" s="1">
        <v>39904</v>
      </c>
      <c r="I1581" s="1">
        <v>39904</v>
      </c>
      <c r="J1581" s="1">
        <v>49267</v>
      </c>
      <c r="K1581" t="s">
        <v>350</v>
      </c>
      <c r="L1581" t="s">
        <v>7</v>
      </c>
      <c r="M1581">
        <v>0</v>
      </c>
      <c r="N1581">
        <v>0</v>
      </c>
      <c r="O1581" t="s">
        <v>120</v>
      </c>
      <c r="P1581" t="s">
        <v>1601</v>
      </c>
      <c r="AH1581">
        <v>1732876</v>
      </c>
      <c r="AI1581">
        <v>1730388</v>
      </c>
      <c r="AJ1581">
        <f t="shared" si="29"/>
        <v>1</v>
      </c>
    </row>
    <row r="1582" spans="1:36">
      <c r="A1582" s="1">
        <v>46223</v>
      </c>
      <c r="B1582" t="s">
        <v>977</v>
      </c>
      <c r="C1582" t="s">
        <v>7</v>
      </c>
      <c r="D1582" t="s">
        <v>1428</v>
      </c>
      <c r="E1582" t="s">
        <v>208</v>
      </c>
      <c r="F1582" t="s">
        <v>1526</v>
      </c>
      <c r="G1582">
        <v>25336</v>
      </c>
      <c r="H1582" s="1">
        <v>40994</v>
      </c>
      <c r="I1582" s="1">
        <v>40997</v>
      </c>
      <c r="J1582" s="1">
        <v>49267</v>
      </c>
      <c r="K1582" t="s">
        <v>980</v>
      </c>
      <c r="L1582" t="s">
        <v>7</v>
      </c>
      <c r="M1582">
        <v>-53.61</v>
      </c>
      <c r="N1582">
        <v>-53.61</v>
      </c>
      <c r="O1582" t="s">
        <v>120</v>
      </c>
      <c r="P1582" t="s">
        <v>1590</v>
      </c>
      <c r="AH1582">
        <v>1733453</v>
      </c>
      <c r="AI1582">
        <v>1730464</v>
      </c>
      <c r="AJ1582">
        <f t="shared" si="29"/>
        <v>1</v>
      </c>
    </row>
    <row r="1583" spans="1:36">
      <c r="A1583" s="1">
        <v>46253</v>
      </c>
      <c r="B1583" t="s">
        <v>977</v>
      </c>
      <c r="C1583" t="s">
        <v>7</v>
      </c>
      <c r="D1583" t="s">
        <v>1428</v>
      </c>
      <c r="E1583" t="s">
        <v>208</v>
      </c>
      <c r="F1583" t="s">
        <v>1526</v>
      </c>
      <c r="G1583">
        <v>25336</v>
      </c>
      <c r="H1583" s="1">
        <v>40994</v>
      </c>
      <c r="I1583" s="1">
        <v>40997</v>
      </c>
      <c r="J1583" s="1">
        <v>49267</v>
      </c>
      <c r="K1583" t="s">
        <v>980</v>
      </c>
      <c r="L1583" t="s">
        <v>7</v>
      </c>
      <c r="M1583">
        <v>-52.59</v>
      </c>
      <c r="N1583">
        <v>-52.59</v>
      </c>
      <c r="O1583" t="s">
        <v>120</v>
      </c>
      <c r="P1583" t="s">
        <v>1590</v>
      </c>
      <c r="AH1583">
        <v>1733048</v>
      </c>
      <c r="AI1583">
        <v>1731127</v>
      </c>
      <c r="AJ1583">
        <f t="shared" si="29"/>
        <v>1</v>
      </c>
    </row>
    <row r="1584" spans="1:36">
      <c r="A1584" s="1">
        <v>46223</v>
      </c>
      <c r="B1584" t="s">
        <v>977</v>
      </c>
      <c r="C1584" t="s">
        <v>7</v>
      </c>
      <c r="D1584" t="s">
        <v>1428</v>
      </c>
      <c r="E1584" t="s">
        <v>208</v>
      </c>
      <c r="F1584" t="s">
        <v>1526</v>
      </c>
      <c r="G1584">
        <v>25336</v>
      </c>
      <c r="H1584" s="1">
        <v>40994</v>
      </c>
      <c r="I1584" s="1">
        <v>40997</v>
      </c>
      <c r="J1584" s="1">
        <v>49267</v>
      </c>
      <c r="K1584" t="s">
        <v>350</v>
      </c>
      <c r="L1584" t="s">
        <v>7</v>
      </c>
      <c r="M1584">
        <v>0</v>
      </c>
      <c r="N1584">
        <v>0</v>
      </c>
      <c r="O1584" t="s">
        <v>120</v>
      </c>
      <c r="P1584" t="s">
        <v>1590</v>
      </c>
      <c r="AH1584">
        <v>1733429</v>
      </c>
      <c r="AI1584">
        <v>1731269</v>
      </c>
      <c r="AJ1584">
        <f t="shared" si="29"/>
        <v>1</v>
      </c>
    </row>
    <row r="1585" spans="1:36">
      <c r="A1585" s="1">
        <v>46253</v>
      </c>
      <c r="B1585" t="s">
        <v>977</v>
      </c>
      <c r="C1585" t="s">
        <v>7</v>
      </c>
      <c r="D1585" t="s">
        <v>1428</v>
      </c>
      <c r="E1585" t="s">
        <v>208</v>
      </c>
      <c r="F1585" t="s">
        <v>1526</v>
      </c>
      <c r="G1585">
        <v>25336</v>
      </c>
      <c r="H1585" s="1">
        <v>40994</v>
      </c>
      <c r="I1585" s="1">
        <v>40997</v>
      </c>
      <c r="J1585" s="1">
        <v>49267</v>
      </c>
      <c r="K1585" t="s">
        <v>350</v>
      </c>
      <c r="L1585" t="s">
        <v>7</v>
      </c>
      <c r="M1585">
        <v>0</v>
      </c>
      <c r="N1585">
        <v>0</v>
      </c>
      <c r="O1585" t="s">
        <v>120</v>
      </c>
      <c r="P1585" t="s">
        <v>1590</v>
      </c>
      <c r="AH1585">
        <v>1732359</v>
      </c>
      <c r="AI1585">
        <v>1734753</v>
      </c>
      <c r="AJ1585">
        <f t="shared" si="29"/>
        <v>1</v>
      </c>
    </row>
    <row r="1586" spans="1:36">
      <c r="A1586" s="1">
        <v>46230</v>
      </c>
      <c r="B1586" t="s">
        <v>977</v>
      </c>
      <c r="C1586" t="s">
        <v>7</v>
      </c>
      <c r="D1586" t="s">
        <v>1428</v>
      </c>
      <c r="E1586" t="s">
        <v>208</v>
      </c>
      <c r="F1586" t="s">
        <v>1527</v>
      </c>
      <c r="G1586">
        <v>17734</v>
      </c>
      <c r="H1586" s="1">
        <v>39995</v>
      </c>
      <c r="I1586" s="1">
        <v>39995</v>
      </c>
      <c r="J1586" s="1">
        <v>49365</v>
      </c>
      <c r="K1586" t="s">
        <v>980</v>
      </c>
      <c r="L1586" t="s">
        <v>7</v>
      </c>
      <c r="M1586">
        <v>267.48</v>
      </c>
      <c r="N1586">
        <v>267.48</v>
      </c>
      <c r="O1586" t="s">
        <v>120</v>
      </c>
      <c r="P1586" t="s">
        <v>1601</v>
      </c>
      <c r="AH1586">
        <v>1808915</v>
      </c>
      <c r="AI1586">
        <v>1734686</v>
      </c>
      <c r="AJ1586">
        <f t="shared" si="29"/>
        <v>1</v>
      </c>
    </row>
    <row r="1587" spans="1:36">
      <c r="A1587" s="1">
        <v>46230</v>
      </c>
      <c r="B1587" t="s">
        <v>977</v>
      </c>
      <c r="C1587" t="s">
        <v>7</v>
      </c>
      <c r="D1587" t="s">
        <v>1428</v>
      </c>
      <c r="E1587" t="s">
        <v>208</v>
      </c>
      <c r="F1587" t="s">
        <v>1527</v>
      </c>
      <c r="G1587">
        <v>17734</v>
      </c>
      <c r="H1587" s="1">
        <v>39995</v>
      </c>
      <c r="I1587" s="1">
        <v>39995</v>
      </c>
      <c r="J1587" s="1">
        <v>49365</v>
      </c>
      <c r="K1587" t="s">
        <v>113</v>
      </c>
      <c r="L1587" t="s">
        <v>7</v>
      </c>
      <c r="M1587">
        <v>41.5</v>
      </c>
      <c r="N1587">
        <v>41.5</v>
      </c>
      <c r="O1587" t="s">
        <v>120</v>
      </c>
      <c r="P1587" t="s">
        <v>1601</v>
      </c>
      <c r="AH1587">
        <v>1732959</v>
      </c>
      <c r="AI1587">
        <v>1729360</v>
      </c>
      <c r="AJ1587">
        <f t="shared" si="29"/>
        <v>1</v>
      </c>
    </row>
    <row r="1588" spans="1:36">
      <c r="A1588" s="1">
        <v>46230</v>
      </c>
      <c r="B1588" t="s">
        <v>977</v>
      </c>
      <c r="C1588" t="s">
        <v>7</v>
      </c>
      <c r="D1588" t="s">
        <v>1428</v>
      </c>
      <c r="E1588" t="s">
        <v>208</v>
      </c>
      <c r="F1588" t="s">
        <v>1527</v>
      </c>
      <c r="G1588">
        <v>25339</v>
      </c>
      <c r="H1588" s="1">
        <v>40994</v>
      </c>
      <c r="I1588" s="1">
        <v>40997</v>
      </c>
      <c r="J1588" s="1">
        <v>49365</v>
      </c>
      <c r="K1588" t="s">
        <v>980</v>
      </c>
      <c r="L1588" t="s">
        <v>7</v>
      </c>
      <c r="M1588">
        <v>-267.48</v>
      </c>
      <c r="N1588">
        <v>-267.48</v>
      </c>
      <c r="O1588" t="s">
        <v>120</v>
      </c>
      <c r="P1588" t="s">
        <v>1602</v>
      </c>
      <c r="AH1588">
        <v>1732674</v>
      </c>
      <c r="AI1588">
        <v>1734027</v>
      </c>
      <c r="AJ1588">
        <f t="shared" si="29"/>
        <v>1</v>
      </c>
    </row>
    <row r="1589" spans="1:36">
      <c r="A1589" s="1">
        <v>46230</v>
      </c>
      <c r="B1589" t="s">
        <v>977</v>
      </c>
      <c r="C1589" t="s">
        <v>7</v>
      </c>
      <c r="D1589" t="s">
        <v>1428</v>
      </c>
      <c r="E1589" t="s">
        <v>208</v>
      </c>
      <c r="F1589" t="s">
        <v>1527</v>
      </c>
      <c r="G1589">
        <v>25339</v>
      </c>
      <c r="H1589" s="1">
        <v>40994</v>
      </c>
      <c r="I1589" s="1">
        <v>40997</v>
      </c>
      <c r="J1589" s="1">
        <v>49365</v>
      </c>
      <c r="K1589" t="s">
        <v>113</v>
      </c>
      <c r="L1589" t="s">
        <v>7</v>
      </c>
      <c r="M1589">
        <v>-41.5</v>
      </c>
      <c r="N1589">
        <v>-41.5</v>
      </c>
      <c r="O1589" t="s">
        <v>120</v>
      </c>
      <c r="P1589" t="s">
        <v>1602</v>
      </c>
      <c r="AH1589">
        <v>1732332</v>
      </c>
      <c r="AI1589">
        <v>1734061</v>
      </c>
      <c r="AJ1589">
        <f t="shared" si="29"/>
        <v>1</v>
      </c>
    </row>
    <row r="1590" spans="1:36">
      <c r="A1590" s="1">
        <v>46230</v>
      </c>
      <c r="B1590" t="s">
        <v>977</v>
      </c>
      <c r="C1590" t="s">
        <v>7</v>
      </c>
      <c r="D1590" t="s">
        <v>1509</v>
      </c>
      <c r="E1590" t="s">
        <v>208</v>
      </c>
      <c r="F1590" t="s">
        <v>1624</v>
      </c>
      <c r="G1590">
        <v>15772</v>
      </c>
      <c r="H1590" s="1">
        <v>39601</v>
      </c>
      <c r="I1590" s="1">
        <v>39601</v>
      </c>
      <c r="J1590" s="1">
        <v>49577</v>
      </c>
      <c r="K1590" t="s">
        <v>113</v>
      </c>
      <c r="L1590" t="s">
        <v>7</v>
      </c>
      <c r="M1590">
        <v>0</v>
      </c>
      <c r="N1590">
        <v>0</v>
      </c>
      <c r="O1590" t="s">
        <v>120</v>
      </c>
      <c r="P1590" t="s">
        <v>1612</v>
      </c>
      <c r="AH1590">
        <v>1732943</v>
      </c>
      <c r="AI1590">
        <v>1734168</v>
      </c>
      <c r="AJ1590">
        <f t="shared" si="29"/>
        <v>1</v>
      </c>
    </row>
    <row r="1591" spans="1:36">
      <c r="A1591" s="1">
        <v>46230</v>
      </c>
      <c r="B1591" t="s">
        <v>977</v>
      </c>
      <c r="C1591" t="s">
        <v>7</v>
      </c>
      <c r="D1591" t="s">
        <v>1509</v>
      </c>
      <c r="E1591" t="s">
        <v>208</v>
      </c>
      <c r="F1591" t="s">
        <v>1624</v>
      </c>
      <c r="G1591">
        <v>15830</v>
      </c>
      <c r="H1591" s="1">
        <v>39625</v>
      </c>
      <c r="I1591" s="1">
        <v>39629</v>
      </c>
      <c r="J1591" s="1">
        <v>49577</v>
      </c>
      <c r="K1591" t="s">
        <v>113</v>
      </c>
      <c r="L1591" t="s">
        <v>7</v>
      </c>
      <c r="M1591">
        <v>0</v>
      </c>
      <c r="N1591">
        <v>0</v>
      </c>
      <c r="O1591" t="s">
        <v>120</v>
      </c>
      <c r="P1591" t="s">
        <v>800</v>
      </c>
      <c r="AH1591">
        <v>1732742</v>
      </c>
      <c r="AI1591">
        <v>1734759</v>
      </c>
      <c r="AJ1591">
        <f t="shared" si="29"/>
        <v>1</v>
      </c>
    </row>
    <row r="1592" spans="1:36">
      <c r="A1592" s="1">
        <v>46251</v>
      </c>
      <c r="B1592" t="s">
        <v>977</v>
      </c>
      <c r="C1592" t="s">
        <v>7</v>
      </c>
      <c r="D1592" t="s">
        <v>1393</v>
      </c>
      <c r="E1592" t="s">
        <v>208</v>
      </c>
      <c r="F1592" t="s">
        <v>1625</v>
      </c>
      <c r="G1592">
        <v>17284</v>
      </c>
      <c r="H1592" s="1">
        <v>39955</v>
      </c>
      <c r="I1592" s="1">
        <v>39961</v>
      </c>
      <c r="J1592" s="1">
        <v>52093</v>
      </c>
      <c r="K1592" t="s">
        <v>113</v>
      </c>
      <c r="L1592" t="s">
        <v>7</v>
      </c>
      <c r="M1592">
        <v>0</v>
      </c>
      <c r="N1592">
        <v>0</v>
      </c>
      <c r="O1592" t="s">
        <v>120</v>
      </c>
      <c r="P1592" t="s">
        <v>830</v>
      </c>
      <c r="AH1592">
        <v>1732003</v>
      </c>
      <c r="AI1592">
        <v>1734214</v>
      </c>
      <c r="AJ1592">
        <f t="shared" si="29"/>
        <v>1</v>
      </c>
    </row>
    <row r="1593" spans="1:36">
      <c r="A1593" s="1">
        <v>46218</v>
      </c>
      <c r="B1593" t="s">
        <v>977</v>
      </c>
      <c r="C1593" t="s">
        <v>7</v>
      </c>
      <c r="D1593" t="s">
        <v>1393</v>
      </c>
      <c r="E1593" t="s">
        <v>208</v>
      </c>
      <c r="F1593" t="s">
        <v>1625</v>
      </c>
      <c r="G1593">
        <v>17284</v>
      </c>
      <c r="H1593" s="1">
        <v>39955</v>
      </c>
      <c r="I1593" s="1">
        <v>39961</v>
      </c>
      <c r="J1593" s="1">
        <v>52093</v>
      </c>
      <c r="K1593" t="s">
        <v>113</v>
      </c>
      <c r="L1593" t="s">
        <v>7</v>
      </c>
      <c r="M1593">
        <v>0</v>
      </c>
      <c r="N1593">
        <v>0</v>
      </c>
      <c r="O1593" t="s">
        <v>120</v>
      </c>
      <c r="P1593" t="s">
        <v>830</v>
      </c>
      <c r="AH1593">
        <v>1731990</v>
      </c>
      <c r="AI1593">
        <v>1733771</v>
      </c>
      <c r="AJ1593">
        <f t="shared" si="29"/>
        <v>1</v>
      </c>
    </row>
    <row r="1594" spans="1:36">
      <c r="A1594" s="1">
        <v>46218</v>
      </c>
      <c r="B1594" t="s">
        <v>977</v>
      </c>
      <c r="C1594" t="s">
        <v>7</v>
      </c>
      <c r="D1594" t="s">
        <v>1393</v>
      </c>
      <c r="E1594" t="s">
        <v>208</v>
      </c>
      <c r="F1594" t="s">
        <v>1625</v>
      </c>
      <c r="G1594">
        <v>19034</v>
      </c>
      <c r="H1594" s="1">
        <v>40246</v>
      </c>
      <c r="I1594" s="1">
        <v>40249</v>
      </c>
      <c r="J1594" s="1">
        <v>52093</v>
      </c>
      <c r="K1594" t="s">
        <v>113</v>
      </c>
      <c r="L1594" t="s">
        <v>7</v>
      </c>
      <c r="M1594">
        <v>0</v>
      </c>
      <c r="N1594">
        <v>0</v>
      </c>
      <c r="O1594" t="s">
        <v>120</v>
      </c>
      <c r="P1594" t="s">
        <v>830</v>
      </c>
      <c r="AH1594">
        <v>1732606</v>
      </c>
      <c r="AI1594">
        <v>1733872</v>
      </c>
      <c r="AJ1594">
        <f t="shared" si="29"/>
        <v>1</v>
      </c>
    </row>
    <row r="1595" spans="1:36">
      <c r="A1595" s="1">
        <v>46251</v>
      </c>
      <c r="B1595" t="s">
        <v>977</v>
      </c>
      <c r="C1595" t="s">
        <v>7</v>
      </c>
      <c r="D1595" t="s">
        <v>1393</v>
      </c>
      <c r="E1595" t="s">
        <v>208</v>
      </c>
      <c r="F1595" t="s">
        <v>1625</v>
      </c>
      <c r="G1595">
        <v>19034</v>
      </c>
      <c r="H1595" s="1">
        <v>40246</v>
      </c>
      <c r="I1595" s="1">
        <v>40249</v>
      </c>
      <c r="J1595" s="1">
        <v>52093</v>
      </c>
      <c r="K1595" t="s">
        <v>113</v>
      </c>
      <c r="L1595" t="s">
        <v>7</v>
      </c>
      <c r="M1595">
        <v>0</v>
      </c>
      <c r="N1595">
        <v>0</v>
      </c>
      <c r="O1595" t="s">
        <v>120</v>
      </c>
      <c r="P1595" t="s">
        <v>830</v>
      </c>
      <c r="AH1595">
        <v>1731840</v>
      </c>
      <c r="AI1595">
        <v>1734754</v>
      </c>
      <c r="AJ1595">
        <f t="shared" si="29"/>
        <v>1</v>
      </c>
    </row>
    <row r="1596" spans="1:36">
      <c r="A1596" s="1">
        <v>46218</v>
      </c>
      <c r="B1596" t="s">
        <v>977</v>
      </c>
      <c r="C1596" t="s">
        <v>7</v>
      </c>
      <c r="D1596" t="s">
        <v>1393</v>
      </c>
      <c r="E1596" t="s">
        <v>208</v>
      </c>
      <c r="F1596" t="s">
        <v>1626</v>
      </c>
      <c r="G1596">
        <v>16368</v>
      </c>
      <c r="H1596" s="1">
        <v>39819</v>
      </c>
      <c r="I1596" s="1">
        <v>39822</v>
      </c>
      <c r="J1596" s="1">
        <v>54438</v>
      </c>
      <c r="K1596" t="s">
        <v>113</v>
      </c>
      <c r="L1596" t="s">
        <v>7</v>
      </c>
      <c r="M1596">
        <v>0</v>
      </c>
      <c r="N1596">
        <v>0</v>
      </c>
      <c r="O1596" t="s">
        <v>120</v>
      </c>
      <c r="P1596" t="s">
        <v>1583</v>
      </c>
      <c r="AH1596">
        <v>1732612</v>
      </c>
      <c r="AI1596">
        <v>1734675</v>
      </c>
      <c r="AJ1596">
        <f t="shared" si="29"/>
        <v>1</v>
      </c>
    </row>
    <row r="1597" spans="1:36">
      <c r="A1597" s="1">
        <v>46251</v>
      </c>
      <c r="B1597" t="s">
        <v>977</v>
      </c>
      <c r="C1597" t="s">
        <v>7</v>
      </c>
      <c r="D1597" t="s">
        <v>1393</v>
      </c>
      <c r="E1597" t="s">
        <v>208</v>
      </c>
      <c r="F1597" t="s">
        <v>1626</v>
      </c>
      <c r="G1597">
        <v>16368</v>
      </c>
      <c r="H1597" s="1">
        <v>39819</v>
      </c>
      <c r="I1597" s="1">
        <v>39822</v>
      </c>
      <c r="J1597" s="1">
        <v>54438</v>
      </c>
      <c r="K1597" t="s">
        <v>113</v>
      </c>
      <c r="L1597" t="s">
        <v>7</v>
      </c>
      <c r="M1597">
        <v>0</v>
      </c>
      <c r="N1597">
        <v>0</v>
      </c>
      <c r="O1597" t="s">
        <v>120</v>
      </c>
      <c r="P1597" t="s">
        <v>1583</v>
      </c>
      <c r="AH1597">
        <v>1732411</v>
      </c>
      <c r="AI1597">
        <v>1754712</v>
      </c>
      <c r="AJ1597">
        <f t="shared" si="29"/>
        <v>1</v>
      </c>
    </row>
    <row r="1598" spans="1:36">
      <c r="A1598" s="1">
        <v>46251</v>
      </c>
      <c r="B1598" t="s">
        <v>977</v>
      </c>
      <c r="C1598" t="s">
        <v>7</v>
      </c>
      <c r="D1598" t="s">
        <v>1393</v>
      </c>
      <c r="E1598" t="s">
        <v>208</v>
      </c>
      <c r="F1598" t="s">
        <v>1626</v>
      </c>
      <c r="G1598">
        <v>16517</v>
      </c>
      <c r="H1598" s="1">
        <v>39849</v>
      </c>
      <c r="I1598" s="1">
        <v>39854</v>
      </c>
      <c r="J1598" s="1">
        <v>54438</v>
      </c>
      <c r="K1598" t="s">
        <v>113</v>
      </c>
      <c r="L1598" t="s">
        <v>7</v>
      </c>
      <c r="M1598">
        <v>0</v>
      </c>
      <c r="N1598">
        <v>0</v>
      </c>
      <c r="O1598" t="s">
        <v>120</v>
      </c>
      <c r="P1598" t="s">
        <v>830</v>
      </c>
      <c r="AH1598">
        <v>1808931</v>
      </c>
      <c r="AI1598">
        <v>1733592</v>
      </c>
      <c r="AJ1598">
        <f t="shared" si="29"/>
        <v>1</v>
      </c>
    </row>
    <row r="1599" spans="1:36">
      <c r="A1599" s="1">
        <v>46218</v>
      </c>
      <c r="B1599" t="s">
        <v>977</v>
      </c>
      <c r="C1599" t="s">
        <v>7</v>
      </c>
      <c r="D1599" t="s">
        <v>1393</v>
      </c>
      <c r="E1599" t="s">
        <v>208</v>
      </c>
      <c r="F1599" t="s">
        <v>1626</v>
      </c>
      <c r="G1599">
        <v>16517</v>
      </c>
      <c r="H1599" s="1">
        <v>39849</v>
      </c>
      <c r="I1599" s="1">
        <v>39854</v>
      </c>
      <c r="J1599" s="1">
        <v>54438</v>
      </c>
      <c r="K1599" t="s">
        <v>113</v>
      </c>
      <c r="L1599" t="s">
        <v>7</v>
      </c>
      <c r="M1599">
        <v>0</v>
      </c>
      <c r="N1599">
        <v>0</v>
      </c>
      <c r="O1599" t="s">
        <v>120</v>
      </c>
      <c r="P1599" t="s">
        <v>830</v>
      </c>
      <c r="AH1599">
        <v>1732537</v>
      </c>
      <c r="AI1599">
        <v>1734295</v>
      </c>
      <c r="AJ1599">
        <f t="shared" si="29"/>
        <v>1</v>
      </c>
    </row>
    <row r="1600" spans="1:36">
      <c r="A1600" s="1">
        <v>46251</v>
      </c>
      <c r="B1600" t="s">
        <v>977</v>
      </c>
      <c r="C1600" t="s">
        <v>7</v>
      </c>
      <c r="D1600" t="s">
        <v>1311</v>
      </c>
      <c r="E1600" t="s">
        <v>208</v>
      </c>
      <c r="F1600" t="s">
        <v>1627</v>
      </c>
      <c r="G1600">
        <v>24004</v>
      </c>
      <c r="H1600" s="1">
        <v>40848</v>
      </c>
      <c r="I1600" s="1">
        <v>40851</v>
      </c>
      <c r="J1600" s="1">
        <v>46949</v>
      </c>
      <c r="K1600" t="s">
        <v>350</v>
      </c>
      <c r="L1600" t="s">
        <v>7</v>
      </c>
      <c r="M1600">
        <v>0</v>
      </c>
      <c r="N1600">
        <v>0</v>
      </c>
      <c r="O1600" t="s">
        <v>120</v>
      </c>
      <c r="P1600" t="s">
        <v>830</v>
      </c>
      <c r="AH1600">
        <v>1732169</v>
      </c>
      <c r="AI1600">
        <v>1734763</v>
      </c>
      <c r="AJ1600">
        <f t="shared" si="29"/>
        <v>1</v>
      </c>
    </row>
    <row r="1601" spans="1:36">
      <c r="A1601" s="1">
        <v>46218</v>
      </c>
      <c r="B1601" t="s">
        <v>977</v>
      </c>
      <c r="C1601" t="s">
        <v>7</v>
      </c>
      <c r="D1601" t="s">
        <v>1311</v>
      </c>
      <c r="E1601" t="s">
        <v>208</v>
      </c>
      <c r="F1601" t="s">
        <v>1627</v>
      </c>
      <c r="G1601">
        <v>24004</v>
      </c>
      <c r="H1601" s="1">
        <v>40848</v>
      </c>
      <c r="I1601" s="1">
        <v>40851</v>
      </c>
      <c r="J1601" s="1">
        <v>46949</v>
      </c>
      <c r="K1601" t="s">
        <v>350</v>
      </c>
      <c r="L1601" t="s">
        <v>7</v>
      </c>
      <c r="M1601">
        <v>0</v>
      </c>
      <c r="N1601">
        <v>0</v>
      </c>
      <c r="O1601" t="s">
        <v>120</v>
      </c>
      <c r="P1601" t="s">
        <v>830</v>
      </c>
      <c r="AH1601">
        <v>1732075</v>
      </c>
      <c r="AI1601">
        <v>1734678</v>
      </c>
      <c r="AJ1601">
        <f t="shared" si="29"/>
        <v>1</v>
      </c>
    </row>
    <row r="1602" spans="1:36">
      <c r="A1602" s="1">
        <v>46251</v>
      </c>
      <c r="B1602" t="s">
        <v>977</v>
      </c>
      <c r="C1602" t="s">
        <v>7</v>
      </c>
      <c r="D1602" t="s">
        <v>1311</v>
      </c>
      <c r="E1602" t="s">
        <v>208</v>
      </c>
      <c r="F1602" t="s">
        <v>1534</v>
      </c>
      <c r="G1602">
        <v>26227</v>
      </c>
      <c r="H1602" s="1">
        <v>41109</v>
      </c>
      <c r="I1602" s="1">
        <v>41114</v>
      </c>
      <c r="J1602" s="1">
        <v>53097</v>
      </c>
      <c r="K1602" t="s">
        <v>113</v>
      </c>
      <c r="L1602" t="s">
        <v>7</v>
      </c>
      <c r="M1602">
        <v>0</v>
      </c>
      <c r="N1602">
        <v>0</v>
      </c>
      <c r="O1602" t="s">
        <v>120</v>
      </c>
      <c r="P1602" t="s">
        <v>830</v>
      </c>
      <c r="AH1602">
        <v>1732724</v>
      </c>
      <c r="AI1602">
        <v>1733524</v>
      </c>
      <c r="AJ1602">
        <f t="shared" si="29"/>
        <v>1</v>
      </c>
    </row>
    <row r="1603" spans="1:36">
      <c r="A1603" s="1">
        <v>46218</v>
      </c>
      <c r="B1603" t="s">
        <v>977</v>
      </c>
      <c r="C1603" t="s">
        <v>7</v>
      </c>
      <c r="D1603" t="s">
        <v>1311</v>
      </c>
      <c r="E1603" t="s">
        <v>208</v>
      </c>
      <c r="F1603" t="s">
        <v>1534</v>
      </c>
      <c r="G1603">
        <v>26227</v>
      </c>
      <c r="H1603" s="1">
        <v>41109</v>
      </c>
      <c r="I1603" s="1">
        <v>41114</v>
      </c>
      <c r="J1603" s="1">
        <v>53097</v>
      </c>
      <c r="K1603" t="s">
        <v>113</v>
      </c>
      <c r="L1603" t="s">
        <v>7</v>
      </c>
      <c r="M1603">
        <v>0</v>
      </c>
      <c r="N1603">
        <v>0</v>
      </c>
      <c r="O1603" t="s">
        <v>120</v>
      </c>
      <c r="P1603" t="s">
        <v>830</v>
      </c>
      <c r="AH1603">
        <v>1731772</v>
      </c>
      <c r="AI1603">
        <v>1733658</v>
      </c>
      <c r="AJ1603">
        <f t="shared" si="29"/>
        <v>1</v>
      </c>
    </row>
    <row r="1604" spans="1:36">
      <c r="A1604" s="1">
        <v>46218</v>
      </c>
      <c r="B1604" t="s">
        <v>977</v>
      </c>
      <c r="C1604" t="s">
        <v>7</v>
      </c>
      <c r="D1604" t="s">
        <v>1311</v>
      </c>
      <c r="E1604" t="s">
        <v>208</v>
      </c>
      <c r="F1604" t="s">
        <v>1534</v>
      </c>
      <c r="G1604">
        <v>26422</v>
      </c>
      <c r="H1604" s="1">
        <v>41122</v>
      </c>
      <c r="I1604" s="1">
        <v>41127</v>
      </c>
      <c r="J1604" s="1">
        <v>53097</v>
      </c>
      <c r="K1604" t="s">
        <v>113</v>
      </c>
      <c r="L1604" t="s">
        <v>7</v>
      </c>
      <c r="M1604">
        <v>0</v>
      </c>
      <c r="N1604">
        <v>0</v>
      </c>
      <c r="O1604" t="s">
        <v>120</v>
      </c>
      <c r="P1604" t="s">
        <v>1590</v>
      </c>
      <c r="AH1604">
        <v>1731935</v>
      </c>
      <c r="AI1604">
        <v>1734030</v>
      </c>
      <c r="AJ1604">
        <f t="shared" ref="AJ1604:AJ1667" si="30">COUNTIF(AH:AH,AI1604)</f>
        <v>1</v>
      </c>
    </row>
    <row r="1605" spans="1:36">
      <c r="A1605" s="1">
        <v>46251</v>
      </c>
      <c r="B1605" t="s">
        <v>977</v>
      </c>
      <c r="C1605" t="s">
        <v>7</v>
      </c>
      <c r="D1605" t="s">
        <v>1311</v>
      </c>
      <c r="E1605" t="s">
        <v>208</v>
      </c>
      <c r="F1605" t="s">
        <v>1534</v>
      </c>
      <c r="G1605">
        <v>26422</v>
      </c>
      <c r="H1605" s="1">
        <v>41122</v>
      </c>
      <c r="I1605" s="1">
        <v>41127</v>
      </c>
      <c r="J1605" s="1">
        <v>53097</v>
      </c>
      <c r="K1605" t="s">
        <v>113</v>
      </c>
      <c r="L1605" t="s">
        <v>7</v>
      </c>
      <c r="M1605">
        <v>0</v>
      </c>
      <c r="N1605">
        <v>0</v>
      </c>
      <c r="O1605" t="s">
        <v>120</v>
      </c>
      <c r="P1605" t="s">
        <v>1590</v>
      </c>
      <c r="AH1605">
        <v>1732142</v>
      </c>
      <c r="AI1605">
        <v>1734056</v>
      </c>
      <c r="AJ1605">
        <f t="shared" si="30"/>
        <v>1</v>
      </c>
    </row>
    <row r="1606" spans="1:36">
      <c r="A1606" s="1">
        <v>46251</v>
      </c>
      <c r="B1606" t="s">
        <v>977</v>
      </c>
      <c r="C1606" t="s">
        <v>7</v>
      </c>
      <c r="D1606" t="s">
        <v>1311</v>
      </c>
      <c r="E1606" t="s">
        <v>208</v>
      </c>
      <c r="F1606" t="s">
        <v>1535</v>
      </c>
      <c r="G1606">
        <v>26200</v>
      </c>
      <c r="H1606" s="1">
        <v>41107</v>
      </c>
      <c r="I1606" s="1">
        <v>41110</v>
      </c>
      <c r="J1606" s="1">
        <v>53129</v>
      </c>
      <c r="K1606" t="s">
        <v>113</v>
      </c>
      <c r="L1606" t="s">
        <v>7</v>
      </c>
      <c r="M1606">
        <v>0</v>
      </c>
      <c r="N1606">
        <v>0</v>
      </c>
      <c r="O1606" t="s">
        <v>120</v>
      </c>
      <c r="P1606" t="s">
        <v>830</v>
      </c>
      <c r="AH1606">
        <v>1731911</v>
      </c>
      <c r="AI1606">
        <v>1734178</v>
      </c>
      <c r="AJ1606">
        <f t="shared" si="30"/>
        <v>1</v>
      </c>
    </row>
    <row r="1607" spans="1:36">
      <c r="A1607" s="1">
        <v>46218</v>
      </c>
      <c r="B1607" t="s">
        <v>977</v>
      </c>
      <c r="C1607" t="s">
        <v>7</v>
      </c>
      <c r="D1607" t="s">
        <v>1311</v>
      </c>
      <c r="E1607" t="s">
        <v>208</v>
      </c>
      <c r="F1607" t="s">
        <v>1535</v>
      </c>
      <c r="G1607">
        <v>26200</v>
      </c>
      <c r="H1607" s="1">
        <v>41107</v>
      </c>
      <c r="I1607" s="1">
        <v>41110</v>
      </c>
      <c r="J1607" s="1">
        <v>53129</v>
      </c>
      <c r="K1607" t="s">
        <v>113</v>
      </c>
      <c r="L1607" t="s">
        <v>7</v>
      </c>
      <c r="M1607">
        <v>0</v>
      </c>
      <c r="N1607">
        <v>0</v>
      </c>
      <c r="O1607" t="s">
        <v>120</v>
      </c>
      <c r="P1607" t="s">
        <v>830</v>
      </c>
      <c r="AH1607">
        <v>1732432</v>
      </c>
      <c r="AI1607">
        <v>1734108</v>
      </c>
      <c r="AJ1607">
        <f t="shared" si="30"/>
        <v>1</v>
      </c>
    </row>
    <row r="1608" spans="1:36">
      <c r="A1608" s="1">
        <v>46218</v>
      </c>
      <c r="B1608" t="s">
        <v>977</v>
      </c>
      <c r="C1608" t="s">
        <v>7</v>
      </c>
      <c r="D1608" t="s">
        <v>1311</v>
      </c>
      <c r="E1608" t="s">
        <v>208</v>
      </c>
      <c r="F1608" t="s">
        <v>1535</v>
      </c>
      <c r="G1608">
        <v>26620</v>
      </c>
      <c r="H1608" s="1">
        <v>41149</v>
      </c>
      <c r="I1608" s="1">
        <v>41152</v>
      </c>
      <c r="J1608" s="1">
        <v>53129</v>
      </c>
      <c r="K1608" t="s">
        <v>113</v>
      </c>
      <c r="L1608" t="s">
        <v>7</v>
      </c>
      <c r="M1608">
        <v>0</v>
      </c>
      <c r="N1608">
        <v>0</v>
      </c>
      <c r="O1608" t="s">
        <v>120</v>
      </c>
      <c r="P1608" t="s">
        <v>466</v>
      </c>
      <c r="AH1608">
        <v>1732210</v>
      </c>
      <c r="AI1608">
        <v>1734760</v>
      </c>
      <c r="AJ1608">
        <f t="shared" si="30"/>
        <v>1</v>
      </c>
    </row>
    <row r="1609" spans="1:36">
      <c r="A1609" s="1">
        <v>46251</v>
      </c>
      <c r="B1609" t="s">
        <v>977</v>
      </c>
      <c r="C1609" t="s">
        <v>7</v>
      </c>
      <c r="D1609" t="s">
        <v>1311</v>
      </c>
      <c r="E1609" t="s">
        <v>208</v>
      </c>
      <c r="F1609" t="s">
        <v>1535</v>
      </c>
      <c r="G1609">
        <v>26620</v>
      </c>
      <c r="H1609" s="1">
        <v>41149</v>
      </c>
      <c r="I1609" s="1">
        <v>41152</v>
      </c>
      <c r="J1609" s="1">
        <v>53129</v>
      </c>
      <c r="K1609" t="s">
        <v>113</v>
      </c>
      <c r="L1609" t="s">
        <v>7</v>
      </c>
      <c r="M1609">
        <v>0</v>
      </c>
      <c r="N1609">
        <v>0</v>
      </c>
      <c r="O1609" t="s">
        <v>120</v>
      </c>
      <c r="P1609" t="s">
        <v>466</v>
      </c>
      <c r="AH1609">
        <v>1733058</v>
      </c>
      <c r="AI1609">
        <v>1733491</v>
      </c>
      <c r="AJ1609">
        <f t="shared" si="30"/>
        <v>1</v>
      </c>
    </row>
    <row r="1610" spans="1:36">
      <c r="A1610" s="1">
        <v>46239</v>
      </c>
      <c r="B1610" t="s">
        <v>977</v>
      </c>
      <c r="C1610" t="s">
        <v>7</v>
      </c>
      <c r="D1610" t="s">
        <v>1393</v>
      </c>
      <c r="E1610" t="s">
        <v>208</v>
      </c>
      <c r="F1610" t="s">
        <v>1547</v>
      </c>
      <c r="G1610">
        <v>29160</v>
      </c>
      <c r="H1610" s="1">
        <v>41500</v>
      </c>
      <c r="I1610" s="1">
        <v>41505</v>
      </c>
      <c r="J1610" s="1">
        <v>48400</v>
      </c>
      <c r="K1610" t="s">
        <v>113</v>
      </c>
      <c r="L1610" t="s">
        <v>7</v>
      </c>
      <c r="M1610">
        <v>0</v>
      </c>
      <c r="N1610">
        <v>0</v>
      </c>
      <c r="O1610" t="s">
        <v>120</v>
      </c>
      <c r="P1610" t="s">
        <v>1585</v>
      </c>
      <c r="AH1610">
        <v>1732906</v>
      </c>
      <c r="AI1610">
        <v>1733701</v>
      </c>
      <c r="AJ1610">
        <f t="shared" si="30"/>
        <v>1</v>
      </c>
    </row>
    <row r="1611" spans="1:36">
      <c r="A1611" s="1">
        <v>46209</v>
      </c>
      <c r="B1611" t="s">
        <v>977</v>
      </c>
      <c r="C1611" t="s">
        <v>7</v>
      </c>
      <c r="D1611" t="s">
        <v>1393</v>
      </c>
      <c r="E1611" t="s">
        <v>208</v>
      </c>
      <c r="F1611" t="s">
        <v>1547</v>
      </c>
      <c r="G1611">
        <v>29160</v>
      </c>
      <c r="H1611" s="1">
        <v>41500</v>
      </c>
      <c r="I1611" s="1">
        <v>41505</v>
      </c>
      <c r="J1611" s="1">
        <v>48400</v>
      </c>
      <c r="K1611" t="s">
        <v>113</v>
      </c>
      <c r="L1611" t="s">
        <v>7</v>
      </c>
      <c r="M1611">
        <v>0</v>
      </c>
      <c r="N1611">
        <v>0</v>
      </c>
      <c r="O1611" t="s">
        <v>120</v>
      </c>
      <c r="P1611" t="s">
        <v>1585</v>
      </c>
      <c r="AH1611">
        <v>1733475</v>
      </c>
      <c r="AI1611">
        <v>1734764</v>
      </c>
      <c r="AJ1611">
        <f t="shared" si="30"/>
        <v>1</v>
      </c>
    </row>
    <row r="1612" spans="1:36">
      <c r="A1612" s="1">
        <v>46239</v>
      </c>
      <c r="B1612" t="s">
        <v>977</v>
      </c>
      <c r="C1612" t="s">
        <v>7</v>
      </c>
      <c r="D1612" t="s">
        <v>1393</v>
      </c>
      <c r="E1612" t="s">
        <v>208</v>
      </c>
      <c r="F1612" t="s">
        <v>1547</v>
      </c>
      <c r="G1612">
        <v>31054</v>
      </c>
      <c r="H1612" s="1">
        <v>41752</v>
      </c>
      <c r="I1612" s="1">
        <v>41757</v>
      </c>
      <c r="J1612" s="1">
        <v>48400</v>
      </c>
      <c r="K1612" t="s">
        <v>113</v>
      </c>
      <c r="L1612" t="s">
        <v>7</v>
      </c>
      <c r="M1612">
        <v>0</v>
      </c>
      <c r="N1612">
        <v>0</v>
      </c>
      <c r="O1612" t="s">
        <v>120</v>
      </c>
      <c r="P1612" t="s">
        <v>1586</v>
      </c>
      <c r="AH1612">
        <v>1733201</v>
      </c>
      <c r="AI1612">
        <v>1734755</v>
      </c>
      <c r="AJ1612">
        <f t="shared" si="30"/>
        <v>1</v>
      </c>
    </row>
    <row r="1613" spans="1:36">
      <c r="A1613" s="1">
        <v>46209</v>
      </c>
      <c r="B1613" t="s">
        <v>977</v>
      </c>
      <c r="C1613" t="s">
        <v>7</v>
      </c>
      <c r="D1613" t="s">
        <v>1393</v>
      </c>
      <c r="E1613" t="s">
        <v>208</v>
      </c>
      <c r="F1613" t="s">
        <v>1547</v>
      </c>
      <c r="G1613">
        <v>31054</v>
      </c>
      <c r="H1613" s="1">
        <v>41752</v>
      </c>
      <c r="I1613" s="1">
        <v>41757</v>
      </c>
      <c r="J1613" s="1">
        <v>48400</v>
      </c>
      <c r="K1613" t="s">
        <v>113</v>
      </c>
      <c r="L1613" t="s">
        <v>7</v>
      </c>
      <c r="M1613">
        <v>0</v>
      </c>
      <c r="N1613">
        <v>0</v>
      </c>
      <c r="O1613" t="s">
        <v>120</v>
      </c>
      <c r="P1613" t="s">
        <v>1586</v>
      </c>
      <c r="AH1613">
        <v>1732539</v>
      </c>
      <c r="AI1613">
        <v>1734673</v>
      </c>
      <c r="AJ1613">
        <f t="shared" si="30"/>
        <v>1</v>
      </c>
    </row>
    <row r="1614" spans="1:36">
      <c r="A1614" s="1">
        <v>46251</v>
      </c>
      <c r="B1614" t="s">
        <v>977</v>
      </c>
      <c r="C1614" t="s">
        <v>7</v>
      </c>
      <c r="D1614" t="s">
        <v>1434</v>
      </c>
      <c r="E1614" t="s">
        <v>208</v>
      </c>
      <c r="F1614" t="s">
        <v>1628</v>
      </c>
      <c r="G1614">
        <v>32309</v>
      </c>
      <c r="H1614" s="1">
        <v>41898</v>
      </c>
      <c r="I1614" s="1">
        <v>41911</v>
      </c>
      <c r="J1614" s="1">
        <v>48044</v>
      </c>
      <c r="K1614" t="s">
        <v>350</v>
      </c>
      <c r="L1614" t="s">
        <v>7</v>
      </c>
      <c r="M1614">
        <v>0</v>
      </c>
      <c r="N1614">
        <v>0</v>
      </c>
      <c r="O1614" t="s">
        <v>120</v>
      </c>
      <c r="P1614" t="s">
        <v>830</v>
      </c>
      <c r="AH1614">
        <v>1733293</v>
      </c>
      <c r="AI1614">
        <v>1734676</v>
      </c>
      <c r="AJ1614">
        <f t="shared" si="30"/>
        <v>1</v>
      </c>
    </row>
    <row r="1615" spans="1:36">
      <c r="A1615" s="1">
        <v>46218</v>
      </c>
      <c r="B1615" t="s">
        <v>977</v>
      </c>
      <c r="C1615" t="s">
        <v>7</v>
      </c>
      <c r="D1615" t="s">
        <v>1434</v>
      </c>
      <c r="E1615" t="s">
        <v>208</v>
      </c>
      <c r="F1615" t="s">
        <v>1628</v>
      </c>
      <c r="G1615">
        <v>32309</v>
      </c>
      <c r="H1615" s="1">
        <v>41898</v>
      </c>
      <c r="I1615" s="1">
        <v>41911</v>
      </c>
      <c r="J1615" s="1">
        <v>48044</v>
      </c>
      <c r="K1615" t="s">
        <v>350</v>
      </c>
      <c r="L1615" t="s">
        <v>7</v>
      </c>
      <c r="M1615">
        <v>0</v>
      </c>
      <c r="N1615">
        <v>0</v>
      </c>
      <c r="O1615" t="s">
        <v>120</v>
      </c>
      <c r="P1615" t="s">
        <v>830</v>
      </c>
      <c r="AH1615">
        <v>1733035</v>
      </c>
      <c r="AI1615">
        <v>1754715</v>
      </c>
      <c r="AJ1615">
        <f t="shared" si="30"/>
        <v>1</v>
      </c>
    </row>
    <row r="1616" spans="1:36">
      <c r="A1616" s="1">
        <v>46251</v>
      </c>
      <c r="B1616" t="s">
        <v>977</v>
      </c>
      <c r="C1616" t="s">
        <v>7</v>
      </c>
      <c r="D1616" t="s">
        <v>1434</v>
      </c>
      <c r="E1616" t="s">
        <v>208</v>
      </c>
      <c r="F1616" t="s">
        <v>1628</v>
      </c>
      <c r="G1616">
        <v>35536</v>
      </c>
      <c r="H1616" s="1">
        <v>42276</v>
      </c>
      <c r="I1616" s="1">
        <v>42279</v>
      </c>
      <c r="J1616" s="1">
        <v>48044</v>
      </c>
      <c r="K1616" t="s">
        <v>350</v>
      </c>
      <c r="L1616" t="s">
        <v>7</v>
      </c>
      <c r="M1616">
        <v>0</v>
      </c>
      <c r="N1616">
        <v>0</v>
      </c>
      <c r="O1616" t="s">
        <v>120</v>
      </c>
      <c r="P1616" t="s">
        <v>993</v>
      </c>
      <c r="AH1616">
        <v>1732331</v>
      </c>
      <c r="AI1616">
        <v>1733711</v>
      </c>
      <c r="AJ1616">
        <f t="shared" si="30"/>
        <v>1</v>
      </c>
    </row>
    <row r="1617" spans="1:36">
      <c r="A1617" s="1">
        <v>46218</v>
      </c>
      <c r="B1617" t="s">
        <v>977</v>
      </c>
      <c r="C1617" t="s">
        <v>7</v>
      </c>
      <c r="D1617" t="s">
        <v>1434</v>
      </c>
      <c r="E1617" t="s">
        <v>208</v>
      </c>
      <c r="F1617" t="s">
        <v>1628</v>
      </c>
      <c r="G1617">
        <v>35536</v>
      </c>
      <c r="H1617" s="1">
        <v>42276</v>
      </c>
      <c r="I1617" s="1">
        <v>42279</v>
      </c>
      <c r="J1617" s="1">
        <v>48044</v>
      </c>
      <c r="K1617" t="s">
        <v>350</v>
      </c>
      <c r="L1617" t="s">
        <v>7</v>
      </c>
      <c r="M1617">
        <v>0</v>
      </c>
      <c r="N1617">
        <v>0</v>
      </c>
      <c r="O1617" t="s">
        <v>120</v>
      </c>
      <c r="P1617" t="s">
        <v>993</v>
      </c>
      <c r="AH1617">
        <v>1732795</v>
      </c>
      <c r="AI1617">
        <v>1733547</v>
      </c>
      <c r="AJ1617">
        <f t="shared" si="30"/>
        <v>1</v>
      </c>
    </row>
    <row r="1618" spans="1:36">
      <c r="A1618" s="1">
        <v>46237</v>
      </c>
      <c r="B1618" t="s">
        <v>977</v>
      </c>
      <c r="C1618" t="s">
        <v>7</v>
      </c>
      <c r="D1618" t="s">
        <v>1428</v>
      </c>
      <c r="E1618" t="s">
        <v>208</v>
      </c>
      <c r="F1618" t="s">
        <v>1556</v>
      </c>
      <c r="G1618">
        <v>17735</v>
      </c>
      <c r="H1618" s="1">
        <v>39995</v>
      </c>
      <c r="I1618" s="1">
        <v>39995</v>
      </c>
      <c r="J1618" s="1">
        <v>53022</v>
      </c>
      <c r="K1618" t="s">
        <v>980</v>
      </c>
      <c r="L1618" t="s">
        <v>7</v>
      </c>
      <c r="M1618">
        <v>817.6</v>
      </c>
      <c r="N1618">
        <v>817.6</v>
      </c>
      <c r="O1618" t="s">
        <v>120</v>
      </c>
      <c r="P1618" t="s">
        <v>1601</v>
      </c>
      <c r="AH1618">
        <v>1731764</v>
      </c>
      <c r="AI1618">
        <v>1733618</v>
      </c>
      <c r="AJ1618">
        <f t="shared" si="30"/>
        <v>1</v>
      </c>
    </row>
    <row r="1619" spans="1:36">
      <c r="A1619" s="1">
        <v>46204</v>
      </c>
      <c r="B1619" t="s">
        <v>977</v>
      </c>
      <c r="C1619" t="s">
        <v>7</v>
      </c>
      <c r="D1619" t="s">
        <v>1428</v>
      </c>
      <c r="E1619" t="s">
        <v>208</v>
      </c>
      <c r="F1619" t="s">
        <v>1556</v>
      </c>
      <c r="G1619">
        <v>17735</v>
      </c>
      <c r="H1619" s="1">
        <v>39995</v>
      </c>
      <c r="I1619" s="1">
        <v>39995</v>
      </c>
      <c r="J1619" s="1">
        <v>53022</v>
      </c>
      <c r="K1619" t="s">
        <v>980</v>
      </c>
      <c r="L1619" t="s">
        <v>7</v>
      </c>
      <c r="M1619">
        <v>815.62</v>
      </c>
      <c r="N1619">
        <v>815.62</v>
      </c>
      <c r="O1619" t="s">
        <v>120</v>
      </c>
      <c r="P1619" t="s">
        <v>1601</v>
      </c>
      <c r="AH1619">
        <v>1732913</v>
      </c>
      <c r="AI1619">
        <v>1734017</v>
      </c>
      <c r="AJ1619">
        <f t="shared" si="30"/>
        <v>1</v>
      </c>
    </row>
    <row r="1620" spans="1:36">
      <c r="A1620" s="1">
        <v>46237</v>
      </c>
      <c r="B1620" t="s">
        <v>977</v>
      </c>
      <c r="C1620" t="s">
        <v>7</v>
      </c>
      <c r="D1620" t="s">
        <v>1428</v>
      </c>
      <c r="E1620" t="s">
        <v>208</v>
      </c>
      <c r="F1620" t="s">
        <v>1556</v>
      </c>
      <c r="G1620">
        <v>17735</v>
      </c>
      <c r="H1620" s="1">
        <v>39995</v>
      </c>
      <c r="I1620" s="1">
        <v>39995</v>
      </c>
      <c r="J1620" s="1">
        <v>53022</v>
      </c>
      <c r="K1620" t="s">
        <v>113</v>
      </c>
      <c r="L1620" t="s">
        <v>7</v>
      </c>
      <c r="M1620">
        <v>287.43</v>
      </c>
      <c r="N1620">
        <v>287.43</v>
      </c>
      <c r="O1620" t="s">
        <v>120</v>
      </c>
      <c r="P1620" t="s">
        <v>1601</v>
      </c>
      <c r="AH1620">
        <v>1733383</v>
      </c>
      <c r="AI1620">
        <v>1734023</v>
      </c>
      <c r="AJ1620">
        <f t="shared" si="30"/>
        <v>1</v>
      </c>
    </row>
    <row r="1621" spans="1:36">
      <c r="A1621" s="1">
        <v>46204</v>
      </c>
      <c r="B1621" t="s">
        <v>977</v>
      </c>
      <c r="C1621" t="s">
        <v>7</v>
      </c>
      <c r="D1621" t="s">
        <v>1428</v>
      </c>
      <c r="E1621" t="s">
        <v>208</v>
      </c>
      <c r="F1621" t="s">
        <v>1556</v>
      </c>
      <c r="G1621">
        <v>17735</v>
      </c>
      <c r="H1621" s="1">
        <v>39995</v>
      </c>
      <c r="I1621" s="1">
        <v>39995</v>
      </c>
      <c r="J1621" s="1">
        <v>53022</v>
      </c>
      <c r="K1621" t="s">
        <v>113</v>
      </c>
      <c r="L1621" t="s">
        <v>7</v>
      </c>
      <c r="M1621">
        <v>289.39999999999998</v>
      </c>
      <c r="N1621">
        <v>289.39999999999998</v>
      </c>
      <c r="O1621" t="s">
        <v>120</v>
      </c>
      <c r="P1621" t="s">
        <v>1601</v>
      </c>
      <c r="AH1621">
        <v>1732402</v>
      </c>
      <c r="AI1621">
        <v>1734212</v>
      </c>
      <c r="AJ1621">
        <f t="shared" si="30"/>
        <v>1</v>
      </c>
    </row>
    <row r="1622" spans="1:36">
      <c r="A1622" s="1">
        <v>46237</v>
      </c>
      <c r="B1622" t="s">
        <v>977</v>
      </c>
      <c r="C1622" t="s">
        <v>7</v>
      </c>
      <c r="D1622" t="s">
        <v>1428</v>
      </c>
      <c r="E1622" t="s">
        <v>208</v>
      </c>
      <c r="F1622" t="s">
        <v>1556</v>
      </c>
      <c r="G1622">
        <v>25302</v>
      </c>
      <c r="H1622" s="1">
        <v>40994</v>
      </c>
      <c r="I1622" s="1">
        <v>40997</v>
      </c>
      <c r="J1622" s="1">
        <v>53022</v>
      </c>
      <c r="K1622" t="s">
        <v>980</v>
      </c>
      <c r="L1622" t="s">
        <v>7</v>
      </c>
      <c r="M1622">
        <v>-817.6</v>
      </c>
      <c r="N1622">
        <v>-817.6</v>
      </c>
      <c r="O1622" t="s">
        <v>120</v>
      </c>
      <c r="P1622" t="s">
        <v>466</v>
      </c>
      <c r="AH1622">
        <v>1768280</v>
      </c>
      <c r="AI1622">
        <v>1734761</v>
      </c>
      <c r="AJ1622">
        <f t="shared" si="30"/>
        <v>1</v>
      </c>
    </row>
    <row r="1623" spans="1:36">
      <c r="A1623" s="1">
        <v>46204</v>
      </c>
      <c r="B1623" t="s">
        <v>977</v>
      </c>
      <c r="C1623" t="s">
        <v>7</v>
      </c>
      <c r="D1623" t="s">
        <v>1428</v>
      </c>
      <c r="E1623" t="s">
        <v>208</v>
      </c>
      <c r="F1623" t="s">
        <v>1556</v>
      </c>
      <c r="G1623">
        <v>25302</v>
      </c>
      <c r="H1623" s="1">
        <v>40994</v>
      </c>
      <c r="I1623" s="1">
        <v>40997</v>
      </c>
      <c r="J1623" s="1">
        <v>53022</v>
      </c>
      <c r="K1623" t="s">
        <v>980</v>
      </c>
      <c r="L1623" t="s">
        <v>7</v>
      </c>
      <c r="M1623">
        <v>-815.62</v>
      </c>
      <c r="N1623">
        <v>-815.62</v>
      </c>
      <c r="O1623" t="s">
        <v>120</v>
      </c>
      <c r="P1623" t="s">
        <v>466</v>
      </c>
      <c r="AH1623">
        <v>1732497</v>
      </c>
      <c r="AI1623">
        <v>1734765</v>
      </c>
      <c r="AJ1623">
        <f t="shared" si="30"/>
        <v>1</v>
      </c>
    </row>
    <row r="1624" spans="1:36">
      <c r="A1624" s="1">
        <v>46204</v>
      </c>
      <c r="B1624" t="s">
        <v>977</v>
      </c>
      <c r="C1624" t="s">
        <v>7</v>
      </c>
      <c r="D1624" t="s">
        <v>1428</v>
      </c>
      <c r="E1624" t="s">
        <v>208</v>
      </c>
      <c r="F1624" t="s">
        <v>1556</v>
      </c>
      <c r="G1624">
        <v>25302</v>
      </c>
      <c r="H1624" s="1">
        <v>40994</v>
      </c>
      <c r="I1624" s="1">
        <v>40997</v>
      </c>
      <c r="J1624" s="1">
        <v>53022</v>
      </c>
      <c r="K1624" t="s">
        <v>113</v>
      </c>
      <c r="L1624" t="s">
        <v>7</v>
      </c>
      <c r="M1624">
        <v>-289.39999999999998</v>
      </c>
      <c r="N1624">
        <v>-289.39999999999998</v>
      </c>
      <c r="O1624" t="s">
        <v>120</v>
      </c>
      <c r="P1624" t="s">
        <v>466</v>
      </c>
      <c r="AH1624">
        <v>1765472</v>
      </c>
      <c r="AI1624">
        <v>1734766</v>
      </c>
      <c r="AJ1624">
        <f t="shared" si="30"/>
        <v>1</v>
      </c>
    </row>
    <row r="1625" spans="1:36">
      <c r="A1625" s="1">
        <v>46237</v>
      </c>
      <c r="B1625" t="s">
        <v>977</v>
      </c>
      <c r="C1625" t="s">
        <v>7</v>
      </c>
      <c r="D1625" t="s">
        <v>1428</v>
      </c>
      <c r="E1625" t="s">
        <v>208</v>
      </c>
      <c r="F1625" t="s">
        <v>1556</v>
      </c>
      <c r="G1625">
        <v>25302</v>
      </c>
      <c r="H1625" s="1">
        <v>40994</v>
      </c>
      <c r="I1625" s="1">
        <v>40997</v>
      </c>
      <c r="J1625" s="1">
        <v>53022</v>
      </c>
      <c r="K1625" t="s">
        <v>113</v>
      </c>
      <c r="L1625" t="s">
        <v>7</v>
      </c>
      <c r="M1625">
        <v>-287.43</v>
      </c>
      <c r="N1625">
        <v>-287.43</v>
      </c>
      <c r="O1625" t="s">
        <v>120</v>
      </c>
      <c r="P1625" t="s">
        <v>466</v>
      </c>
      <c r="AH1625">
        <v>1732544</v>
      </c>
      <c r="AI1625">
        <v>1734756</v>
      </c>
      <c r="AJ1625">
        <f t="shared" si="30"/>
        <v>1</v>
      </c>
    </row>
    <row r="1626" spans="1:36">
      <c r="A1626" s="1">
        <v>46230</v>
      </c>
      <c r="B1626" t="s">
        <v>977</v>
      </c>
      <c r="C1626" t="s">
        <v>7</v>
      </c>
      <c r="D1626" t="s">
        <v>1393</v>
      </c>
      <c r="E1626" t="s">
        <v>208</v>
      </c>
      <c r="F1626" t="s">
        <v>1536</v>
      </c>
      <c r="G1626">
        <v>18801</v>
      </c>
      <c r="H1626" s="1">
        <v>40205</v>
      </c>
      <c r="I1626" s="1">
        <v>40210</v>
      </c>
      <c r="J1626" s="1">
        <v>51802</v>
      </c>
      <c r="K1626" t="s">
        <v>350</v>
      </c>
      <c r="L1626" t="s">
        <v>7</v>
      </c>
      <c r="M1626">
        <v>0</v>
      </c>
      <c r="N1626">
        <v>0</v>
      </c>
      <c r="O1626" t="s">
        <v>120</v>
      </c>
      <c r="P1626" t="s">
        <v>1629</v>
      </c>
      <c r="AH1626">
        <v>1813964</v>
      </c>
      <c r="AI1626">
        <v>1734687</v>
      </c>
      <c r="AJ1626">
        <f t="shared" si="30"/>
        <v>1</v>
      </c>
    </row>
    <row r="1627" spans="1:36">
      <c r="A1627" s="1">
        <v>46230</v>
      </c>
      <c r="B1627" t="s">
        <v>977</v>
      </c>
      <c r="C1627" t="s">
        <v>7</v>
      </c>
      <c r="D1627" t="s">
        <v>1393</v>
      </c>
      <c r="E1627" t="s">
        <v>208</v>
      </c>
      <c r="F1627" t="s">
        <v>1536</v>
      </c>
      <c r="G1627">
        <v>19638</v>
      </c>
      <c r="H1627" s="1">
        <v>40353</v>
      </c>
      <c r="I1627" s="1">
        <v>40358</v>
      </c>
      <c r="J1627" s="1">
        <v>51802</v>
      </c>
      <c r="K1627" t="s">
        <v>350</v>
      </c>
      <c r="L1627" t="s">
        <v>7</v>
      </c>
      <c r="M1627">
        <v>0</v>
      </c>
      <c r="N1627">
        <v>0</v>
      </c>
      <c r="O1627" t="s">
        <v>120</v>
      </c>
      <c r="P1627" t="s">
        <v>420</v>
      </c>
      <c r="AH1627">
        <v>1794203</v>
      </c>
      <c r="AI1627">
        <v>1733065</v>
      </c>
      <c r="AJ1627">
        <f t="shared" si="30"/>
        <v>1</v>
      </c>
    </row>
    <row r="1628" spans="1:36">
      <c r="A1628" s="1">
        <v>46230</v>
      </c>
      <c r="B1628" t="s">
        <v>977</v>
      </c>
      <c r="C1628" t="s">
        <v>7</v>
      </c>
      <c r="D1628" t="s">
        <v>1393</v>
      </c>
      <c r="E1628" t="s">
        <v>208</v>
      </c>
      <c r="F1628" t="s">
        <v>1536</v>
      </c>
      <c r="G1628">
        <v>19864</v>
      </c>
      <c r="H1628" s="1">
        <v>40388</v>
      </c>
      <c r="I1628" s="1">
        <v>40393</v>
      </c>
      <c r="J1628" s="1">
        <v>51802</v>
      </c>
      <c r="K1628" t="s">
        <v>350</v>
      </c>
      <c r="L1628" t="s">
        <v>7</v>
      </c>
      <c r="M1628">
        <v>0</v>
      </c>
      <c r="N1628">
        <v>0</v>
      </c>
      <c r="O1628" t="s">
        <v>120</v>
      </c>
      <c r="P1628" t="s">
        <v>830</v>
      </c>
      <c r="AH1628">
        <v>1790765</v>
      </c>
      <c r="AI1628">
        <v>1733166</v>
      </c>
      <c r="AJ1628">
        <f t="shared" si="30"/>
        <v>1</v>
      </c>
    </row>
    <row r="1629" spans="1:36">
      <c r="A1629" s="1">
        <v>46230</v>
      </c>
      <c r="B1629" t="s">
        <v>977</v>
      </c>
      <c r="C1629" t="s">
        <v>7</v>
      </c>
      <c r="D1629" t="s">
        <v>1428</v>
      </c>
      <c r="E1629" t="s">
        <v>208</v>
      </c>
      <c r="F1629" t="s">
        <v>1537</v>
      </c>
      <c r="G1629">
        <v>18296</v>
      </c>
      <c r="H1629" s="1">
        <v>40087</v>
      </c>
      <c r="I1629" s="1">
        <v>40087</v>
      </c>
      <c r="J1629" s="1">
        <v>49273</v>
      </c>
      <c r="K1629" t="s">
        <v>980</v>
      </c>
      <c r="L1629" t="s">
        <v>7</v>
      </c>
      <c r="M1629">
        <v>12.07</v>
      </c>
      <c r="N1629">
        <v>12.07</v>
      </c>
      <c r="O1629" t="s">
        <v>120</v>
      </c>
      <c r="P1629" t="s">
        <v>1601</v>
      </c>
      <c r="AH1629">
        <v>1732014</v>
      </c>
      <c r="AI1629">
        <v>1733253</v>
      </c>
      <c r="AJ1629">
        <f t="shared" si="30"/>
        <v>1</v>
      </c>
    </row>
    <row r="1630" spans="1:36">
      <c r="A1630" s="1">
        <v>46230</v>
      </c>
      <c r="B1630" t="s">
        <v>977</v>
      </c>
      <c r="C1630" t="s">
        <v>7</v>
      </c>
      <c r="D1630" t="s">
        <v>1428</v>
      </c>
      <c r="E1630" t="s">
        <v>208</v>
      </c>
      <c r="F1630" t="s">
        <v>1537</v>
      </c>
      <c r="G1630">
        <v>18296</v>
      </c>
      <c r="H1630" s="1">
        <v>40087</v>
      </c>
      <c r="I1630" s="1">
        <v>40087</v>
      </c>
      <c r="J1630" s="1">
        <v>49273</v>
      </c>
      <c r="K1630" t="s">
        <v>113</v>
      </c>
      <c r="L1630" t="s">
        <v>7</v>
      </c>
      <c r="M1630">
        <v>0.88</v>
      </c>
      <c r="N1630">
        <v>0.88</v>
      </c>
      <c r="O1630" t="s">
        <v>120</v>
      </c>
      <c r="P1630" t="s">
        <v>1601</v>
      </c>
      <c r="AH1630">
        <v>1732877</v>
      </c>
      <c r="AI1630">
        <v>1732659</v>
      </c>
      <c r="AJ1630">
        <f t="shared" si="30"/>
        <v>1</v>
      </c>
    </row>
    <row r="1631" spans="1:36">
      <c r="A1631" s="1">
        <v>46230</v>
      </c>
      <c r="B1631" t="s">
        <v>977</v>
      </c>
      <c r="C1631" t="s">
        <v>7</v>
      </c>
      <c r="D1631" t="s">
        <v>1428</v>
      </c>
      <c r="E1631" t="s">
        <v>208</v>
      </c>
      <c r="F1631" t="s">
        <v>1537</v>
      </c>
      <c r="G1631">
        <v>25325</v>
      </c>
      <c r="H1631" s="1">
        <v>40994</v>
      </c>
      <c r="I1631" s="1">
        <v>40997</v>
      </c>
      <c r="J1631" s="1">
        <v>49273</v>
      </c>
      <c r="K1631" t="s">
        <v>980</v>
      </c>
      <c r="L1631" t="s">
        <v>7</v>
      </c>
      <c r="M1631">
        <v>-12.07</v>
      </c>
      <c r="N1631">
        <v>-12.07</v>
      </c>
      <c r="O1631" t="s">
        <v>120</v>
      </c>
      <c r="P1631" t="s">
        <v>1590</v>
      </c>
      <c r="AH1631">
        <v>1732881</v>
      </c>
      <c r="AI1631">
        <v>1732955</v>
      </c>
      <c r="AJ1631">
        <f t="shared" si="30"/>
        <v>1</v>
      </c>
    </row>
    <row r="1632" spans="1:36">
      <c r="A1632" s="1">
        <v>46230</v>
      </c>
      <c r="B1632" t="s">
        <v>977</v>
      </c>
      <c r="C1632" t="s">
        <v>7</v>
      </c>
      <c r="D1632" t="s">
        <v>1428</v>
      </c>
      <c r="E1632" t="s">
        <v>208</v>
      </c>
      <c r="F1632" t="s">
        <v>1537</v>
      </c>
      <c r="G1632">
        <v>25325</v>
      </c>
      <c r="H1632" s="1">
        <v>40994</v>
      </c>
      <c r="I1632" s="1">
        <v>40997</v>
      </c>
      <c r="J1632" s="1">
        <v>49273</v>
      </c>
      <c r="K1632" t="s">
        <v>113</v>
      </c>
      <c r="L1632" t="s">
        <v>7</v>
      </c>
      <c r="M1632">
        <v>-0.88</v>
      </c>
      <c r="N1632">
        <v>-0.88</v>
      </c>
      <c r="O1632" t="s">
        <v>120</v>
      </c>
      <c r="P1632" t="s">
        <v>1590</v>
      </c>
      <c r="AH1632">
        <v>1732935</v>
      </c>
      <c r="AI1632">
        <v>1732022</v>
      </c>
      <c r="AJ1632">
        <f t="shared" si="30"/>
        <v>1</v>
      </c>
    </row>
    <row r="1633" spans="1:36">
      <c r="A1633" s="1">
        <v>46230</v>
      </c>
      <c r="B1633" t="s">
        <v>977</v>
      </c>
      <c r="C1633" t="s">
        <v>7</v>
      </c>
      <c r="D1633" t="s">
        <v>1436</v>
      </c>
      <c r="E1633" t="s">
        <v>208</v>
      </c>
      <c r="F1633" t="s">
        <v>1424</v>
      </c>
      <c r="G1633">
        <v>14603</v>
      </c>
      <c r="H1633" s="1">
        <v>39128</v>
      </c>
      <c r="I1633" s="1">
        <v>39141</v>
      </c>
      <c r="J1633" s="1">
        <v>51495</v>
      </c>
      <c r="K1633" t="s">
        <v>980</v>
      </c>
      <c r="L1633" t="s">
        <v>7</v>
      </c>
      <c r="M1633">
        <v>34177.47</v>
      </c>
      <c r="N1633">
        <v>34177.47</v>
      </c>
      <c r="O1633" t="s">
        <v>120</v>
      </c>
      <c r="P1633" t="s">
        <v>1600</v>
      </c>
      <c r="AH1633">
        <v>1731791</v>
      </c>
      <c r="AI1633">
        <v>1732850</v>
      </c>
      <c r="AJ1633">
        <f t="shared" si="30"/>
        <v>1</v>
      </c>
    </row>
    <row r="1634" spans="1:36">
      <c r="A1634" s="1">
        <v>46230</v>
      </c>
      <c r="B1634" t="s">
        <v>977</v>
      </c>
      <c r="C1634" t="s">
        <v>7</v>
      </c>
      <c r="D1634" t="s">
        <v>1436</v>
      </c>
      <c r="E1634" t="s">
        <v>208</v>
      </c>
      <c r="F1634" t="s">
        <v>1424</v>
      </c>
      <c r="G1634">
        <v>14603</v>
      </c>
      <c r="H1634" s="1">
        <v>39128</v>
      </c>
      <c r="I1634" s="1">
        <v>39141</v>
      </c>
      <c r="J1634" s="1">
        <v>51495</v>
      </c>
      <c r="K1634" t="s">
        <v>350</v>
      </c>
      <c r="L1634" t="s">
        <v>7</v>
      </c>
      <c r="M1634">
        <v>0</v>
      </c>
      <c r="N1634">
        <v>0</v>
      </c>
      <c r="O1634" t="s">
        <v>120</v>
      </c>
      <c r="P1634" t="s">
        <v>1600</v>
      </c>
      <c r="AH1634">
        <v>1733399</v>
      </c>
      <c r="AI1634">
        <v>1733115</v>
      </c>
      <c r="AJ1634">
        <f t="shared" si="30"/>
        <v>1</v>
      </c>
    </row>
    <row r="1635" spans="1:36">
      <c r="A1635" s="1">
        <v>46230</v>
      </c>
      <c r="B1635" t="s">
        <v>977</v>
      </c>
      <c r="C1635" t="s">
        <v>7</v>
      </c>
      <c r="D1635" t="s">
        <v>1436</v>
      </c>
      <c r="E1635" t="s">
        <v>208</v>
      </c>
      <c r="F1635" t="s">
        <v>1424</v>
      </c>
      <c r="G1635">
        <v>38335</v>
      </c>
      <c r="H1635" s="1">
        <v>42612</v>
      </c>
      <c r="I1635" s="1">
        <v>42614</v>
      </c>
      <c r="J1635" s="1">
        <v>51495</v>
      </c>
      <c r="K1635" t="s">
        <v>350</v>
      </c>
      <c r="L1635" t="s">
        <v>7</v>
      </c>
      <c r="M1635">
        <v>0</v>
      </c>
      <c r="N1635">
        <v>0</v>
      </c>
      <c r="O1635" t="s">
        <v>120</v>
      </c>
      <c r="P1635" t="s">
        <v>993</v>
      </c>
      <c r="AH1635">
        <v>1733403</v>
      </c>
      <c r="AI1635">
        <v>1731847</v>
      </c>
      <c r="AJ1635">
        <f t="shared" si="30"/>
        <v>1</v>
      </c>
    </row>
    <row r="1636" spans="1:36">
      <c r="A1636" s="1">
        <v>46230</v>
      </c>
      <c r="B1636" t="s">
        <v>977</v>
      </c>
      <c r="C1636" t="s">
        <v>7</v>
      </c>
      <c r="D1636" t="s">
        <v>1436</v>
      </c>
      <c r="E1636" t="s">
        <v>208</v>
      </c>
      <c r="F1636" t="s">
        <v>1424</v>
      </c>
      <c r="G1636">
        <v>38335</v>
      </c>
      <c r="H1636" s="1">
        <v>42612</v>
      </c>
      <c r="I1636" s="1">
        <v>42614</v>
      </c>
      <c r="J1636" s="1">
        <v>51495</v>
      </c>
      <c r="K1636" t="s">
        <v>980</v>
      </c>
      <c r="L1636" t="s">
        <v>7</v>
      </c>
      <c r="M1636">
        <v>-34177.47</v>
      </c>
      <c r="N1636">
        <v>-34177.47</v>
      </c>
      <c r="O1636" t="s">
        <v>120</v>
      </c>
      <c r="P1636" t="s">
        <v>993</v>
      </c>
      <c r="AH1636">
        <v>1732941</v>
      </c>
      <c r="AI1636">
        <v>1731887</v>
      </c>
      <c r="AJ1636">
        <f t="shared" si="30"/>
        <v>1</v>
      </c>
    </row>
    <row r="1637" spans="1:36">
      <c r="A1637" s="1">
        <v>46230</v>
      </c>
      <c r="B1637" t="s">
        <v>977</v>
      </c>
      <c r="C1637" t="s">
        <v>7</v>
      </c>
      <c r="D1637" t="s">
        <v>1310</v>
      </c>
      <c r="E1637" t="s">
        <v>208</v>
      </c>
      <c r="F1637" t="s">
        <v>1309</v>
      </c>
      <c r="G1637">
        <v>15085</v>
      </c>
      <c r="H1637" s="1">
        <v>39293</v>
      </c>
      <c r="I1637" s="1">
        <v>39293</v>
      </c>
      <c r="J1637" s="1">
        <v>46929</v>
      </c>
      <c r="K1637" t="s">
        <v>350</v>
      </c>
      <c r="L1637" t="s">
        <v>7</v>
      </c>
      <c r="M1637">
        <v>0</v>
      </c>
      <c r="N1637">
        <v>0</v>
      </c>
      <c r="O1637" t="s">
        <v>120</v>
      </c>
      <c r="P1637" t="s">
        <v>1164</v>
      </c>
      <c r="AH1637">
        <v>1731732</v>
      </c>
      <c r="AI1637">
        <v>1732229</v>
      </c>
      <c r="AJ1637">
        <f t="shared" si="30"/>
        <v>1</v>
      </c>
    </row>
    <row r="1638" spans="1:36">
      <c r="A1638" s="1">
        <v>46230</v>
      </c>
      <c r="B1638" t="s">
        <v>977</v>
      </c>
      <c r="C1638" t="s">
        <v>7</v>
      </c>
      <c r="D1638" t="s">
        <v>1310</v>
      </c>
      <c r="E1638" t="s">
        <v>208</v>
      </c>
      <c r="F1638" t="s">
        <v>1309</v>
      </c>
      <c r="G1638">
        <v>15085</v>
      </c>
      <c r="H1638" s="1">
        <v>39293</v>
      </c>
      <c r="I1638" s="1">
        <v>39293</v>
      </c>
      <c r="J1638" s="1">
        <v>46929</v>
      </c>
      <c r="K1638" t="s">
        <v>980</v>
      </c>
      <c r="L1638" t="s">
        <v>7</v>
      </c>
      <c r="M1638">
        <v>1443.67</v>
      </c>
      <c r="N1638">
        <v>1443.67</v>
      </c>
      <c r="O1638" t="s">
        <v>120</v>
      </c>
      <c r="P1638" t="s">
        <v>1164</v>
      </c>
      <c r="AH1638">
        <v>1732375</v>
      </c>
      <c r="AI1638">
        <v>1732373</v>
      </c>
      <c r="AJ1638">
        <f t="shared" si="30"/>
        <v>1</v>
      </c>
    </row>
    <row r="1639" spans="1:36">
      <c r="A1639" s="1">
        <v>46230</v>
      </c>
      <c r="B1639" t="s">
        <v>977</v>
      </c>
      <c r="C1639" t="s">
        <v>7</v>
      </c>
      <c r="D1639" t="s">
        <v>1310</v>
      </c>
      <c r="E1639" t="s">
        <v>208</v>
      </c>
      <c r="F1639" t="s">
        <v>1309</v>
      </c>
      <c r="G1639">
        <v>38355</v>
      </c>
      <c r="H1639" s="1">
        <v>42612</v>
      </c>
      <c r="I1639" s="1">
        <v>42614</v>
      </c>
      <c r="J1639" s="1">
        <v>46929</v>
      </c>
      <c r="K1639" t="s">
        <v>350</v>
      </c>
      <c r="L1639" t="s">
        <v>7</v>
      </c>
      <c r="M1639">
        <v>0</v>
      </c>
      <c r="N1639">
        <v>0</v>
      </c>
      <c r="O1639" t="s">
        <v>120</v>
      </c>
      <c r="P1639" t="s">
        <v>993</v>
      </c>
      <c r="AH1639">
        <v>1790826</v>
      </c>
      <c r="AI1639">
        <v>1733369</v>
      </c>
      <c r="AJ1639">
        <f t="shared" si="30"/>
        <v>1</v>
      </c>
    </row>
    <row r="1640" spans="1:36">
      <c r="A1640" s="1">
        <v>46230</v>
      </c>
      <c r="B1640" t="s">
        <v>977</v>
      </c>
      <c r="C1640" t="s">
        <v>7</v>
      </c>
      <c r="D1640" t="s">
        <v>1310</v>
      </c>
      <c r="E1640" t="s">
        <v>208</v>
      </c>
      <c r="F1640" t="s">
        <v>1309</v>
      </c>
      <c r="G1640">
        <v>38355</v>
      </c>
      <c r="H1640" s="1">
        <v>42612</v>
      </c>
      <c r="I1640" s="1">
        <v>42614</v>
      </c>
      <c r="J1640" s="1">
        <v>46929</v>
      </c>
      <c r="K1640" t="s">
        <v>980</v>
      </c>
      <c r="L1640" t="s">
        <v>7</v>
      </c>
      <c r="M1640">
        <v>-1443.67</v>
      </c>
      <c r="N1640">
        <v>-1443.67</v>
      </c>
      <c r="O1640" t="s">
        <v>120</v>
      </c>
      <c r="P1640" t="s">
        <v>993</v>
      </c>
      <c r="AH1640">
        <v>1732769</v>
      </c>
      <c r="AI1640">
        <v>1733434</v>
      </c>
      <c r="AJ1640">
        <f t="shared" si="30"/>
        <v>1</v>
      </c>
    </row>
    <row r="1641" spans="1:36">
      <c r="A1641" s="1">
        <v>46230</v>
      </c>
      <c r="B1641" t="s">
        <v>977</v>
      </c>
      <c r="C1641" t="s">
        <v>7</v>
      </c>
      <c r="D1641" t="s">
        <v>1428</v>
      </c>
      <c r="E1641" t="s">
        <v>208</v>
      </c>
      <c r="F1641" t="s">
        <v>1557</v>
      </c>
      <c r="G1641">
        <v>18345</v>
      </c>
      <c r="H1641" s="1">
        <v>40087</v>
      </c>
      <c r="I1641" s="1">
        <v>40087</v>
      </c>
      <c r="J1641" s="1">
        <v>49365</v>
      </c>
      <c r="K1641" t="s">
        <v>980</v>
      </c>
      <c r="L1641" t="s">
        <v>7</v>
      </c>
      <c r="M1641">
        <v>508.9</v>
      </c>
      <c r="N1641">
        <v>508.9</v>
      </c>
      <c r="O1641" t="s">
        <v>120</v>
      </c>
      <c r="P1641" t="s">
        <v>1601</v>
      </c>
      <c r="AH1641">
        <v>1732030</v>
      </c>
      <c r="AI1641">
        <v>1732827</v>
      </c>
      <c r="AJ1641">
        <f t="shared" si="30"/>
        <v>1</v>
      </c>
    </row>
    <row r="1642" spans="1:36">
      <c r="A1642" s="1">
        <v>46230</v>
      </c>
      <c r="B1642" t="s">
        <v>977</v>
      </c>
      <c r="C1642" t="s">
        <v>7</v>
      </c>
      <c r="D1642" t="s">
        <v>1428</v>
      </c>
      <c r="E1642" t="s">
        <v>208</v>
      </c>
      <c r="F1642" t="s">
        <v>1557</v>
      </c>
      <c r="G1642">
        <v>18345</v>
      </c>
      <c r="H1642" s="1">
        <v>40087</v>
      </c>
      <c r="I1642" s="1">
        <v>40087</v>
      </c>
      <c r="J1642" s="1">
        <v>49365</v>
      </c>
      <c r="K1642" t="s">
        <v>113</v>
      </c>
      <c r="L1642" t="s">
        <v>7</v>
      </c>
      <c r="M1642">
        <v>33.479999999999997</v>
      </c>
      <c r="N1642">
        <v>33.479999999999997</v>
      </c>
      <c r="O1642" t="s">
        <v>120</v>
      </c>
      <c r="P1642" t="s">
        <v>1601</v>
      </c>
      <c r="AH1642">
        <v>1732930</v>
      </c>
      <c r="AI1642">
        <v>1734762</v>
      </c>
      <c r="AJ1642">
        <f t="shared" si="30"/>
        <v>1</v>
      </c>
    </row>
    <row r="1643" spans="1:36">
      <c r="A1643" s="1">
        <v>46230</v>
      </c>
      <c r="B1643" t="s">
        <v>977</v>
      </c>
      <c r="C1643" t="s">
        <v>7</v>
      </c>
      <c r="D1643" t="s">
        <v>1428</v>
      </c>
      <c r="E1643" t="s">
        <v>208</v>
      </c>
      <c r="F1643" t="s">
        <v>1557</v>
      </c>
      <c r="G1643">
        <v>25324</v>
      </c>
      <c r="H1643" s="1">
        <v>40994</v>
      </c>
      <c r="I1643" s="1">
        <v>40997</v>
      </c>
      <c r="J1643" s="1">
        <v>49365</v>
      </c>
      <c r="K1643" t="s">
        <v>980</v>
      </c>
      <c r="L1643" t="s">
        <v>7</v>
      </c>
      <c r="M1643">
        <v>-508.9</v>
      </c>
      <c r="N1643">
        <v>-508.9</v>
      </c>
      <c r="O1643" t="s">
        <v>120</v>
      </c>
      <c r="P1643" t="s">
        <v>1585</v>
      </c>
      <c r="AH1643">
        <v>1733359</v>
      </c>
      <c r="AI1643">
        <v>1734209</v>
      </c>
      <c r="AJ1643">
        <f t="shared" si="30"/>
        <v>1</v>
      </c>
    </row>
    <row r="1644" spans="1:36">
      <c r="A1644" s="1">
        <v>46230</v>
      </c>
      <c r="B1644" t="s">
        <v>977</v>
      </c>
      <c r="C1644" t="s">
        <v>7</v>
      </c>
      <c r="D1644" t="s">
        <v>1428</v>
      </c>
      <c r="E1644" t="s">
        <v>208</v>
      </c>
      <c r="F1644" t="s">
        <v>1557</v>
      </c>
      <c r="G1644">
        <v>25324</v>
      </c>
      <c r="H1644" s="1">
        <v>40994</v>
      </c>
      <c r="I1644" s="1">
        <v>40997</v>
      </c>
      <c r="J1644" s="1">
        <v>49365</v>
      </c>
      <c r="K1644" t="s">
        <v>113</v>
      </c>
      <c r="L1644" t="s">
        <v>7</v>
      </c>
      <c r="M1644">
        <v>-33.479999999999997</v>
      </c>
      <c r="N1644">
        <v>-33.479999999999997</v>
      </c>
      <c r="O1644" t="s">
        <v>120</v>
      </c>
      <c r="P1644" t="s">
        <v>1585</v>
      </c>
      <c r="AH1644">
        <v>1733063</v>
      </c>
      <c r="AI1644">
        <v>1734757</v>
      </c>
      <c r="AJ1644">
        <f t="shared" si="30"/>
        <v>1</v>
      </c>
    </row>
    <row r="1645" spans="1:36">
      <c r="A1645" s="1">
        <v>46216</v>
      </c>
      <c r="B1645" t="s">
        <v>977</v>
      </c>
      <c r="C1645" t="s">
        <v>7</v>
      </c>
      <c r="D1645" t="s">
        <v>1311</v>
      </c>
      <c r="E1645" t="s">
        <v>208</v>
      </c>
      <c r="F1645" t="s">
        <v>1630</v>
      </c>
      <c r="G1645">
        <v>23760</v>
      </c>
      <c r="H1645" s="1">
        <v>40835</v>
      </c>
      <c r="I1645" s="1">
        <v>40840</v>
      </c>
      <c r="J1645" s="1">
        <v>52121</v>
      </c>
      <c r="K1645" t="s">
        <v>113</v>
      </c>
      <c r="L1645" t="s">
        <v>7</v>
      </c>
      <c r="M1645">
        <v>0</v>
      </c>
      <c r="N1645">
        <v>0</v>
      </c>
      <c r="O1645" t="s">
        <v>120</v>
      </c>
      <c r="P1645" t="s">
        <v>830</v>
      </c>
      <c r="AH1645">
        <v>1733323</v>
      </c>
      <c r="AI1645">
        <v>1755538</v>
      </c>
      <c r="AJ1645">
        <f t="shared" si="30"/>
        <v>1</v>
      </c>
    </row>
    <row r="1646" spans="1:36">
      <c r="A1646" s="1">
        <v>46246</v>
      </c>
      <c r="B1646" t="s">
        <v>977</v>
      </c>
      <c r="C1646" t="s">
        <v>7</v>
      </c>
      <c r="D1646" t="s">
        <v>1311</v>
      </c>
      <c r="E1646" t="s">
        <v>208</v>
      </c>
      <c r="F1646" t="s">
        <v>1630</v>
      </c>
      <c r="G1646">
        <v>23760</v>
      </c>
      <c r="H1646" s="1">
        <v>40835</v>
      </c>
      <c r="I1646" s="1">
        <v>40840</v>
      </c>
      <c r="J1646" s="1">
        <v>52121</v>
      </c>
      <c r="K1646" t="s">
        <v>113</v>
      </c>
      <c r="L1646" t="s">
        <v>7</v>
      </c>
      <c r="M1646">
        <v>0</v>
      </c>
      <c r="N1646">
        <v>0</v>
      </c>
      <c r="O1646" t="s">
        <v>120</v>
      </c>
      <c r="P1646" t="s">
        <v>830</v>
      </c>
      <c r="AH1646">
        <v>1733333</v>
      </c>
      <c r="AI1646">
        <v>1755568</v>
      </c>
      <c r="AJ1646">
        <f t="shared" si="30"/>
        <v>1</v>
      </c>
    </row>
    <row r="1647" spans="1:36">
      <c r="A1647" s="1">
        <v>46216</v>
      </c>
      <c r="B1647" t="s">
        <v>977</v>
      </c>
      <c r="C1647" t="s">
        <v>7</v>
      </c>
      <c r="D1647" t="s">
        <v>1311</v>
      </c>
      <c r="E1647" t="s">
        <v>208</v>
      </c>
      <c r="F1647" t="s">
        <v>1630</v>
      </c>
      <c r="G1647">
        <v>23761</v>
      </c>
      <c r="H1647" s="1">
        <v>40835</v>
      </c>
      <c r="I1647" s="1">
        <v>40840</v>
      </c>
      <c r="J1647" s="1">
        <v>52121</v>
      </c>
      <c r="K1647" t="s">
        <v>113</v>
      </c>
      <c r="L1647" t="s">
        <v>7</v>
      </c>
      <c r="M1647">
        <v>0</v>
      </c>
      <c r="N1647">
        <v>0</v>
      </c>
      <c r="O1647" t="s">
        <v>120</v>
      </c>
      <c r="P1647" t="s">
        <v>466</v>
      </c>
      <c r="AH1647">
        <v>1732615</v>
      </c>
      <c r="AI1647">
        <v>1771410</v>
      </c>
      <c r="AJ1647">
        <f t="shared" si="30"/>
        <v>1</v>
      </c>
    </row>
    <row r="1648" spans="1:36">
      <c r="A1648" s="1">
        <v>46246</v>
      </c>
      <c r="B1648" t="s">
        <v>977</v>
      </c>
      <c r="C1648" t="s">
        <v>7</v>
      </c>
      <c r="D1648" t="s">
        <v>1311</v>
      </c>
      <c r="E1648" t="s">
        <v>208</v>
      </c>
      <c r="F1648" t="s">
        <v>1630</v>
      </c>
      <c r="G1648">
        <v>23761</v>
      </c>
      <c r="H1648" s="1">
        <v>40835</v>
      </c>
      <c r="I1648" s="1">
        <v>40840</v>
      </c>
      <c r="J1648" s="1">
        <v>52121</v>
      </c>
      <c r="K1648" t="s">
        <v>113</v>
      </c>
      <c r="L1648" t="s">
        <v>7</v>
      </c>
      <c r="M1648">
        <v>0</v>
      </c>
      <c r="N1648">
        <v>0</v>
      </c>
      <c r="O1648" t="s">
        <v>120</v>
      </c>
      <c r="P1648" t="s">
        <v>466</v>
      </c>
      <c r="AH1648">
        <v>1731821</v>
      </c>
      <c r="AI1648">
        <v>1755434</v>
      </c>
      <c r="AJ1648">
        <f t="shared" si="30"/>
        <v>1</v>
      </c>
    </row>
    <row r="1649" spans="1:36">
      <c r="A1649" s="1">
        <v>46216</v>
      </c>
      <c r="B1649" t="s">
        <v>977</v>
      </c>
      <c r="C1649" t="s">
        <v>7</v>
      </c>
      <c r="D1649" t="s">
        <v>1311</v>
      </c>
      <c r="E1649" t="s">
        <v>208</v>
      </c>
      <c r="F1649" t="s">
        <v>1630</v>
      </c>
      <c r="G1649">
        <v>23766</v>
      </c>
      <c r="H1649" s="1">
        <v>40835</v>
      </c>
      <c r="I1649" s="1">
        <v>40840</v>
      </c>
      <c r="J1649" s="1">
        <v>52121</v>
      </c>
      <c r="K1649" t="s">
        <v>113</v>
      </c>
      <c r="L1649" t="s">
        <v>7</v>
      </c>
      <c r="M1649">
        <v>0</v>
      </c>
      <c r="N1649">
        <v>0</v>
      </c>
      <c r="O1649" t="s">
        <v>120</v>
      </c>
      <c r="P1649" t="s">
        <v>420</v>
      </c>
      <c r="AH1649">
        <v>1732247</v>
      </c>
      <c r="AI1649">
        <v>1755435</v>
      </c>
      <c r="AJ1649">
        <f t="shared" si="30"/>
        <v>1</v>
      </c>
    </row>
    <row r="1650" spans="1:36">
      <c r="A1650" s="1">
        <v>46246</v>
      </c>
      <c r="B1650" t="s">
        <v>977</v>
      </c>
      <c r="C1650" t="s">
        <v>7</v>
      </c>
      <c r="D1650" t="s">
        <v>1311</v>
      </c>
      <c r="E1650" t="s">
        <v>208</v>
      </c>
      <c r="F1650" t="s">
        <v>1630</v>
      </c>
      <c r="G1650">
        <v>23766</v>
      </c>
      <c r="H1650" s="1">
        <v>40835</v>
      </c>
      <c r="I1650" s="1">
        <v>40840</v>
      </c>
      <c r="J1650" s="1">
        <v>52121</v>
      </c>
      <c r="K1650" t="s">
        <v>113</v>
      </c>
      <c r="L1650" t="s">
        <v>7</v>
      </c>
      <c r="M1650">
        <v>0</v>
      </c>
      <c r="N1650">
        <v>0</v>
      </c>
      <c r="O1650" t="s">
        <v>120</v>
      </c>
      <c r="P1650" t="s">
        <v>420</v>
      </c>
      <c r="AH1650">
        <v>1732348</v>
      </c>
      <c r="AI1650">
        <v>1758407</v>
      </c>
      <c r="AJ1650">
        <f t="shared" si="30"/>
        <v>1</v>
      </c>
    </row>
    <row r="1651" spans="1:36">
      <c r="A1651" s="1">
        <v>46246</v>
      </c>
      <c r="B1651" t="s">
        <v>977</v>
      </c>
      <c r="C1651" t="s">
        <v>7</v>
      </c>
      <c r="D1651" t="s">
        <v>1311</v>
      </c>
      <c r="E1651" t="s">
        <v>208</v>
      </c>
      <c r="F1651" t="s">
        <v>1630</v>
      </c>
      <c r="G1651">
        <v>24677</v>
      </c>
      <c r="H1651" s="1">
        <v>40932</v>
      </c>
      <c r="I1651" s="1">
        <v>40935</v>
      </c>
      <c r="J1651" s="1">
        <v>52121</v>
      </c>
      <c r="K1651" t="s">
        <v>113</v>
      </c>
      <c r="L1651" t="s">
        <v>7</v>
      </c>
      <c r="M1651">
        <v>0</v>
      </c>
      <c r="N1651">
        <v>0</v>
      </c>
      <c r="O1651" t="s">
        <v>120</v>
      </c>
      <c r="P1651" t="s">
        <v>800</v>
      </c>
      <c r="AH1651">
        <v>1733395</v>
      </c>
      <c r="AI1651">
        <v>1758408</v>
      </c>
      <c r="AJ1651">
        <f t="shared" si="30"/>
        <v>1</v>
      </c>
    </row>
    <row r="1652" spans="1:36">
      <c r="A1652" s="1">
        <v>46216</v>
      </c>
      <c r="B1652" t="s">
        <v>977</v>
      </c>
      <c r="C1652" t="s">
        <v>7</v>
      </c>
      <c r="D1652" t="s">
        <v>1311</v>
      </c>
      <c r="E1652" t="s">
        <v>208</v>
      </c>
      <c r="F1652" t="s">
        <v>1630</v>
      </c>
      <c r="G1652">
        <v>24677</v>
      </c>
      <c r="H1652" s="1">
        <v>40932</v>
      </c>
      <c r="I1652" s="1">
        <v>40935</v>
      </c>
      <c r="J1652" s="1">
        <v>52121</v>
      </c>
      <c r="K1652" t="s">
        <v>113</v>
      </c>
      <c r="L1652" t="s">
        <v>7</v>
      </c>
      <c r="M1652">
        <v>0</v>
      </c>
      <c r="N1652">
        <v>0</v>
      </c>
      <c r="O1652" t="s">
        <v>120</v>
      </c>
      <c r="P1652" t="s">
        <v>800</v>
      </c>
      <c r="AH1652">
        <v>1732019</v>
      </c>
      <c r="AI1652">
        <v>1755607</v>
      </c>
      <c r="AJ1652">
        <f t="shared" si="30"/>
        <v>2</v>
      </c>
    </row>
    <row r="1653" spans="1:36">
      <c r="A1653" s="1">
        <v>46246</v>
      </c>
      <c r="B1653" t="s">
        <v>977</v>
      </c>
      <c r="C1653" t="s">
        <v>7</v>
      </c>
      <c r="D1653" t="s">
        <v>1311</v>
      </c>
      <c r="E1653" t="s">
        <v>208</v>
      </c>
      <c r="F1653" t="s">
        <v>1630</v>
      </c>
      <c r="G1653">
        <v>24716</v>
      </c>
      <c r="H1653" s="1">
        <v>40939</v>
      </c>
      <c r="I1653" s="1">
        <v>40942</v>
      </c>
      <c r="J1653" s="1">
        <v>52121</v>
      </c>
      <c r="K1653" t="s">
        <v>113</v>
      </c>
      <c r="L1653" t="s">
        <v>7</v>
      </c>
      <c r="M1653">
        <v>0</v>
      </c>
      <c r="N1653">
        <v>0</v>
      </c>
      <c r="O1653" t="s">
        <v>120</v>
      </c>
      <c r="P1653" t="s">
        <v>1585</v>
      </c>
      <c r="AH1653">
        <v>1731908</v>
      </c>
      <c r="AI1653">
        <v>1755605</v>
      </c>
      <c r="AJ1653">
        <f t="shared" si="30"/>
        <v>2</v>
      </c>
    </row>
    <row r="1654" spans="1:36">
      <c r="A1654" s="1">
        <v>46216</v>
      </c>
      <c r="B1654" t="s">
        <v>977</v>
      </c>
      <c r="C1654" t="s">
        <v>7</v>
      </c>
      <c r="D1654" t="s">
        <v>1311</v>
      </c>
      <c r="E1654" t="s">
        <v>208</v>
      </c>
      <c r="F1654" t="s">
        <v>1630</v>
      </c>
      <c r="G1654">
        <v>24716</v>
      </c>
      <c r="H1654" s="1">
        <v>40939</v>
      </c>
      <c r="I1654" s="1">
        <v>40942</v>
      </c>
      <c r="J1654" s="1">
        <v>52121</v>
      </c>
      <c r="K1654" t="s">
        <v>113</v>
      </c>
      <c r="L1654" t="s">
        <v>7</v>
      </c>
      <c r="M1654">
        <v>0</v>
      </c>
      <c r="N1654">
        <v>0</v>
      </c>
      <c r="O1654" t="s">
        <v>120</v>
      </c>
      <c r="P1654" t="s">
        <v>1585</v>
      </c>
      <c r="AH1654">
        <v>1732385</v>
      </c>
      <c r="AI1654">
        <v>1755609</v>
      </c>
      <c r="AJ1654">
        <f t="shared" si="30"/>
        <v>2</v>
      </c>
    </row>
    <row r="1655" spans="1:36">
      <c r="A1655" s="1">
        <v>46251</v>
      </c>
      <c r="B1655" t="s">
        <v>977</v>
      </c>
      <c r="C1655" t="s">
        <v>7</v>
      </c>
      <c r="D1655" t="s">
        <v>1311</v>
      </c>
      <c r="E1655" t="s">
        <v>208</v>
      </c>
      <c r="F1655" t="s">
        <v>1631</v>
      </c>
      <c r="G1655">
        <v>18514</v>
      </c>
      <c r="H1655" s="1">
        <v>40149</v>
      </c>
      <c r="I1655" s="1">
        <v>40157</v>
      </c>
      <c r="J1655" s="1">
        <v>47498</v>
      </c>
      <c r="K1655" t="s">
        <v>113</v>
      </c>
      <c r="L1655" t="s">
        <v>7</v>
      </c>
      <c r="M1655">
        <v>0</v>
      </c>
      <c r="N1655">
        <v>0</v>
      </c>
      <c r="O1655" t="s">
        <v>120</v>
      </c>
      <c r="P1655" t="s">
        <v>420</v>
      </c>
      <c r="AH1655">
        <v>1732070</v>
      </c>
      <c r="AI1655">
        <v>1755608</v>
      </c>
      <c r="AJ1655">
        <f t="shared" si="30"/>
        <v>2</v>
      </c>
    </row>
    <row r="1656" spans="1:36">
      <c r="A1656" s="1">
        <v>46218</v>
      </c>
      <c r="B1656" t="s">
        <v>977</v>
      </c>
      <c r="C1656" t="s">
        <v>7</v>
      </c>
      <c r="D1656" t="s">
        <v>1311</v>
      </c>
      <c r="E1656" t="s">
        <v>208</v>
      </c>
      <c r="F1656" t="s">
        <v>1631</v>
      </c>
      <c r="G1656">
        <v>18514</v>
      </c>
      <c r="H1656" s="1">
        <v>40149</v>
      </c>
      <c r="I1656" s="1">
        <v>40157</v>
      </c>
      <c r="J1656" s="1">
        <v>47498</v>
      </c>
      <c r="K1656" t="s">
        <v>113</v>
      </c>
      <c r="L1656" t="s">
        <v>7</v>
      </c>
      <c r="M1656">
        <v>0</v>
      </c>
      <c r="N1656">
        <v>0</v>
      </c>
      <c r="O1656" t="s">
        <v>120</v>
      </c>
      <c r="P1656" t="s">
        <v>420</v>
      </c>
      <c r="AH1656">
        <v>1732920</v>
      </c>
      <c r="AI1656">
        <v>1755606</v>
      </c>
      <c r="AJ1656">
        <f t="shared" si="30"/>
        <v>2</v>
      </c>
    </row>
    <row r="1657" spans="1:36">
      <c r="A1657" s="1">
        <v>46251</v>
      </c>
      <c r="B1657" t="s">
        <v>977</v>
      </c>
      <c r="C1657" t="s">
        <v>7</v>
      </c>
      <c r="D1657" t="s">
        <v>1393</v>
      </c>
      <c r="E1657" t="s">
        <v>208</v>
      </c>
      <c r="F1657" t="s">
        <v>1631</v>
      </c>
      <c r="G1657">
        <v>18515</v>
      </c>
      <c r="H1657" s="1">
        <v>40149</v>
      </c>
      <c r="I1657" s="1">
        <v>40157</v>
      </c>
      <c r="J1657" s="1">
        <v>47498</v>
      </c>
      <c r="K1657" t="s">
        <v>113</v>
      </c>
      <c r="L1657" t="s">
        <v>7</v>
      </c>
      <c r="M1657">
        <v>0</v>
      </c>
      <c r="N1657">
        <v>0</v>
      </c>
      <c r="O1657" t="s">
        <v>120</v>
      </c>
      <c r="P1657" t="s">
        <v>420</v>
      </c>
      <c r="AH1657">
        <v>1732866</v>
      </c>
      <c r="AI1657">
        <v>1736131</v>
      </c>
      <c r="AJ1657">
        <f t="shared" si="30"/>
        <v>1</v>
      </c>
    </row>
    <row r="1658" spans="1:36">
      <c r="A1658" s="1">
        <v>46218</v>
      </c>
      <c r="B1658" t="s">
        <v>977</v>
      </c>
      <c r="C1658" t="s">
        <v>7</v>
      </c>
      <c r="D1658" t="s">
        <v>1393</v>
      </c>
      <c r="E1658" t="s">
        <v>208</v>
      </c>
      <c r="F1658" t="s">
        <v>1631</v>
      </c>
      <c r="G1658">
        <v>18515</v>
      </c>
      <c r="H1658" s="1">
        <v>40149</v>
      </c>
      <c r="I1658" s="1">
        <v>40157</v>
      </c>
      <c r="J1658" s="1">
        <v>47498</v>
      </c>
      <c r="K1658" t="s">
        <v>113</v>
      </c>
      <c r="L1658" t="s">
        <v>7</v>
      </c>
      <c r="M1658">
        <v>0</v>
      </c>
      <c r="N1658">
        <v>0</v>
      </c>
      <c r="O1658" t="s">
        <v>120</v>
      </c>
      <c r="P1658" t="s">
        <v>420</v>
      </c>
      <c r="AH1658">
        <v>1732826</v>
      </c>
      <c r="AI1658">
        <v>1755610</v>
      </c>
      <c r="AJ1658">
        <f t="shared" si="30"/>
        <v>1</v>
      </c>
    </row>
    <row r="1659" spans="1:36">
      <c r="A1659" s="1">
        <v>46251</v>
      </c>
      <c r="B1659" t="s">
        <v>977</v>
      </c>
      <c r="C1659" t="s">
        <v>7</v>
      </c>
      <c r="D1659" t="s">
        <v>1311</v>
      </c>
      <c r="E1659" t="s">
        <v>208</v>
      </c>
      <c r="F1659" t="s">
        <v>1631</v>
      </c>
      <c r="G1659">
        <v>20274</v>
      </c>
      <c r="H1659" s="1">
        <v>40458</v>
      </c>
      <c r="I1659" s="1">
        <v>40464</v>
      </c>
      <c r="J1659" s="1">
        <v>47498</v>
      </c>
      <c r="K1659" t="s">
        <v>113</v>
      </c>
      <c r="L1659" t="s">
        <v>7</v>
      </c>
      <c r="M1659">
        <v>0</v>
      </c>
      <c r="N1659">
        <v>0</v>
      </c>
      <c r="O1659" t="s">
        <v>120</v>
      </c>
      <c r="P1659" t="s">
        <v>420</v>
      </c>
      <c r="AH1659">
        <v>1783072</v>
      </c>
      <c r="AI1659">
        <v>1754709</v>
      </c>
      <c r="AJ1659">
        <f t="shared" si="30"/>
        <v>1</v>
      </c>
    </row>
    <row r="1660" spans="1:36">
      <c r="A1660" s="1">
        <v>46218</v>
      </c>
      <c r="B1660" t="s">
        <v>977</v>
      </c>
      <c r="C1660" t="s">
        <v>7</v>
      </c>
      <c r="D1660" t="s">
        <v>1311</v>
      </c>
      <c r="E1660" t="s">
        <v>208</v>
      </c>
      <c r="F1660" t="s">
        <v>1631</v>
      </c>
      <c r="G1660">
        <v>20274</v>
      </c>
      <c r="H1660" s="1">
        <v>40458</v>
      </c>
      <c r="I1660" s="1">
        <v>40464</v>
      </c>
      <c r="J1660" s="1">
        <v>47498</v>
      </c>
      <c r="K1660" t="s">
        <v>113</v>
      </c>
      <c r="L1660" t="s">
        <v>7</v>
      </c>
      <c r="M1660">
        <v>0</v>
      </c>
      <c r="N1660">
        <v>0</v>
      </c>
      <c r="O1660" t="s">
        <v>120</v>
      </c>
      <c r="P1660" t="s">
        <v>420</v>
      </c>
      <c r="AH1660">
        <v>1733189</v>
      </c>
      <c r="AI1660">
        <v>1758392</v>
      </c>
      <c r="AJ1660">
        <f t="shared" si="30"/>
        <v>1</v>
      </c>
    </row>
    <row r="1661" spans="1:36">
      <c r="A1661" s="1">
        <v>46251</v>
      </c>
      <c r="B1661" t="s">
        <v>977</v>
      </c>
      <c r="C1661" t="s">
        <v>7</v>
      </c>
      <c r="D1661" t="s">
        <v>1393</v>
      </c>
      <c r="E1661" t="s">
        <v>208</v>
      </c>
      <c r="F1661" t="s">
        <v>1631</v>
      </c>
      <c r="G1661">
        <v>21458</v>
      </c>
      <c r="H1661" s="1">
        <v>40588</v>
      </c>
      <c r="I1661" s="1">
        <v>40591</v>
      </c>
      <c r="J1661" s="1">
        <v>47498</v>
      </c>
      <c r="K1661" t="s">
        <v>113</v>
      </c>
      <c r="L1661" t="s">
        <v>7</v>
      </c>
      <c r="M1661">
        <v>0</v>
      </c>
      <c r="N1661">
        <v>0</v>
      </c>
      <c r="O1661" t="s">
        <v>120</v>
      </c>
      <c r="P1661" t="s">
        <v>420</v>
      </c>
      <c r="AH1661">
        <v>1732171</v>
      </c>
      <c r="AI1661">
        <v>1758393</v>
      </c>
      <c r="AJ1661">
        <f t="shared" si="30"/>
        <v>1</v>
      </c>
    </row>
    <row r="1662" spans="1:36">
      <c r="A1662" s="1">
        <v>46218</v>
      </c>
      <c r="B1662" t="s">
        <v>977</v>
      </c>
      <c r="C1662" t="s">
        <v>7</v>
      </c>
      <c r="D1662" t="s">
        <v>1393</v>
      </c>
      <c r="E1662" t="s">
        <v>208</v>
      </c>
      <c r="F1662" t="s">
        <v>1631</v>
      </c>
      <c r="G1662">
        <v>21458</v>
      </c>
      <c r="H1662" s="1">
        <v>40588</v>
      </c>
      <c r="I1662" s="1">
        <v>40591</v>
      </c>
      <c r="J1662" s="1">
        <v>47498</v>
      </c>
      <c r="K1662" t="s">
        <v>113</v>
      </c>
      <c r="L1662" t="s">
        <v>7</v>
      </c>
      <c r="M1662">
        <v>0</v>
      </c>
      <c r="N1662">
        <v>0</v>
      </c>
      <c r="O1662" t="s">
        <v>120</v>
      </c>
      <c r="P1662" t="s">
        <v>420</v>
      </c>
      <c r="AH1662">
        <v>1732879</v>
      </c>
      <c r="AI1662">
        <v>1754713</v>
      </c>
      <c r="AJ1662">
        <f t="shared" si="30"/>
        <v>1</v>
      </c>
    </row>
    <row r="1663" spans="1:36">
      <c r="A1663" s="1">
        <v>46218</v>
      </c>
      <c r="B1663" t="s">
        <v>977</v>
      </c>
      <c r="C1663" t="s">
        <v>7</v>
      </c>
      <c r="D1663" t="s">
        <v>1393</v>
      </c>
      <c r="E1663" t="s">
        <v>208</v>
      </c>
      <c r="F1663" t="s">
        <v>1632</v>
      </c>
      <c r="G1663">
        <v>22980</v>
      </c>
      <c r="H1663" s="1">
        <v>40744</v>
      </c>
      <c r="I1663" s="1">
        <v>40751</v>
      </c>
      <c r="J1663" s="1">
        <v>46980</v>
      </c>
      <c r="K1663" t="s">
        <v>113</v>
      </c>
      <c r="L1663" t="s">
        <v>7</v>
      </c>
      <c r="M1663">
        <v>0</v>
      </c>
      <c r="N1663">
        <v>0</v>
      </c>
      <c r="O1663" t="s">
        <v>120</v>
      </c>
      <c r="P1663" t="s">
        <v>830</v>
      </c>
      <c r="AH1663">
        <v>1733440</v>
      </c>
      <c r="AI1663">
        <v>1758394</v>
      </c>
      <c r="AJ1663">
        <f t="shared" si="30"/>
        <v>1</v>
      </c>
    </row>
    <row r="1664" spans="1:36">
      <c r="A1664" s="1">
        <v>46251</v>
      </c>
      <c r="B1664" t="s">
        <v>977</v>
      </c>
      <c r="C1664" t="s">
        <v>7</v>
      </c>
      <c r="D1664" t="s">
        <v>1393</v>
      </c>
      <c r="E1664" t="s">
        <v>208</v>
      </c>
      <c r="F1664" t="s">
        <v>1632</v>
      </c>
      <c r="G1664">
        <v>22980</v>
      </c>
      <c r="H1664" s="1">
        <v>40744</v>
      </c>
      <c r="I1664" s="1">
        <v>40751</v>
      </c>
      <c r="J1664" s="1">
        <v>46980</v>
      </c>
      <c r="K1664" t="s">
        <v>113</v>
      </c>
      <c r="L1664" t="s">
        <v>7</v>
      </c>
      <c r="M1664">
        <v>0</v>
      </c>
      <c r="N1664">
        <v>0</v>
      </c>
      <c r="O1664" t="s">
        <v>120</v>
      </c>
      <c r="P1664" t="s">
        <v>830</v>
      </c>
      <c r="AH1664">
        <v>1732414</v>
      </c>
      <c r="AI1664">
        <v>1754711</v>
      </c>
      <c r="AJ1664">
        <f t="shared" si="30"/>
        <v>1</v>
      </c>
    </row>
    <row r="1665" spans="1:36">
      <c r="A1665" s="1">
        <v>46218</v>
      </c>
      <c r="B1665" t="s">
        <v>977</v>
      </c>
      <c r="C1665" t="s">
        <v>7</v>
      </c>
      <c r="D1665" t="s">
        <v>1393</v>
      </c>
      <c r="E1665" t="s">
        <v>208</v>
      </c>
      <c r="F1665" t="s">
        <v>1632</v>
      </c>
      <c r="G1665">
        <v>25785</v>
      </c>
      <c r="H1665" s="1">
        <v>41044</v>
      </c>
      <c r="I1665" s="1">
        <v>41047</v>
      </c>
      <c r="J1665" s="1">
        <v>46980</v>
      </c>
      <c r="K1665" t="s">
        <v>113</v>
      </c>
      <c r="L1665" t="s">
        <v>7</v>
      </c>
      <c r="M1665">
        <v>0</v>
      </c>
      <c r="N1665">
        <v>0</v>
      </c>
      <c r="O1665" t="s">
        <v>120</v>
      </c>
      <c r="P1665" t="s">
        <v>466</v>
      </c>
      <c r="AH1665">
        <v>1733308</v>
      </c>
      <c r="AI1665">
        <v>1755544</v>
      </c>
      <c r="AJ1665">
        <f t="shared" si="30"/>
        <v>1</v>
      </c>
    </row>
    <row r="1666" spans="1:36">
      <c r="A1666" s="1">
        <v>46251</v>
      </c>
      <c r="B1666" t="s">
        <v>977</v>
      </c>
      <c r="C1666" t="s">
        <v>7</v>
      </c>
      <c r="D1666" t="s">
        <v>1393</v>
      </c>
      <c r="E1666" t="s">
        <v>208</v>
      </c>
      <c r="F1666" t="s">
        <v>1632</v>
      </c>
      <c r="G1666">
        <v>25785</v>
      </c>
      <c r="H1666" s="1">
        <v>41044</v>
      </c>
      <c r="I1666" s="1">
        <v>41047</v>
      </c>
      <c r="J1666" s="1">
        <v>46980</v>
      </c>
      <c r="K1666" t="s">
        <v>113</v>
      </c>
      <c r="L1666" t="s">
        <v>7</v>
      </c>
      <c r="M1666">
        <v>0</v>
      </c>
      <c r="N1666">
        <v>0</v>
      </c>
      <c r="O1666" t="s">
        <v>120</v>
      </c>
      <c r="P1666" t="s">
        <v>466</v>
      </c>
      <c r="AH1666">
        <v>1813966</v>
      </c>
      <c r="AI1666">
        <v>1758390</v>
      </c>
      <c r="AJ1666">
        <f t="shared" si="30"/>
        <v>1</v>
      </c>
    </row>
    <row r="1667" spans="1:36">
      <c r="A1667" s="1">
        <v>46217</v>
      </c>
      <c r="B1667" t="s">
        <v>977</v>
      </c>
      <c r="C1667" t="s">
        <v>7</v>
      </c>
      <c r="D1667" t="s">
        <v>1311</v>
      </c>
      <c r="E1667" t="s">
        <v>208</v>
      </c>
      <c r="F1667" t="s">
        <v>1312</v>
      </c>
      <c r="G1667">
        <v>19131</v>
      </c>
      <c r="H1667" s="1">
        <v>40268</v>
      </c>
      <c r="I1667" s="1">
        <v>40274</v>
      </c>
      <c r="J1667" s="1">
        <v>51242</v>
      </c>
      <c r="K1667" t="s">
        <v>113</v>
      </c>
      <c r="L1667" t="s">
        <v>7</v>
      </c>
      <c r="M1667">
        <v>0</v>
      </c>
      <c r="N1667">
        <v>0</v>
      </c>
      <c r="O1667" t="s">
        <v>120</v>
      </c>
      <c r="P1667" t="s">
        <v>800</v>
      </c>
      <c r="AH1667">
        <v>1732582</v>
      </c>
      <c r="AI1667">
        <v>1758396</v>
      </c>
      <c r="AJ1667">
        <f t="shared" si="30"/>
        <v>1</v>
      </c>
    </row>
    <row r="1668" spans="1:36">
      <c r="A1668" s="1">
        <v>46248</v>
      </c>
      <c r="B1668" t="s">
        <v>977</v>
      </c>
      <c r="C1668" t="s">
        <v>7</v>
      </c>
      <c r="D1668" t="s">
        <v>1311</v>
      </c>
      <c r="E1668" t="s">
        <v>208</v>
      </c>
      <c r="F1668" t="s">
        <v>1312</v>
      </c>
      <c r="G1668">
        <v>19131</v>
      </c>
      <c r="H1668" s="1">
        <v>40268</v>
      </c>
      <c r="I1668" s="1">
        <v>40274</v>
      </c>
      <c r="J1668" s="1">
        <v>51242</v>
      </c>
      <c r="K1668" t="s">
        <v>113</v>
      </c>
      <c r="L1668" t="s">
        <v>7</v>
      </c>
      <c r="M1668">
        <v>0</v>
      </c>
      <c r="N1668">
        <v>0</v>
      </c>
      <c r="O1668" t="s">
        <v>120</v>
      </c>
      <c r="P1668" t="s">
        <v>800</v>
      </c>
      <c r="AH1668">
        <v>1732696</v>
      </c>
      <c r="AI1668">
        <v>1754714</v>
      </c>
      <c r="AJ1668">
        <f t="shared" ref="AJ1668:AJ1731" si="31">COUNTIF(AH:AH,AI1668)</f>
        <v>1</v>
      </c>
    </row>
    <row r="1669" spans="1:36">
      <c r="A1669" s="1">
        <v>46217</v>
      </c>
      <c r="B1669" t="s">
        <v>977</v>
      </c>
      <c r="C1669" t="s">
        <v>7</v>
      </c>
      <c r="D1669" t="s">
        <v>1311</v>
      </c>
      <c r="E1669" t="s">
        <v>208</v>
      </c>
      <c r="F1669" t="s">
        <v>1312</v>
      </c>
      <c r="G1669">
        <v>21987</v>
      </c>
      <c r="H1669" s="1">
        <v>40624</v>
      </c>
      <c r="I1669" s="1">
        <v>40627</v>
      </c>
      <c r="J1669" s="1">
        <v>51242</v>
      </c>
      <c r="K1669" t="s">
        <v>113</v>
      </c>
      <c r="L1669" t="s">
        <v>7</v>
      </c>
      <c r="M1669">
        <v>0</v>
      </c>
      <c r="N1669">
        <v>0</v>
      </c>
      <c r="O1669" t="s">
        <v>120</v>
      </c>
      <c r="P1669" t="s">
        <v>1629</v>
      </c>
      <c r="AH1669">
        <v>1732464</v>
      </c>
      <c r="AI1669">
        <v>1758395</v>
      </c>
      <c r="AJ1669">
        <f t="shared" si="31"/>
        <v>1</v>
      </c>
    </row>
    <row r="1670" spans="1:36">
      <c r="A1670" s="1">
        <v>46248</v>
      </c>
      <c r="B1670" t="s">
        <v>977</v>
      </c>
      <c r="C1670" t="s">
        <v>7</v>
      </c>
      <c r="D1670" t="s">
        <v>1311</v>
      </c>
      <c r="E1670" t="s">
        <v>208</v>
      </c>
      <c r="F1670" t="s">
        <v>1312</v>
      </c>
      <c r="G1670">
        <v>21987</v>
      </c>
      <c r="H1670" s="1">
        <v>40624</v>
      </c>
      <c r="I1670" s="1">
        <v>40627</v>
      </c>
      <c r="J1670" s="1">
        <v>51242</v>
      </c>
      <c r="K1670" t="s">
        <v>113</v>
      </c>
      <c r="L1670" t="s">
        <v>7</v>
      </c>
      <c r="M1670">
        <v>0</v>
      </c>
      <c r="N1670">
        <v>0</v>
      </c>
      <c r="O1670" t="s">
        <v>120</v>
      </c>
      <c r="P1670" t="s">
        <v>1629</v>
      </c>
      <c r="AH1670">
        <v>1733064</v>
      </c>
      <c r="AI1670">
        <v>1756255</v>
      </c>
      <c r="AJ1670">
        <f t="shared" si="31"/>
        <v>1</v>
      </c>
    </row>
    <row r="1671" spans="1:36">
      <c r="A1671" s="1">
        <v>46248</v>
      </c>
      <c r="B1671" t="s">
        <v>977</v>
      </c>
      <c r="C1671" t="s">
        <v>7</v>
      </c>
      <c r="D1671" t="s">
        <v>1311</v>
      </c>
      <c r="E1671" t="s">
        <v>208</v>
      </c>
      <c r="F1671" t="s">
        <v>1312</v>
      </c>
      <c r="G1671">
        <v>23415</v>
      </c>
      <c r="H1671" s="1">
        <v>40800</v>
      </c>
      <c r="I1671" s="1">
        <v>40805</v>
      </c>
      <c r="J1671" s="1">
        <v>51242</v>
      </c>
      <c r="K1671" t="s">
        <v>113</v>
      </c>
      <c r="L1671" t="s">
        <v>7</v>
      </c>
      <c r="M1671">
        <v>0</v>
      </c>
      <c r="N1671">
        <v>0</v>
      </c>
      <c r="O1671" t="s">
        <v>120</v>
      </c>
      <c r="P1671" t="s">
        <v>993</v>
      </c>
      <c r="AH1671">
        <v>1731783</v>
      </c>
      <c r="AI1671">
        <v>1758410</v>
      </c>
      <c r="AJ1671">
        <f t="shared" si="31"/>
        <v>1</v>
      </c>
    </row>
    <row r="1672" spans="1:36">
      <c r="A1672" s="1">
        <v>46217</v>
      </c>
      <c r="B1672" t="s">
        <v>977</v>
      </c>
      <c r="C1672" t="s">
        <v>7</v>
      </c>
      <c r="D1672" t="s">
        <v>1311</v>
      </c>
      <c r="E1672" t="s">
        <v>208</v>
      </c>
      <c r="F1672" t="s">
        <v>1312</v>
      </c>
      <c r="G1672">
        <v>23415</v>
      </c>
      <c r="H1672" s="1">
        <v>40800</v>
      </c>
      <c r="I1672" s="1">
        <v>40805</v>
      </c>
      <c r="J1672" s="1">
        <v>51242</v>
      </c>
      <c r="K1672" t="s">
        <v>113</v>
      </c>
      <c r="L1672" t="s">
        <v>7</v>
      </c>
      <c r="M1672">
        <v>0</v>
      </c>
      <c r="N1672">
        <v>0</v>
      </c>
      <c r="O1672" t="s">
        <v>120</v>
      </c>
      <c r="P1672" t="s">
        <v>993</v>
      </c>
      <c r="AH1672">
        <v>1732405</v>
      </c>
      <c r="AI1672">
        <v>1758414</v>
      </c>
      <c r="AJ1672">
        <f t="shared" si="31"/>
        <v>1</v>
      </c>
    </row>
    <row r="1673" spans="1:36">
      <c r="A1673" s="1">
        <v>46218</v>
      </c>
      <c r="B1673" t="s">
        <v>977</v>
      </c>
      <c r="C1673" t="s">
        <v>7</v>
      </c>
      <c r="D1673" t="s">
        <v>1393</v>
      </c>
      <c r="E1673" t="s">
        <v>208</v>
      </c>
      <c r="F1673" t="s">
        <v>1633</v>
      </c>
      <c r="G1673">
        <v>16373</v>
      </c>
      <c r="H1673" s="1">
        <v>39820</v>
      </c>
      <c r="I1673" s="1">
        <v>39825</v>
      </c>
      <c r="J1673" s="1">
        <v>54528</v>
      </c>
      <c r="K1673" t="s">
        <v>113</v>
      </c>
      <c r="L1673" t="s">
        <v>7</v>
      </c>
      <c r="M1673">
        <v>0</v>
      </c>
      <c r="N1673">
        <v>0</v>
      </c>
      <c r="O1673" t="s">
        <v>120</v>
      </c>
      <c r="P1673" t="s">
        <v>1586</v>
      </c>
      <c r="AH1673">
        <v>1732754</v>
      </c>
      <c r="AI1673">
        <v>1758420</v>
      </c>
      <c r="AJ1673">
        <f t="shared" si="31"/>
        <v>1</v>
      </c>
    </row>
    <row r="1674" spans="1:36">
      <c r="A1674" s="1">
        <v>46251</v>
      </c>
      <c r="B1674" t="s">
        <v>977</v>
      </c>
      <c r="C1674" t="s">
        <v>7</v>
      </c>
      <c r="D1674" t="s">
        <v>1393</v>
      </c>
      <c r="E1674" t="s">
        <v>208</v>
      </c>
      <c r="F1674" t="s">
        <v>1633</v>
      </c>
      <c r="G1674">
        <v>16373</v>
      </c>
      <c r="H1674" s="1">
        <v>39820</v>
      </c>
      <c r="I1674" s="1">
        <v>39825</v>
      </c>
      <c r="J1674" s="1">
        <v>54528</v>
      </c>
      <c r="K1674" t="s">
        <v>113</v>
      </c>
      <c r="L1674" t="s">
        <v>7</v>
      </c>
      <c r="M1674">
        <v>0</v>
      </c>
      <c r="N1674">
        <v>0</v>
      </c>
      <c r="O1674" t="s">
        <v>120</v>
      </c>
      <c r="P1674" t="s">
        <v>1586</v>
      </c>
      <c r="AH1674">
        <v>1732265</v>
      </c>
      <c r="AI1674">
        <v>1761143</v>
      </c>
      <c r="AJ1674">
        <f t="shared" si="31"/>
        <v>1</v>
      </c>
    </row>
    <row r="1675" spans="1:36">
      <c r="A1675" s="1">
        <v>46218</v>
      </c>
      <c r="B1675" t="s">
        <v>977</v>
      </c>
      <c r="C1675" t="s">
        <v>7</v>
      </c>
      <c r="D1675" t="s">
        <v>1393</v>
      </c>
      <c r="E1675" t="s">
        <v>208</v>
      </c>
      <c r="F1675" t="s">
        <v>1633</v>
      </c>
      <c r="G1675">
        <v>16518</v>
      </c>
      <c r="H1675" s="1">
        <v>39849</v>
      </c>
      <c r="I1675" s="1">
        <v>39854</v>
      </c>
      <c r="J1675" s="1">
        <v>54528</v>
      </c>
      <c r="K1675" t="s">
        <v>113</v>
      </c>
      <c r="L1675" t="s">
        <v>7</v>
      </c>
      <c r="M1675">
        <v>0</v>
      </c>
      <c r="N1675">
        <v>0</v>
      </c>
      <c r="O1675" t="s">
        <v>120</v>
      </c>
      <c r="P1675" t="s">
        <v>830</v>
      </c>
      <c r="AH1675">
        <v>1732016</v>
      </c>
      <c r="AI1675">
        <v>1761144</v>
      </c>
      <c r="AJ1675">
        <f t="shared" si="31"/>
        <v>1</v>
      </c>
    </row>
    <row r="1676" spans="1:36">
      <c r="A1676" s="1">
        <v>46251</v>
      </c>
      <c r="B1676" t="s">
        <v>977</v>
      </c>
      <c r="C1676" t="s">
        <v>7</v>
      </c>
      <c r="D1676" t="s">
        <v>1393</v>
      </c>
      <c r="E1676" t="s">
        <v>208</v>
      </c>
      <c r="F1676" t="s">
        <v>1633</v>
      </c>
      <c r="G1676">
        <v>16518</v>
      </c>
      <c r="H1676" s="1">
        <v>39849</v>
      </c>
      <c r="I1676" s="1">
        <v>39854</v>
      </c>
      <c r="J1676" s="1">
        <v>54528</v>
      </c>
      <c r="K1676" t="s">
        <v>113</v>
      </c>
      <c r="L1676" t="s">
        <v>7</v>
      </c>
      <c r="M1676">
        <v>0</v>
      </c>
      <c r="N1676">
        <v>0</v>
      </c>
      <c r="O1676" t="s">
        <v>120</v>
      </c>
      <c r="P1676" t="s">
        <v>830</v>
      </c>
      <c r="AH1676">
        <v>1732195</v>
      </c>
      <c r="AI1676">
        <v>1758473</v>
      </c>
      <c r="AJ1676">
        <f t="shared" si="31"/>
        <v>2</v>
      </c>
    </row>
    <row r="1677" spans="1:36">
      <c r="A1677" s="1">
        <v>46209</v>
      </c>
      <c r="B1677" t="s">
        <v>977</v>
      </c>
      <c r="C1677" t="s">
        <v>7</v>
      </c>
      <c r="D1677" t="s">
        <v>1311</v>
      </c>
      <c r="E1677" t="s">
        <v>208</v>
      </c>
      <c r="F1677" t="s">
        <v>1634</v>
      </c>
      <c r="G1677">
        <v>26453</v>
      </c>
      <c r="H1677" s="1">
        <v>41123</v>
      </c>
      <c r="I1677" s="1">
        <v>41137</v>
      </c>
      <c r="J1677" s="1">
        <v>49161</v>
      </c>
      <c r="K1677" t="s">
        <v>113</v>
      </c>
      <c r="L1677" t="s">
        <v>7</v>
      </c>
      <c r="M1677">
        <v>0</v>
      </c>
      <c r="N1677">
        <v>0</v>
      </c>
      <c r="O1677" t="s">
        <v>120</v>
      </c>
      <c r="P1677" t="s">
        <v>1586</v>
      </c>
      <c r="AH1677">
        <v>1783687</v>
      </c>
      <c r="AI1677">
        <v>1758471</v>
      </c>
      <c r="AJ1677">
        <f t="shared" si="31"/>
        <v>2</v>
      </c>
    </row>
    <row r="1678" spans="1:36">
      <c r="A1678" s="1">
        <v>46239</v>
      </c>
      <c r="B1678" t="s">
        <v>977</v>
      </c>
      <c r="C1678" t="s">
        <v>7</v>
      </c>
      <c r="D1678" t="s">
        <v>1311</v>
      </c>
      <c r="E1678" t="s">
        <v>208</v>
      </c>
      <c r="F1678" t="s">
        <v>1634</v>
      </c>
      <c r="G1678">
        <v>26453</v>
      </c>
      <c r="H1678" s="1">
        <v>41123</v>
      </c>
      <c r="I1678" s="1">
        <v>41137</v>
      </c>
      <c r="J1678" s="1">
        <v>49161</v>
      </c>
      <c r="K1678" t="s">
        <v>113</v>
      </c>
      <c r="L1678" t="s">
        <v>7</v>
      </c>
      <c r="M1678">
        <v>0</v>
      </c>
      <c r="N1678">
        <v>0</v>
      </c>
      <c r="O1678" t="s">
        <v>120</v>
      </c>
      <c r="P1678" t="s">
        <v>1586</v>
      </c>
      <c r="AH1678">
        <v>1732926</v>
      </c>
      <c r="AI1678">
        <v>1758475</v>
      </c>
      <c r="AJ1678">
        <f t="shared" si="31"/>
        <v>2</v>
      </c>
    </row>
    <row r="1679" spans="1:36">
      <c r="A1679" s="1">
        <v>46209</v>
      </c>
      <c r="B1679" t="s">
        <v>977</v>
      </c>
      <c r="C1679" t="s">
        <v>7</v>
      </c>
      <c r="D1679" t="s">
        <v>1311</v>
      </c>
      <c r="E1679" t="s">
        <v>208</v>
      </c>
      <c r="F1679" t="s">
        <v>1634</v>
      </c>
      <c r="G1679">
        <v>26515</v>
      </c>
      <c r="H1679" s="1">
        <v>41141</v>
      </c>
      <c r="I1679" s="1">
        <v>41144</v>
      </c>
      <c r="J1679" s="1">
        <v>49161</v>
      </c>
      <c r="K1679" t="s">
        <v>113</v>
      </c>
      <c r="L1679" t="s">
        <v>7</v>
      </c>
      <c r="M1679">
        <v>0</v>
      </c>
      <c r="N1679">
        <v>0</v>
      </c>
      <c r="O1679" t="s">
        <v>120</v>
      </c>
      <c r="P1679" t="s">
        <v>831</v>
      </c>
      <c r="AH1679">
        <v>1733001</v>
      </c>
      <c r="AI1679">
        <v>1758431</v>
      </c>
      <c r="AJ1679">
        <f t="shared" si="31"/>
        <v>1</v>
      </c>
    </row>
    <row r="1680" spans="1:36">
      <c r="A1680" s="1">
        <v>46239</v>
      </c>
      <c r="B1680" t="s">
        <v>977</v>
      </c>
      <c r="C1680" t="s">
        <v>7</v>
      </c>
      <c r="D1680" t="s">
        <v>1311</v>
      </c>
      <c r="E1680" t="s">
        <v>208</v>
      </c>
      <c r="F1680" t="s">
        <v>1634</v>
      </c>
      <c r="G1680">
        <v>26515</v>
      </c>
      <c r="H1680" s="1">
        <v>41141</v>
      </c>
      <c r="I1680" s="1">
        <v>41144</v>
      </c>
      <c r="J1680" s="1">
        <v>49161</v>
      </c>
      <c r="K1680" t="s">
        <v>113</v>
      </c>
      <c r="L1680" t="s">
        <v>7</v>
      </c>
      <c r="M1680">
        <v>0</v>
      </c>
      <c r="N1680">
        <v>0</v>
      </c>
      <c r="O1680" t="s">
        <v>120</v>
      </c>
      <c r="P1680" t="s">
        <v>831</v>
      </c>
      <c r="AH1680">
        <v>1733588</v>
      </c>
      <c r="AI1680">
        <v>1758430</v>
      </c>
      <c r="AJ1680">
        <f t="shared" si="31"/>
        <v>1</v>
      </c>
    </row>
    <row r="1681" spans="1:36">
      <c r="A1681" s="1">
        <v>46230</v>
      </c>
      <c r="B1681" t="s">
        <v>977</v>
      </c>
      <c r="C1681" t="s">
        <v>7</v>
      </c>
      <c r="D1681" t="s">
        <v>1428</v>
      </c>
      <c r="E1681" t="s">
        <v>208</v>
      </c>
      <c r="F1681" t="s">
        <v>1427</v>
      </c>
      <c r="G1681">
        <v>15775</v>
      </c>
      <c r="H1681" s="1">
        <v>39601</v>
      </c>
      <c r="I1681" s="1">
        <v>39601</v>
      </c>
      <c r="J1681" s="1">
        <v>49212</v>
      </c>
      <c r="K1681" t="s">
        <v>980</v>
      </c>
      <c r="L1681" t="s">
        <v>7</v>
      </c>
      <c r="M1681">
        <v>138.81</v>
      </c>
      <c r="N1681">
        <v>138.81</v>
      </c>
      <c r="O1681" t="s">
        <v>120</v>
      </c>
      <c r="P1681" t="s">
        <v>1612</v>
      </c>
      <c r="AH1681">
        <v>1733772</v>
      </c>
      <c r="AI1681">
        <v>1758474</v>
      </c>
      <c r="AJ1681">
        <f t="shared" si="31"/>
        <v>2</v>
      </c>
    </row>
    <row r="1682" spans="1:36">
      <c r="A1682" s="1">
        <v>46230</v>
      </c>
      <c r="B1682" t="s">
        <v>977</v>
      </c>
      <c r="C1682" t="s">
        <v>7</v>
      </c>
      <c r="D1682" t="s">
        <v>1428</v>
      </c>
      <c r="E1682" t="s">
        <v>208</v>
      </c>
      <c r="F1682" t="s">
        <v>1427</v>
      </c>
      <c r="G1682">
        <v>15775</v>
      </c>
      <c r="H1682" s="1">
        <v>39601</v>
      </c>
      <c r="I1682" s="1">
        <v>39601</v>
      </c>
      <c r="J1682" s="1">
        <v>49212</v>
      </c>
      <c r="K1682" t="s">
        <v>113</v>
      </c>
      <c r="L1682" t="s">
        <v>7</v>
      </c>
      <c r="M1682">
        <v>26.95</v>
      </c>
      <c r="N1682">
        <v>26.95</v>
      </c>
      <c r="O1682" t="s">
        <v>120</v>
      </c>
      <c r="P1682" t="s">
        <v>1612</v>
      </c>
      <c r="AH1682">
        <v>1733532</v>
      </c>
      <c r="AI1682">
        <v>1758472</v>
      </c>
      <c r="AJ1682">
        <f t="shared" si="31"/>
        <v>2</v>
      </c>
    </row>
    <row r="1683" spans="1:36">
      <c r="A1683" s="1">
        <v>46230</v>
      </c>
      <c r="B1683" t="s">
        <v>977</v>
      </c>
      <c r="C1683" t="s">
        <v>7</v>
      </c>
      <c r="D1683" t="s">
        <v>1428</v>
      </c>
      <c r="E1683" t="s">
        <v>208</v>
      </c>
      <c r="F1683" t="s">
        <v>1427</v>
      </c>
      <c r="G1683">
        <v>22377</v>
      </c>
      <c r="H1683" s="1">
        <v>40672</v>
      </c>
      <c r="I1683" s="1">
        <v>40675</v>
      </c>
      <c r="J1683" s="1">
        <v>49212</v>
      </c>
      <c r="K1683" t="s">
        <v>980</v>
      </c>
      <c r="L1683" t="s">
        <v>7</v>
      </c>
      <c r="M1683">
        <v>-138.81</v>
      </c>
      <c r="N1683">
        <v>-138.81</v>
      </c>
      <c r="O1683" t="s">
        <v>120</v>
      </c>
      <c r="P1683" t="s">
        <v>1588</v>
      </c>
      <c r="AH1683">
        <v>1733906</v>
      </c>
      <c r="AI1683">
        <v>1758476</v>
      </c>
      <c r="AJ1683">
        <f t="shared" si="31"/>
        <v>1</v>
      </c>
    </row>
    <row r="1684" spans="1:36">
      <c r="A1684" s="1">
        <v>46230</v>
      </c>
      <c r="B1684" t="s">
        <v>977</v>
      </c>
      <c r="C1684" t="s">
        <v>7</v>
      </c>
      <c r="D1684" t="s">
        <v>1428</v>
      </c>
      <c r="E1684" t="s">
        <v>208</v>
      </c>
      <c r="F1684" t="s">
        <v>1427</v>
      </c>
      <c r="G1684">
        <v>22377</v>
      </c>
      <c r="H1684" s="1">
        <v>40672</v>
      </c>
      <c r="I1684" s="1">
        <v>40675</v>
      </c>
      <c r="J1684" s="1">
        <v>49212</v>
      </c>
      <c r="K1684" t="s">
        <v>113</v>
      </c>
      <c r="L1684" t="s">
        <v>7</v>
      </c>
      <c r="M1684">
        <v>-26.95</v>
      </c>
      <c r="N1684">
        <v>-26.95</v>
      </c>
      <c r="O1684" t="s">
        <v>120</v>
      </c>
      <c r="P1684" t="s">
        <v>1588</v>
      </c>
      <c r="AH1684">
        <v>1733801</v>
      </c>
      <c r="AI1684">
        <v>1761126</v>
      </c>
      <c r="AJ1684">
        <f t="shared" si="31"/>
        <v>1</v>
      </c>
    </row>
    <row r="1685" spans="1:36">
      <c r="A1685" s="1">
        <v>46230</v>
      </c>
      <c r="B1685" t="s">
        <v>977</v>
      </c>
      <c r="C1685" t="s">
        <v>7</v>
      </c>
      <c r="D1685" t="s">
        <v>1436</v>
      </c>
      <c r="E1685" t="s">
        <v>208</v>
      </c>
      <c r="F1685" t="s">
        <v>1313</v>
      </c>
      <c r="G1685">
        <v>14706</v>
      </c>
      <c r="H1685" s="1">
        <v>39161</v>
      </c>
      <c r="I1685" s="1">
        <v>39164</v>
      </c>
      <c r="J1685" s="1">
        <v>49730</v>
      </c>
      <c r="K1685" t="s">
        <v>980</v>
      </c>
      <c r="L1685" t="s">
        <v>7</v>
      </c>
      <c r="M1685">
        <v>31680.02</v>
      </c>
      <c r="N1685">
        <v>31680.02</v>
      </c>
      <c r="O1685" t="s">
        <v>120</v>
      </c>
      <c r="P1685" t="s">
        <v>830</v>
      </c>
      <c r="AH1685">
        <v>1733853</v>
      </c>
      <c r="AI1685">
        <v>1761129</v>
      </c>
      <c r="AJ1685">
        <f t="shared" si="31"/>
        <v>1</v>
      </c>
    </row>
    <row r="1686" spans="1:36">
      <c r="A1686" s="1">
        <v>46230</v>
      </c>
      <c r="B1686" t="s">
        <v>977</v>
      </c>
      <c r="C1686" t="s">
        <v>7</v>
      </c>
      <c r="D1686" t="s">
        <v>1436</v>
      </c>
      <c r="E1686" t="s">
        <v>208</v>
      </c>
      <c r="F1686" t="s">
        <v>1313</v>
      </c>
      <c r="G1686">
        <v>14706</v>
      </c>
      <c r="H1686" s="1">
        <v>39161</v>
      </c>
      <c r="I1686" s="1">
        <v>39164</v>
      </c>
      <c r="J1686" s="1">
        <v>49730</v>
      </c>
      <c r="K1686" t="s">
        <v>350</v>
      </c>
      <c r="L1686" t="s">
        <v>7</v>
      </c>
      <c r="M1686">
        <v>0</v>
      </c>
      <c r="N1686">
        <v>0</v>
      </c>
      <c r="O1686" t="s">
        <v>120</v>
      </c>
      <c r="P1686" t="s">
        <v>830</v>
      </c>
      <c r="AH1686">
        <v>1733863</v>
      </c>
      <c r="AI1686">
        <v>1761130</v>
      </c>
      <c r="AJ1686">
        <f t="shared" si="31"/>
        <v>1</v>
      </c>
    </row>
    <row r="1687" spans="1:36">
      <c r="A1687" s="1">
        <v>46230</v>
      </c>
      <c r="B1687" t="s">
        <v>977</v>
      </c>
      <c r="C1687" t="s">
        <v>7</v>
      </c>
      <c r="D1687" t="s">
        <v>1436</v>
      </c>
      <c r="E1687" t="s">
        <v>208</v>
      </c>
      <c r="F1687" t="s">
        <v>1313</v>
      </c>
      <c r="G1687">
        <v>38337</v>
      </c>
      <c r="H1687" s="1">
        <v>42612</v>
      </c>
      <c r="I1687" s="1">
        <v>42614</v>
      </c>
      <c r="J1687" s="1">
        <v>49730</v>
      </c>
      <c r="K1687" t="s">
        <v>350</v>
      </c>
      <c r="L1687" t="s">
        <v>7</v>
      </c>
      <c r="M1687">
        <v>0</v>
      </c>
      <c r="N1687">
        <v>0</v>
      </c>
      <c r="O1687" t="s">
        <v>120</v>
      </c>
      <c r="P1687" t="s">
        <v>993</v>
      </c>
      <c r="AH1687">
        <v>1733486</v>
      </c>
      <c r="AI1687">
        <v>1761128</v>
      </c>
      <c r="AJ1687">
        <f t="shared" si="31"/>
        <v>1</v>
      </c>
    </row>
    <row r="1688" spans="1:36">
      <c r="A1688" s="1">
        <v>46230</v>
      </c>
      <c r="B1688" t="s">
        <v>977</v>
      </c>
      <c r="C1688" t="s">
        <v>7</v>
      </c>
      <c r="D1688" t="s">
        <v>1436</v>
      </c>
      <c r="E1688" t="s">
        <v>208</v>
      </c>
      <c r="F1688" t="s">
        <v>1313</v>
      </c>
      <c r="G1688">
        <v>38337</v>
      </c>
      <c r="H1688" s="1">
        <v>42612</v>
      </c>
      <c r="I1688" s="1">
        <v>42614</v>
      </c>
      <c r="J1688" s="1">
        <v>49730</v>
      </c>
      <c r="K1688" t="s">
        <v>980</v>
      </c>
      <c r="L1688" t="s">
        <v>7</v>
      </c>
      <c r="M1688">
        <v>-31680.02</v>
      </c>
      <c r="N1688">
        <v>-31680.02</v>
      </c>
      <c r="O1688" t="s">
        <v>120</v>
      </c>
      <c r="P1688" t="s">
        <v>993</v>
      </c>
      <c r="AH1688">
        <v>1765456</v>
      </c>
      <c r="AI1688">
        <v>1761132</v>
      </c>
      <c r="AJ1688">
        <f t="shared" si="31"/>
        <v>1</v>
      </c>
    </row>
    <row r="1689" spans="1:36">
      <c r="A1689" s="1">
        <v>46230</v>
      </c>
      <c r="B1689" t="s">
        <v>977</v>
      </c>
      <c r="C1689" t="s">
        <v>7</v>
      </c>
      <c r="D1689" t="s">
        <v>1428</v>
      </c>
      <c r="E1689" t="s">
        <v>208</v>
      </c>
      <c r="F1689" t="s">
        <v>1429</v>
      </c>
      <c r="G1689">
        <v>16423</v>
      </c>
      <c r="H1689" s="1">
        <v>39815</v>
      </c>
      <c r="I1689" s="1">
        <v>39815</v>
      </c>
      <c r="J1689" s="1">
        <v>50216</v>
      </c>
      <c r="K1689" t="s">
        <v>350</v>
      </c>
      <c r="L1689" t="s">
        <v>7</v>
      </c>
      <c r="M1689">
        <v>0</v>
      </c>
      <c r="N1689">
        <v>0</v>
      </c>
      <c r="O1689" t="s">
        <v>120</v>
      </c>
      <c r="P1689" t="s">
        <v>1601</v>
      </c>
      <c r="AH1689">
        <v>1765455</v>
      </c>
      <c r="AI1689">
        <v>1761131</v>
      </c>
      <c r="AJ1689">
        <f t="shared" si="31"/>
        <v>1</v>
      </c>
    </row>
    <row r="1690" spans="1:36">
      <c r="A1690" s="1">
        <v>46230</v>
      </c>
      <c r="B1690" t="s">
        <v>977</v>
      </c>
      <c r="C1690" t="s">
        <v>7</v>
      </c>
      <c r="D1690" t="s">
        <v>1428</v>
      </c>
      <c r="E1690" t="s">
        <v>208</v>
      </c>
      <c r="F1690" t="s">
        <v>1429</v>
      </c>
      <c r="G1690">
        <v>16423</v>
      </c>
      <c r="H1690" s="1">
        <v>39815</v>
      </c>
      <c r="I1690" s="1">
        <v>39815</v>
      </c>
      <c r="J1690" s="1">
        <v>50216</v>
      </c>
      <c r="K1690" t="s">
        <v>980</v>
      </c>
      <c r="L1690" t="s">
        <v>7</v>
      </c>
      <c r="M1690">
        <v>592.26</v>
      </c>
      <c r="N1690">
        <v>592.26</v>
      </c>
      <c r="O1690" t="s">
        <v>120</v>
      </c>
      <c r="P1690" t="s">
        <v>1601</v>
      </c>
      <c r="AH1690">
        <v>1733549</v>
      </c>
      <c r="AI1690">
        <v>1762499</v>
      </c>
      <c r="AJ1690">
        <f t="shared" si="31"/>
        <v>1</v>
      </c>
    </row>
    <row r="1691" spans="1:36">
      <c r="A1691" s="1">
        <v>46230</v>
      </c>
      <c r="B1691" t="s">
        <v>977</v>
      </c>
      <c r="C1691" t="s">
        <v>7</v>
      </c>
      <c r="D1691" t="s">
        <v>1428</v>
      </c>
      <c r="E1691" t="s">
        <v>208</v>
      </c>
      <c r="F1691" t="s">
        <v>1429</v>
      </c>
      <c r="G1691">
        <v>25313</v>
      </c>
      <c r="H1691" s="1">
        <v>40994</v>
      </c>
      <c r="I1691" s="1">
        <v>40997</v>
      </c>
      <c r="J1691" s="1">
        <v>50216</v>
      </c>
      <c r="K1691" t="s">
        <v>980</v>
      </c>
      <c r="L1691" t="s">
        <v>7</v>
      </c>
      <c r="M1691">
        <v>-592.26</v>
      </c>
      <c r="N1691">
        <v>-592.26</v>
      </c>
      <c r="O1691" t="s">
        <v>120</v>
      </c>
      <c r="P1691" t="s">
        <v>1618</v>
      </c>
      <c r="AH1691">
        <v>1733628</v>
      </c>
      <c r="AI1691">
        <v>1762500</v>
      </c>
      <c r="AJ1691">
        <f t="shared" si="31"/>
        <v>1</v>
      </c>
    </row>
    <row r="1692" spans="1:36">
      <c r="A1692" s="1">
        <v>46230</v>
      </c>
      <c r="B1692" t="s">
        <v>977</v>
      </c>
      <c r="C1692" t="s">
        <v>7</v>
      </c>
      <c r="D1692" t="s">
        <v>1428</v>
      </c>
      <c r="E1692" t="s">
        <v>208</v>
      </c>
      <c r="F1692" t="s">
        <v>1429</v>
      </c>
      <c r="G1692">
        <v>25313</v>
      </c>
      <c r="H1692" s="1">
        <v>40994</v>
      </c>
      <c r="I1692" s="1">
        <v>40997</v>
      </c>
      <c r="J1692" s="1">
        <v>50216</v>
      </c>
      <c r="K1692" t="s">
        <v>350</v>
      </c>
      <c r="L1692" t="s">
        <v>7</v>
      </c>
      <c r="M1692">
        <v>0</v>
      </c>
      <c r="N1692">
        <v>0</v>
      </c>
      <c r="O1692" t="s">
        <v>120</v>
      </c>
      <c r="P1692" t="s">
        <v>1618</v>
      </c>
      <c r="AH1692">
        <v>1733612</v>
      </c>
      <c r="AI1692">
        <v>1762497</v>
      </c>
      <c r="AJ1692">
        <f t="shared" si="31"/>
        <v>1</v>
      </c>
    </row>
    <row r="1693" spans="1:36">
      <c r="A1693" s="1">
        <v>46230</v>
      </c>
      <c r="B1693" t="s">
        <v>977</v>
      </c>
      <c r="C1693" t="s">
        <v>7</v>
      </c>
      <c r="D1693" t="s">
        <v>1436</v>
      </c>
      <c r="E1693" t="s">
        <v>208</v>
      </c>
      <c r="F1693" t="s">
        <v>1331</v>
      </c>
      <c r="G1693">
        <v>14620</v>
      </c>
      <c r="H1693" s="1">
        <v>39134</v>
      </c>
      <c r="I1693" s="1">
        <v>39141</v>
      </c>
      <c r="J1693" s="1">
        <v>46837</v>
      </c>
      <c r="K1693" t="s">
        <v>350</v>
      </c>
      <c r="L1693" t="s">
        <v>7</v>
      </c>
      <c r="M1693">
        <v>0</v>
      </c>
      <c r="N1693">
        <v>0</v>
      </c>
      <c r="O1693" t="s">
        <v>120</v>
      </c>
      <c r="P1693" t="s">
        <v>1586</v>
      </c>
      <c r="AH1693">
        <v>1733752</v>
      </c>
      <c r="AI1693">
        <v>1762498</v>
      </c>
      <c r="AJ1693">
        <f t="shared" si="31"/>
        <v>1</v>
      </c>
    </row>
    <row r="1694" spans="1:36">
      <c r="A1694" s="1">
        <v>46230</v>
      </c>
      <c r="B1694" t="s">
        <v>977</v>
      </c>
      <c r="C1694" t="s">
        <v>7</v>
      </c>
      <c r="D1694" t="s">
        <v>1436</v>
      </c>
      <c r="E1694" t="s">
        <v>208</v>
      </c>
      <c r="F1694" t="s">
        <v>1331</v>
      </c>
      <c r="G1694">
        <v>14620</v>
      </c>
      <c r="H1694" s="1">
        <v>39134</v>
      </c>
      <c r="I1694" s="1">
        <v>39141</v>
      </c>
      <c r="J1694" s="1">
        <v>46837</v>
      </c>
      <c r="K1694" t="s">
        <v>980</v>
      </c>
      <c r="L1694" t="s">
        <v>7</v>
      </c>
      <c r="M1694">
        <v>10370.64</v>
      </c>
      <c r="N1694">
        <v>10370.64</v>
      </c>
      <c r="O1694" t="s">
        <v>120</v>
      </c>
      <c r="P1694" t="s">
        <v>1586</v>
      </c>
      <c r="AH1694">
        <v>1733887</v>
      </c>
      <c r="AI1694">
        <v>1758478</v>
      </c>
      <c r="AJ1694">
        <f t="shared" si="31"/>
        <v>1</v>
      </c>
    </row>
    <row r="1695" spans="1:36">
      <c r="A1695" s="1">
        <v>46230</v>
      </c>
      <c r="B1695" t="s">
        <v>977</v>
      </c>
      <c r="C1695" t="s">
        <v>7</v>
      </c>
      <c r="D1695" t="s">
        <v>1436</v>
      </c>
      <c r="E1695" t="s">
        <v>208</v>
      </c>
      <c r="F1695" t="s">
        <v>1331</v>
      </c>
      <c r="G1695">
        <v>38339</v>
      </c>
      <c r="H1695" s="1">
        <v>42612</v>
      </c>
      <c r="I1695" s="1">
        <v>42614</v>
      </c>
      <c r="J1695" s="1">
        <v>46837</v>
      </c>
      <c r="K1695" t="s">
        <v>350</v>
      </c>
      <c r="L1695" t="s">
        <v>7</v>
      </c>
      <c r="M1695">
        <v>0</v>
      </c>
      <c r="N1695">
        <v>0</v>
      </c>
      <c r="O1695" t="s">
        <v>120</v>
      </c>
      <c r="P1695" t="s">
        <v>993</v>
      </c>
      <c r="AH1695">
        <v>1733838</v>
      </c>
      <c r="AI1695">
        <v>1758477</v>
      </c>
      <c r="AJ1695">
        <f t="shared" si="31"/>
        <v>1</v>
      </c>
    </row>
    <row r="1696" spans="1:36">
      <c r="A1696" s="1">
        <v>46230</v>
      </c>
      <c r="B1696" t="s">
        <v>977</v>
      </c>
      <c r="C1696" t="s">
        <v>7</v>
      </c>
      <c r="D1696" t="s">
        <v>1436</v>
      </c>
      <c r="E1696" t="s">
        <v>208</v>
      </c>
      <c r="F1696" t="s">
        <v>1331</v>
      </c>
      <c r="G1696">
        <v>38339</v>
      </c>
      <c r="H1696" s="1">
        <v>42612</v>
      </c>
      <c r="I1696" s="1">
        <v>42614</v>
      </c>
      <c r="J1696" s="1">
        <v>46837</v>
      </c>
      <c r="K1696" t="s">
        <v>980</v>
      </c>
      <c r="L1696" t="s">
        <v>7</v>
      </c>
      <c r="M1696">
        <v>-10370.64</v>
      </c>
      <c r="N1696">
        <v>-10370.64</v>
      </c>
      <c r="O1696" t="s">
        <v>120</v>
      </c>
      <c r="P1696" t="s">
        <v>993</v>
      </c>
      <c r="AH1696">
        <v>1733846</v>
      </c>
      <c r="AI1696">
        <v>1762511</v>
      </c>
      <c r="AJ1696">
        <f t="shared" si="31"/>
        <v>1</v>
      </c>
    </row>
    <row r="1697" spans="1:36">
      <c r="A1697" s="1">
        <v>46230</v>
      </c>
      <c r="B1697" t="s">
        <v>977</v>
      </c>
      <c r="C1697" t="s">
        <v>7</v>
      </c>
      <c r="D1697" t="s">
        <v>1428</v>
      </c>
      <c r="E1697" t="s">
        <v>208</v>
      </c>
      <c r="F1697" t="s">
        <v>1433</v>
      </c>
      <c r="G1697">
        <v>18298</v>
      </c>
      <c r="H1697" s="1">
        <v>40087</v>
      </c>
      <c r="I1697" s="1">
        <v>40087</v>
      </c>
      <c r="J1697" s="1">
        <v>49028</v>
      </c>
      <c r="K1697" t="s">
        <v>113</v>
      </c>
      <c r="L1697" t="s">
        <v>7</v>
      </c>
      <c r="M1697">
        <v>175.41</v>
      </c>
      <c r="N1697">
        <v>175.41</v>
      </c>
      <c r="O1697" t="s">
        <v>120</v>
      </c>
      <c r="P1697" t="s">
        <v>1601</v>
      </c>
      <c r="AH1697">
        <v>1733501</v>
      </c>
      <c r="AI1697">
        <v>1762510</v>
      </c>
      <c r="AJ1697">
        <f t="shared" si="31"/>
        <v>1</v>
      </c>
    </row>
    <row r="1698" spans="1:36">
      <c r="A1698" s="1">
        <v>46230</v>
      </c>
      <c r="B1698" t="s">
        <v>977</v>
      </c>
      <c r="C1698" t="s">
        <v>7</v>
      </c>
      <c r="D1698" t="s">
        <v>1428</v>
      </c>
      <c r="E1698" t="s">
        <v>208</v>
      </c>
      <c r="F1698" t="s">
        <v>1433</v>
      </c>
      <c r="G1698">
        <v>18298</v>
      </c>
      <c r="H1698" s="1">
        <v>40087</v>
      </c>
      <c r="I1698" s="1">
        <v>40087</v>
      </c>
      <c r="J1698" s="1">
        <v>49028</v>
      </c>
      <c r="K1698" t="s">
        <v>980</v>
      </c>
      <c r="L1698" t="s">
        <v>7</v>
      </c>
      <c r="M1698">
        <v>466.52</v>
      </c>
      <c r="N1698">
        <v>466.52</v>
      </c>
      <c r="O1698" t="s">
        <v>120</v>
      </c>
      <c r="P1698" t="s">
        <v>1601</v>
      </c>
      <c r="AH1698">
        <v>1733610</v>
      </c>
      <c r="AI1698">
        <v>1762512</v>
      </c>
      <c r="AJ1698">
        <f t="shared" si="31"/>
        <v>1</v>
      </c>
    </row>
    <row r="1699" spans="1:36">
      <c r="A1699" s="1">
        <v>46230</v>
      </c>
      <c r="B1699" t="s">
        <v>977</v>
      </c>
      <c r="C1699" t="s">
        <v>7</v>
      </c>
      <c r="D1699" t="s">
        <v>1428</v>
      </c>
      <c r="E1699" t="s">
        <v>208</v>
      </c>
      <c r="F1699" t="s">
        <v>1433</v>
      </c>
      <c r="G1699">
        <v>22394</v>
      </c>
      <c r="H1699" s="1">
        <v>40674</v>
      </c>
      <c r="I1699" s="1">
        <v>40679</v>
      </c>
      <c r="J1699" s="1">
        <v>49028</v>
      </c>
      <c r="K1699" t="s">
        <v>113</v>
      </c>
      <c r="L1699" t="s">
        <v>7</v>
      </c>
      <c r="M1699">
        <v>-175.41</v>
      </c>
      <c r="N1699">
        <v>-175.41</v>
      </c>
      <c r="O1699" t="s">
        <v>120</v>
      </c>
      <c r="P1699" t="s">
        <v>420</v>
      </c>
      <c r="AH1699">
        <v>1733613</v>
      </c>
      <c r="AI1699">
        <v>1762538</v>
      </c>
      <c r="AJ1699">
        <f t="shared" si="31"/>
        <v>1</v>
      </c>
    </row>
    <row r="1700" spans="1:36">
      <c r="A1700" s="1">
        <v>46230</v>
      </c>
      <c r="B1700" t="s">
        <v>977</v>
      </c>
      <c r="C1700" t="s">
        <v>7</v>
      </c>
      <c r="D1700" t="s">
        <v>1428</v>
      </c>
      <c r="E1700" t="s">
        <v>208</v>
      </c>
      <c r="F1700" t="s">
        <v>1433</v>
      </c>
      <c r="G1700">
        <v>22394</v>
      </c>
      <c r="H1700" s="1">
        <v>40674</v>
      </c>
      <c r="I1700" s="1">
        <v>40679</v>
      </c>
      <c r="J1700" s="1">
        <v>49028</v>
      </c>
      <c r="K1700" t="s">
        <v>980</v>
      </c>
      <c r="L1700" t="s">
        <v>7</v>
      </c>
      <c r="M1700">
        <v>-466.52</v>
      </c>
      <c r="N1700">
        <v>-466.52</v>
      </c>
      <c r="O1700" t="s">
        <v>120</v>
      </c>
      <c r="P1700" t="s">
        <v>420</v>
      </c>
      <c r="AH1700">
        <v>1733627</v>
      </c>
      <c r="AI1700">
        <v>1762552</v>
      </c>
      <c r="AJ1700">
        <f t="shared" si="31"/>
        <v>1</v>
      </c>
    </row>
    <row r="1701" spans="1:36">
      <c r="A1701" s="1">
        <v>46230</v>
      </c>
      <c r="B1701" t="s">
        <v>977</v>
      </c>
      <c r="C1701" t="s">
        <v>7</v>
      </c>
      <c r="D1701" t="s">
        <v>1428</v>
      </c>
      <c r="E1701" t="s">
        <v>208</v>
      </c>
      <c r="F1701" t="s">
        <v>1430</v>
      </c>
      <c r="G1701">
        <v>18299</v>
      </c>
      <c r="H1701" s="1">
        <v>40087</v>
      </c>
      <c r="I1701" s="1">
        <v>40087</v>
      </c>
      <c r="J1701" s="1">
        <v>49242</v>
      </c>
      <c r="K1701" t="s">
        <v>113</v>
      </c>
      <c r="L1701" t="s">
        <v>7</v>
      </c>
      <c r="M1701">
        <v>70.06</v>
      </c>
      <c r="N1701">
        <v>70.06</v>
      </c>
      <c r="O1701" t="s">
        <v>120</v>
      </c>
      <c r="P1701" t="s">
        <v>1601</v>
      </c>
      <c r="AH1701">
        <v>1733686</v>
      </c>
      <c r="AI1701">
        <v>1765390</v>
      </c>
      <c r="AJ1701">
        <f t="shared" si="31"/>
        <v>1</v>
      </c>
    </row>
    <row r="1702" spans="1:36">
      <c r="A1702" s="1">
        <v>46230</v>
      </c>
      <c r="B1702" t="s">
        <v>977</v>
      </c>
      <c r="C1702" t="s">
        <v>7</v>
      </c>
      <c r="D1702" t="s">
        <v>1428</v>
      </c>
      <c r="E1702" t="s">
        <v>208</v>
      </c>
      <c r="F1702" t="s">
        <v>1430</v>
      </c>
      <c r="G1702">
        <v>18299</v>
      </c>
      <c r="H1702" s="1">
        <v>40087</v>
      </c>
      <c r="I1702" s="1">
        <v>40087</v>
      </c>
      <c r="J1702" s="1">
        <v>49242</v>
      </c>
      <c r="K1702" t="s">
        <v>980</v>
      </c>
      <c r="L1702" t="s">
        <v>7</v>
      </c>
      <c r="M1702">
        <v>272.39999999999998</v>
      </c>
      <c r="N1702">
        <v>272.39999999999998</v>
      </c>
      <c r="O1702" t="s">
        <v>120</v>
      </c>
      <c r="P1702" t="s">
        <v>1601</v>
      </c>
      <c r="AH1702">
        <v>1733716</v>
      </c>
      <c r="AI1702">
        <v>1765391</v>
      </c>
      <c r="AJ1702">
        <f t="shared" si="31"/>
        <v>1</v>
      </c>
    </row>
    <row r="1703" spans="1:36">
      <c r="A1703" s="1">
        <v>46230</v>
      </c>
      <c r="B1703" t="s">
        <v>977</v>
      </c>
      <c r="C1703" t="s">
        <v>7</v>
      </c>
      <c r="D1703" t="s">
        <v>1428</v>
      </c>
      <c r="E1703" t="s">
        <v>208</v>
      </c>
      <c r="F1703" t="s">
        <v>1430</v>
      </c>
      <c r="G1703">
        <v>22395</v>
      </c>
      <c r="H1703" s="1">
        <v>40674</v>
      </c>
      <c r="I1703" s="1">
        <v>40679</v>
      </c>
      <c r="J1703" s="1">
        <v>49242</v>
      </c>
      <c r="K1703" t="s">
        <v>980</v>
      </c>
      <c r="L1703" t="s">
        <v>7</v>
      </c>
      <c r="M1703">
        <v>-272.39999999999998</v>
      </c>
      <c r="N1703">
        <v>-272.39999999999998</v>
      </c>
      <c r="O1703" t="s">
        <v>120</v>
      </c>
      <c r="P1703" t="s">
        <v>420</v>
      </c>
      <c r="AH1703">
        <v>1733730</v>
      </c>
      <c r="AI1703">
        <v>1762491</v>
      </c>
      <c r="AJ1703">
        <f t="shared" si="31"/>
        <v>1</v>
      </c>
    </row>
    <row r="1704" spans="1:36">
      <c r="A1704" s="1">
        <v>46230</v>
      </c>
      <c r="B1704" t="s">
        <v>977</v>
      </c>
      <c r="C1704" t="s">
        <v>7</v>
      </c>
      <c r="D1704" t="s">
        <v>1428</v>
      </c>
      <c r="E1704" t="s">
        <v>208</v>
      </c>
      <c r="F1704" t="s">
        <v>1430</v>
      </c>
      <c r="G1704">
        <v>22395</v>
      </c>
      <c r="H1704" s="1">
        <v>40674</v>
      </c>
      <c r="I1704" s="1">
        <v>40679</v>
      </c>
      <c r="J1704" s="1">
        <v>49242</v>
      </c>
      <c r="K1704" t="s">
        <v>113</v>
      </c>
      <c r="L1704" t="s">
        <v>7</v>
      </c>
      <c r="M1704">
        <v>-70.06</v>
      </c>
      <c r="N1704">
        <v>-70.06</v>
      </c>
      <c r="O1704" t="s">
        <v>120</v>
      </c>
      <c r="P1704" t="s">
        <v>420</v>
      </c>
      <c r="AH1704">
        <v>1733807</v>
      </c>
      <c r="AI1704">
        <v>1762493</v>
      </c>
      <c r="AJ1704">
        <f t="shared" si="31"/>
        <v>1</v>
      </c>
    </row>
    <row r="1705" spans="1:36">
      <c r="A1705" s="1">
        <v>46251</v>
      </c>
      <c r="B1705" t="s">
        <v>977</v>
      </c>
      <c r="C1705" t="s">
        <v>7</v>
      </c>
      <c r="D1705" t="s">
        <v>1393</v>
      </c>
      <c r="E1705" t="s">
        <v>208</v>
      </c>
      <c r="F1705" t="s">
        <v>1328</v>
      </c>
      <c r="G1705">
        <v>33289</v>
      </c>
      <c r="H1705" s="1">
        <v>42017</v>
      </c>
      <c r="I1705" s="1">
        <v>42026</v>
      </c>
      <c r="J1705" s="1">
        <v>47102</v>
      </c>
      <c r="K1705" t="s">
        <v>113</v>
      </c>
      <c r="L1705" t="s">
        <v>7</v>
      </c>
      <c r="M1705">
        <v>0</v>
      </c>
      <c r="N1705">
        <v>0</v>
      </c>
      <c r="O1705" t="s">
        <v>120</v>
      </c>
      <c r="P1705" t="s">
        <v>1590</v>
      </c>
      <c r="AH1705">
        <v>1733829</v>
      </c>
      <c r="AI1705">
        <v>1762492</v>
      </c>
      <c r="AJ1705">
        <f t="shared" si="31"/>
        <v>1</v>
      </c>
    </row>
    <row r="1706" spans="1:36">
      <c r="A1706" s="1">
        <v>46218</v>
      </c>
      <c r="B1706" t="s">
        <v>977</v>
      </c>
      <c r="C1706" t="s">
        <v>7</v>
      </c>
      <c r="D1706" t="s">
        <v>1393</v>
      </c>
      <c r="E1706" t="s">
        <v>208</v>
      </c>
      <c r="F1706" t="s">
        <v>1328</v>
      </c>
      <c r="G1706">
        <v>33289</v>
      </c>
      <c r="H1706" s="1">
        <v>42017</v>
      </c>
      <c r="I1706" s="1">
        <v>42026</v>
      </c>
      <c r="J1706" s="1">
        <v>47102</v>
      </c>
      <c r="K1706" t="s">
        <v>113</v>
      </c>
      <c r="L1706" t="s">
        <v>7</v>
      </c>
      <c r="M1706">
        <v>0</v>
      </c>
      <c r="N1706">
        <v>0</v>
      </c>
      <c r="O1706" t="s">
        <v>120</v>
      </c>
      <c r="P1706" t="s">
        <v>1590</v>
      </c>
      <c r="AH1706">
        <v>1794224</v>
      </c>
      <c r="AI1706">
        <v>1762525</v>
      </c>
      <c r="AJ1706">
        <f t="shared" si="31"/>
        <v>1</v>
      </c>
    </row>
    <row r="1707" spans="1:36">
      <c r="A1707" s="1">
        <v>46218</v>
      </c>
      <c r="B1707" t="s">
        <v>977</v>
      </c>
      <c r="C1707" t="s">
        <v>7</v>
      </c>
      <c r="D1707" t="s">
        <v>1393</v>
      </c>
      <c r="E1707" t="s">
        <v>208</v>
      </c>
      <c r="F1707" t="s">
        <v>1328</v>
      </c>
      <c r="G1707">
        <v>35633</v>
      </c>
      <c r="H1707" s="1">
        <v>42278</v>
      </c>
      <c r="I1707" s="1">
        <v>42283</v>
      </c>
      <c r="J1707" s="1">
        <v>47102</v>
      </c>
      <c r="K1707" t="s">
        <v>113</v>
      </c>
      <c r="L1707" t="s">
        <v>7</v>
      </c>
      <c r="M1707">
        <v>0</v>
      </c>
      <c r="N1707">
        <v>0</v>
      </c>
      <c r="O1707" t="s">
        <v>120</v>
      </c>
      <c r="P1707" t="s">
        <v>993</v>
      </c>
      <c r="AH1707">
        <v>1783672</v>
      </c>
      <c r="AI1707">
        <v>1762494</v>
      </c>
      <c r="AJ1707">
        <f t="shared" si="31"/>
        <v>1</v>
      </c>
    </row>
    <row r="1708" spans="1:36">
      <c r="A1708" s="1">
        <v>46251</v>
      </c>
      <c r="B1708" t="s">
        <v>977</v>
      </c>
      <c r="C1708" t="s">
        <v>7</v>
      </c>
      <c r="D1708" t="s">
        <v>1393</v>
      </c>
      <c r="E1708" t="s">
        <v>208</v>
      </c>
      <c r="F1708" t="s">
        <v>1328</v>
      </c>
      <c r="G1708">
        <v>35633</v>
      </c>
      <c r="H1708" s="1">
        <v>42278</v>
      </c>
      <c r="I1708" s="1">
        <v>42283</v>
      </c>
      <c r="J1708" s="1">
        <v>47102</v>
      </c>
      <c r="K1708" t="s">
        <v>113</v>
      </c>
      <c r="L1708" t="s">
        <v>7</v>
      </c>
      <c r="M1708">
        <v>0</v>
      </c>
      <c r="N1708">
        <v>0</v>
      </c>
      <c r="O1708" t="s">
        <v>120</v>
      </c>
      <c r="P1708" t="s">
        <v>993</v>
      </c>
      <c r="AH1708">
        <v>1794223</v>
      </c>
      <c r="AI1708">
        <v>1762527</v>
      </c>
      <c r="AJ1708">
        <f t="shared" si="31"/>
        <v>1</v>
      </c>
    </row>
    <row r="1709" spans="1:36">
      <c r="A1709" s="1">
        <v>46220</v>
      </c>
      <c r="B1709" t="s">
        <v>977</v>
      </c>
      <c r="C1709" t="s">
        <v>7</v>
      </c>
      <c r="D1709" t="s">
        <v>1393</v>
      </c>
      <c r="E1709" t="s">
        <v>208</v>
      </c>
      <c r="F1709" t="s">
        <v>1336</v>
      </c>
      <c r="G1709">
        <v>31771</v>
      </c>
      <c r="H1709" s="1">
        <v>41844</v>
      </c>
      <c r="I1709" s="1">
        <v>41849</v>
      </c>
      <c r="J1709" s="1">
        <v>51957</v>
      </c>
      <c r="K1709" t="s">
        <v>350</v>
      </c>
      <c r="L1709" t="s">
        <v>7</v>
      </c>
      <c r="M1709">
        <v>0</v>
      </c>
      <c r="N1709">
        <v>0</v>
      </c>
      <c r="O1709" t="s">
        <v>120</v>
      </c>
      <c r="P1709" t="s">
        <v>800</v>
      </c>
      <c r="AH1709">
        <v>1783671</v>
      </c>
      <c r="AI1709">
        <v>1762508</v>
      </c>
      <c r="AJ1709">
        <f t="shared" si="31"/>
        <v>1</v>
      </c>
    </row>
    <row r="1710" spans="1:36">
      <c r="A1710" s="1">
        <v>46248</v>
      </c>
      <c r="B1710" t="s">
        <v>977</v>
      </c>
      <c r="C1710" t="s">
        <v>7</v>
      </c>
      <c r="D1710" t="s">
        <v>1393</v>
      </c>
      <c r="E1710" t="s">
        <v>208</v>
      </c>
      <c r="F1710" t="s">
        <v>1336</v>
      </c>
      <c r="G1710">
        <v>31771</v>
      </c>
      <c r="H1710" s="1">
        <v>41844</v>
      </c>
      <c r="I1710" s="1">
        <v>41849</v>
      </c>
      <c r="J1710" s="1">
        <v>51957</v>
      </c>
      <c r="K1710" t="s">
        <v>350</v>
      </c>
      <c r="L1710" t="s">
        <v>7</v>
      </c>
      <c r="M1710">
        <v>0</v>
      </c>
      <c r="N1710">
        <v>0</v>
      </c>
      <c r="O1710" t="s">
        <v>120</v>
      </c>
      <c r="P1710" t="s">
        <v>800</v>
      </c>
      <c r="AH1710">
        <v>1733784</v>
      </c>
      <c r="AI1710">
        <v>1762526</v>
      </c>
      <c r="AJ1710">
        <f t="shared" si="31"/>
        <v>1</v>
      </c>
    </row>
    <row r="1711" spans="1:36">
      <c r="A1711" s="1">
        <v>46248</v>
      </c>
      <c r="B1711" t="s">
        <v>977</v>
      </c>
      <c r="C1711" t="s">
        <v>7</v>
      </c>
      <c r="D1711" t="s">
        <v>1393</v>
      </c>
      <c r="E1711" t="s">
        <v>208</v>
      </c>
      <c r="F1711" t="s">
        <v>1336</v>
      </c>
      <c r="G1711">
        <v>35452</v>
      </c>
      <c r="H1711" s="1">
        <v>42269</v>
      </c>
      <c r="I1711" s="1">
        <v>42272</v>
      </c>
      <c r="J1711" s="1">
        <v>51957</v>
      </c>
      <c r="K1711" t="s">
        <v>350</v>
      </c>
      <c r="L1711" t="s">
        <v>7</v>
      </c>
      <c r="M1711">
        <v>0</v>
      </c>
      <c r="N1711">
        <v>0</v>
      </c>
      <c r="O1711" t="s">
        <v>120</v>
      </c>
      <c r="P1711" t="s">
        <v>993</v>
      </c>
      <c r="AH1711">
        <v>1733810</v>
      </c>
      <c r="AI1711">
        <v>1762528</v>
      </c>
      <c r="AJ1711">
        <f t="shared" si="31"/>
        <v>1</v>
      </c>
    </row>
    <row r="1712" spans="1:36">
      <c r="A1712" s="1">
        <v>46220</v>
      </c>
      <c r="B1712" t="s">
        <v>977</v>
      </c>
      <c r="C1712" t="s">
        <v>7</v>
      </c>
      <c r="D1712" t="s">
        <v>1393</v>
      </c>
      <c r="E1712" t="s">
        <v>208</v>
      </c>
      <c r="F1712" t="s">
        <v>1336</v>
      </c>
      <c r="G1712">
        <v>35452</v>
      </c>
      <c r="H1712" s="1">
        <v>42269</v>
      </c>
      <c r="I1712" s="1">
        <v>42272</v>
      </c>
      <c r="J1712" s="1">
        <v>51957</v>
      </c>
      <c r="K1712" t="s">
        <v>350</v>
      </c>
      <c r="L1712" t="s">
        <v>7</v>
      </c>
      <c r="M1712">
        <v>0</v>
      </c>
      <c r="N1712">
        <v>0</v>
      </c>
      <c r="O1712" t="s">
        <v>120</v>
      </c>
      <c r="P1712" t="s">
        <v>993</v>
      </c>
      <c r="AH1712">
        <v>1768244</v>
      </c>
      <c r="AI1712">
        <v>1762509</v>
      </c>
      <c r="AJ1712">
        <f t="shared" si="31"/>
        <v>1</v>
      </c>
    </row>
    <row r="1713" spans="1:36">
      <c r="A1713" s="1">
        <v>46206</v>
      </c>
      <c r="B1713" t="s">
        <v>977</v>
      </c>
      <c r="C1713" t="s">
        <v>7</v>
      </c>
      <c r="D1713" t="s">
        <v>1393</v>
      </c>
      <c r="E1713" t="s">
        <v>208</v>
      </c>
      <c r="F1713" t="s">
        <v>1332</v>
      </c>
      <c r="G1713">
        <v>31770</v>
      </c>
      <c r="H1713" s="1">
        <v>41844</v>
      </c>
      <c r="I1713" s="1">
        <v>41849</v>
      </c>
      <c r="J1713" s="1">
        <v>51957</v>
      </c>
      <c r="K1713" t="s">
        <v>350</v>
      </c>
      <c r="L1713" t="s">
        <v>7</v>
      </c>
      <c r="M1713">
        <v>0</v>
      </c>
      <c r="N1713">
        <v>0</v>
      </c>
      <c r="O1713" t="s">
        <v>120</v>
      </c>
      <c r="P1713" t="s">
        <v>1586</v>
      </c>
      <c r="AH1713">
        <v>1768243</v>
      </c>
      <c r="AI1713">
        <v>1762536</v>
      </c>
      <c r="AJ1713">
        <f t="shared" si="31"/>
        <v>1</v>
      </c>
    </row>
    <row r="1714" spans="1:36">
      <c r="A1714" s="1">
        <v>46234</v>
      </c>
      <c r="B1714" t="s">
        <v>977</v>
      </c>
      <c r="C1714" t="s">
        <v>7</v>
      </c>
      <c r="D1714" t="s">
        <v>1393</v>
      </c>
      <c r="E1714" t="s">
        <v>208</v>
      </c>
      <c r="F1714" t="s">
        <v>1332</v>
      </c>
      <c r="G1714">
        <v>31770</v>
      </c>
      <c r="H1714" s="1">
        <v>41844</v>
      </c>
      <c r="I1714" s="1">
        <v>41849</v>
      </c>
      <c r="J1714" s="1">
        <v>51957</v>
      </c>
      <c r="K1714" t="s">
        <v>350</v>
      </c>
      <c r="L1714" t="s">
        <v>7</v>
      </c>
      <c r="M1714">
        <v>0</v>
      </c>
      <c r="N1714">
        <v>0</v>
      </c>
      <c r="O1714" t="s">
        <v>120</v>
      </c>
      <c r="P1714" t="s">
        <v>1586</v>
      </c>
      <c r="AH1714">
        <v>1800325</v>
      </c>
      <c r="AI1714">
        <v>1762585</v>
      </c>
      <c r="AJ1714">
        <f t="shared" si="31"/>
        <v>2</v>
      </c>
    </row>
    <row r="1715" spans="1:36">
      <c r="A1715" s="1">
        <v>46234</v>
      </c>
      <c r="B1715" t="s">
        <v>977</v>
      </c>
      <c r="C1715" t="s">
        <v>7</v>
      </c>
      <c r="D1715" t="s">
        <v>1393</v>
      </c>
      <c r="E1715" t="s">
        <v>208</v>
      </c>
      <c r="F1715" t="s">
        <v>1332</v>
      </c>
      <c r="G1715">
        <v>35454</v>
      </c>
      <c r="H1715" s="1">
        <v>42269</v>
      </c>
      <c r="I1715" s="1">
        <v>42272</v>
      </c>
      <c r="J1715" s="1">
        <v>51957</v>
      </c>
      <c r="K1715" t="s">
        <v>350</v>
      </c>
      <c r="L1715" t="s">
        <v>7</v>
      </c>
      <c r="M1715">
        <v>0</v>
      </c>
      <c r="N1715">
        <v>0</v>
      </c>
      <c r="O1715" t="s">
        <v>120</v>
      </c>
      <c r="P1715" t="s">
        <v>993</v>
      </c>
      <c r="AH1715">
        <v>1800324</v>
      </c>
      <c r="AI1715">
        <v>1762584</v>
      </c>
      <c r="AJ1715">
        <f t="shared" si="31"/>
        <v>2</v>
      </c>
    </row>
    <row r="1716" spans="1:36">
      <c r="A1716" s="1">
        <v>46206</v>
      </c>
      <c r="B1716" t="s">
        <v>977</v>
      </c>
      <c r="C1716" t="s">
        <v>7</v>
      </c>
      <c r="D1716" t="s">
        <v>1393</v>
      </c>
      <c r="E1716" t="s">
        <v>208</v>
      </c>
      <c r="F1716" t="s">
        <v>1332</v>
      </c>
      <c r="G1716">
        <v>35454</v>
      </c>
      <c r="H1716" s="1">
        <v>42269</v>
      </c>
      <c r="I1716" s="1">
        <v>42272</v>
      </c>
      <c r="J1716" s="1">
        <v>51957</v>
      </c>
      <c r="K1716" t="s">
        <v>350</v>
      </c>
      <c r="L1716" t="s">
        <v>7</v>
      </c>
      <c r="M1716">
        <v>0</v>
      </c>
      <c r="N1716">
        <v>0</v>
      </c>
      <c r="O1716" t="s">
        <v>120</v>
      </c>
      <c r="P1716" t="s">
        <v>993</v>
      </c>
      <c r="AH1716">
        <v>1813987</v>
      </c>
      <c r="AI1716">
        <v>1762587</v>
      </c>
      <c r="AJ1716">
        <f t="shared" si="31"/>
        <v>2</v>
      </c>
    </row>
    <row r="1717" spans="1:36">
      <c r="A1717" s="1">
        <v>46216</v>
      </c>
      <c r="B1717" t="s">
        <v>977</v>
      </c>
      <c r="C1717" t="s">
        <v>7</v>
      </c>
      <c r="D1717" t="s">
        <v>1434</v>
      </c>
      <c r="E1717" t="s">
        <v>208</v>
      </c>
      <c r="F1717" t="s">
        <v>1337</v>
      </c>
      <c r="G1717">
        <v>31772</v>
      </c>
      <c r="H1717" s="1">
        <v>41844</v>
      </c>
      <c r="I1717" s="1">
        <v>41849</v>
      </c>
      <c r="J1717" s="1">
        <v>51957</v>
      </c>
      <c r="K1717" t="s">
        <v>350</v>
      </c>
      <c r="L1717" t="s">
        <v>7</v>
      </c>
      <c r="M1717">
        <v>0</v>
      </c>
      <c r="N1717">
        <v>0</v>
      </c>
      <c r="O1717" t="s">
        <v>120</v>
      </c>
      <c r="P1717" t="s">
        <v>800</v>
      </c>
      <c r="AH1717">
        <v>1733655</v>
      </c>
      <c r="AI1717">
        <v>1762586</v>
      </c>
      <c r="AJ1717">
        <f t="shared" si="31"/>
        <v>2</v>
      </c>
    </row>
    <row r="1718" spans="1:36">
      <c r="A1718" s="1">
        <v>46244</v>
      </c>
      <c r="B1718" t="s">
        <v>977</v>
      </c>
      <c r="C1718" t="s">
        <v>7</v>
      </c>
      <c r="D1718" t="s">
        <v>1434</v>
      </c>
      <c r="E1718" t="s">
        <v>208</v>
      </c>
      <c r="F1718" t="s">
        <v>1337</v>
      </c>
      <c r="G1718">
        <v>31772</v>
      </c>
      <c r="H1718" s="1">
        <v>41844</v>
      </c>
      <c r="I1718" s="1">
        <v>41849</v>
      </c>
      <c r="J1718" s="1">
        <v>51957</v>
      </c>
      <c r="K1718" t="s">
        <v>350</v>
      </c>
      <c r="L1718" t="s">
        <v>7</v>
      </c>
      <c r="M1718">
        <v>0</v>
      </c>
      <c r="N1718">
        <v>0</v>
      </c>
      <c r="O1718" t="s">
        <v>120</v>
      </c>
      <c r="P1718" t="s">
        <v>800</v>
      </c>
      <c r="AH1718">
        <v>1813986</v>
      </c>
      <c r="AI1718">
        <v>1762583</v>
      </c>
      <c r="AJ1718">
        <f t="shared" si="31"/>
        <v>2</v>
      </c>
    </row>
    <row r="1719" spans="1:36">
      <c r="A1719" s="1">
        <v>46216</v>
      </c>
      <c r="B1719" t="s">
        <v>977</v>
      </c>
      <c r="C1719" t="s">
        <v>7</v>
      </c>
      <c r="D1719" t="s">
        <v>1434</v>
      </c>
      <c r="E1719" t="s">
        <v>208</v>
      </c>
      <c r="F1719" t="s">
        <v>1337</v>
      </c>
      <c r="G1719">
        <v>35538</v>
      </c>
      <c r="H1719" s="1">
        <v>42276</v>
      </c>
      <c r="I1719" s="1">
        <v>42279</v>
      </c>
      <c r="J1719" s="1">
        <v>51957</v>
      </c>
      <c r="K1719" t="s">
        <v>350</v>
      </c>
      <c r="L1719" t="s">
        <v>7</v>
      </c>
      <c r="M1719">
        <v>0</v>
      </c>
      <c r="N1719">
        <v>0</v>
      </c>
      <c r="O1719" t="s">
        <v>120</v>
      </c>
      <c r="P1719" t="s">
        <v>993</v>
      </c>
      <c r="AH1719">
        <v>1733515</v>
      </c>
      <c r="AI1719">
        <v>1762588</v>
      </c>
      <c r="AJ1719">
        <f t="shared" si="31"/>
        <v>1</v>
      </c>
    </row>
    <row r="1720" spans="1:36">
      <c r="A1720" s="1">
        <v>46244</v>
      </c>
      <c r="B1720" t="s">
        <v>977</v>
      </c>
      <c r="C1720" t="s">
        <v>7</v>
      </c>
      <c r="D1720" t="s">
        <v>1434</v>
      </c>
      <c r="E1720" t="s">
        <v>208</v>
      </c>
      <c r="F1720" t="s">
        <v>1337</v>
      </c>
      <c r="G1720">
        <v>35538</v>
      </c>
      <c r="H1720" s="1">
        <v>42276</v>
      </c>
      <c r="I1720" s="1">
        <v>42279</v>
      </c>
      <c r="J1720" s="1">
        <v>51957</v>
      </c>
      <c r="K1720" t="s">
        <v>350</v>
      </c>
      <c r="L1720" t="s">
        <v>7</v>
      </c>
      <c r="M1720">
        <v>0</v>
      </c>
      <c r="N1720">
        <v>0</v>
      </c>
      <c r="O1720" t="s">
        <v>120</v>
      </c>
      <c r="P1720" t="s">
        <v>993</v>
      </c>
      <c r="AH1720">
        <v>1802924</v>
      </c>
      <c r="AI1720">
        <v>1765374</v>
      </c>
      <c r="AJ1720">
        <f t="shared" si="31"/>
        <v>1</v>
      </c>
    </row>
    <row r="1721" spans="1:36">
      <c r="A1721" s="1">
        <v>46248</v>
      </c>
      <c r="B1721" t="s">
        <v>977</v>
      </c>
      <c r="C1721" t="s">
        <v>7</v>
      </c>
      <c r="D1721" t="s">
        <v>1393</v>
      </c>
      <c r="E1721" t="s">
        <v>208</v>
      </c>
      <c r="F1721" t="s">
        <v>1335</v>
      </c>
      <c r="G1721">
        <v>31773</v>
      </c>
      <c r="H1721" s="1">
        <v>41844</v>
      </c>
      <c r="I1721" s="1">
        <v>41849</v>
      </c>
      <c r="J1721" s="1">
        <v>51957</v>
      </c>
      <c r="K1721" t="s">
        <v>350</v>
      </c>
      <c r="L1721" t="s">
        <v>7</v>
      </c>
      <c r="M1721">
        <v>0</v>
      </c>
      <c r="N1721">
        <v>0</v>
      </c>
      <c r="O1721" t="s">
        <v>120</v>
      </c>
      <c r="P1721" t="s">
        <v>800</v>
      </c>
      <c r="AH1721">
        <v>1802923</v>
      </c>
      <c r="AI1721">
        <v>1765377</v>
      </c>
      <c r="AJ1721">
        <f t="shared" si="31"/>
        <v>1</v>
      </c>
    </row>
    <row r="1722" spans="1:36">
      <c r="A1722" s="1">
        <v>46220</v>
      </c>
      <c r="B1722" t="s">
        <v>977</v>
      </c>
      <c r="C1722" t="s">
        <v>7</v>
      </c>
      <c r="D1722" t="s">
        <v>1393</v>
      </c>
      <c r="E1722" t="s">
        <v>208</v>
      </c>
      <c r="F1722" t="s">
        <v>1335</v>
      </c>
      <c r="G1722">
        <v>31773</v>
      </c>
      <c r="H1722" s="1">
        <v>41844</v>
      </c>
      <c r="I1722" s="1">
        <v>41849</v>
      </c>
      <c r="J1722" s="1">
        <v>51957</v>
      </c>
      <c r="K1722" t="s">
        <v>350</v>
      </c>
      <c r="L1722" t="s">
        <v>7</v>
      </c>
      <c r="M1722">
        <v>0</v>
      </c>
      <c r="N1722">
        <v>0</v>
      </c>
      <c r="O1722" t="s">
        <v>120</v>
      </c>
      <c r="P1722" t="s">
        <v>800</v>
      </c>
      <c r="AH1722">
        <v>1733652</v>
      </c>
      <c r="AI1722">
        <v>1762554</v>
      </c>
      <c r="AJ1722">
        <f t="shared" si="31"/>
        <v>1</v>
      </c>
    </row>
    <row r="1723" spans="1:36">
      <c r="A1723" s="1">
        <v>46220</v>
      </c>
      <c r="B1723" t="s">
        <v>977</v>
      </c>
      <c r="C1723" t="s">
        <v>7</v>
      </c>
      <c r="D1723" t="s">
        <v>1393</v>
      </c>
      <c r="E1723" t="s">
        <v>208</v>
      </c>
      <c r="F1723" t="s">
        <v>1335</v>
      </c>
      <c r="G1723">
        <v>32255</v>
      </c>
      <c r="H1723" s="1">
        <v>41892</v>
      </c>
      <c r="I1723" s="1">
        <v>41897</v>
      </c>
      <c r="J1723" s="1">
        <v>51957</v>
      </c>
      <c r="K1723" t="s">
        <v>350</v>
      </c>
      <c r="L1723" t="s">
        <v>7</v>
      </c>
      <c r="M1723">
        <v>0</v>
      </c>
      <c r="N1723">
        <v>0</v>
      </c>
      <c r="O1723" t="s">
        <v>120</v>
      </c>
      <c r="P1723" t="s">
        <v>1586</v>
      </c>
      <c r="AH1723">
        <v>1783120</v>
      </c>
      <c r="AI1723">
        <v>1765376</v>
      </c>
      <c r="AJ1723">
        <f t="shared" si="31"/>
        <v>1</v>
      </c>
    </row>
    <row r="1724" spans="1:36">
      <c r="A1724" s="1">
        <v>46248</v>
      </c>
      <c r="B1724" t="s">
        <v>977</v>
      </c>
      <c r="C1724" t="s">
        <v>7</v>
      </c>
      <c r="D1724" t="s">
        <v>1393</v>
      </c>
      <c r="E1724" t="s">
        <v>208</v>
      </c>
      <c r="F1724" t="s">
        <v>1335</v>
      </c>
      <c r="G1724">
        <v>32255</v>
      </c>
      <c r="H1724" s="1">
        <v>41892</v>
      </c>
      <c r="I1724" s="1">
        <v>41897</v>
      </c>
      <c r="J1724" s="1">
        <v>51957</v>
      </c>
      <c r="K1724" t="s">
        <v>350</v>
      </c>
      <c r="L1724" t="s">
        <v>7</v>
      </c>
      <c r="M1724">
        <v>0</v>
      </c>
      <c r="N1724">
        <v>0</v>
      </c>
      <c r="O1724" t="s">
        <v>120</v>
      </c>
      <c r="P1724" t="s">
        <v>1586</v>
      </c>
      <c r="AH1724">
        <v>1783119</v>
      </c>
      <c r="AI1724">
        <v>1765379</v>
      </c>
      <c r="AJ1724">
        <f t="shared" si="31"/>
        <v>1</v>
      </c>
    </row>
    <row r="1725" spans="1:36">
      <c r="A1725" s="1">
        <v>46248</v>
      </c>
      <c r="B1725" t="s">
        <v>977</v>
      </c>
      <c r="C1725" t="s">
        <v>7</v>
      </c>
      <c r="D1725" t="s">
        <v>1393</v>
      </c>
      <c r="E1725" t="s">
        <v>208</v>
      </c>
      <c r="F1725" t="s">
        <v>1335</v>
      </c>
      <c r="G1725">
        <v>35456</v>
      </c>
      <c r="H1725" s="1">
        <v>42269</v>
      </c>
      <c r="I1725" s="1">
        <v>42272</v>
      </c>
      <c r="J1725" s="1">
        <v>51957</v>
      </c>
      <c r="K1725" t="s">
        <v>350</v>
      </c>
      <c r="L1725" t="s">
        <v>7</v>
      </c>
      <c r="M1725">
        <v>0</v>
      </c>
      <c r="N1725">
        <v>0</v>
      </c>
      <c r="O1725" t="s">
        <v>120</v>
      </c>
      <c r="P1725" t="s">
        <v>993</v>
      </c>
      <c r="AH1725">
        <v>1733569</v>
      </c>
      <c r="AI1725">
        <v>1765378</v>
      </c>
      <c r="AJ1725">
        <f t="shared" si="31"/>
        <v>1</v>
      </c>
    </row>
    <row r="1726" spans="1:36">
      <c r="A1726" s="1">
        <v>46220</v>
      </c>
      <c r="B1726" t="s">
        <v>977</v>
      </c>
      <c r="C1726" t="s">
        <v>7</v>
      </c>
      <c r="D1726" t="s">
        <v>1393</v>
      </c>
      <c r="E1726" t="s">
        <v>208</v>
      </c>
      <c r="F1726" t="s">
        <v>1335</v>
      </c>
      <c r="G1726">
        <v>35456</v>
      </c>
      <c r="H1726" s="1">
        <v>42269</v>
      </c>
      <c r="I1726" s="1">
        <v>42272</v>
      </c>
      <c r="J1726" s="1">
        <v>51957</v>
      </c>
      <c r="K1726" t="s">
        <v>350</v>
      </c>
      <c r="L1726" t="s">
        <v>7</v>
      </c>
      <c r="M1726">
        <v>0</v>
      </c>
      <c r="N1726">
        <v>0</v>
      </c>
      <c r="O1726" t="s">
        <v>120</v>
      </c>
      <c r="P1726" t="s">
        <v>993</v>
      </c>
      <c r="AH1726">
        <v>1733775</v>
      </c>
      <c r="AI1726">
        <v>1762592</v>
      </c>
      <c r="AJ1726">
        <f t="shared" si="31"/>
        <v>1</v>
      </c>
    </row>
    <row r="1727" spans="1:36">
      <c r="A1727" s="1">
        <v>46234</v>
      </c>
      <c r="B1727" t="s">
        <v>977</v>
      </c>
      <c r="C1727" t="s">
        <v>7</v>
      </c>
      <c r="D1727" t="s">
        <v>1311</v>
      </c>
      <c r="E1727" t="s">
        <v>208</v>
      </c>
      <c r="F1727" t="s">
        <v>1333</v>
      </c>
      <c r="G1727">
        <v>32225</v>
      </c>
      <c r="H1727" s="1">
        <v>41891</v>
      </c>
      <c r="I1727" s="1">
        <v>41894</v>
      </c>
      <c r="J1727" s="1">
        <v>53356</v>
      </c>
      <c r="K1727" t="s">
        <v>350</v>
      </c>
      <c r="L1727" t="s">
        <v>7</v>
      </c>
      <c r="M1727">
        <v>0</v>
      </c>
      <c r="N1727">
        <v>0</v>
      </c>
      <c r="O1727" t="s">
        <v>120</v>
      </c>
      <c r="P1727" t="s">
        <v>1586</v>
      </c>
      <c r="AH1727">
        <v>1733803</v>
      </c>
      <c r="AI1727">
        <v>1762593</v>
      </c>
      <c r="AJ1727">
        <f t="shared" si="31"/>
        <v>1</v>
      </c>
    </row>
    <row r="1728" spans="1:36">
      <c r="A1728" s="1">
        <v>46206</v>
      </c>
      <c r="B1728" t="s">
        <v>977</v>
      </c>
      <c r="C1728" t="s">
        <v>7</v>
      </c>
      <c r="D1728" t="s">
        <v>1311</v>
      </c>
      <c r="E1728" t="s">
        <v>208</v>
      </c>
      <c r="F1728" t="s">
        <v>1333</v>
      </c>
      <c r="G1728">
        <v>32225</v>
      </c>
      <c r="H1728" s="1">
        <v>41891</v>
      </c>
      <c r="I1728" s="1">
        <v>41894</v>
      </c>
      <c r="J1728" s="1">
        <v>53356</v>
      </c>
      <c r="K1728" t="s">
        <v>350</v>
      </c>
      <c r="L1728" t="s">
        <v>7</v>
      </c>
      <c r="M1728">
        <v>0</v>
      </c>
      <c r="N1728">
        <v>0</v>
      </c>
      <c r="O1728" t="s">
        <v>120</v>
      </c>
      <c r="P1728" t="s">
        <v>1586</v>
      </c>
      <c r="AH1728">
        <v>1734724</v>
      </c>
      <c r="AI1728">
        <v>1763134</v>
      </c>
      <c r="AJ1728">
        <f t="shared" si="31"/>
        <v>1</v>
      </c>
    </row>
    <row r="1729" spans="1:36">
      <c r="A1729" s="1">
        <v>46206</v>
      </c>
      <c r="B1729" t="s">
        <v>977</v>
      </c>
      <c r="C1729" t="s">
        <v>7</v>
      </c>
      <c r="D1729" t="s">
        <v>1311</v>
      </c>
      <c r="E1729" t="s">
        <v>208</v>
      </c>
      <c r="F1729" t="s">
        <v>1333</v>
      </c>
      <c r="G1729">
        <v>34108</v>
      </c>
      <c r="H1729" s="1">
        <v>42104</v>
      </c>
      <c r="I1729" s="1">
        <v>42109</v>
      </c>
      <c r="J1729" s="1">
        <v>53356</v>
      </c>
      <c r="K1729" t="s">
        <v>350</v>
      </c>
      <c r="L1729" t="s">
        <v>7</v>
      </c>
      <c r="M1729">
        <v>0</v>
      </c>
      <c r="N1729">
        <v>0</v>
      </c>
      <c r="O1729" t="s">
        <v>120</v>
      </c>
      <c r="P1729" t="s">
        <v>800</v>
      </c>
      <c r="AH1729">
        <v>1768288</v>
      </c>
      <c r="AI1729">
        <v>1763135</v>
      </c>
      <c r="AJ1729">
        <f t="shared" si="31"/>
        <v>1</v>
      </c>
    </row>
    <row r="1730" spans="1:36">
      <c r="A1730" s="1">
        <v>46234</v>
      </c>
      <c r="B1730" t="s">
        <v>977</v>
      </c>
      <c r="C1730" t="s">
        <v>7</v>
      </c>
      <c r="D1730" t="s">
        <v>1311</v>
      </c>
      <c r="E1730" t="s">
        <v>208</v>
      </c>
      <c r="F1730" t="s">
        <v>1333</v>
      </c>
      <c r="G1730">
        <v>34108</v>
      </c>
      <c r="H1730" s="1">
        <v>42104</v>
      </c>
      <c r="I1730" s="1">
        <v>42109</v>
      </c>
      <c r="J1730" s="1">
        <v>53356</v>
      </c>
      <c r="K1730" t="s">
        <v>350</v>
      </c>
      <c r="L1730" t="s">
        <v>7</v>
      </c>
      <c r="M1730">
        <v>0</v>
      </c>
      <c r="N1730">
        <v>0</v>
      </c>
      <c r="O1730" t="s">
        <v>120</v>
      </c>
      <c r="P1730" t="s">
        <v>800</v>
      </c>
      <c r="AH1730">
        <v>1733735</v>
      </c>
      <c r="AI1730">
        <v>1762594</v>
      </c>
      <c r="AJ1730">
        <f t="shared" si="31"/>
        <v>1</v>
      </c>
    </row>
    <row r="1731" spans="1:36">
      <c r="A1731" s="1">
        <v>46234</v>
      </c>
      <c r="B1731" t="s">
        <v>977</v>
      </c>
      <c r="C1731" t="s">
        <v>7</v>
      </c>
      <c r="D1731" t="s">
        <v>1311</v>
      </c>
      <c r="E1731" t="s">
        <v>208</v>
      </c>
      <c r="F1731" t="s">
        <v>1333</v>
      </c>
      <c r="G1731">
        <v>35424</v>
      </c>
      <c r="H1731" s="1">
        <v>42269</v>
      </c>
      <c r="I1731" s="1">
        <v>42270</v>
      </c>
      <c r="J1731" s="1">
        <v>53356</v>
      </c>
      <c r="K1731" t="s">
        <v>350</v>
      </c>
      <c r="L1731" t="s">
        <v>7</v>
      </c>
      <c r="M1731">
        <v>0</v>
      </c>
      <c r="N1731">
        <v>0</v>
      </c>
      <c r="O1731" t="s">
        <v>120</v>
      </c>
      <c r="P1731" t="s">
        <v>993</v>
      </c>
      <c r="AH1731">
        <v>1733531</v>
      </c>
      <c r="AI1731">
        <v>1765410</v>
      </c>
      <c r="AJ1731">
        <f t="shared" si="31"/>
        <v>1</v>
      </c>
    </row>
    <row r="1732" spans="1:36">
      <c r="A1732" s="1">
        <v>46206</v>
      </c>
      <c r="B1732" t="s">
        <v>977</v>
      </c>
      <c r="C1732" t="s">
        <v>7</v>
      </c>
      <c r="D1732" t="s">
        <v>1311</v>
      </c>
      <c r="E1732" t="s">
        <v>208</v>
      </c>
      <c r="F1732" t="s">
        <v>1333</v>
      </c>
      <c r="G1732">
        <v>35424</v>
      </c>
      <c r="H1732" s="1">
        <v>42269</v>
      </c>
      <c r="I1732" s="1">
        <v>42270</v>
      </c>
      <c r="J1732" s="1">
        <v>53356</v>
      </c>
      <c r="K1732" t="s">
        <v>350</v>
      </c>
      <c r="L1732" t="s">
        <v>7</v>
      </c>
      <c r="M1732">
        <v>0</v>
      </c>
      <c r="N1732">
        <v>0</v>
      </c>
      <c r="O1732" t="s">
        <v>120</v>
      </c>
      <c r="P1732" t="s">
        <v>993</v>
      </c>
      <c r="AH1732">
        <v>1733606</v>
      </c>
      <c r="AI1732">
        <v>1765441</v>
      </c>
      <c r="AJ1732">
        <f t="shared" ref="AJ1732:AJ1795" si="32">COUNTIF(AH:AH,AI1732)</f>
        <v>1</v>
      </c>
    </row>
    <row r="1733" spans="1:36">
      <c r="A1733" s="1">
        <v>46231</v>
      </c>
      <c r="B1733" t="s">
        <v>977</v>
      </c>
      <c r="C1733" t="s">
        <v>7</v>
      </c>
      <c r="D1733" t="s">
        <v>1393</v>
      </c>
      <c r="E1733" t="s">
        <v>208</v>
      </c>
      <c r="F1733" t="s">
        <v>1635</v>
      </c>
      <c r="G1733">
        <v>19906</v>
      </c>
      <c r="H1733" s="1">
        <v>40395</v>
      </c>
      <c r="I1733" s="1">
        <v>40400</v>
      </c>
      <c r="J1733" s="1">
        <v>53356</v>
      </c>
      <c r="K1733" t="s">
        <v>350</v>
      </c>
      <c r="L1733" t="s">
        <v>7</v>
      </c>
      <c r="M1733">
        <v>0</v>
      </c>
      <c r="N1733">
        <v>0</v>
      </c>
      <c r="O1733" t="s">
        <v>120</v>
      </c>
      <c r="P1733" t="s">
        <v>1586</v>
      </c>
      <c r="AH1733">
        <v>1733614</v>
      </c>
      <c r="AI1733">
        <v>1767695</v>
      </c>
      <c r="AJ1733">
        <f t="shared" si="32"/>
        <v>1</v>
      </c>
    </row>
    <row r="1734" spans="1:36">
      <c r="A1734" s="1">
        <v>46231</v>
      </c>
      <c r="B1734" t="s">
        <v>977</v>
      </c>
      <c r="C1734" t="s">
        <v>7</v>
      </c>
      <c r="D1734" t="s">
        <v>1393</v>
      </c>
      <c r="E1734" t="s">
        <v>208</v>
      </c>
      <c r="F1734" t="s">
        <v>1635</v>
      </c>
      <c r="G1734">
        <v>21202</v>
      </c>
      <c r="H1734" s="1">
        <v>40569</v>
      </c>
      <c r="I1734" s="1">
        <v>40574</v>
      </c>
      <c r="J1734" s="1">
        <v>53356</v>
      </c>
      <c r="K1734" t="s">
        <v>350</v>
      </c>
      <c r="L1734" t="s">
        <v>7</v>
      </c>
      <c r="M1734">
        <v>0</v>
      </c>
      <c r="N1734">
        <v>0</v>
      </c>
      <c r="O1734" t="s">
        <v>120</v>
      </c>
      <c r="P1734" t="s">
        <v>1586</v>
      </c>
      <c r="AH1734">
        <v>1733674</v>
      </c>
      <c r="AI1734">
        <v>1767696</v>
      </c>
      <c r="AJ1734">
        <f t="shared" si="32"/>
        <v>1</v>
      </c>
    </row>
    <row r="1735" spans="1:36">
      <c r="A1735" s="1">
        <v>46231</v>
      </c>
      <c r="B1735" t="s">
        <v>977</v>
      </c>
      <c r="C1735" t="s">
        <v>7</v>
      </c>
      <c r="D1735" t="s">
        <v>1393</v>
      </c>
      <c r="E1735" t="s">
        <v>208</v>
      </c>
      <c r="F1735" t="s">
        <v>1635</v>
      </c>
      <c r="G1735">
        <v>23466</v>
      </c>
      <c r="H1735" s="1">
        <v>40806</v>
      </c>
      <c r="I1735" s="1">
        <v>40809</v>
      </c>
      <c r="J1735" s="1">
        <v>53356</v>
      </c>
      <c r="K1735" t="s">
        <v>350</v>
      </c>
      <c r="L1735" t="s">
        <v>7</v>
      </c>
      <c r="M1735">
        <v>0</v>
      </c>
      <c r="N1735">
        <v>0</v>
      </c>
      <c r="O1735" t="s">
        <v>120</v>
      </c>
      <c r="P1735" t="s">
        <v>1586</v>
      </c>
      <c r="AH1735">
        <v>1733681</v>
      </c>
      <c r="AI1735">
        <v>1765394</v>
      </c>
      <c r="AJ1735">
        <f t="shared" si="32"/>
        <v>1</v>
      </c>
    </row>
    <row r="1736" spans="1:36">
      <c r="A1736" s="1">
        <v>46231</v>
      </c>
      <c r="B1736" t="s">
        <v>977</v>
      </c>
      <c r="C1736" t="s">
        <v>7</v>
      </c>
      <c r="D1736" t="s">
        <v>1393</v>
      </c>
      <c r="E1736" t="s">
        <v>208</v>
      </c>
      <c r="F1736" t="s">
        <v>1635</v>
      </c>
      <c r="G1736">
        <v>26041</v>
      </c>
      <c r="H1736" s="1">
        <v>41086</v>
      </c>
      <c r="I1736" s="1">
        <v>41089</v>
      </c>
      <c r="J1736" s="1">
        <v>53356</v>
      </c>
      <c r="K1736" t="s">
        <v>350</v>
      </c>
      <c r="L1736" t="s">
        <v>7</v>
      </c>
      <c r="M1736">
        <v>0</v>
      </c>
      <c r="N1736">
        <v>0</v>
      </c>
      <c r="O1736" t="s">
        <v>120</v>
      </c>
      <c r="P1736" t="s">
        <v>1586</v>
      </c>
      <c r="AH1736">
        <v>1733911</v>
      </c>
      <c r="AI1736">
        <v>1765396</v>
      </c>
      <c r="AJ1736">
        <f t="shared" si="32"/>
        <v>1</v>
      </c>
    </row>
    <row r="1737" spans="1:36">
      <c r="A1737" s="1">
        <v>46230</v>
      </c>
      <c r="B1737" t="s">
        <v>977</v>
      </c>
      <c r="C1737" t="s">
        <v>7</v>
      </c>
      <c r="D1737" t="s">
        <v>1428</v>
      </c>
      <c r="E1737" t="s">
        <v>208</v>
      </c>
      <c r="F1737" t="s">
        <v>1432</v>
      </c>
      <c r="G1737">
        <v>16179</v>
      </c>
      <c r="H1737" s="1">
        <v>39759</v>
      </c>
      <c r="I1737" s="1">
        <v>39762</v>
      </c>
      <c r="J1737" s="1">
        <v>48390</v>
      </c>
      <c r="K1737" t="s">
        <v>350</v>
      </c>
      <c r="L1737" t="s">
        <v>7</v>
      </c>
      <c r="M1737">
        <v>0</v>
      </c>
      <c r="N1737">
        <v>0</v>
      </c>
      <c r="O1737" t="s">
        <v>120</v>
      </c>
      <c r="P1737" t="s">
        <v>1605</v>
      </c>
      <c r="AH1737">
        <v>1790839</v>
      </c>
      <c r="AI1737">
        <v>1765393</v>
      </c>
      <c r="AJ1737">
        <f t="shared" si="32"/>
        <v>1</v>
      </c>
    </row>
    <row r="1738" spans="1:36">
      <c r="A1738" s="1">
        <v>46230</v>
      </c>
      <c r="B1738" t="s">
        <v>977</v>
      </c>
      <c r="C1738" t="s">
        <v>7</v>
      </c>
      <c r="D1738" t="s">
        <v>1428</v>
      </c>
      <c r="E1738" t="s">
        <v>208</v>
      </c>
      <c r="F1738" t="s">
        <v>1432</v>
      </c>
      <c r="G1738">
        <v>25344</v>
      </c>
      <c r="H1738" s="1">
        <v>40994</v>
      </c>
      <c r="I1738" s="1">
        <v>40997</v>
      </c>
      <c r="J1738" s="1">
        <v>48390</v>
      </c>
      <c r="K1738" t="s">
        <v>350</v>
      </c>
      <c r="L1738" t="s">
        <v>7</v>
      </c>
      <c r="M1738">
        <v>0</v>
      </c>
      <c r="N1738">
        <v>0</v>
      </c>
      <c r="O1738" t="s">
        <v>120</v>
      </c>
      <c r="P1738" t="s">
        <v>1618</v>
      </c>
      <c r="AH1738">
        <v>1790841</v>
      </c>
      <c r="AI1738">
        <v>1765395</v>
      </c>
      <c r="AJ1738">
        <f t="shared" si="32"/>
        <v>1</v>
      </c>
    </row>
    <row r="1739" spans="1:36">
      <c r="A1739" s="1">
        <v>46253</v>
      </c>
      <c r="B1739" t="s">
        <v>977</v>
      </c>
      <c r="C1739" t="s">
        <v>7</v>
      </c>
      <c r="D1739" t="s">
        <v>1393</v>
      </c>
      <c r="E1739" t="s">
        <v>208</v>
      </c>
      <c r="F1739" t="s">
        <v>1342</v>
      </c>
      <c r="G1739">
        <v>32284</v>
      </c>
      <c r="H1739" s="1">
        <v>41897</v>
      </c>
      <c r="I1739" s="1">
        <v>41900</v>
      </c>
      <c r="J1739" s="1">
        <v>49485</v>
      </c>
      <c r="K1739" t="s">
        <v>350</v>
      </c>
      <c r="L1739" t="s">
        <v>7</v>
      </c>
      <c r="M1739">
        <v>0</v>
      </c>
      <c r="N1739">
        <v>0</v>
      </c>
      <c r="O1739" t="s">
        <v>120</v>
      </c>
      <c r="P1739" t="s">
        <v>830</v>
      </c>
      <c r="AH1739">
        <v>1768287</v>
      </c>
      <c r="AI1739">
        <v>1765399</v>
      </c>
      <c r="AJ1739">
        <f t="shared" si="32"/>
        <v>1</v>
      </c>
    </row>
    <row r="1740" spans="1:36">
      <c r="A1740" s="1">
        <v>46225</v>
      </c>
      <c r="B1740" t="s">
        <v>977</v>
      </c>
      <c r="C1740" t="s">
        <v>7</v>
      </c>
      <c r="D1740" t="s">
        <v>1393</v>
      </c>
      <c r="E1740" t="s">
        <v>208</v>
      </c>
      <c r="F1740" t="s">
        <v>1342</v>
      </c>
      <c r="G1740">
        <v>32284</v>
      </c>
      <c r="H1740" s="1">
        <v>41897</v>
      </c>
      <c r="I1740" s="1">
        <v>41900</v>
      </c>
      <c r="J1740" s="1">
        <v>49485</v>
      </c>
      <c r="K1740" t="s">
        <v>350</v>
      </c>
      <c r="L1740" t="s">
        <v>7</v>
      </c>
      <c r="M1740">
        <v>0</v>
      </c>
      <c r="N1740">
        <v>0</v>
      </c>
      <c r="O1740" t="s">
        <v>120</v>
      </c>
      <c r="P1740" t="s">
        <v>830</v>
      </c>
      <c r="AH1740">
        <v>1790838</v>
      </c>
      <c r="AI1740">
        <v>1765397</v>
      </c>
      <c r="AJ1740">
        <f t="shared" si="32"/>
        <v>1</v>
      </c>
    </row>
    <row r="1741" spans="1:36">
      <c r="A1741" s="1">
        <v>46253</v>
      </c>
      <c r="B1741" t="s">
        <v>977</v>
      </c>
      <c r="C1741" t="s">
        <v>7</v>
      </c>
      <c r="D1741" t="s">
        <v>1393</v>
      </c>
      <c r="E1741" t="s">
        <v>208</v>
      </c>
      <c r="F1741" t="s">
        <v>1342</v>
      </c>
      <c r="G1741">
        <v>35458</v>
      </c>
      <c r="H1741" s="1">
        <v>42269</v>
      </c>
      <c r="I1741" s="1">
        <v>42272</v>
      </c>
      <c r="J1741" s="1">
        <v>49485</v>
      </c>
      <c r="K1741" t="s">
        <v>350</v>
      </c>
      <c r="L1741" t="s">
        <v>7</v>
      </c>
      <c r="M1741">
        <v>0</v>
      </c>
      <c r="N1741">
        <v>0</v>
      </c>
      <c r="O1741" t="s">
        <v>120</v>
      </c>
      <c r="P1741" t="s">
        <v>993</v>
      </c>
      <c r="AH1741">
        <v>1790840</v>
      </c>
      <c r="AI1741">
        <v>1765398</v>
      </c>
      <c r="AJ1741">
        <f t="shared" si="32"/>
        <v>1</v>
      </c>
    </row>
    <row r="1742" spans="1:36">
      <c r="A1742" s="1">
        <v>46225</v>
      </c>
      <c r="B1742" t="s">
        <v>977</v>
      </c>
      <c r="C1742" t="s">
        <v>7</v>
      </c>
      <c r="D1742" t="s">
        <v>1393</v>
      </c>
      <c r="E1742" t="s">
        <v>208</v>
      </c>
      <c r="F1742" t="s">
        <v>1342</v>
      </c>
      <c r="G1742">
        <v>35458</v>
      </c>
      <c r="H1742" s="1">
        <v>42269</v>
      </c>
      <c r="I1742" s="1">
        <v>42272</v>
      </c>
      <c r="J1742" s="1">
        <v>49485</v>
      </c>
      <c r="K1742" t="s">
        <v>350</v>
      </c>
      <c r="L1742" t="s">
        <v>7</v>
      </c>
      <c r="M1742">
        <v>0</v>
      </c>
      <c r="N1742">
        <v>0</v>
      </c>
      <c r="O1742" t="s">
        <v>120</v>
      </c>
      <c r="P1742" t="s">
        <v>993</v>
      </c>
      <c r="AH1742">
        <v>1733573</v>
      </c>
      <c r="AI1742">
        <v>1765400</v>
      </c>
      <c r="AJ1742">
        <f t="shared" si="32"/>
        <v>1</v>
      </c>
    </row>
    <row r="1743" spans="1:36">
      <c r="A1743" s="1">
        <v>46230</v>
      </c>
      <c r="B1743" t="s">
        <v>977</v>
      </c>
      <c r="C1743" t="s">
        <v>7</v>
      </c>
      <c r="D1743" t="s">
        <v>1428</v>
      </c>
      <c r="E1743" t="s">
        <v>208</v>
      </c>
      <c r="F1743" t="s">
        <v>1346</v>
      </c>
      <c r="G1743">
        <v>16180</v>
      </c>
      <c r="H1743" s="1">
        <v>39759</v>
      </c>
      <c r="I1743" s="1">
        <v>39762</v>
      </c>
      <c r="J1743" s="1">
        <v>48755</v>
      </c>
      <c r="K1743" t="s">
        <v>350</v>
      </c>
      <c r="L1743" t="s">
        <v>7</v>
      </c>
      <c r="M1743">
        <v>0</v>
      </c>
      <c r="N1743">
        <v>0</v>
      </c>
      <c r="O1743" t="s">
        <v>120</v>
      </c>
      <c r="P1743" t="s">
        <v>1605</v>
      </c>
      <c r="AH1743">
        <v>1758431</v>
      </c>
      <c r="AI1743">
        <v>1765481</v>
      </c>
      <c r="AJ1743">
        <f t="shared" si="32"/>
        <v>2</v>
      </c>
    </row>
    <row r="1744" spans="1:36">
      <c r="A1744" s="1">
        <v>46230</v>
      </c>
      <c r="B1744" t="s">
        <v>977</v>
      </c>
      <c r="C1744" t="s">
        <v>7</v>
      </c>
      <c r="D1744" t="s">
        <v>1428</v>
      </c>
      <c r="E1744" t="s">
        <v>208</v>
      </c>
      <c r="F1744" t="s">
        <v>1346</v>
      </c>
      <c r="G1744">
        <v>16180</v>
      </c>
      <c r="H1744" s="1">
        <v>39759</v>
      </c>
      <c r="I1744" s="1">
        <v>39762</v>
      </c>
      <c r="J1744" s="1">
        <v>48755</v>
      </c>
      <c r="K1744" t="s">
        <v>980</v>
      </c>
      <c r="L1744" t="s">
        <v>7</v>
      </c>
      <c r="M1744">
        <v>6123.68</v>
      </c>
      <c r="N1744">
        <v>6123.68</v>
      </c>
      <c r="O1744" t="s">
        <v>120</v>
      </c>
      <c r="P1744" t="s">
        <v>1605</v>
      </c>
      <c r="AH1744">
        <v>1783068</v>
      </c>
      <c r="AI1744">
        <v>1762590</v>
      </c>
      <c r="AJ1744">
        <f t="shared" si="32"/>
        <v>1</v>
      </c>
    </row>
    <row r="1745" spans="1:36">
      <c r="A1745" s="1">
        <v>46230</v>
      </c>
      <c r="B1745" t="s">
        <v>977</v>
      </c>
      <c r="C1745" t="s">
        <v>7</v>
      </c>
      <c r="D1745" t="s">
        <v>1428</v>
      </c>
      <c r="E1745" t="s">
        <v>208</v>
      </c>
      <c r="F1745" t="s">
        <v>1346</v>
      </c>
      <c r="G1745">
        <v>38329</v>
      </c>
      <c r="H1745" s="1">
        <v>42612</v>
      </c>
      <c r="I1745" s="1">
        <v>42614</v>
      </c>
      <c r="J1745" s="1">
        <v>48755</v>
      </c>
      <c r="K1745" t="s">
        <v>980</v>
      </c>
      <c r="L1745" t="s">
        <v>7</v>
      </c>
      <c r="M1745">
        <v>-6123.68</v>
      </c>
      <c r="N1745">
        <v>-6123.68</v>
      </c>
      <c r="O1745" t="s">
        <v>120</v>
      </c>
      <c r="P1745" t="s">
        <v>993</v>
      </c>
      <c r="AH1745">
        <v>1800323</v>
      </c>
      <c r="AI1745">
        <v>1762591</v>
      </c>
      <c r="AJ1745">
        <f t="shared" si="32"/>
        <v>1</v>
      </c>
    </row>
    <row r="1746" spans="1:36">
      <c r="A1746" s="1">
        <v>46230</v>
      </c>
      <c r="B1746" t="s">
        <v>977</v>
      </c>
      <c r="C1746" t="s">
        <v>7</v>
      </c>
      <c r="D1746" t="s">
        <v>1428</v>
      </c>
      <c r="E1746" t="s">
        <v>208</v>
      </c>
      <c r="F1746" t="s">
        <v>1346</v>
      </c>
      <c r="G1746">
        <v>38329</v>
      </c>
      <c r="H1746" s="1">
        <v>42612</v>
      </c>
      <c r="I1746" s="1">
        <v>42614</v>
      </c>
      <c r="J1746" s="1">
        <v>48755</v>
      </c>
      <c r="K1746" t="s">
        <v>350</v>
      </c>
      <c r="L1746" t="s">
        <v>7</v>
      </c>
      <c r="M1746">
        <v>0</v>
      </c>
      <c r="N1746">
        <v>0</v>
      </c>
      <c r="O1746" t="s">
        <v>120</v>
      </c>
      <c r="P1746" t="s">
        <v>993</v>
      </c>
      <c r="AH1746">
        <v>1802922</v>
      </c>
      <c r="AI1746">
        <v>1762589</v>
      </c>
      <c r="AJ1746">
        <f t="shared" si="32"/>
        <v>1</v>
      </c>
    </row>
    <row r="1747" spans="1:36">
      <c r="A1747" s="1">
        <v>46230</v>
      </c>
      <c r="B1747" t="s">
        <v>977</v>
      </c>
      <c r="C1747" t="s">
        <v>7</v>
      </c>
      <c r="D1747" t="s">
        <v>1428</v>
      </c>
      <c r="E1747" t="s">
        <v>208</v>
      </c>
      <c r="F1747" t="s">
        <v>1435</v>
      </c>
      <c r="G1747">
        <v>16181</v>
      </c>
      <c r="H1747" s="1">
        <v>39759</v>
      </c>
      <c r="I1747" s="1">
        <v>39762</v>
      </c>
      <c r="J1747" s="1">
        <v>48785</v>
      </c>
      <c r="K1747" t="s">
        <v>980</v>
      </c>
      <c r="L1747" t="s">
        <v>7</v>
      </c>
      <c r="M1747">
        <v>393.75</v>
      </c>
      <c r="N1747">
        <v>393.75</v>
      </c>
      <c r="O1747" t="s">
        <v>120</v>
      </c>
      <c r="P1747" t="s">
        <v>1605</v>
      </c>
      <c r="AH1747">
        <v>1808919</v>
      </c>
      <c r="AI1747">
        <v>1765479</v>
      </c>
      <c r="AJ1747">
        <f t="shared" si="32"/>
        <v>2</v>
      </c>
    </row>
    <row r="1748" spans="1:36">
      <c r="A1748" s="1">
        <v>46230</v>
      </c>
      <c r="B1748" t="s">
        <v>977</v>
      </c>
      <c r="C1748" t="s">
        <v>7</v>
      </c>
      <c r="D1748" t="s">
        <v>1428</v>
      </c>
      <c r="E1748" t="s">
        <v>208</v>
      </c>
      <c r="F1748" t="s">
        <v>1435</v>
      </c>
      <c r="G1748">
        <v>16181</v>
      </c>
      <c r="H1748" s="1">
        <v>39759</v>
      </c>
      <c r="I1748" s="1">
        <v>39762</v>
      </c>
      <c r="J1748" s="1">
        <v>48785</v>
      </c>
      <c r="K1748" t="s">
        <v>350</v>
      </c>
      <c r="L1748" t="s">
        <v>7</v>
      </c>
      <c r="M1748">
        <v>0</v>
      </c>
      <c r="N1748">
        <v>0</v>
      </c>
      <c r="O1748" t="s">
        <v>120</v>
      </c>
      <c r="P1748" t="s">
        <v>1605</v>
      </c>
      <c r="AH1748">
        <v>1808933</v>
      </c>
      <c r="AI1748">
        <v>1765482</v>
      </c>
      <c r="AJ1748">
        <f t="shared" si="32"/>
        <v>2</v>
      </c>
    </row>
    <row r="1749" spans="1:36">
      <c r="A1749" s="1">
        <v>46230</v>
      </c>
      <c r="B1749" t="s">
        <v>977</v>
      </c>
      <c r="C1749" t="s">
        <v>7</v>
      </c>
      <c r="D1749" t="s">
        <v>1428</v>
      </c>
      <c r="E1749" t="s">
        <v>208</v>
      </c>
      <c r="F1749" t="s">
        <v>1435</v>
      </c>
      <c r="G1749">
        <v>25337</v>
      </c>
      <c r="H1749" s="1">
        <v>40994</v>
      </c>
      <c r="I1749" s="1">
        <v>40997</v>
      </c>
      <c r="J1749" s="1">
        <v>48785</v>
      </c>
      <c r="K1749" t="s">
        <v>980</v>
      </c>
      <c r="L1749" t="s">
        <v>7</v>
      </c>
      <c r="M1749">
        <v>-393.75</v>
      </c>
      <c r="N1749">
        <v>-393.75</v>
      </c>
      <c r="O1749" t="s">
        <v>120</v>
      </c>
      <c r="P1749" t="s">
        <v>1585</v>
      </c>
      <c r="AH1749">
        <v>1783692</v>
      </c>
      <c r="AI1749">
        <v>1765472</v>
      </c>
      <c r="AJ1749">
        <f t="shared" si="32"/>
        <v>1</v>
      </c>
    </row>
    <row r="1750" spans="1:36">
      <c r="A1750" s="1">
        <v>46230</v>
      </c>
      <c r="B1750" t="s">
        <v>977</v>
      </c>
      <c r="C1750" t="s">
        <v>7</v>
      </c>
      <c r="D1750" t="s">
        <v>1428</v>
      </c>
      <c r="E1750" t="s">
        <v>208</v>
      </c>
      <c r="F1750" t="s">
        <v>1435</v>
      </c>
      <c r="G1750">
        <v>25337</v>
      </c>
      <c r="H1750" s="1">
        <v>40994</v>
      </c>
      <c r="I1750" s="1">
        <v>40997</v>
      </c>
      <c r="J1750" s="1">
        <v>48785</v>
      </c>
      <c r="K1750" t="s">
        <v>350</v>
      </c>
      <c r="L1750" t="s">
        <v>7</v>
      </c>
      <c r="M1750">
        <v>0</v>
      </c>
      <c r="N1750">
        <v>0</v>
      </c>
      <c r="O1750" t="s">
        <v>120</v>
      </c>
      <c r="P1750" t="s">
        <v>1585</v>
      </c>
      <c r="AH1750">
        <v>1758430</v>
      </c>
      <c r="AI1750">
        <v>1765456</v>
      </c>
      <c r="AJ1750">
        <f t="shared" si="32"/>
        <v>1</v>
      </c>
    </row>
    <row r="1751" spans="1:36">
      <c r="A1751" s="1">
        <v>46230</v>
      </c>
      <c r="B1751" t="s">
        <v>977</v>
      </c>
      <c r="C1751" t="s">
        <v>7</v>
      </c>
      <c r="D1751" t="s">
        <v>1436</v>
      </c>
      <c r="E1751" t="s">
        <v>208</v>
      </c>
      <c r="F1751" t="s">
        <v>1345</v>
      </c>
      <c r="G1751">
        <v>15087</v>
      </c>
      <c r="H1751" s="1">
        <v>39293</v>
      </c>
      <c r="I1751" s="1">
        <v>39293</v>
      </c>
      <c r="J1751" s="1">
        <v>50611</v>
      </c>
      <c r="K1751" t="s">
        <v>350</v>
      </c>
      <c r="L1751" t="s">
        <v>7</v>
      </c>
      <c r="M1751">
        <v>0</v>
      </c>
      <c r="N1751">
        <v>0</v>
      </c>
      <c r="O1751" t="s">
        <v>120</v>
      </c>
      <c r="P1751" t="s">
        <v>1164</v>
      </c>
      <c r="AH1751">
        <v>1783067</v>
      </c>
      <c r="AI1751">
        <v>1765455</v>
      </c>
      <c r="AJ1751">
        <f t="shared" si="32"/>
        <v>1</v>
      </c>
    </row>
    <row r="1752" spans="1:36">
      <c r="A1752" s="1">
        <v>46230</v>
      </c>
      <c r="B1752" t="s">
        <v>977</v>
      </c>
      <c r="C1752" t="s">
        <v>7</v>
      </c>
      <c r="D1752" t="s">
        <v>1436</v>
      </c>
      <c r="E1752" t="s">
        <v>208</v>
      </c>
      <c r="F1752" t="s">
        <v>1345</v>
      </c>
      <c r="G1752">
        <v>15087</v>
      </c>
      <c r="H1752" s="1">
        <v>39293</v>
      </c>
      <c r="I1752" s="1">
        <v>39293</v>
      </c>
      <c r="J1752" s="1">
        <v>50611</v>
      </c>
      <c r="K1752" t="s">
        <v>980</v>
      </c>
      <c r="L1752" t="s">
        <v>7</v>
      </c>
      <c r="M1752">
        <v>4496.4799999999996</v>
      </c>
      <c r="N1752">
        <v>4496.4799999999996</v>
      </c>
      <c r="O1752" t="s">
        <v>120</v>
      </c>
      <c r="P1752" t="s">
        <v>1164</v>
      </c>
      <c r="AH1752">
        <v>1800322</v>
      </c>
      <c r="AI1752">
        <v>1765480</v>
      </c>
      <c r="AJ1752">
        <f t="shared" si="32"/>
        <v>2</v>
      </c>
    </row>
    <row r="1753" spans="1:36">
      <c r="A1753" s="1">
        <v>46230</v>
      </c>
      <c r="B1753" t="s">
        <v>977</v>
      </c>
      <c r="C1753" t="s">
        <v>7</v>
      </c>
      <c r="D1753" t="s">
        <v>1436</v>
      </c>
      <c r="E1753" t="s">
        <v>208</v>
      </c>
      <c r="F1753" t="s">
        <v>1345</v>
      </c>
      <c r="G1753">
        <v>38341</v>
      </c>
      <c r="H1753" s="1">
        <v>42612</v>
      </c>
      <c r="I1753" s="1">
        <v>42614</v>
      </c>
      <c r="J1753" s="1">
        <v>50611</v>
      </c>
      <c r="K1753" t="s">
        <v>350</v>
      </c>
      <c r="L1753" t="s">
        <v>7</v>
      </c>
      <c r="M1753">
        <v>0</v>
      </c>
      <c r="N1753">
        <v>0</v>
      </c>
      <c r="O1753" t="s">
        <v>120</v>
      </c>
      <c r="P1753" t="s">
        <v>993</v>
      </c>
      <c r="AH1753">
        <v>1802921</v>
      </c>
      <c r="AI1753">
        <v>1765437</v>
      </c>
      <c r="AJ1753">
        <f t="shared" si="32"/>
        <v>1</v>
      </c>
    </row>
    <row r="1754" spans="1:36">
      <c r="A1754" s="1">
        <v>46230</v>
      </c>
      <c r="B1754" t="s">
        <v>977</v>
      </c>
      <c r="C1754" t="s">
        <v>7</v>
      </c>
      <c r="D1754" t="s">
        <v>1436</v>
      </c>
      <c r="E1754" t="s">
        <v>208</v>
      </c>
      <c r="F1754" t="s">
        <v>1345</v>
      </c>
      <c r="G1754">
        <v>38341</v>
      </c>
      <c r="H1754" s="1">
        <v>42612</v>
      </c>
      <c r="I1754" s="1">
        <v>42614</v>
      </c>
      <c r="J1754" s="1">
        <v>50611</v>
      </c>
      <c r="K1754" t="s">
        <v>980</v>
      </c>
      <c r="L1754" t="s">
        <v>7</v>
      </c>
      <c r="M1754">
        <v>-4496.4799999999996</v>
      </c>
      <c r="N1754">
        <v>-4496.4799999999996</v>
      </c>
      <c r="O1754" t="s">
        <v>120</v>
      </c>
      <c r="P1754" t="s">
        <v>993</v>
      </c>
      <c r="AH1754">
        <v>1808918</v>
      </c>
      <c r="AI1754">
        <v>1765459</v>
      </c>
      <c r="AJ1754">
        <f t="shared" si="32"/>
        <v>1</v>
      </c>
    </row>
    <row r="1755" spans="1:36">
      <c r="A1755" s="1">
        <v>46218</v>
      </c>
      <c r="B1755" t="s">
        <v>977</v>
      </c>
      <c r="C1755" t="s">
        <v>7</v>
      </c>
      <c r="D1755" t="s">
        <v>1311</v>
      </c>
      <c r="E1755" t="s">
        <v>208</v>
      </c>
      <c r="F1755" t="s">
        <v>1353</v>
      </c>
      <c r="G1755">
        <v>20440</v>
      </c>
      <c r="H1755" s="1">
        <v>40479</v>
      </c>
      <c r="I1755" s="1">
        <v>40484</v>
      </c>
      <c r="J1755" s="1">
        <v>50785</v>
      </c>
      <c r="K1755" t="s">
        <v>980</v>
      </c>
      <c r="L1755" t="s">
        <v>7</v>
      </c>
      <c r="M1755">
        <v>1139</v>
      </c>
      <c r="N1755">
        <v>1139</v>
      </c>
      <c r="O1755" t="s">
        <v>120</v>
      </c>
      <c r="P1755" t="s">
        <v>800</v>
      </c>
      <c r="AH1755">
        <v>1808932</v>
      </c>
      <c r="AI1755">
        <v>1765458</v>
      </c>
      <c r="AJ1755">
        <f t="shared" si="32"/>
        <v>1</v>
      </c>
    </row>
    <row r="1756" spans="1:36">
      <c r="A1756" s="1">
        <v>46218</v>
      </c>
      <c r="B1756" t="s">
        <v>977</v>
      </c>
      <c r="C1756" t="s">
        <v>7</v>
      </c>
      <c r="D1756" t="s">
        <v>1311</v>
      </c>
      <c r="E1756" t="s">
        <v>208</v>
      </c>
      <c r="F1756" t="s">
        <v>1353</v>
      </c>
      <c r="G1756">
        <v>20440</v>
      </c>
      <c r="H1756" s="1">
        <v>40479</v>
      </c>
      <c r="I1756" s="1">
        <v>40484</v>
      </c>
      <c r="J1756" s="1">
        <v>50785</v>
      </c>
      <c r="K1756" t="s">
        <v>350</v>
      </c>
      <c r="L1756" t="s">
        <v>7</v>
      </c>
      <c r="M1756">
        <v>0</v>
      </c>
      <c r="N1756">
        <v>0</v>
      </c>
      <c r="O1756" t="s">
        <v>120</v>
      </c>
      <c r="P1756" t="s">
        <v>800</v>
      </c>
      <c r="AH1756">
        <v>1783691</v>
      </c>
      <c r="AI1756">
        <v>1765478</v>
      </c>
      <c r="AJ1756">
        <f t="shared" si="32"/>
        <v>2</v>
      </c>
    </row>
    <row r="1757" spans="1:36">
      <c r="A1757" s="1">
        <v>46218</v>
      </c>
      <c r="B1757" t="s">
        <v>977</v>
      </c>
      <c r="C1757" t="s">
        <v>7</v>
      </c>
      <c r="D1757" t="s">
        <v>1393</v>
      </c>
      <c r="E1757" t="s">
        <v>208</v>
      </c>
      <c r="F1757" t="s">
        <v>1353</v>
      </c>
      <c r="G1757">
        <v>20441</v>
      </c>
      <c r="H1757" s="1">
        <v>40479</v>
      </c>
      <c r="I1757" s="1">
        <v>40484</v>
      </c>
      <c r="J1757" s="1">
        <v>50785</v>
      </c>
      <c r="K1757" t="s">
        <v>980</v>
      </c>
      <c r="L1757" t="s">
        <v>7</v>
      </c>
      <c r="M1757">
        <v>1139</v>
      </c>
      <c r="N1757">
        <v>1139</v>
      </c>
      <c r="O1757" t="s">
        <v>120</v>
      </c>
      <c r="P1757" t="s">
        <v>800</v>
      </c>
      <c r="AH1757">
        <v>1734722</v>
      </c>
      <c r="AI1757">
        <v>1765483</v>
      </c>
      <c r="AJ1757">
        <f t="shared" si="32"/>
        <v>1</v>
      </c>
    </row>
    <row r="1758" spans="1:36">
      <c r="A1758" s="1">
        <v>46218</v>
      </c>
      <c r="B1758" t="s">
        <v>977</v>
      </c>
      <c r="C1758" t="s">
        <v>7</v>
      </c>
      <c r="D1758" t="s">
        <v>1393</v>
      </c>
      <c r="E1758" t="s">
        <v>208</v>
      </c>
      <c r="F1758" t="s">
        <v>1353</v>
      </c>
      <c r="G1758">
        <v>20441</v>
      </c>
      <c r="H1758" s="1">
        <v>40479</v>
      </c>
      <c r="I1758" s="1">
        <v>40484</v>
      </c>
      <c r="J1758" s="1">
        <v>50785</v>
      </c>
      <c r="K1758" t="s">
        <v>350</v>
      </c>
      <c r="L1758" t="s">
        <v>7</v>
      </c>
      <c r="M1758">
        <v>0</v>
      </c>
      <c r="N1758">
        <v>0</v>
      </c>
      <c r="O1758" t="s">
        <v>120</v>
      </c>
      <c r="P1758" t="s">
        <v>800</v>
      </c>
      <c r="AH1758">
        <v>1734723</v>
      </c>
      <c r="AI1758">
        <v>1767670</v>
      </c>
      <c r="AJ1758">
        <f t="shared" si="32"/>
        <v>1</v>
      </c>
    </row>
    <row r="1759" spans="1:36">
      <c r="A1759" s="1">
        <v>46218</v>
      </c>
      <c r="B1759" t="s">
        <v>977</v>
      </c>
      <c r="C1759" t="s">
        <v>7</v>
      </c>
      <c r="D1759" t="s">
        <v>1311</v>
      </c>
      <c r="E1759" t="s">
        <v>208</v>
      </c>
      <c r="F1759" t="s">
        <v>1353</v>
      </c>
      <c r="G1759">
        <v>20442</v>
      </c>
      <c r="H1759" s="1">
        <v>40479</v>
      </c>
      <c r="I1759" s="1">
        <v>40484</v>
      </c>
      <c r="J1759" s="1">
        <v>50785</v>
      </c>
      <c r="K1759" t="s">
        <v>350</v>
      </c>
      <c r="L1759" t="s">
        <v>7</v>
      </c>
      <c r="M1759">
        <v>0</v>
      </c>
      <c r="N1759">
        <v>0</v>
      </c>
      <c r="O1759" t="s">
        <v>120</v>
      </c>
      <c r="P1759" t="s">
        <v>1629</v>
      </c>
      <c r="AH1759">
        <v>1734683</v>
      </c>
      <c r="AI1759">
        <v>1767671</v>
      </c>
      <c r="AJ1759">
        <f t="shared" si="32"/>
        <v>1</v>
      </c>
    </row>
    <row r="1760" spans="1:36">
      <c r="A1760" s="1">
        <v>46218</v>
      </c>
      <c r="B1760" t="s">
        <v>977</v>
      </c>
      <c r="C1760" t="s">
        <v>7</v>
      </c>
      <c r="D1760" t="s">
        <v>1311</v>
      </c>
      <c r="E1760" t="s">
        <v>208</v>
      </c>
      <c r="F1760" t="s">
        <v>1353</v>
      </c>
      <c r="G1760">
        <v>20442</v>
      </c>
      <c r="H1760" s="1">
        <v>40479</v>
      </c>
      <c r="I1760" s="1">
        <v>40484</v>
      </c>
      <c r="J1760" s="1">
        <v>50785</v>
      </c>
      <c r="K1760" t="s">
        <v>980</v>
      </c>
      <c r="L1760" t="s">
        <v>7</v>
      </c>
      <c r="M1760">
        <v>3502.81</v>
      </c>
      <c r="N1760">
        <v>3502.81</v>
      </c>
      <c r="O1760" t="s">
        <v>120</v>
      </c>
      <c r="P1760" t="s">
        <v>1629</v>
      </c>
      <c r="AH1760">
        <v>1734721</v>
      </c>
      <c r="AI1760">
        <v>1767672</v>
      </c>
      <c r="AJ1760">
        <f t="shared" si="32"/>
        <v>1</v>
      </c>
    </row>
    <row r="1761" spans="1:36">
      <c r="A1761" s="1">
        <v>46218</v>
      </c>
      <c r="B1761" t="s">
        <v>977</v>
      </c>
      <c r="C1761" t="s">
        <v>7</v>
      </c>
      <c r="D1761" t="s">
        <v>1393</v>
      </c>
      <c r="E1761" t="s">
        <v>208</v>
      </c>
      <c r="F1761" t="s">
        <v>1353</v>
      </c>
      <c r="G1761">
        <v>20443</v>
      </c>
      <c r="H1761" s="1">
        <v>40479</v>
      </c>
      <c r="I1761" s="1">
        <v>40484</v>
      </c>
      <c r="J1761" s="1">
        <v>50785</v>
      </c>
      <c r="K1761" t="s">
        <v>350</v>
      </c>
      <c r="L1761" t="s">
        <v>7</v>
      </c>
      <c r="M1761">
        <v>0</v>
      </c>
      <c r="N1761">
        <v>0</v>
      </c>
      <c r="O1761" t="s">
        <v>120</v>
      </c>
      <c r="P1761" t="s">
        <v>1629</v>
      </c>
      <c r="AH1761">
        <v>1734720</v>
      </c>
      <c r="AI1761">
        <v>1767668</v>
      </c>
      <c r="AJ1761">
        <f t="shared" si="32"/>
        <v>1</v>
      </c>
    </row>
    <row r="1762" spans="1:36">
      <c r="A1762" s="1">
        <v>46218</v>
      </c>
      <c r="B1762" t="s">
        <v>977</v>
      </c>
      <c r="C1762" t="s">
        <v>7</v>
      </c>
      <c r="D1762" t="s">
        <v>1393</v>
      </c>
      <c r="E1762" t="s">
        <v>208</v>
      </c>
      <c r="F1762" t="s">
        <v>1353</v>
      </c>
      <c r="G1762">
        <v>20443</v>
      </c>
      <c r="H1762" s="1">
        <v>40479</v>
      </c>
      <c r="I1762" s="1">
        <v>40484</v>
      </c>
      <c r="J1762" s="1">
        <v>50785</v>
      </c>
      <c r="K1762" t="s">
        <v>980</v>
      </c>
      <c r="L1762" t="s">
        <v>7</v>
      </c>
      <c r="M1762">
        <v>3502.81</v>
      </c>
      <c r="N1762">
        <v>3502.81</v>
      </c>
      <c r="O1762" t="s">
        <v>120</v>
      </c>
      <c r="P1762" t="s">
        <v>1629</v>
      </c>
      <c r="AH1762">
        <v>1734772</v>
      </c>
      <c r="AI1762">
        <v>1767674</v>
      </c>
      <c r="AJ1762">
        <f t="shared" si="32"/>
        <v>1</v>
      </c>
    </row>
    <row r="1763" spans="1:36">
      <c r="A1763" s="1">
        <v>46218</v>
      </c>
      <c r="B1763" t="s">
        <v>977</v>
      </c>
      <c r="C1763" t="s">
        <v>7</v>
      </c>
      <c r="D1763" t="s">
        <v>1311</v>
      </c>
      <c r="E1763" t="s">
        <v>208</v>
      </c>
      <c r="F1763" t="s">
        <v>1353</v>
      </c>
      <c r="G1763">
        <v>23360</v>
      </c>
      <c r="H1763" s="1">
        <v>40794</v>
      </c>
      <c r="I1763" s="1">
        <v>40799</v>
      </c>
      <c r="J1763" s="1">
        <v>50785</v>
      </c>
      <c r="K1763" t="s">
        <v>980</v>
      </c>
      <c r="L1763" t="s">
        <v>7</v>
      </c>
      <c r="M1763">
        <v>-4641.8100000000004</v>
      </c>
      <c r="N1763">
        <v>-4641.8100000000004</v>
      </c>
      <c r="O1763" t="s">
        <v>120</v>
      </c>
      <c r="P1763" t="s">
        <v>993</v>
      </c>
      <c r="AH1763">
        <v>1755608</v>
      </c>
      <c r="AI1763">
        <v>1767673</v>
      </c>
      <c r="AJ1763">
        <f t="shared" si="32"/>
        <v>1</v>
      </c>
    </row>
    <row r="1764" spans="1:36">
      <c r="A1764" s="1">
        <v>46218</v>
      </c>
      <c r="B1764" t="s">
        <v>977</v>
      </c>
      <c r="C1764" t="s">
        <v>7</v>
      </c>
      <c r="D1764" t="s">
        <v>1311</v>
      </c>
      <c r="E1764" t="s">
        <v>208</v>
      </c>
      <c r="F1764" t="s">
        <v>1353</v>
      </c>
      <c r="G1764">
        <v>23360</v>
      </c>
      <c r="H1764" s="1">
        <v>40794</v>
      </c>
      <c r="I1764" s="1">
        <v>40799</v>
      </c>
      <c r="J1764" s="1">
        <v>50785</v>
      </c>
      <c r="K1764" t="s">
        <v>350</v>
      </c>
      <c r="L1764" t="s">
        <v>7</v>
      </c>
      <c r="M1764">
        <v>0</v>
      </c>
      <c r="N1764">
        <v>0</v>
      </c>
      <c r="O1764" t="s">
        <v>120</v>
      </c>
      <c r="P1764" t="s">
        <v>993</v>
      </c>
      <c r="AH1764">
        <v>1758474</v>
      </c>
      <c r="AI1764">
        <v>1768262</v>
      </c>
      <c r="AJ1764">
        <f t="shared" si="32"/>
        <v>2</v>
      </c>
    </row>
    <row r="1765" spans="1:36">
      <c r="A1765" s="1">
        <v>46218</v>
      </c>
      <c r="B1765" t="s">
        <v>977</v>
      </c>
      <c r="C1765" t="s">
        <v>7</v>
      </c>
      <c r="D1765" t="s">
        <v>1393</v>
      </c>
      <c r="E1765" t="s">
        <v>208</v>
      </c>
      <c r="F1765" t="s">
        <v>1353</v>
      </c>
      <c r="G1765">
        <v>24819</v>
      </c>
      <c r="H1765" s="1">
        <v>40946</v>
      </c>
      <c r="I1765" s="1">
        <v>40949</v>
      </c>
      <c r="J1765" s="1">
        <v>50785</v>
      </c>
      <c r="K1765" t="s">
        <v>980</v>
      </c>
      <c r="L1765" t="s">
        <v>7</v>
      </c>
      <c r="M1765">
        <v>-4641.8100000000004</v>
      </c>
      <c r="N1765">
        <v>-4641.8100000000004</v>
      </c>
      <c r="O1765" t="s">
        <v>120</v>
      </c>
      <c r="P1765" t="s">
        <v>1585</v>
      </c>
      <c r="AH1765">
        <v>1762586</v>
      </c>
      <c r="AI1765">
        <v>1765488</v>
      </c>
      <c r="AJ1765">
        <f t="shared" si="32"/>
        <v>1</v>
      </c>
    </row>
    <row r="1766" spans="1:36">
      <c r="A1766" s="1">
        <v>46218</v>
      </c>
      <c r="B1766" t="s">
        <v>977</v>
      </c>
      <c r="C1766" t="s">
        <v>7</v>
      </c>
      <c r="D1766" t="s">
        <v>1393</v>
      </c>
      <c r="E1766" t="s">
        <v>208</v>
      </c>
      <c r="F1766" t="s">
        <v>1353</v>
      </c>
      <c r="G1766">
        <v>24819</v>
      </c>
      <c r="H1766" s="1">
        <v>40946</v>
      </c>
      <c r="I1766" s="1">
        <v>40949</v>
      </c>
      <c r="J1766" s="1">
        <v>50785</v>
      </c>
      <c r="K1766" t="s">
        <v>350</v>
      </c>
      <c r="L1766" t="s">
        <v>7</v>
      </c>
      <c r="M1766">
        <v>0</v>
      </c>
      <c r="N1766">
        <v>0</v>
      </c>
      <c r="O1766" t="s">
        <v>120</v>
      </c>
      <c r="P1766" t="s">
        <v>1585</v>
      </c>
      <c r="AH1766">
        <v>1765480</v>
      </c>
      <c r="AI1766">
        <v>1765492</v>
      </c>
      <c r="AJ1766">
        <f t="shared" si="32"/>
        <v>1</v>
      </c>
    </row>
    <row r="1767" spans="1:36">
      <c r="A1767" s="1">
        <v>46240</v>
      </c>
      <c r="B1767" t="s">
        <v>977</v>
      </c>
      <c r="C1767" t="s">
        <v>7</v>
      </c>
      <c r="D1767" t="s">
        <v>1393</v>
      </c>
      <c r="E1767" t="s">
        <v>208</v>
      </c>
      <c r="F1767" t="s">
        <v>1438</v>
      </c>
      <c r="G1767">
        <v>19004</v>
      </c>
      <c r="H1767" s="1">
        <v>40240</v>
      </c>
      <c r="I1767" s="1">
        <v>40245</v>
      </c>
      <c r="J1767" s="1">
        <v>52712</v>
      </c>
      <c r="K1767" t="s">
        <v>350</v>
      </c>
      <c r="L1767" t="s">
        <v>7</v>
      </c>
      <c r="M1767">
        <v>0</v>
      </c>
      <c r="N1767">
        <v>0</v>
      </c>
      <c r="O1767" t="s">
        <v>120</v>
      </c>
      <c r="P1767" t="s">
        <v>830</v>
      </c>
      <c r="AH1767">
        <v>1768315</v>
      </c>
      <c r="AI1767">
        <v>1765493</v>
      </c>
      <c r="AJ1767">
        <f t="shared" si="32"/>
        <v>1</v>
      </c>
    </row>
    <row r="1768" spans="1:36">
      <c r="A1768" s="1">
        <v>46212</v>
      </c>
      <c r="B1768" t="s">
        <v>977</v>
      </c>
      <c r="C1768" t="s">
        <v>7</v>
      </c>
      <c r="D1768" t="s">
        <v>1393</v>
      </c>
      <c r="E1768" t="s">
        <v>208</v>
      </c>
      <c r="F1768" t="s">
        <v>1438</v>
      </c>
      <c r="G1768">
        <v>19004</v>
      </c>
      <c r="H1768" s="1">
        <v>40240</v>
      </c>
      <c r="I1768" s="1">
        <v>40245</v>
      </c>
      <c r="J1768" s="1">
        <v>52712</v>
      </c>
      <c r="K1768" t="s">
        <v>350</v>
      </c>
      <c r="L1768" t="s">
        <v>7</v>
      </c>
      <c r="M1768">
        <v>0</v>
      </c>
      <c r="N1768">
        <v>0</v>
      </c>
      <c r="O1768" t="s">
        <v>120</v>
      </c>
      <c r="P1768" t="s">
        <v>830</v>
      </c>
      <c r="AH1768">
        <v>1771435</v>
      </c>
      <c r="AI1768">
        <v>1765491</v>
      </c>
      <c r="AJ1768">
        <f t="shared" si="32"/>
        <v>1</v>
      </c>
    </row>
    <row r="1769" spans="1:36">
      <c r="A1769" s="1">
        <v>46240</v>
      </c>
      <c r="B1769" t="s">
        <v>977</v>
      </c>
      <c r="C1769" t="s">
        <v>7</v>
      </c>
      <c r="D1769" t="s">
        <v>1393</v>
      </c>
      <c r="E1769" t="s">
        <v>208</v>
      </c>
      <c r="F1769" t="s">
        <v>1438</v>
      </c>
      <c r="G1769">
        <v>20113</v>
      </c>
      <c r="H1769" s="1">
        <v>40436</v>
      </c>
      <c r="I1769" s="1">
        <v>40441</v>
      </c>
      <c r="J1769" s="1">
        <v>52712</v>
      </c>
      <c r="K1769" t="s">
        <v>350</v>
      </c>
      <c r="L1769" t="s">
        <v>7</v>
      </c>
      <c r="M1769">
        <v>0</v>
      </c>
      <c r="N1769">
        <v>0</v>
      </c>
      <c r="O1769" t="s">
        <v>120</v>
      </c>
      <c r="P1769" t="s">
        <v>830</v>
      </c>
      <c r="AH1769">
        <v>1774886</v>
      </c>
      <c r="AI1769">
        <v>1765496</v>
      </c>
      <c r="AJ1769">
        <f t="shared" si="32"/>
        <v>1</v>
      </c>
    </row>
    <row r="1770" spans="1:36">
      <c r="A1770" s="1">
        <v>46212</v>
      </c>
      <c r="B1770" t="s">
        <v>977</v>
      </c>
      <c r="C1770" t="s">
        <v>7</v>
      </c>
      <c r="D1770" t="s">
        <v>1393</v>
      </c>
      <c r="E1770" t="s">
        <v>208</v>
      </c>
      <c r="F1770" t="s">
        <v>1438</v>
      </c>
      <c r="G1770">
        <v>20113</v>
      </c>
      <c r="H1770" s="1">
        <v>40436</v>
      </c>
      <c r="I1770" s="1">
        <v>40441</v>
      </c>
      <c r="J1770" s="1">
        <v>52712</v>
      </c>
      <c r="K1770" t="s">
        <v>350</v>
      </c>
      <c r="L1770" t="s">
        <v>7</v>
      </c>
      <c r="M1770">
        <v>0</v>
      </c>
      <c r="N1770">
        <v>0</v>
      </c>
      <c r="O1770" t="s">
        <v>120</v>
      </c>
      <c r="P1770" t="s">
        <v>830</v>
      </c>
      <c r="AH1770">
        <v>1777579</v>
      </c>
      <c r="AI1770">
        <v>1765495</v>
      </c>
      <c r="AJ1770">
        <f t="shared" si="32"/>
        <v>1</v>
      </c>
    </row>
    <row r="1771" spans="1:36">
      <c r="A1771" s="1">
        <v>46230</v>
      </c>
      <c r="B1771" t="s">
        <v>977</v>
      </c>
      <c r="C1771" t="s">
        <v>7</v>
      </c>
      <c r="D1771" t="s">
        <v>1428</v>
      </c>
      <c r="E1771" t="s">
        <v>208</v>
      </c>
      <c r="F1771" t="s">
        <v>1437</v>
      </c>
      <c r="G1771">
        <v>16424</v>
      </c>
      <c r="H1771" s="1">
        <v>39815</v>
      </c>
      <c r="I1771" s="1">
        <v>39815</v>
      </c>
      <c r="J1771" s="1">
        <v>49454</v>
      </c>
      <c r="K1771" t="s">
        <v>980</v>
      </c>
      <c r="L1771" t="s">
        <v>7</v>
      </c>
      <c r="M1771">
        <v>1613.44</v>
      </c>
      <c r="N1771">
        <v>1613.44</v>
      </c>
      <c r="O1771" t="s">
        <v>120</v>
      </c>
      <c r="P1771" t="s">
        <v>1601</v>
      </c>
      <c r="AH1771">
        <v>1780454</v>
      </c>
      <c r="AI1771">
        <v>1771413</v>
      </c>
      <c r="AJ1771">
        <f t="shared" si="32"/>
        <v>1</v>
      </c>
    </row>
    <row r="1772" spans="1:36">
      <c r="A1772" s="1">
        <v>46230</v>
      </c>
      <c r="B1772" t="s">
        <v>977</v>
      </c>
      <c r="C1772" t="s">
        <v>7</v>
      </c>
      <c r="D1772" t="s">
        <v>1428</v>
      </c>
      <c r="E1772" t="s">
        <v>208</v>
      </c>
      <c r="F1772" t="s">
        <v>1437</v>
      </c>
      <c r="G1772">
        <v>16424</v>
      </c>
      <c r="H1772" s="1">
        <v>39815</v>
      </c>
      <c r="I1772" s="1">
        <v>39815</v>
      </c>
      <c r="J1772" s="1">
        <v>49454</v>
      </c>
      <c r="K1772" t="s">
        <v>113</v>
      </c>
      <c r="L1772" t="s">
        <v>7</v>
      </c>
      <c r="M1772">
        <v>585.51</v>
      </c>
      <c r="N1772">
        <v>585.51</v>
      </c>
      <c r="O1772" t="s">
        <v>120</v>
      </c>
      <c r="P1772" t="s">
        <v>1601</v>
      </c>
      <c r="AH1772">
        <v>1783134</v>
      </c>
      <c r="AI1772">
        <v>1771412</v>
      </c>
      <c r="AJ1772">
        <f t="shared" si="32"/>
        <v>1</v>
      </c>
    </row>
    <row r="1773" spans="1:36">
      <c r="A1773" s="1">
        <v>46230</v>
      </c>
      <c r="B1773" t="s">
        <v>977</v>
      </c>
      <c r="C1773" t="s">
        <v>7</v>
      </c>
      <c r="D1773" t="s">
        <v>1428</v>
      </c>
      <c r="E1773" t="s">
        <v>208</v>
      </c>
      <c r="F1773" t="s">
        <v>1437</v>
      </c>
      <c r="G1773">
        <v>25331</v>
      </c>
      <c r="H1773" s="1">
        <v>40994</v>
      </c>
      <c r="I1773" s="1">
        <v>40997</v>
      </c>
      <c r="J1773" s="1">
        <v>49454</v>
      </c>
      <c r="K1773" t="s">
        <v>980</v>
      </c>
      <c r="L1773" t="s">
        <v>7</v>
      </c>
      <c r="M1773">
        <v>-1613.44</v>
      </c>
      <c r="N1773">
        <v>-1613.44</v>
      </c>
      <c r="O1773" t="s">
        <v>120</v>
      </c>
      <c r="P1773" t="s">
        <v>1583</v>
      </c>
      <c r="AH1773">
        <v>1783701</v>
      </c>
      <c r="AI1773">
        <v>1765494</v>
      </c>
      <c r="AJ1773">
        <f t="shared" si="32"/>
        <v>1</v>
      </c>
    </row>
    <row r="1774" spans="1:36">
      <c r="A1774" s="1">
        <v>46230</v>
      </c>
      <c r="B1774" t="s">
        <v>977</v>
      </c>
      <c r="C1774" t="s">
        <v>7</v>
      </c>
      <c r="D1774" t="s">
        <v>1428</v>
      </c>
      <c r="E1774" t="s">
        <v>208</v>
      </c>
      <c r="F1774" t="s">
        <v>1437</v>
      </c>
      <c r="G1774">
        <v>25331</v>
      </c>
      <c r="H1774" s="1">
        <v>40994</v>
      </c>
      <c r="I1774" s="1">
        <v>40997</v>
      </c>
      <c r="J1774" s="1">
        <v>49454</v>
      </c>
      <c r="K1774" t="s">
        <v>113</v>
      </c>
      <c r="L1774" t="s">
        <v>7</v>
      </c>
      <c r="M1774">
        <v>-585.51</v>
      </c>
      <c r="N1774">
        <v>-585.51</v>
      </c>
      <c r="O1774" t="s">
        <v>120</v>
      </c>
      <c r="P1774" t="s">
        <v>1583</v>
      </c>
      <c r="AH1774">
        <v>1790859</v>
      </c>
      <c r="AI1774">
        <v>1768231</v>
      </c>
      <c r="AJ1774">
        <f t="shared" si="32"/>
        <v>1</v>
      </c>
    </row>
    <row r="1775" spans="1:36">
      <c r="A1775" s="1">
        <v>46216</v>
      </c>
      <c r="B1775" t="s">
        <v>977</v>
      </c>
      <c r="C1775" t="s">
        <v>7</v>
      </c>
      <c r="D1775" t="s">
        <v>1311</v>
      </c>
      <c r="E1775" t="s">
        <v>208</v>
      </c>
      <c r="F1775" t="s">
        <v>1636</v>
      </c>
      <c r="G1775">
        <v>27714</v>
      </c>
      <c r="H1775" s="1">
        <v>41284</v>
      </c>
      <c r="I1775" s="1">
        <v>41303</v>
      </c>
      <c r="J1775" s="1">
        <v>50041</v>
      </c>
      <c r="K1775" t="s">
        <v>113</v>
      </c>
      <c r="L1775" t="s">
        <v>7</v>
      </c>
      <c r="M1775">
        <v>0</v>
      </c>
      <c r="N1775">
        <v>0</v>
      </c>
      <c r="O1775" t="s">
        <v>120</v>
      </c>
      <c r="P1775" t="s">
        <v>466</v>
      </c>
      <c r="AH1775">
        <v>1794319</v>
      </c>
      <c r="AI1775">
        <v>1768232</v>
      </c>
      <c r="AJ1775">
        <f t="shared" si="32"/>
        <v>1</v>
      </c>
    </row>
    <row r="1776" spans="1:36">
      <c r="A1776" s="1">
        <v>46245</v>
      </c>
      <c r="B1776" t="s">
        <v>977</v>
      </c>
      <c r="C1776" t="s">
        <v>7</v>
      </c>
      <c r="D1776" t="s">
        <v>1311</v>
      </c>
      <c r="E1776" t="s">
        <v>208</v>
      </c>
      <c r="F1776" t="s">
        <v>1636</v>
      </c>
      <c r="G1776">
        <v>27714</v>
      </c>
      <c r="H1776" s="1">
        <v>41284</v>
      </c>
      <c r="I1776" s="1">
        <v>41303</v>
      </c>
      <c r="J1776" s="1">
        <v>50041</v>
      </c>
      <c r="K1776" t="s">
        <v>113</v>
      </c>
      <c r="L1776" t="s">
        <v>7</v>
      </c>
      <c r="M1776">
        <v>0</v>
      </c>
      <c r="N1776">
        <v>0</v>
      </c>
      <c r="O1776" t="s">
        <v>120</v>
      </c>
      <c r="P1776" t="s">
        <v>466</v>
      </c>
      <c r="AH1776">
        <v>1797508</v>
      </c>
      <c r="AI1776">
        <v>1768222</v>
      </c>
      <c r="AJ1776">
        <f t="shared" si="32"/>
        <v>1</v>
      </c>
    </row>
    <row r="1777" spans="1:36">
      <c r="A1777" s="1">
        <v>46216</v>
      </c>
      <c r="B1777" t="s">
        <v>977</v>
      </c>
      <c r="C1777" t="s">
        <v>7</v>
      </c>
      <c r="D1777" t="s">
        <v>1393</v>
      </c>
      <c r="E1777" t="s">
        <v>208</v>
      </c>
      <c r="F1777" t="s">
        <v>1636</v>
      </c>
      <c r="G1777">
        <v>27715</v>
      </c>
      <c r="H1777" s="1">
        <v>41284</v>
      </c>
      <c r="I1777" s="1">
        <v>41303</v>
      </c>
      <c r="J1777" s="1">
        <v>50041</v>
      </c>
      <c r="K1777" t="s">
        <v>113</v>
      </c>
      <c r="L1777" t="s">
        <v>7</v>
      </c>
      <c r="M1777">
        <v>0</v>
      </c>
      <c r="N1777">
        <v>0</v>
      </c>
      <c r="O1777" t="s">
        <v>120</v>
      </c>
      <c r="P1777" t="s">
        <v>466</v>
      </c>
      <c r="AH1777">
        <v>1800455</v>
      </c>
      <c r="AI1777">
        <v>1768255</v>
      </c>
      <c r="AJ1777">
        <f t="shared" si="32"/>
        <v>1</v>
      </c>
    </row>
    <row r="1778" spans="1:36">
      <c r="A1778" s="1">
        <v>46245</v>
      </c>
      <c r="B1778" t="s">
        <v>977</v>
      </c>
      <c r="C1778" t="s">
        <v>7</v>
      </c>
      <c r="D1778" t="s">
        <v>1393</v>
      </c>
      <c r="E1778" t="s">
        <v>208</v>
      </c>
      <c r="F1778" t="s">
        <v>1636</v>
      </c>
      <c r="G1778">
        <v>27715</v>
      </c>
      <c r="H1778" s="1">
        <v>41284</v>
      </c>
      <c r="I1778" s="1">
        <v>41303</v>
      </c>
      <c r="J1778" s="1">
        <v>50041</v>
      </c>
      <c r="K1778" t="s">
        <v>113</v>
      </c>
      <c r="L1778" t="s">
        <v>7</v>
      </c>
      <c r="M1778">
        <v>0</v>
      </c>
      <c r="N1778">
        <v>0</v>
      </c>
      <c r="O1778" t="s">
        <v>120</v>
      </c>
      <c r="P1778" t="s">
        <v>466</v>
      </c>
      <c r="AH1778">
        <v>1802982</v>
      </c>
      <c r="AI1778">
        <v>1768261</v>
      </c>
      <c r="AJ1778">
        <f t="shared" si="32"/>
        <v>1</v>
      </c>
    </row>
    <row r="1779" spans="1:36">
      <c r="A1779" s="1">
        <v>46216</v>
      </c>
      <c r="B1779" t="s">
        <v>977</v>
      </c>
      <c r="C1779" t="s">
        <v>7</v>
      </c>
      <c r="D1779" t="s">
        <v>1393</v>
      </c>
      <c r="E1779" t="s">
        <v>208</v>
      </c>
      <c r="F1779" t="s">
        <v>1636</v>
      </c>
      <c r="G1779">
        <v>30087</v>
      </c>
      <c r="H1779" s="1">
        <v>41605</v>
      </c>
      <c r="I1779" s="1">
        <v>41610</v>
      </c>
      <c r="J1779" s="1">
        <v>50041</v>
      </c>
      <c r="K1779" t="s">
        <v>113</v>
      </c>
      <c r="L1779" t="s">
        <v>7</v>
      </c>
      <c r="M1779">
        <v>0</v>
      </c>
      <c r="N1779">
        <v>0</v>
      </c>
      <c r="O1779" t="s">
        <v>120</v>
      </c>
      <c r="P1779" t="s">
        <v>800</v>
      </c>
      <c r="AH1779">
        <v>1808959</v>
      </c>
      <c r="AI1779">
        <v>1768254</v>
      </c>
      <c r="AJ1779">
        <f t="shared" si="32"/>
        <v>1</v>
      </c>
    </row>
    <row r="1780" spans="1:36">
      <c r="A1780" s="1">
        <v>46245</v>
      </c>
      <c r="B1780" t="s">
        <v>977</v>
      </c>
      <c r="C1780" t="s">
        <v>7</v>
      </c>
      <c r="D1780" t="s">
        <v>1393</v>
      </c>
      <c r="E1780" t="s">
        <v>208</v>
      </c>
      <c r="F1780" t="s">
        <v>1636</v>
      </c>
      <c r="G1780">
        <v>30087</v>
      </c>
      <c r="H1780" s="1">
        <v>41605</v>
      </c>
      <c r="I1780" s="1">
        <v>41610</v>
      </c>
      <c r="J1780" s="1">
        <v>50041</v>
      </c>
      <c r="K1780" t="s">
        <v>113</v>
      </c>
      <c r="L1780" t="s">
        <v>7</v>
      </c>
      <c r="M1780">
        <v>0</v>
      </c>
      <c r="N1780">
        <v>0</v>
      </c>
      <c r="O1780" t="s">
        <v>120</v>
      </c>
      <c r="P1780" t="s">
        <v>800</v>
      </c>
      <c r="AH1780">
        <v>1814013</v>
      </c>
      <c r="AI1780">
        <v>1768303</v>
      </c>
      <c r="AJ1780">
        <f t="shared" si="32"/>
        <v>1</v>
      </c>
    </row>
    <row r="1781" spans="1:36">
      <c r="A1781" s="1">
        <v>46216</v>
      </c>
      <c r="B1781" t="s">
        <v>977</v>
      </c>
      <c r="C1781" t="s">
        <v>7</v>
      </c>
      <c r="D1781" t="s">
        <v>1311</v>
      </c>
      <c r="E1781" t="s">
        <v>208</v>
      </c>
      <c r="F1781" t="s">
        <v>1636</v>
      </c>
      <c r="G1781">
        <v>31275</v>
      </c>
      <c r="H1781" s="1">
        <v>41779</v>
      </c>
      <c r="I1781" s="1">
        <v>41782</v>
      </c>
      <c r="J1781" s="1">
        <v>50041</v>
      </c>
      <c r="K1781" t="s">
        <v>113</v>
      </c>
      <c r="L1781" t="s">
        <v>7</v>
      </c>
      <c r="M1781">
        <v>0</v>
      </c>
      <c r="N1781">
        <v>0</v>
      </c>
      <c r="O1781" t="s">
        <v>120</v>
      </c>
      <c r="P1781" t="s">
        <v>466</v>
      </c>
      <c r="AH1781">
        <v>1732705</v>
      </c>
      <c r="AI1781">
        <v>1771244</v>
      </c>
      <c r="AJ1781">
        <f t="shared" si="32"/>
        <v>1</v>
      </c>
    </row>
    <row r="1782" spans="1:36">
      <c r="A1782" s="1">
        <v>46245</v>
      </c>
      <c r="B1782" t="s">
        <v>977</v>
      </c>
      <c r="C1782" t="s">
        <v>7</v>
      </c>
      <c r="D1782" t="s">
        <v>1311</v>
      </c>
      <c r="E1782" t="s">
        <v>208</v>
      </c>
      <c r="F1782" t="s">
        <v>1636</v>
      </c>
      <c r="G1782">
        <v>31275</v>
      </c>
      <c r="H1782" s="1">
        <v>41779</v>
      </c>
      <c r="I1782" s="1">
        <v>41782</v>
      </c>
      <c r="J1782" s="1">
        <v>50041</v>
      </c>
      <c r="K1782" t="s">
        <v>113</v>
      </c>
      <c r="L1782" t="s">
        <v>7</v>
      </c>
      <c r="M1782">
        <v>0</v>
      </c>
      <c r="N1782">
        <v>0</v>
      </c>
      <c r="O1782" t="s">
        <v>120</v>
      </c>
      <c r="P1782" t="s">
        <v>466</v>
      </c>
      <c r="AH1782">
        <v>1733294</v>
      </c>
      <c r="AI1782">
        <v>1771245</v>
      </c>
      <c r="AJ1782">
        <f t="shared" si="32"/>
        <v>1</v>
      </c>
    </row>
    <row r="1783" spans="1:36">
      <c r="A1783" s="1">
        <v>46230</v>
      </c>
      <c r="B1783" t="s">
        <v>977</v>
      </c>
      <c r="C1783" t="s">
        <v>7</v>
      </c>
      <c r="D1783" t="s">
        <v>1436</v>
      </c>
      <c r="E1783" t="s">
        <v>208</v>
      </c>
      <c r="F1783" t="s">
        <v>1360</v>
      </c>
      <c r="G1783">
        <v>14711</v>
      </c>
      <c r="H1783" s="1">
        <v>39162</v>
      </c>
      <c r="I1783" s="1">
        <v>39163</v>
      </c>
      <c r="J1783" s="1">
        <v>49310</v>
      </c>
      <c r="K1783" t="s">
        <v>350</v>
      </c>
      <c r="L1783" t="s">
        <v>7</v>
      </c>
      <c r="M1783">
        <v>0</v>
      </c>
      <c r="N1783">
        <v>0</v>
      </c>
      <c r="O1783" t="s">
        <v>120</v>
      </c>
      <c r="P1783" t="s">
        <v>993</v>
      </c>
      <c r="AH1783">
        <v>1732424</v>
      </c>
      <c r="AI1783">
        <v>1768316</v>
      </c>
      <c r="AJ1783">
        <f t="shared" si="32"/>
        <v>2</v>
      </c>
    </row>
    <row r="1784" spans="1:36">
      <c r="A1784" s="1">
        <v>46230</v>
      </c>
      <c r="B1784" t="s">
        <v>977</v>
      </c>
      <c r="C1784" t="s">
        <v>7</v>
      </c>
      <c r="D1784" t="s">
        <v>1310</v>
      </c>
      <c r="E1784" t="s">
        <v>208</v>
      </c>
      <c r="F1784" t="s">
        <v>1360</v>
      </c>
      <c r="G1784">
        <v>14816</v>
      </c>
      <c r="H1784" s="1">
        <v>39185</v>
      </c>
      <c r="I1784" s="1">
        <v>39185</v>
      </c>
      <c r="J1784" s="1">
        <v>49310</v>
      </c>
      <c r="K1784" t="s">
        <v>350</v>
      </c>
      <c r="L1784" t="s">
        <v>7</v>
      </c>
      <c r="M1784">
        <v>0</v>
      </c>
      <c r="N1784">
        <v>0</v>
      </c>
      <c r="O1784" t="s">
        <v>120</v>
      </c>
      <c r="P1784" t="s">
        <v>977</v>
      </c>
      <c r="AH1784">
        <v>1733286</v>
      </c>
      <c r="AI1784">
        <v>1768314</v>
      </c>
      <c r="AJ1784">
        <f t="shared" si="32"/>
        <v>2</v>
      </c>
    </row>
    <row r="1785" spans="1:36">
      <c r="A1785" s="1">
        <v>46230</v>
      </c>
      <c r="B1785" t="s">
        <v>977</v>
      </c>
      <c r="C1785" t="s">
        <v>7</v>
      </c>
      <c r="D1785" t="s">
        <v>1316</v>
      </c>
      <c r="E1785" t="s">
        <v>208</v>
      </c>
      <c r="F1785" t="s">
        <v>1360</v>
      </c>
      <c r="G1785">
        <v>14817</v>
      </c>
      <c r="H1785" s="1">
        <v>39185</v>
      </c>
      <c r="I1785" s="1">
        <v>39185</v>
      </c>
      <c r="J1785" s="1">
        <v>49310</v>
      </c>
      <c r="K1785" t="s">
        <v>350</v>
      </c>
      <c r="L1785" t="s">
        <v>7</v>
      </c>
      <c r="M1785">
        <v>0</v>
      </c>
      <c r="N1785">
        <v>0</v>
      </c>
      <c r="O1785" t="s">
        <v>120</v>
      </c>
      <c r="P1785" t="s">
        <v>977</v>
      </c>
      <c r="AH1785">
        <v>1732670</v>
      </c>
      <c r="AI1785">
        <v>1768317</v>
      </c>
      <c r="AJ1785">
        <f t="shared" si="32"/>
        <v>2</v>
      </c>
    </row>
    <row r="1786" spans="1:36">
      <c r="A1786" s="1">
        <v>46230</v>
      </c>
      <c r="B1786" t="s">
        <v>977</v>
      </c>
      <c r="C1786" t="s">
        <v>7</v>
      </c>
      <c r="D1786" t="s">
        <v>1316</v>
      </c>
      <c r="E1786" t="s">
        <v>208</v>
      </c>
      <c r="F1786" t="s">
        <v>1360</v>
      </c>
      <c r="G1786">
        <v>15106</v>
      </c>
      <c r="H1786" s="1">
        <v>39296</v>
      </c>
      <c r="I1786" s="1">
        <v>39296</v>
      </c>
      <c r="J1786" s="1">
        <v>49310</v>
      </c>
      <c r="K1786" t="s">
        <v>350</v>
      </c>
      <c r="L1786" t="s">
        <v>7</v>
      </c>
      <c r="M1786">
        <v>0</v>
      </c>
      <c r="N1786">
        <v>0</v>
      </c>
      <c r="O1786" t="s">
        <v>120</v>
      </c>
      <c r="P1786" t="s">
        <v>977</v>
      </c>
      <c r="AH1786">
        <v>1732184</v>
      </c>
      <c r="AI1786">
        <v>1768280</v>
      </c>
      <c r="AJ1786">
        <f t="shared" si="32"/>
        <v>1</v>
      </c>
    </row>
    <row r="1787" spans="1:36">
      <c r="A1787" s="1">
        <v>46230</v>
      </c>
      <c r="B1787" t="s">
        <v>977</v>
      </c>
      <c r="C1787" t="s">
        <v>7</v>
      </c>
      <c r="D1787" t="s">
        <v>1310</v>
      </c>
      <c r="E1787" t="s">
        <v>208</v>
      </c>
      <c r="F1787" t="s">
        <v>1360</v>
      </c>
      <c r="G1787">
        <v>15107</v>
      </c>
      <c r="H1787" s="1">
        <v>39296</v>
      </c>
      <c r="I1787" s="1">
        <v>39296</v>
      </c>
      <c r="J1787" s="1">
        <v>49310</v>
      </c>
      <c r="K1787" t="s">
        <v>350</v>
      </c>
      <c r="L1787" t="s">
        <v>7</v>
      </c>
      <c r="M1787">
        <v>0</v>
      </c>
      <c r="N1787">
        <v>0</v>
      </c>
      <c r="O1787" t="s">
        <v>120</v>
      </c>
      <c r="P1787" t="s">
        <v>977</v>
      </c>
      <c r="AH1787">
        <v>1732472</v>
      </c>
      <c r="AI1787">
        <v>1768244</v>
      </c>
      <c r="AJ1787">
        <f t="shared" si="32"/>
        <v>1</v>
      </c>
    </row>
    <row r="1788" spans="1:36">
      <c r="A1788" s="1">
        <v>46230</v>
      </c>
      <c r="B1788" t="s">
        <v>977</v>
      </c>
      <c r="C1788" t="s">
        <v>7</v>
      </c>
      <c r="D1788" t="s">
        <v>1436</v>
      </c>
      <c r="E1788" t="s">
        <v>208</v>
      </c>
      <c r="F1788" t="s">
        <v>1360</v>
      </c>
      <c r="G1788">
        <v>38343</v>
      </c>
      <c r="H1788" s="1">
        <v>42612</v>
      </c>
      <c r="I1788" s="1">
        <v>42614</v>
      </c>
      <c r="J1788" s="1">
        <v>49310</v>
      </c>
      <c r="K1788" t="s">
        <v>350</v>
      </c>
      <c r="L1788" t="s">
        <v>7</v>
      </c>
      <c r="M1788">
        <v>0</v>
      </c>
      <c r="N1788">
        <v>0</v>
      </c>
      <c r="O1788" t="s">
        <v>120</v>
      </c>
      <c r="P1788" t="s">
        <v>993</v>
      </c>
      <c r="AH1788">
        <v>1732117</v>
      </c>
      <c r="AI1788">
        <v>1768243</v>
      </c>
      <c r="AJ1788">
        <f t="shared" si="32"/>
        <v>1</v>
      </c>
    </row>
    <row r="1789" spans="1:36">
      <c r="A1789" s="1">
        <v>46230</v>
      </c>
      <c r="B1789" t="s">
        <v>977</v>
      </c>
      <c r="C1789" t="s">
        <v>7</v>
      </c>
      <c r="D1789" t="s">
        <v>1436</v>
      </c>
      <c r="E1789" t="s">
        <v>208</v>
      </c>
      <c r="F1789" t="s">
        <v>1370</v>
      </c>
      <c r="G1789">
        <v>14713</v>
      </c>
      <c r="H1789" s="1">
        <v>39162</v>
      </c>
      <c r="I1789" s="1">
        <v>39163</v>
      </c>
      <c r="J1789" s="1">
        <v>52992</v>
      </c>
      <c r="K1789" t="s">
        <v>350</v>
      </c>
      <c r="L1789" t="s">
        <v>7</v>
      </c>
      <c r="M1789">
        <v>0</v>
      </c>
      <c r="N1789">
        <v>0</v>
      </c>
      <c r="O1789" t="s">
        <v>120</v>
      </c>
      <c r="P1789" t="s">
        <v>993</v>
      </c>
      <c r="AH1789">
        <v>1731781</v>
      </c>
      <c r="AI1789">
        <v>1768288</v>
      </c>
      <c r="AJ1789">
        <f t="shared" si="32"/>
        <v>1</v>
      </c>
    </row>
    <row r="1790" spans="1:36">
      <c r="A1790" s="1">
        <v>46230</v>
      </c>
      <c r="B1790" t="s">
        <v>977</v>
      </c>
      <c r="C1790" t="s">
        <v>7</v>
      </c>
      <c r="D1790" t="s">
        <v>1436</v>
      </c>
      <c r="E1790" t="s">
        <v>208</v>
      </c>
      <c r="F1790" t="s">
        <v>1370</v>
      </c>
      <c r="G1790">
        <v>14713</v>
      </c>
      <c r="H1790" s="1">
        <v>39162</v>
      </c>
      <c r="I1790" s="1">
        <v>39163</v>
      </c>
      <c r="J1790" s="1">
        <v>52992</v>
      </c>
      <c r="K1790" t="s">
        <v>980</v>
      </c>
      <c r="L1790" t="s">
        <v>7</v>
      </c>
      <c r="M1790">
        <v>45997.53</v>
      </c>
      <c r="N1790">
        <v>45997.53</v>
      </c>
      <c r="O1790" t="s">
        <v>120</v>
      </c>
      <c r="P1790" t="s">
        <v>993</v>
      </c>
      <c r="AH1790">
        <v>1732923</v>
      </c>
      <c r="AI1790">
        <v>1768287</v>
      </c>
      <c r="AJ1790">
        <f t="shared" si="32"/>
        <v>1</v>
      </c>
    </row>
    <row r="1791" spans="1:36">
      <c r="A1791" s="1">
        <v>46230</v>
      </c>
      <c r="B1791" t="s">
        <v>977</v>
      </c>
      <c r="C1791" t="s">
        <v>7</v>
      </c>
      <c r="D1791" t="s">
        <v>1310</v>
      </c>
      <c r="E1791" t="s">
        <v>208</v>
      </c>
      <c r="F1791" t="s">
        <v>1370</v>
      </c>
      <c r="G1791">
        <v>14818</v>
      </c>
      <c r="H1791" s="1">
        <v>39185</v>
      </c>
      <c r="I1791" s="1">
        <v>39185</v>
      </c>
      <c r="J1791" s="1">
        <v>52992</v>
      </c>
      <c r="K1791" t="s">
        <v>980</v>
      </c>
      <c r="L1791" t="s">
        <v>7</v>
      </c>
      <c r="M1791">
        <v>-45997.53</v>
      </c>
      <c r="N1791">
        <v>-45997.53</v>
      </c>
      <c r="O1791" t="s">
        <v>120</v>
      </c>
      <c r="P1791" t="s">
        <v>977</v>
      </c>
      <c r="AH1791">
        <v>1732199</v>
      </c>
      <c r="AI1791">
        <v>1768315</v>
      </c>
      <c r="AJ1791">
        <f t="shared" si="32"/>
        <v>2</v>
      </c>
    </row>
    <row r="1792" spans="1:36">
      <c r="A1792" s="1">
        <v>46230</v>
      </c>
      <c r="B1792" t="s">
        <v>977</v>
      </c>
      <c r="C1792" t="s">
        <v>7</v>
      </c>
      <c r="D1792" t="s">
        <v>1310</v>
      </c>
      <c r="E1792" t="s">
        <v>208</v>
      </c>
      <c r="F1792" t="s">
        <v>1370</v>
      </c>
      <c r="G1792">
        <v>14818</v>
      </c>
      <c r="H1792" s="1">
        <v>39185</v>
      </c>
      <c r="I1792" s="1">
        <v>39185</v>
      </c>
      <c r="J1792" s="1">
        <v>52992</v>
      </c>
      <c r="K1792" t="s">
        <v>350</v>
      </c>
      <c r="L1792" t="s">
        <v>7</v>
      </c>
      <c r="M1792">
        <v>0</v>
      </c>
      <c r="N1792">
        <v>0</v>
      </c>
      <c r="O1792" t="s">
        <v>120</v>
      </c>
      <c r="P1792" t="s">
        <v>977</v>
      </c>
      <c r="AH1792">
        <v>1732575</v>
      </c>
      <c r="AI1792">
        <v>1768313</v>
      </c>
      <c r="AJ1792">
        <f t="shared" si="32"/>
        <v>2</v>
      </c>
    </row>
    <row r="1793" spans="1:36">
      <c r="A1793" s="1">
        <v>46230</v>
      </c>
      <c r="B1793" t="s">
        <v>977</v>
      </c>
      <c r="C1793" t="s">
        <v>7</v>
      </c>
      <c r="D1793" t="s">
        <v>1316</v>
      </c>
      <c r="E1793" t="s">
        <v>208</v>
      </c>
      <c r="F1793" t="s">
        <v>1370</v>
      </c>
      <c r="G1793">
        <v>14819</v>
      </c>
      <c r="H1793" s="1">
        <v>39185</v>
      </c>
      <c r="I1793" s="1">
        <v>39185</v>
      </c>
      <c r="J1793" s="1">
        <v>52992</v>
      </c>
      <c r="K1793" t="s">
        <v>350</v>
      </c>
      <c r="L1793" t="s">
        <v>7</v>
      </c>
      <c r="M1793">
        <v>0</v>
      </c>
      <c r="N1793">
        <v>0</v>
      </c>
      <c r="O1793" t="s">
        <v>120</v>
      </c>
      <c r="P1793" t="s">
        <v>977</v>
      </c>
      <c r="AH1793">
        <v>1731798</v>
      </c>
      <c r="AI1793">
        <v>1768318</v>
      </c>
      <c r="AJ1793">
        <f t="shared" si="32"/>
        <v>1</v>
      </c>
    </row>
    <row r="1794" spans="1:36">
      <c r="A1794" s="1">
        <v>46230</v>
      </c>
      <c r="B1794" t="s">
        <v>977</v>
      </c>
      <c r="C1794" t="s">
        <v>7</v>
      </c>
      <c r="D1794" t="s">
        <v>1316</v>
      </c>
      <c r="E1794" t="s">
        <v>208</v>
      </c>
      <c r="F1794" t="s">
        <v>1370</v>
      </c>
      <c r="G1794">
        <v>14819</v>
      </c>
      <c r="H1794" s="1">
        <v>39185</v>
      </c>
      <c r="I1794" s="1">
        <v>39185</v>
      </c>
      <c r="J1794" s="1">
        <v>52992</v>
      </c>
      <c r="K1794" t="s">
        <v>980</v>
      </c>
      <c r="L1794" t="s">
        <v>7</v>
      </c>
      <c r="M1794">
        <v>45997.53</v>
      </c>
      <c r="N1794">
        <v>45997.53</v>
      </c>
      <c r="O1794" t="s">
        <v>120</v>
      </c>
      <c r="P1794" t="s">
        <v>977</v>
      </c>
      <c r="AH1794">
        <v>1732787</v>
      </c>
      <c r="AI1794">
        <v>1771229</v>
      </c>
      <c r="AJ1794">
        <f t="shared" si="32"/>
        <v>1</v>
      </c>
    </row>
    <row r="1795" spans="1:36">
      <c r="A1795" s="1">
        <v>46230</v>
      </c>
      <c r="B1795" t="s">
        <v>977</v>
      </c>
      <c r="C1795" t="s">
        <v>7</v>
      </c>
      <c r="D1795" t="s">
        <v>1316</v>
      </c>
      <c r="E1795" t="s">
        <v>208</v>
      </c>
      <c r="F1795" t="s">
        <v>1370</v>
      </c>
      <c r="G1795">
        <v>15108</v>
      </c>
      <c r="H1795" s="1">
        <v>39296</v>
      </c>
      <c r="I1795" s="1">
        <v>39296</v>
      </c>
      <c r="J1795" s="1">
        <v>52992</v>
      </c>
      <c r="K1795" t="s">
        <v>350</v>
      </c>
      <c r="L1795" t="s">
        <v>7</v>
      </c>
      <c r="M1795">
        <v>0</v>
      </c>
      <c r="N1795">
        <v>0</v>
      </c>
      <c r="O1795" t="s">
        <v>120</v>
      </c>
      <c r="P1795" t="s">
        <v>977</v>
      </c>
      <c r="AH1795">
        <v>1733301</v>
      </c>
      <c r="AI1795">
        <v>1768245</v>
      </c>
      <c r="AJ1795">
        <f t="shared" si="32"/>
        <v>1</v>
      </c>
    </row>
    <row r="1796" spans="1:36">
      <c r="A1796" s="1">
        <v>46230</v>
      </c>
      <c r="B1796" t="s">
        <v>977</v>
      </c>
      <c r="C1796" t="s">
        <v>7</v>
      </c>
      <c r="D1796" t="s">
        <v>1316</v>
      </c>
      <c r="E1796" t="s">
        <v>208</v>
      </c>
      <c r="F1796" t="s">
        <v>1370</v>
      </c>
      <c r="G1796">
        <v>15108</v>
      </c>
      <c r="H1796" s="1">
        <v>39296</v>
      </c>
      <c r="I1796" s="1">
        <v>39296</v>
      </c>
      <c r="J1796" s="1">
        <v>52992</v>
      </c>
      <c r="K1796" t="s">
        <v>980</v>
      </c>
      <c r="L1796" t="s">
        <v>7</v>
      </c>
      <c r="M1796">
        <v>-45997.53</v>
      </c>
      <c r="N1796">
        <v>-45997.53</v>
      </c>
      <c r="O1796" t="s">
        <v>120</v>
      </c>
      <c r="P1796" t="s">
        <v>977</v>
      </c>
      <c r="AH1796">
        <v>1732139</v>
      </c>
      <c r="AI1796">
        <v>1768266</v>
      </c>
      <c r="AJ1796">
        <f t="shared" ref="AJ1796:AJ1859" si="33">COUNTIF(AH:AH,AI1796)</f>
        <v>1</v>
      </c>
    </row>
    <row r="1797" spans="1:36">
      <c r="A1797" s="1">
        <v>46230</v>
      </c>
      <c r="B1797" t="s">
        <v>977</v>
      </c>
      <c r="C1797" t="s">
        <v>7</v>
      </c>
      <c r="D1797" t="s">
        <v>1310</v>
      </c>
      <c r="E1797" t="s">
        <v>208</v>
      </c>
      <c r="F1797" t="s">
        <v>1370</v>
      </c>
      <c r="G1797">
        <v>15109</v>
      </c>
      <c r="H1797" s="1">
        <v>39296</v>
      </c>
      <c r="I1797" s="1">
        <v>39296</v>
      </c>
      <c r="J1797" s="1">
        <v>52992</v>
      </c>
      <c r="K1797" t="s">
        <v>980</v>
      </c>
      <c r="L1797" t="s">
        <v>7</v>
      </c>
      <c r="M1797">
        <v>45997.53</v>
      </c>
      <c r="N1797">
        <v>45997.53</v>
      </c>
      <c r="O1797" t="s">
        <v>120</v>
      </c>
      <c r="P1797" t="s">
        <v>977</v>
      </c>
      <c r="AH1797">
        <v>1732034</v>
      </c>
      <c r="AI1797">
        <v>1768237</v>
      </c>
      <c r="AJ1797">
        <f t="shared" si="33"/>
        <v>1</v>
      </c>
    </row>
    <row r="1798" spans="1:36">
      <c r="A1798" s="1">
        <v>46230</v>
      </c>
      <c r="B1798" t="s">
        <v>977</v>
      </c>
      <c r="C1798" t="s">
        <v>7</v>
      </c>
      <c r="D1798" t="s">
        <v>1310</v>
      </c>
      <c r="E1798" t="s">
        <v>208</v>
      </c>
      <c r="F1798" t="s">
        <v>1370</v>
      </c>
      <c r="G1798">
        <v>15109</v>
      </c>
      <c r="H1798" s="1">
        <v>39296</v>
      </c>
      <c r="I1798" s="1">
        <v>39296</v>
      </c>
      <c r="J1798" s="1">
        <v>52992</v>
      </c>
      <c r="K1798" t="s">
        <v>350</v>
      </c>
      <c r="L1798" t="s">
        <v>7</v>
      </c>
      <c r="M1798">
        <v>0</v>
      </c>
      <c r="N1798">
        <v>0</v>
      </c>
      <c r="O1798" t="s">
        <v>120</v>
      </c>
      <c r="P1798" t="s">
        <v>977</v>
      </c>
      <c r="AH1798">
        <v>1731914</v>
      </c>
      <c r="AI1798">
        <v>1768256</v>
      </c>
      <c r="AJ1798">
        <f t="shared" si="33"/>
        <v>1</v>
      </c>
    </row>
    <row r="1799" spans="1:36">
      <c r="A1799" s="1">
        <v>46230</v>
      </c>
      <c r="B1799" t="s">
        <v>977</v>
      </c>
      <c r="C1799" t="s">
        <v>7</v>
      </c>
      <c r="D1799" t="s">
        <v>1436</v>
      </c>
      <c r="E1799" t="s">
        <v>208</v>
      </c>
      <c r="F1799" t="s">
        <v>1370</v>
      </c>
      <c r="G1799">
        <v>38345</v>
      </c>
      <c r="H1799" s="1">
        <v>42612</v>
      </c>
      <c r="I1799" s="1">
        <v>42614</v>
      </c>
      <c r="J1799" s="1">
        <v>52992</v>
      </c>
      <c r="K1799" t="s">
        <v>980</v>
      </c>
      <c r="L1799" t="s">
        <v>7</v>
      </c>
      <c r="M1799">
        <v>-45997.53</v>
      </c>
      <c r="N1799">
        <v>-45997.53</v>
      </c>
      <c r="O1799" t="s">
        <v>120</v>
      </c>
      <c r="P1799" t="s">
        <v>993</v>
      </c>
      <c r="AH1799">
        <v>1731765</v>
      </c>
      <c r="AI1799">
        <v>1768257</v>
      </c>
      <c r="AJ1799">
        <f t="shared" si="33"/>
        <v>1</v>
      </c>
    </row>
    <row r="1800" spans="1:36">
      <c r="A1800" s="1">
        <v>46230</v>
      </c>
      <c r="B1800" t="s">
        <v>977</v>
      </c>
      <c r="C1800" t="s">
        <v>7</v>
      </c>
      <c r="D1800" t="s">
        <v>1436</v>
      </c>
      <c r="E1800" t="s">
        <v>208</v>
      </c>
      <c r="F1800" t="s">
        <v>1370</v>
      </c>
      <c r="G1800">
        <v>38345</v>
      </c>
      <c r="H1800" s="1">
        <v>42612</v>
      </c>
      <c r="I1800" s="1">
        <v>42614</v>
      </c>
      <c r="J1800" s="1">
        <v>52992</v>
      </c>
      <c r="K1800" t="s">
        <v>350</v>
      </c>
      <c r="L1800" t="s">
        <v>7</v>
      </c>
      <c r="M1800">
        <v>0</v>
      </c>
      <c r="N1800">
        <v>0</v>
      </c>
      <c r="O1800" t="s">
        <v>120</v>
      </c>
      <c r="P1800" t="s">
        <v>993</v>
      </c>
      <c r="AH1800">
        <v>1732328</v>
      </c>
      <c r="AI1800">
        <v>1771230</v>
      </c>
      <c r="AJ1800">
        <f t="shared" si="33"/>
        <v>1</v>
      </c>
    </row>
    <row r="1801" spans="1:36">
      <c r="A1801" s="1">
        <v>46230</v>
      </c>
      <c r="B1801" t="s">
        <v>977</v>
      </c>
      <c r="C1801" t="s">
        <v>7</v>
      </c>
      <c r="D1801" t="s">
        <v>1436</v>
      </c>
      <c r="E1801" t="s">
        <v>208</v>
      </c>
      <c r="F1801" t="s">
        <v>1382</v>
      </c>
      <c r="G1801">
        <v>14715</v>
      </c>
      <c r="H1801" s="1">
        <v>39162</v>
      </c>
      <c r="I1801" s="1">
        <v>39163</v>
      </c>
      <c r="J1801" s="1">
        <v>49310</v>
      </c>
      <c r="K1801" t="s">
        <v>350</v>
      </c>
      <c r="L1801" t="s">
        <v>7</v>
      </c>
      <c r="M1801">
        <v>0</v>
      </c>
      <c r="N1801">
        <v>0</v>
      </c>
      <c r="O1801" t="s">
        <v>120</v>
      </c>
      <c r="P1801" t="s">
        <v>993</v>
      </c>
      <c r="AH1801">
        <v>1732702</v>
      </c>
      <c r="AI1801">
        <v>1771231</v>
      </c>
      <c r="AJ1801">
        <f t="shared" si="33"/>
        <v>1</v>
      </c>
    </row>
    <row r="1802" spans="1:36">
      <c r="A1802" s="1">
        <v>46230</v>
      </c>
      <c r="B1802" t="s">
        <v>977</v>
      </c>
      <c r="C1802" t="s">
        <v>7</v>
      </c>
      <c r="D1802" t="s">
        <v>1310</v>
      </c>
      <c r="E1802" t="s">
        <v>208</v>
      </c>
      <c r="F1802" t="s">
        <v>1382</v>
      </c>
      <c r="G1802">
        <v>14820</v>
      </c>
      <c r="H1802" s="1">
        <v>39185</v>
      </c>
      <c r="I1802" s="1">
        <v>39185</v>
      </c>
      <c r="J1802" s="1">
        <v>49310</v>
      </c>
      <c r="K1802" t="s">
        <v>350</v>
      </c>
      <c r="L1802" t="s">
        <v>7</v>
      </c>
      <c r="M1802">
        <v>0</v>
      </c>
      <c r="N1802">
        <v>0</v>
      </c>
      <c r="O1802" t="s">
        <v>120</v>
      </c>
      <c r="P1802" t="s">
        <v>977</v>
      </c>
      <c r="AH1802">
        <v>1732835</v>
      </c>
      <c r="AI1802">
        <v>1771227</v>
      </c>
      <c r="AJ1802">
        <f t="shared" si="33"/>
        <v>1</v>
      </c>
    </row>
    <row r="1803" spans="1:36">
      <c r="A1803" s="1">
        <v>46230</v>
      </c>
      <c r="B1803" t="s">
        <v>977</v>
      </c>
      <c r="C1803" t="s">
        <v>7</v>
      </c>
      <c r="D1803" t="s">
        <v>1316</v>
      </c>
      <c r="E1803" t="s">
        <v>208</v>
      </c>
      <c r="F1803" t="s">
        <v>1382</v>
      </c>
      <c r="G1803">
        <v>14821</v>
      </c>
      <c r="H1803" s="1">
        <v>39185</v>
      </c>
      <c r="I1803" s="1">
        <v>39185</v>
      </c>
      <c r="J1803" s="1">
        <v>49310</v>
      </c>
      <c r="K1803" t="s">
        <v>350</v>
      </c>
      <c r="L1803" t="s">
        <v>7</v>
      </c>
      <c r="M1803">
        <v>0</v>
      </c>
      <c r="N1803">
        <v>0</v>
      </c>
      <c r="O1803" t="s">
        <v>120</v>
      </c>
      <c r="P1803" t="s">
        <v>977</v>
      </c>
      <c r="AH1803">
        <v>1732687</v>
      </c>
      <c r="AI1803">
        <v>1771233</v>
      </c>
      <c r="AJ1803">
        <f t="shared" si="33"/>
        <v>1</v>
      </c>
    </row>
    <row r="1804" spans="1:36">
      <c r="A1804" s="1">
        <v>46230</v>
      </c>
      <c r="B1804" t="s">
        <v>977</v>
      </c>
      <c r="C1804" t="s">
        <v>7</v>
      </c>
      <c r="D1804" t="s">
        <v>1316</v>
      </c>
      <c r="E1804" t="s">
        <v>208</v>
      </c>
      <c r="F1804" t="s">
        <v>1382</v>
      </c>
      <c r="G1804">
        <v>15110</v>
      </c>
      <c r="H1804" s="1">
        <v>39296</v>
      </c>
      <c r="I1804" s="1">
        <v>39296</v>
      </c>
      <c r="J1804" s="1">
        <v>49310</v>
      </c>
      <c r="K1804" t="s">
        <v>350</v>
      </c>
      <c r="L1804" t="s">
        <v>7</v>
      </c>
      <c r="M1804">
        <v>0</v>
      </c>
      <c r="N1804">
        <v>0</v>
      </c>
      <c r="O1804" t="s">
        <v>120</v>
      </c>
      <c r="P1804" t="s">
        <v>977</v>
      </c>
      <c r="AH1804">
        <v>1732185</v>
      </c>
      <c r="AI1804">
        <v>1771232</v>
      </c>
      <c r="AJ1804">
        <f t="shared" si="33"/>
        <v>1</v>
      </c>
    </row>
    <row r="1805" spans="1:36">
      <c r="A1805" s="1">
        <v>46230</v>
      </c>
      <c r="B1805" t="s">
        <v>977</v>
      </c>
      <c r="C1805" t="s">
        <v>7</v>
      </c>
      <c r="D1805" t="s">
        <v>1310</v>
      </c>
      <c r="E1805" t="s">
        <v>208</v>
      </c>
      <c r="F1805" t="s">
        <v>1382</v>
      </c>
      <c r="G1805">
        <v>15111</v>
      </c>
      <c r="H1805" s="1">
        <v>39296</v>
      </c>
      <c r="I1805" s="1">
        <v>39296</v>
      </c>
      <c r="J1805" s="1">
        <v>49310</v>
      </c>
      <c r="K1805" t="s">
        <v>350</v>
      </c>
      <c r="L1805" t="s">
        <v>7</v>
      </c>
      <c r="M1805">
        <v>0</v>
      </c>
      <c r="N1805">
        <v>0</v>
      </c>
      <c r="O1805" t="s">
        <v>120</v>
      </c>
      <c r="P1805" t="s">
        <v>977</v>
      </c>
      <c r="AH1805">
        <v>1733389</v>
      </c>
      <c r="AI1805">
        <v>1771275</v>
      </c>
      <c r="AJ1805">
        <f t="shared" si="33"/>
        <v>1</v>
      </c>
    </row>
    <row r="1806" spans="1:36">
      <c r="A1806" s="1">
        <v>46230</v>
      </c>
      <c r="B1806" t="s">
        <v>977</v>
      </c>
      <c r="C1806" t="s">
        <v>7</v>
      </c>
      <c r="D1806" t="s">
        <v>1436</v>
      </c>
      <c r="E1806" t="s">
        <v>208</v>
      </c>
      <c r="F1806" t="s">
        <v>1382</v>
      </c>
      <c r="G1806">
        <v>38347</v>
      </c>
      <c r="H1806" s="1">
        <v>42612</v>
      </c>
      <c r="I1806" s="1">
        <v>42614</v>
      </c>
      <c r="J1806" s="1">
        <v>49310</v>
      </c>
      <c r="K1806" t="s">
        <v>350</v>
      </c>
      <c r="L1806" t="s">
        <v>7</v>
      </c>
      <c r="M1806">
        <v>0</v>
      </c>
      <c r="N1806">
        <v>0</v>
      </c>
      <c r="O1806" t="s">
        <v>120</v>
      </c>
      <c r="P1806" t="s">
        <v>993</v>
      </c>
      <c r="AH1806">
        <v>1732957</v>
      </c>
      <c r="AI1806">
        <v>1771274</v>
      </c>
      <c r="AJ1806">
        <f t="shared" si="33"/>
        <v>1</v>
      </c>
    </row>
    <row r="1807" spans="1:36">
      <c r="A1807" s="1">
        <v>46230</v>
      </c>
      <c r="B1807" t="s">
        <v>977</v>
      </c>
      <c r="C1807" t="s">
        <v>7</v>
      </c>
      <c r="D1807" t="s">
        <v>1436</v>
      </c>
      <c r="E1807" t="s">
        <v>208</v>
      </c>
      <c r="F1807" t="s">
        <v>1373</v>
      </c>
      <c r="G1807">
        <v>14717</v>
      </c>
      <c r="H1807" s="1">
        <v>39162</v>
      </c>
      <c r="I1807" s="1">
        <v>39163</v>
      </c>
      <c r="J1807" s="1">
        <v>53143</v>
      </c>
      <c r="K1807" t="s">
        <v>350</v>
      </c>
      <c r="L1807" t="s">
        <v>7</v>
      </c>
      <c r="M1807">
        <v>0</v>
      </c>
      <c r="N1807">
        <v>0</v>
      </c>
      <c r="O1807" t="s">
        <v>120</v>
      </c>
      <c r="P1807" t="s">
        <v>993</v>
      </c>
      <c r="AH1807">
        <v>1732192</v>
      </c>
      <c r="AI1807">
        <v>1771273</v>
      </c>
      <c r="AJ1807">
        <f t="shared" si="33"/>
        <v>1</v>
      </c>
    </row>
    <row r="1808" spans="1:36">
      <c r="A1808" s="1">
        <v>46230</v>
      </c>
      <c r="B1808" t="s">
        <v>977</v>
      </c>
      <c r="C1808" t="s">
        <v>7</v>
      </c>
      <c r="D1808" t="s">
        <v>1310</v>
      </c>
      <c r="E1808" t="s">
        <v>208</v>
      </c>
      <c r="F1808" t="s">
        <v>1373</v>
      </c>
      <c r="G1808">
        <v>14822</v>
      </c>
      <c r="H1808" s="1">
        <v>39185</v>
      </c>
      <c r="I1808" s="1">
        <v>39185</v>
      </c>
      <c r="J1808" s="1">
        <v>53143</v>
      </c>
      <c r="K1808" t="s">
        <v>350</v>
      </c>
      <c r="L1808" t="s">
        <v>7</v>
      </c>
      <c r="M1808">
        <v>0</v>
      </c>
      <c r="N1808">
        <v>0</v>
      </c>
      <c r="O1808" t="s">
        <v>120</v>
      </c>
      <c r="P1808" t="s">
        <v>977</v>
      </c>
      <c r="AH1808">
        <v>1797455</v>
      </c>
      <c r="AI1808">
        <v>1771325</v>
      </c>
      <c r="AJ1808">
        <f t="shared" si="33"/>
        <v>1</v>
      </c>
    </row>
    <row r="1809" spans="1:36">
      <c r="A1809" s="1">
        <v>46230</v>
      </c>
      <c r="B1809" t="s">
        <v>977</v>
      </c>
      <c r="C1809" t="s">
        <v>7</v>
      </c>
      <c r="D1809" t="s">
        <v>1316</v>
      </c>
      <c r="E1809" t="s">
        <v>208</v>
      </c>
      <c r="F1809" t="s">
        <v>1373</v>
      </c>
      <c r="G1809">
        <v>14823</v>
      </c>
      <c r="H1809" s="1">
        <v>39185</v>
      </c>
      <c r="I1809" s="1">
        <v>39185</v>
      </c>
      <c r="J1809" s="1">
        <v>53143</v>
      </c>
      <c r="K1809" t="s">
        <v>350</v>
      </c>
      <c r="L1809" t="s">
        <v>7</v>
      </c>
      <c r="M1809">
        <v>0</v>
      </c>
      <c r="N1809">
        <v>0</v>
      </c>
      <c r="O1809" t="s">
        <v>120</v>
      </c>
      <c r="P1809" t="s">
        <v>977</v>
      </c>
      <c r="AH1809">
        <v>1732779</v>
      </c>
      <c r="AI1809">
        <v>1771312</v>
      </c>
      <c r="AJ1809">
        <f t="shared" si="33"/>
        <v>2</v>
      </c>
    </row>
    <row r="1810" spans="1:36">
      <c r="A1810" s="1">
        <v>46230</v>
      </c>
      <c r="B1810" t="s">
        <v>977</v>
      </c>
      <c r="C1810" t="s">
        <v>7</v>
      </c>
      <c r="D1810" t="s">
        <v>1316</v>
      </c>
      <c r="E1810" t="s">
        <v>208</v>
      </c>
      <c r="F1810" t="s">
        <v>1373</v>
      </c>
      <c r="G1810">
        <v>15112</v>
      </c>
      <c r="H1810" s="1">
        <v>39296</v>
      </c>
      <c r="I1810" s="1">
        <v>39296</v>
      </c>
      <c r="J1810" s="1">
        <v>53143</v>
      </c>
      <c r="K1810" t="s">
        <v>350</v>
      </c>
      <c r="L1810" t="s">
        <v>7</v>
      </c>
      <c r="M1810">
        <v>0</v>
      </c>
      <c r="N1810">
        <v>0</v>
      </c>
      <c r="O1810" t="s">
        <v>120</v>
      </c>
      <c r="P1810" t="s">
        <v>977</v>
      </c>
      <c r="AH1810">
        <v>1733239</v>
      </c>
      <c r="AI1810">
        <v>1771330</v>
      </c>
      <c r="AJ1810">
        <f t="shared" si="33"/>
        <v>1</v>
      </c>
    </row>
    <row r="1811" spans="1:36">
      <c r="A1811" s="1">
        <v>46230</v>
      </c>
      <c r="B1811" t="s">
        <v>977</v>
      </c>
      <c r="C1811" t="s">
        <v>7</v>
      </c>
      <c r="D1811" t="s">
        <v>1310</v>
      </c>
      <c r="E1811" t="s">
        <v>208</v>
      </c>
      <c r="F1811" t="s">
        <v>1373</v>
      </c>
      <c r="G1811">
        <v>15113</v>
      </c>
      <c r="H1811" s="1">
        <v>39296</v>
      </c>
      <c r="I1811" s="1">
        <v>39296</v>
      </c>
      <c r="J1811" s="1">
        <v>53143</v>
      </c>
      <c r="K1811" t="s">
        <v>350</v>
      </c>
      <c r="L1811" t="s">
        <v>7</v>
      </c>
      <c r="M1811">
        <v>0</v>
      </c>
      <c r="N1811">
        <v>0</v>
      </c>
      <c r="O1811" t="s">
        <v>120</v>
      </c>
      <c r="P1811" t="s">
        <v>977</v>
      </c>
      <c r="AH1811">
        <v>1732833</v>
      </c>
      <c r="AI1811">
        <v>1771329</v>
      </c>
      <c r="AJ1811">
        <f t="shared" si="33"/>
        <v>1</v>
      </c>
    </row>
    <row r="1812" spans="1:36">
      <c r="A1812" s="1">
        <v>46230</v>
      </c>
      <c r="B1812" t="s">
        <v>977</v>
      </c>
      <c r="C1812" t="s">
        <v>7</v>
      </c>
      <c r="D1812" t="s">
        <v>1436</v>
      </c>
      <c r="E1812" t="s">
        <v>208</v>
      </c>
      <c r="F1812" t="s">
        <v>1373</v>
      </c>
      <c r="G1812">
        <v>38349</v>
      </c>
      <c r="H1812" s="1">
        <v>42612</v>
      </c>
      <c r="I1812" s="1">
        <v>42615</v>
      </c>
      <c r="J1812" s="1">
        <v>53143</v>
      </c>
      <c r="K1812" t="s">
        <v>350</v>
      </c>
      <c r="L1812" t="s">
        <v>7</v>
      </c>
      <c r="M1812">
        <v>0</v>
      </c>
      <c r="N1812">
        <v>0</v>
      </c>
      <c r="O1812" t="s">
        <v>120</v>
      </c>
      <c r="P1812" t="s">
        <v>993</v>
      </c>
      <c r="AH1812">
        <v>1732522</v>
      </c>
      <c r="AI1812">
        <v>1771419</v>
      </c>
      <c r="AJ1812">
        <f t="shared" si="33"/>
        <v>1</v>
      </c>
    </row>
    <row r="1813" spans="1:36">
      <c r="A1813" s="1">
        <v>46230</v>
      </c>
      <c r="B1813" t="s">
        <v>977</v>
      </c>
      <c r="C1813" t="s">
        <v>7</v>
      </c>
      <c r="D1813" t="s">
        <v>1428</v>
      </c>
      <c r="E1813" t="s">
        <v>208</v>
      </c>
      <c r="F1813" t="s">
        <v>1442</v>
      </c>
      <c r="G1813">
        <v>18300</v>
      </c>
      <c r="H1813" s="1">
        <v>40087</v>
      </c>
      <c r="I1813" s="1">
        <v>40087</v>
      </c>
      <c r="J1813" s="1">
        <v>49485</v>
      </c>
      <c r="K1813" t="s">
        <v>980</v>
      </c>
      <c r="L1813" t="s">
        <v>7</v>
      </c>
      <c r="M1813">
        <v>652.26</v>
      </c>
      <c r="N1813">
        <v>652.26</v>
      </c>
      <c r="O1813" t="s">
        <v>120</v>
      </c>
      <c r="P1813" t="s">
        <v>1601</v>
      </c>
      <c r="AH1813">
        <v>1731901</v>
      </c>
      <c r="AI1813">
        <v>1771421</v>
      </c>
      <c r="AJ1813">
        <f t="shared" si="33"/>
        <v>1</v>
      </c>
    </row>
    <row r="1814" spans="1:36">
      <c r="A1814" s="1">
        <v>46230</v>
      </c>
      <c r="B1814" t="s">
        <v>977</v>
      </c>
      <c r="C1814" t="s">
        <v>7</v>
      </c>
      <c r="D1814" t="s">
        <v>1428</v>
      </c>
      <c r="E1814" t="s">
        <v>208</v>
      </c>
      <c r="F1814" t="s">
        <v>1442</v>
      </c>
      <c r="G1814">
        <v>18300</v>
      </c>
      <c r="H1814" s="1">
        <v>40087</v>
      </c>
      <c r="I1814" s="1">
        <v>40087</v>
      </c>
      <c r="J1814" s="1">
        <v>49485</v>
      </c>
      <c r="K1814" t="s">
        <v>350</v>
      </c>
      <c r="L1814" t="s">
        <v>7</v>
      </c>
      <c r="M1814">
        <v>0</v>
      </c>
      <c r="N1814">
        <v>0</v>
      </c>
      <c r="O1814" t="s">
        <v>120</v>
      </c>
      <c r="P1814" t="s">
        <v>1601</v>
      </c>
      <c r="AH1814">
        <v>1731981</v>
      </c>
      <c r="AI1814">
        <v>1771422</v>
      </c>
      <c r="AJ1814">
        <f t="shared" si="33"/>
        <v>1</v>
      </c>
    </row>
    <row r="1815" spans="1:36">
      <c r="A1815" s="1">
        <v>46230</v>
      </c>
      <c r="B1815" t="s">
        <v>977</v>
      </c>
      <c r="C1815" t="s">
        <v>7</v>
      </c>
      <c r="D1815" t="s">
        <v>1428</v>
      </c>
      <c r="E1815" t="s">
        <v>208</v>
      </c>
      <c r="F1815" t="s">
        <v>1442</v>
      </c>
      <c r="G1815">
        <v>25312</v>
      </c>
      <c r="H1815" s="1">
        <v>40994</v>
      </c>
      <c r="I1815" s="1">
        <v>40997</v>
      </c>
      <c r="J1815" s="1">
        <v>49485</v>
      </c>
      <c r="K1815" t="s">
        <v>350</v>
      </c>
      <c r="L1815" t="s">
        <v>7</v>
      </c>
      <c r="M1815">
        <v>0</v>
      </c>
      <c r="N1815">
        <v>0</v>
      </c>
      <c r="O1815" t="s">
        <v>120</v>
      </c>
      <c r="P1815" t="s">
        <v>800</v>
      </c>
      <c r="AH1815">
        <v>1732839</v>
      </c>
      <c r="AI1815">
        <v>1771423</v>
      </c>
      <c r="AJ1815">
        <f t="shared" si="33"/>
        <v>1</v>
      </c>
    </row>
    <row r="1816" spans="1:36">
      <c r="A1816" s="1">
        <v>46230</v>
      </c>
      <c r="B1816" t="s">
        <v>977</v>
      </c>
      <c r="C1816" t="s">
        <v>7</v>
      </c>
      <c r="D1816" t="s">
        <v>1428</v>
      </c>
      <c r="E1816" t="s">
        <v>208</v>
      </c>
      <c r="F1816" t="s">
        <v>1442</v>
      </c>
      <c r="G1816">
        <v>25312</v>
      </c>
      <c r="H1816" s="1">
        <v>40994</v>
      </c>
      <c r="I1816" s="1">
        <v>40997</v>
      </c>
      <c r="J1816" s="1">
        <v>49485</v>
      </c>
      <c r="K1816" t="s">
        <v>980</v>
      </c>
      <c r="L1816" t="s">
        <v>7</v>
      </c>
      <c r="M1816">
        <v>-652.26</v>
      </c>
      <c r="N1816">
        <v>-652.26</v>
      </c>
      <c r="O1816" t="s">
        <v>120</v>
      </c>
      <c r="P1816" t="s">
        <v>800</v>
      </c>
      <c r="AH1816">
        <v>1733315</v>
      </c>
      <c r="AI1816">
        <v>1771424</v>
      </c>
      <c r="AJ1816">
        <f t="shared" si="33"/>
        <v>1</v>
      </c>
    </row>
    <row r="1817" spans="1:36">
      <c r="A1817" s="1">
        <v>46252</v>
      </c>
      <c r="B1817" t="s">
        <v>977</v>
      </c>
      <c r="C1817" t="s">
        <v>7</v>
      </c>
      <c r="D1817" t="s">
        <v>1428</v>
      </c>
      <c r="E1817" t="s">
        <v>208</v>
      </c>
      <c r="F1817" t="s">
        <v>1637</v>
      </c>
      <c r="G1817">
        <v>15784</v>
      </c>
      <c r="H1817" s="1">
        <v>39601</v>
      </c>
      <c r="I1817" s="1">
        <v>39601</v>
      </c>
      <c r="J1817" s="1">
        <v>54775</v>
      </c>
      <c r="K1817" t="s">
        <v>113</v>
      </c>
      <c r="L1817" t="s">
        <v>7</v>
      </c>
      <c r="M1817">
        <v>0</v>
      </c>
      <c r="N1817">
        <v>0</v>
      </c>
      <c r="O1817" t="s">
        <v>120</v>
      </c>
      <c r="P1817" t="s">
        <v>1612</v>
      </c>
      <c r="AH1817">
        <v>1732862</v>
      </c>
      <c r="AI1817">
        <v>1771425</v>
      </c>
      <c r="AJ1817">
        <f t="shared" si="33"/>
        <v>1</v>
      </c>
    </row>
    <row r="1818" spans="1:36">
      <c r="A1818" s="1">
        <v>46223</v>
      </c>
      <c r="B1818" t="s">
        <v>977</v>
      </c>
      <c r="C1818" t="s">
        <v>7</v>
      </c>
      <c r="D1818" t="s">
        <v>1428</v>
      </c>
      <c r="E1818" t="s">
        <v>208</v>
      </c>
      <c r="F1818" t="s">
        <v>1637</v>
      </c>
      <c r="G1818">
        <v>15784</v>
      </c>
      <c r="H1818" s="1">
        <v>39601</v>
      </c>
      <c r="I1818" s="1">
        <v>39601</v>
      </c>
      <c r="J1818" s="1">
        <v>54775</v>
      </c>
      <c r="K1818" t="s">
        <v>113</v>
      </c>
      <c r="L1818" t="s">
        <v>7</v>
      </c>
      <c r="M1818">
        <v>0</v>
      </c>
      <c r="N1818">
        <v>0</v>
      </c>
      <c r="O1818" t="s">
        <v>120</v>
      </c>
      <c r="P1818" t="s">
        <v>1612</v>
      </c>
      <c r="AH1818">
        <v>1733141</v>
      </c>
      <c r="AI1818">
        <v>1771426</v>
      </c>
      <c r="AJ1818">
        <f t="shared" si="33"/>
        <v>1</v>
      </c>
    </row>
    <row r="1819" spans="1:36">
      <c r="A1819" s="1">
        <v>46223</v>
      </c>
      <c r="B1819" t="s">
        <v>977</v>
      </c>
      <c r="C1819" t="s">
        <v>7</v>
      </c>
      <c r="D1819" t="s">
        <v>1428</v>
      </c>
      <c r="E1819" t="s">
        <v>208</v>
      </c>
      <c r="F1819" t="s">
        <v>1637</v>
      </c>
      <c r="G1819">
        <v>25306</v>
      </c>
      <c r="H1819" s="1">
        <v>40994</v>
      </c>
      <c r="I1819" s="1">
        <v>40997</v>
      </c>
      <c r="J1819" s="1">
        <v>54775</v>
      </c>
      <c r="K1819" t="s">
        <v>113</v>
      </c>
      <c r="L1819" t="s">
        <v>7</v>
      </c>
      <c r="M1819">
        <v>0</v>
      </c>
      <c r="N1819">
        <v>0</v>
      </c>
      <c r="O1819" t="s">
        <v>120</v>
      </c>
      <c r="P1819" t="s">
        <v>1586</v>
      </c>
      <c r="AH1819">
        <v>1732517</v>
      </c>
      <c r="AI1819">
        <v>1771391</v>
      </c>
      <c r="AJ1819">
        <f t="shared" si="33"/>
        <v>1</v>
      </c>
    </row>
    <row r="1820" spans="1:36">
      <c r="A1820" s="1">
        <v>46252</v>
      </c>
      <c r="B1820" t="s">
        <v>977</v>
      </c>
      <c r="C1820" t="s">
        <v>7</v>
      </c>
      <c r="D1820" t="s">
        <v>1428</v>
      </c>
      <c r="E1820" t="s">
        <v>208</v>
      </c>
      <c r="F1820" t="s">
        <v>1637</v>
      </c>
      <c r="G1820">
        <v>25306</v>
      </c>
      <c r="H1820" s="1">
        <v>40994</v>
      </c>
      <c r="I1820" s="1">
        <v>40997</v>
      </c>
      <c r="J1820" s="1">
        <v>54775</v>
      </c>
      <c r="K1820" t="s">
        <v>113</v>
      </c>
      <c r="L1820" t="s">
        <v>7</v>
      </c>
      <c r="M1820">
        <v>0</v>
      </c>
      <c r="N1820">
        <v>0</v>
      </c>
      <c r="O1820" t="s">
        <v>120</v>
      </c>
      <c r="P1820" t="s">
        <v>1586</v>
      </c>
      <c r="AH1820">
        <v>1732592</v>
      </c>
      <c r="AI1820">
        <v>1771247</v>
      </c>
      <c r="AJ1820">
        <f t="shared" si="33"/>
        <v>1</v>
      </c>
    </row>
    <row r="1821" spans="1:36">
      <c r="A1821" s="1">
        <v>46254</v>
      </c>
      <c r="B1821" t="s">
        <v>977</v>
      </c>
      <c r="C1821" t="s">
        <v>7</v>
      </c>
      <c r="D1821" t="s">
        <v>1310</v>
      </c>
      <c r="E1821" t="s">
        <v>208</v>
      </c>
      <c r="F1821" t="s">
        <v>1320</v>
      </c>
      <c r="G1821">
        <v>15152</v>
      </c>
      <c r="H1821" s="1">
        <v>39307</v>
      </c>
      <c r="I1821" s="1">
        <v>39308</v>
      </c>
      <c r="J1821" s="1">
        <v>49329</v>
      </c>
      <c r="K1821" t="s">
        <v>350</v>
      </c>
      <c r="L1821" t="s">
        <v>7</v>
      </c>
      <c r="M1821">
        <v>98.15</v>
      </c>
      <c r="N1821">
        <v>98.15</v>
      </c>
      <c r="O1821" t="s">
        <v>120</v>
      </c>
      <c r="P1821" t="s">
        <v>1164</v>
      </c>
      <c r="AH1821">
        <v>1732088</v>
      </c>
      <c r="AI1821">
        <v>1771279</v>
      </c>
      <c r="AJ1821">
        <f t="shared" si="33"/>
        <v>1</v>
      </c>
    </row>
    <row r="1822" spans="1:36">
      <c r="A1822" s="1">
        <v>46223</v>
      </c>
      <c r="B1822" t="s">
        <v>977</v>
      </c>
      <c r="C1822" t="s">
        <v>7</v>
      </c>
      <c r="D1822" t="s">
        <v>1310</v>
      </c>
      <c r="E1822" t="s">
        <v>208</v>
      </c>
      <c r="F1822" t="s">
        <v>1320</v>
      </c>
      <c r="G1822">
        <v>15152</v>
      </c>
      <c r="H1822" s="1">
        <v>39307</v>
      </c>
      <c r="I1822" s="1">
        <v>39308</v>
      </c>
      <c r="J1822" s="1">
        <v>49329</v>
      </c>
      <c r="K1822" t="s">
        <v>980</v>
      </c>
      <c r="L1822" t="s">
        <v>7</v>
      </c>
      <c r="M1822">
        <v>5900.08</v>
      </c>
      <c r="N1822">
        <v>5900.08</v>
      </c>
      <c r="O1822" t="s">
        <v>120</v>
      </c>
      <c r="P1822" t="s">
        <v>1164</v>
      </c>
      <c r="AH1822">
        <v>1732825</v>
      </c>
      <c r="AI1822">
        <v>1771280</v>
      </c>
      <c r="AJ1822">
        <f t="shared" si="33"/>
        <v>1</v>
      </c>
    </row>
    <row r="1823" spans="1:36">
      <c r="A1823" s="1">
        <v>46223</v>
      </c>
      <c r="B1823" t="s">
        <v>977</v>
      </c>
      <c r="C1823" t="s">
        <v>7</v>
      </c>
      <c r="D1823" t="s">
        <v>1310</v>
      </c>
      <c r="E1823" t="s">
        <v>208</v>
      </c>
      <c r="F1823" t="s">
        <v>1320</v>
      </c>
      <c r="G1823">
        <v>15152</v>
      </c>
      <c r="H1823" s="1">
        <v>39307</v>
      </c>
      <c r="I1823" s="1">
        <v>39308</v>
      </c>
      <c r="J1823" s="1">
        <v>49329</v>
      </c>
      <c r="K1823" t="s">
        <v>350</v>
      </c>
      <c r="L1823" t="s">
        <v>7</v>
      </c>
      <c r="M1823">
        <v>100.7</v>
      </c>
      <c r="N1823">
        <v>100.7</v>
      </c>
      <c r="O1823" t="s">
        <v>120</v>
      </c>
      <c r="P1823" t="s">
        <v>1164</v>
      </c>
      <c r="AH1823">
        <v>1733278</v>
      </c>
      <c r="AI1823">
        <v>1771276</v>
      </c>
      <c r="AJ1823">
        <f t="shared" si="33"/>
        <v>1</v>
      </c>
    </row>
    <row r="1824" spans="1:36">
      <c r="A1824" s="1">
        <v>46254</v>
      </c>
      <c r="B1824" t="s">
        <v>977</v>
      </c>
      <c r="C1824" t="s">
        <v>7</v>
      </c>
      <c r="D1824" t="s">
        <v>1310</v>
      </c>
      <c r="E1824" t="s">
        <v>208</v>
      </c>
      <c r="F1824" t="s">
        <v>1320</v>
      </c>
      <c r="G1824">
        <v>15152</v>
      </c>
      <c r="H1824" s="1">
        <v>39307</v>
      </c>
      <c r="I1824" s="1">
        <v>39308</v>
      </c>
      <c r="J1824" s="1">
        <v>49329</v>
      </c>
      <c r="K1824" t="s">
        <v>980</v>
      </c>
      <c r="L1824" t="s">
        <v>7</v>
      </c>
      <c r="M1824">
        <v>5790.11</v>
      </c>
      <c r="N1824">
        <v>5790.11</v>
      </c>
      <c r="O1824" t="s">
        <v>120</v>
      </c>
      <c r="P1824" t="s">
        <v>1164</v>
      </c>
      <c r="AH1824">
        <v>1732132</v>
      </c>
      <c r="AI1824">
        <v>1771282</v>
      </c>
      <c r="AJ1824">
        <f t="shared" si="33"/>
        <v>1</v>
      </c>
    </row>
    <row r="1825" spans="1:36">
      <c r="A1825" s="1">
        <v>46254</v>
      </c>
      <c r="B1825" t="s">
        <v>977</v>
      </c>
      <c r="C1825" t="s">
        <v>7</v>
      </c>
      <c r="D1825" t="s">
        <v>1310</v>
      </c>
      <c r="E1825" t="s">
        <v>208</v>
      </c>
      <c r="F1825" t="s">
        <v>1320</v>
      </c>
      <c r="G1825">
        <v>38359</v>
      </c>
      <c r="H1825" s="1">
        <v>42612</v>
      </c>
      <c r="I1825" s="1">
        <v>42614</v>
      </c>
      <c r="J1825" s="1">
        <v>49329</v>
      </c>
      <c r="K1825" t="s">
        <v>980</v>
      </c>
      <c r="L1825" t="s">
        <v>7</v>
      </c>
      <c r="M1825">
        <v>-5790.11</v>
      </c>
      <c r="N1825">
        <v>-5790.11</v>
      </c>
      <c r="O1825" t="s">
        <v>120</v>
      </c>
      <c r="P1825" t="s">
        <v>993</v>
      </c>
      <c r="AH1825">
        <v>1732425</v>
      </c>
      <c r="AI1825">
        <v>1771283</v>
      </c>
      <c r="AJ1825">
        <f t="shared" si="33"/>
        <v>1</v>
      </c>
    </row>
    <row r="1826" spans="1:36">
      <c r="A1826" s="1">
        <v>46223</v>
      </c>
      <c r="B1826" t="s">
        <v>977</v>
      </c>
      <c r="C1826" t="s">
        <v>7</v>
      </c>
      <c r="D1826" t="s">
        <v>1310</v>
      </c>
      <c r="E1826" t="s">
        <v>208</v>
      </c>
      <c r="F1826" t="s">
        <v>1320</v>
      </c>
      <c r="G1826">
        <v>38359</v>
      </c>
      <c r="H1826" s="1">
        <v>42612</v>
      </c>
      <c r="I1826" s="1">
        <v>42614</v>
      </c>
      <c r="J1826" s="1">
        <v>49329</v>
      </c>
      <c r="K1826" t="s">
        <v>980</v>
      </c>
      <c r="L1826" t="s">
        <v>7</v>
      </c>
      <c r="M1826">
        <v>-5900.08</v>
      </c>
      <c r="N1826">
        <v>-5900.08</v>
      </c>
      <c r="O1826" t="s">
        <v>120</v>
      </c>
      <c r="P1826" t="s">
        <v>993</v>
      </c>
      <c r="AH1826">
        <v>1733246</v>
      </c>
      <c r="AI1826">
        <v>1771277</v>
      </c>
      <c r="AJ1826">
        <f t="shared" si="33"/>
        <v>1</v>
      </c>
    </row>
    <row r="1827" spans="1:36">
      <c r="A1827" s="1">
        <v>46223</v>
      </c>
      <c r="B1827" t="s">
        <v>977</v>
      </c>
      <c r="C1827" t="s">
        <v>7</v>
      </c>
      <c r="D1827" t="s">
        <v>1310</v>
      </c>
      <c r="E1827" t="s">
        <v>208</v>
      </c>
      <c r="F1827" t="s">
        <v>1320</v>
      </c>
      <c r="G1827">
        <v>38359</v>
      </c>
      <c r="H1827" s="1">
        <v>42612</v>
      </c>
      <c r="I1827" s="1">
        <v>42614</v>
      </c>
      <c r="J1827" s="1">
        <v>49329</v>
      </c>
      <c r="K1827" t="s">
        <v>350</v>
      </c>
      <c r="L1827" t="s">
        <v>7</v>
      </c>
      <c r="M1827">
        <v>-100.7</v>
      </c>
      <c r="N1827">
        <v>-100.7</v>
      </c>
      <c r="O1827" t="s">
        <v>120</v>
      </c>
      <c r="P1827" t="s">
        <v>993</v>
      </c>
      <c r="AH1827">
        <v>1731919</v>
      </c>
      <c r="AI1827">
        <v>1771278</v>
      </c>
      <c r="AJ1827">
        <f t="shared" si="33"/>
        <v>1</v>
      </c>
    </row>
    <row r="1828" spans="1:36">
      <c r="A1828" s="1">
        <v>46254</v>
      </c>
      <c r="B1828" t="s">
        <v>977</v>
      </c>
      <c r="C1828" t="s">
        <v>7</v>
      </c>
      <c r="D1828" t="s">
        <v>1310</v>
      </c>
      <c r="E1828" t="s">
        <v>208</v>
      </c>
      <c r="F1828" t="s">
        <v>1320</v>
      </c>
      <c r="G1828">
        <v>38359</v>
      </c>
      <c r="H1828" s="1">
        <v>42612</v>
      </c>
      <c r="I1828" s="1">
        <v>42614</v>
      </c>
      <c r="J1828" s="1">
        <v>49329</v>
      </c>
      <c r="K1828" t="s">
        <v>350</v>
      </c>
      <c r="L1828" t="s">
        <v>7</v>
      </c>
      <c r="M1828">
        <v>-98.15</v>
      </c>
      <c r="N1828">
        <v>-98.15</v>
      </c>
      <c r="O1828" t="s">
        <v>120</v>
      </c>
      <c r="P1828" t="s">
        <v>993</v>
      </c>
      <c r="AH1828">
        <v>1733324</v>
      </c>
      <c r="AI1828">
        <v>1771292</v>
      </c>
      <c r="AJ1828">
        <f t="shared" si="33"/>
        <v>1</v>
      </c>
    </row>
    <row r="1829" spans="1:36">
      <c r="A1829" s="1">
        <v>46218</v>
      </c>
      <c r="B1829" t="s">
        <v>977</v>
      </c>
      <c r="C1829" t="s">
        <v>7</v>
      </c>
      <c r="D1829" t="s">
        <v>1393</v>
      </c>
      <c r="E1829" t="s">
        <v>208</v>
      </c>
      <c r="F1829" t="s">
        <v>1395</v>
      </c>
      <c r="G1829">
        <v>18816</v>
      </c>
      <c r="H1829" s="1">
        <v>40206</v>
      </c>
      <c r="I1829" s="1">
        <v>40213</v>
      </c>
      <c r="J1829" s="1">
        <v>48745</v>
      </c>
      <c r="K1829" t="s">
        <v>350</v>
      </c>
      <c r="L1829" t="s">
        <v>7</v>
      </c>
      <c r="M1829">
        <v>0</v>
      </c>
      <c r="N1829">
        <v>0</v>
      </c>
      <c r="O1829" t="s">
        <v>120</v>
      </c>
      <c r="P1829" t="s">
        <v>830</v>
      </c>
      <c r="AH1829">
        <v>1732212</v>
      </c>
      <c r="AI1829">
        <v>1771291</v>
      </c>
      <c r="AJ1829">
        <f t="shared" si="33"/>
        <v>1</v>
      </c>
    </row>
    <row r="1830" spans="1:36">
      <c r="A1830" s="1">
        <v>46251</v>
      </c>
      <c r="B1830" t="s">
        <v>977</v>
      </c>
      <c r="C1830" t="s">
        <v>7</v>
      </c>
      <c r="D1830" t="s">
        <v>1393</v>
      </c>
      <c r="E1830" t="s">
        <v>208</v>
      </c>
      <c r="F1830" t="s">
        <v>1395</v>
      </c>
      <c r="G1830">
        <v>18816</v>
      </c>
      <c r="H1830" s="1">
        <v>40206</v>
      </c>
      <c r="I1830" s="1">
        <v>40213</v>
      </c>
      <c r="J1830" s="1">
        <v>48745</v>
      </c>
      <c r="K1830" t="s">
        <v>350</v>
      </c>
      <c r="L1830" t="s">
        <v>7</v>
      </c>
      <c r="M1830">
        <v>0</v>
      </c>
      <c r="N1830">
        <v>0</v>
      </c>
      <c r="O1830" t="s">
        <v>120</v>
      </c>
      <c r="P1830" t="s">
        <v>830</v>
      </c>
      <c r="AH1830">
        <v>1733057</v>
      </c>
      <c r="AI1830">
        <v>1771289</v>
      </c>
      <c r="AJ1830">
        <f t="shared" si="33"/>
        <v>1</v>
      </c>
    </row>
    <row r="1831" spans="1:36">
      <c r="A1831" s="1">
        <v>46218</v>
      </c>
      <c r="B1831" t="s">
        <v>977</v>
      </c>
      <c r="C1831" t="s">
        <v>7</v>
      </c>
      <c r="D1831" t="s">
        <v>1311</v>
      </c>
      <c r="E1831" t="s">
        <v>208</v>
      </c>
      <c r="F1831" t="s">
        <v>1395</v>
      </c>
      <c r="G1831">
        <v>18821</v>
      </c>
      <c r="H1831" s="1">
        <v>40207</v>
      </c>
      <c r="I1831" s="1">
        <v>40213</v>
      </c>
      <c r="J1831" s="1">
        <v>48745</v>
      </c>
      <c r="K1831" t="s">
        <v>350</v>
      </c>
      <c r="L1831" t="s">
        <v>7</v>
      </c>
      <c r="M1831">
        <v>0</v>
      </c>
      <c r="N1831">
        <v>0</v>
      </c>
      <c r="O1831" t="s">
        <v>120</v>
      </c>
      <c r="P1831" t="s">
        <v>830</v>
      </c>
      <c r="AH1831">
        <v>1733153</v>
      </c>
      <c r="AI1831">
        <v>1771332</v>
      </c>
      <c r="AJ1831">
        <f t="shared" si="33"/>
        <v>1</v>
      </c>
    </row>
    <row r="1832" spans="1:36">
      <c r="A1832" s="1">
        <v>46251</v>
      </c>
      <c r="B1832" t="s">
        <v>977</v>
      </c>
      <c r="C1832" t="s">
        <v>7</v>
      </c>
      <c r="D1832" t="s">
        <v>1311</v>
      </c>
      <c r="E1832" t="s">
        <v>208</v>
      </c>
      <c r="F1832" t="s">
        <v>1395</v>
      </c>
      <c r="G1832">
        <v>18821</v>
      </c>
      <c r="H1832" s="1">
        <v>40207</v>
      </c>
      <c r="I1832" s="1">
        <v>40213</v>
      </c>
      <c r="J1832" s="1">
        <v>48745</v>
      </c>
      <c r="K1832" t="s">
        <v>350</v>
      </c>
      <c r="L1832" t="s">
        <v>7</v>
      </c>
      <c r="M1832">
        <v>0</v>
      </c>
      <c r="N1832">
        <v>0</v>
      </c>
      <c r="O1832" t="s">
        <v>120</v>
      </c>
      <c r="P1832" t="s">
        <v>830</v>
      </c>
      <c r="AH1832">
        <v>1732804</v>
      </c>
      <c r="AI1832">
        <v>1771390</v>
      </c>
      <c r="AJ1832">
        <f t="shared" si="33"/>
        <v>1</v>
      </c>
    </row>
    <row r="1833" spans="1:36">
      <c r="A1833" s="1">
        <v>46251</v>
      </c>
      <c r="B1833" t="s">
        <v>977</v>
      </c>
      <c r="C1833" t="s">
        <v>7</v>
      </c>
      <c r="D1833" t="s">
        <v>1393</v>
      </c>
      <c r="E1833" t="s">
        <v>208</v>
      </c>
      <c r="F1833" t="s">
        <v>1395</v>
      </c>
      <c r="G1833">
        <v>18822</v>
      </c>
      <c r="H1833" s="1">
        <v>40207</v>
      </c>
      <c r="I1833" s="1">
        <v>40213</v>
      </c>
      <c r="J1833" s="1">
        <v>48745</v>
      </c>
      <c r="K1833" t="s">
        <v>350</v>
      </c>
      <c r="L1833" t="s">
        <v>7</v>
      </c>
      <c r="M1833">
        <v>0</v>
      </c>
      <c r="N1833">
        <v>0</v>
      </c>
      <c r="O1833" t="s">
        <v>120</v>
      </c>
      <c r="P1833" t="s">
        <v>830</v>
      </c>
      <c r="AH1833">
        <v>1731739</v>
      </c>
      <c r="AI1833">
        <v>1774813</v>
      </c>
      <c r="AJ1833">
        <f t="shared" si="33"/>
        <v>1</v>
      </c>
    </row>
    <row r="1834" spans="1:36">
      <c r="A1834" s="1">
        <v>46218</v>
      </c>
      <c r="B1834" t="s">
        <v>977</v>
      </c>
      <c r="C1834" t="s">
        <v>7</v>
      </c>
      <c r="D1834" t="s">
        <v>1393</v>
      </c>
      <c r="E1834" t="s">
        <v>208</v>
      </c>
      <c r="F1834" t="s">
        <v>1395</v>
      </c>
      <c r="G1834">
        <v>18822</v>
      </c>
      <c r="H1834" s="1">
        <v>40207</v>
      </c>
      <c r="I1834" s="1">
        <v>40213</v>
      </c>
      <c r="J1834" s="1">
        <v>48745</v>
      </c>
      <c r="K1834" t="s">
        <v>350</v>
      </c>
      <c r="L1834" t="s">
        <v>7</v>
      </c>
      <c r="M1834">
        <v>0</v>
      </c>
      <c r="N1834">
        <v>0</v>
      </c>
      <c r="O1834" t="s">
        <v>120</v>
      </c>
      <c r="P1834" t="s">
        <v>830</v>
      </c>
      <c r="AH1834">
        <v>1771418</v>
      </c>
      <c r="AI1834">
        <v>1774814</v>
      </c>
      <c r="AJ1834">
        <f t="shared" si="33"/>
        <v>1</v>
      </c>
    </row>
    <row r="1835" spans="1:36">
      <c r="A1835" s="1">
        <v>46218</v>
      </c>
      <c r="B1835" t="s">
        <v>977</v>
      </c>
      <c r="C1835" t="s">
        <v>7</v>
      </c>
      <c r="D1835" t="s">
        <v>1311</v>
      </c>
      <c r="E1835" t="s">
        <v>208</v>
      </c>
      <c r="F1835" t="s">
        <v>1395</v>
      </c>
      <c r="G1835">
        <v>22255</v>
      </c>
      <c r="H1835" s="1">
        <v>40662</v>
      </c>
      <c r="I1835" s="1">
        <v>40666</v>
      </c>
      <c r="J1835" s="1">
        <v>48745</v>
      </c>
      <c r="K1835" t="s">
        <v>350</v>
      </c>
      <c r="L1835" t="s">
        <v>7</v>
      </c>
      <c r="M1835">
        <v>0</v>
      </c>
      <c r="N1835">
        <v>0</v>
      </c>
      <c r="O1835" t="s">
        <v>120</v>
      </c>
      <c r="P1835" t="s">
        <v>830</v>
      </c>
      <c r="AH1835">
        <v>1771420</v>
      </c>
      <c r="AI1835">
        <v>1771436</v>
      </c>
      <c r="AJ1835">
        <f t="shared" si="33"/>
        <v>2</v>
      </c>
    </row>
    <row r="1836" spans="1:36">
      <c r="A1836" s="1">
        <v>46251</v>
      </c>
      <c r="B1836" t="s">
        <v>977</v>
      </c>
      <c r="C1836" t="s">
        <v>7</v>
      </c>
      <c r="D1836" t="s">
        <v>1311</v>
      </c>
      <c r="E1836" t="s">
        <v>208</v>
      </c>
      <c r="F1836" t="s">
        <v>1395</v>
      </c>
      <c r="G1836">
        <v>22255</v>
      </c>
      <c r="H1836" s="1">
        <v>40662</v>
      </c>
      <c r="I1836" s="1">
        <v>40666</v>
      </c>
      <c r="J1836" s="1">
        <v>48745</v>
      </c>
      <c r="K1836" t="s">
        <v>350</v>
      </c>
      <c r="L1836" t="s">
        <v>7</v>
      </c>
      <c r="M1836">
        <v>0</v>
      </c>
      <c r="N1836">
        <v>0</v>
      </c>
      <c r="O1836" t="s">
        <v>120</v>
      </c>
      <c r="P1836" t="s">
        <v>830</v>
      </c>
      <c r="AH1836">
        <v>1731939</v>
      </c>
      <c r="AI1836">
        <v>1771434</v>
      </c>
      <c r="AJ1836">
        <f t="shared" si="33"/>
        <v>2</v>
      </c>
    </row>
    <row r="1837" spans="1:36">
      <c r="A1837" s="1">
        <v>46218</v>
      </c>
      <c r="B1837" t="s">
        <v>977</v>
      </c>
      <c r="C1837" t="s">
        <v>7</v>
      </c>
      <c r="D1837" t="s">
        <v>1393</v>
      </c>
      <c r="E1837" t="s">
        <v>208</v>
      </c>
      <c r="F1837" t="s">
        <v>1395</v>
      </c>
      <c r="G1837">
        <v>22256</v>
      </c>
      <c r="H1837" s="1">
        <v>40662</v>
      </c>
      <c r="I1837" s="1">
        <v>40666</v>
      </c>
      <c r="J1837" s="1">
        <v>48745</v>
      </c>
      <c r="K1837" t="s">
        <v>350</v>
      </c>
      <c r="L1837" t="s">
        <v>7</v>
      </c>
      <c r="M1837">
        <v>0</v>
      </c>
      <c r="N1837">
        <v>0</v>
      </c>
      <c r="O1837" t="s">
        <v>120</v>
      </c>
      <c r="P1837" t="s">
        <v>830</v>
      </c>
      <c r="AH1837">
        <v>1733284</v>
      </c>
      <c r="AI1837">
        <v>1771272</v>
      </c>
      <c r="AJ1837">
        <f t="shared" si="33"/>
        <v>1</v>
      </c>
    </row>
    <row r="1838" spans="1:36">
      <c r="A1838" s="1">
        <v>46251</v>
      </c>
      <c r="B1838" t="s">
        <v>977</v>
      </c>
      <c r="C1838" t="s">
        <v>7</v>
      </c>
      <c r="D1838" t="s">
        <v>1393</v>
      </c>
      <c r="E1838" t="s">
        <v>208</v>
      </c>
      <c r="F1838" t="s">
        <v>1395</v>
      </c>
      <c r="G1838">
        <v>22256</v>
      </c>
      <c r="H1838" s="1">
        <v>40662</v>
      </c>
      <c r="I1838" s="1">
        <v>40666</v>
      </c>
      <c r="J1838" s="1">
        <v>48745</v>
      </c>
      <c r="K1838" t="s">
        <v>350</v>
      </c>
      <c r="L1838" t="s">
        <v>7</v>
      </c>
      <c r="M1838">
        <v>0</v>
      </c>
      <c r="N1838">
        <v>0</v>
      </c>
      <c r="O1838" t="s">
        <v>120</v>
      </c>
      <c r="P1838" t="s">
        <v>830</v>
      </c>
      <c r="AH1838">
        <v>1733439</v>
      </c>
      <c r="AI1838">
        <v>1771437</v>
      </c>
      <c r="AJ1838">
        <f t="shared" si="33"/>
        <v>2</v>
      </c>
    </row>
    <row r="1839" spans="1:36">
      <c r="A1839" s="1">
        <v>46251</v>
      </c>
      <c r="B1839" t="s">
        <v>977</v>
      </c>
      <c r="C1839" t="s">
        <v>7</v>
      </c>
      <c r="D1839" t="s">
        <v>1311</v>
      </c>
      <c r="E1839" t="s">
        <v>208</v>
      </c>
      <c r="F1839" t="s">
        <v>1395</v>
      </c>
      <c r="G1839">
        <v>23770</v>
      </c>
      <c r="H1839" s="1">
        <v>40836</v>
      </c>
      <c r="I1839" s="1">
        <v>40842</v>
      </c>
      <c r="J1839" s="1">
        <v>48745</v>
      </c>
      <c r="K1839" t="s">
        <v>350</v>
      </c>
      <c r="L1839" t="s">
        <v>7</v>
      </c>
      <c r="M1839">
        <v>0</v>
      </c>
      <c r="N1839">
        <v>0</v>
      </c>
      <c r="O1839" t="s">
        <v>120</v>
      </c>
      <c r="P1839" t="s">
        <v>800</v>
      </c>
      <c r="AH1839">
        <v>1732734</v>
      </c>
      <c r="AI1839">
        <v>1771435</v>
      </c>
      <c r="AJ1839">
        <f t="shared" si="33"/>
        <v>2</v>
      </c>
    </row>
    <row r="1840" spans="1:36">
      <c r="A1840" s="1">
        <v>46218</v>
      </c>
      <c r="B1840" t="s">
        <v>977</v>
      </c>
      <c r="C1840" t="s">
        <v>7</v>
      </c>
      <c r="D1840" t="s">
        <v>1311</v>
      </c>
      <c r="E1840" t="s">
        <v>208</v>
      </c>
      <c r="F1840" t="s">
        <v>1395</v>
      </c>
      <c r="G1840">
        <v>23770</v>
      </c>
      <c r="H1840" s="1">
        <v>40836</v>
      </c>
      <c r="I1840" s="1">
        <v>40842</v>
      </c>
      <c r="J1840" s="1">
        <v>48745</v>
      </c>
      <c r="K1840" t="s">
        <v>350</v>
      </c>
      <c r="L1840" t="s">
        <v>7</v>
      </c>
      <c r="M1840">
        <v>0</v>
      </c>
      <c r="N1840">
        <v>0</v>
      </c>
      <c r="O1840" t="s">
        <v>120</v>
      </c>
      <c r="P1840" t="s">
        <v>800</v>
      </c>
      <c r="AH1840">
        <v>1732510</v>
      </c>
      <c r="AI1840">
        <v>1771418</v>
      </c>
      <c r="AJ1840">
        <f t="shared" si="33"/>
        <v>1</v>
      </c>
    </row>
    <row r="1841" spans="1:36">
      <c r="A1841" s="1">
        <v>46251</v>
      </c>
      <c r="B1841" t="s">
        <v>977</v>
      </c>
      <c r="C1841" t="s">
        <v>7</v>
      </c>
      <c r="D1841" t="s">
        <v>1311</v>
      </c>
      <c r="E1841" t="s">
        <v>208</v>
      </c>
      <c r="F1841" t="s">
        <v>1395</v>
      </c>
      <c r="G1841">
        <v>23784</v>
      </c>
      <c r="H1841" s="1">
        <v>40840</v>
      </c>
      <c r="I1841" s="1">
        <v>40844</v>
      </c>
      <c r="J1841" s="1">
        <v>48745</v>
      </c>
      <c r="K1841" t="s">
        <v>350</v>
      </c>
      <c r="L1841" t="s">
        <v>7</v>
      </c>
      <c r="M1841">
        <v>0</v>
      </c>
      <c r="N1841">
        <v>0</v>
      </c>
      <c r="O1841" t="s">
        <v>120</v>
      </c>
      <c r="P1841" t="s">
        <v>800</v>
      </c>
      <c r="AH1841">
        <v>1732974</v>
      </c>
      <c r="AI1841">
        <v>1771420</v>
      </c>
      <c r="AJ1841">
        <f t="shared" si="33"/>
        <v>1</v>
      </c>
    </row>
    <row r="1842" spans="1:36">
      <c r="A1842" s="1">
        <v>46218</v>
      </c>
      <c r="B1842" t="s">
        <v>977</v>
      </c>
      <c r="C1842" t="s">
        <v>7</v>
      </c>
      <c r="D1842" t="s">
        <v>1311</v>
      </c>
      <c r="E1842" t="s">
        <v>208</v>
      </c>
      <c r="F1842" t="s">
        <v>1395</v>
      </c>
      <c r="G1842">
        <v>23784</v>
      </c>
      <c r="H1842" s="1">
        <v>40840</v>
      </c>
      <c r="I1842" s="1">
        <v>40844</v>
      </c>
      <c r="J1842" s="1">
        <v>48745</v>
      </c>
      <c r="K1842" t="s">
        <v>350</v>
      </c>
      <c r="L1842" t="s">
        <v>7</v>
      </c>
      <c r="M1842">
        <v>0</v>
      </c>
      <c r="N1842">
        <v>0</v>
      </c>
      <c r="O1842" t="s">
        <v>120</v>
      </c>
      <c r="P1842" t="s">
        <v>800</v>
      </c>
      <c r="AH1842">
        <v>1731818</v>
      </c>
      <c r="AI1842">
        <v>1771433</v>
      </c>
      <c r="AJ1842">
        <f t="shared" si="33"/>
        <v>2</v>
      </c>
    </row>
    <row r="1843" spans="1:36">
      <c r="A1843" s="1">
        <v>46218</v>
      </c>
      <c r="B1843" t="s">
        <v>977</v>
      </c>
      <c r="C1843" t="s">
        <v>7</v>
      </c>
      <c r="D1843" t="s">
        <v>1311</v>
      </c>
      <c r="E1843" t="s">
        <v>208</v>
      </c>
      <c r="F1843" t="s">
        <v>1395</v>
      </c>
      <c r="G1843">
        <v>30733</v>
      </c>
      <c r="H1843" s="1">
        <v>41704</v>
      </c>
      <c r="I1843" s="1">
        <v>41715</v>
      </c>
      <c r="J1843" s="1">
        <v>48745</v>
      </c>
      <c r="K1843" t="s">
        <v>350</v>
      </c>
      <c r="L1843" t="s">
        <v>7</v>
      </c>
      <c r="M1843">
        <v>0</v>
      </c>
      <c r="N1843">
        <v>0</v>
      </c>
      <c r="O1843" t="s">
        <v>120</v>
      </c>
      <c r="P1843" t="s">
        <v>994</v>
      </c>
      <c r="AH1843">
        <v>1731985</v>
      </c>
      <c r="AI1843">
        <v>1771438</v>
      </c>
      <c r="AJ1843">
        <f t="shared" si="33"/>
        <v>1</v>
      </c>
    </row>
    <row r="1844" spans="1:36">
      <c r="A1844" s="1">
        <v>46251</v>
      </c>
      <c r="B1844" t="s">
        <v>977</v>
      </c>
      <c r="C1844" t="s">
        <v>7</v>
      </c>
      <c r="D1844" t="s">
        <v>1311</v>
      </c>
      <c r="E1844" t="s">
        <v>208</v>
      </c>
      <c r="F1844" t="s">
        <v>1395</v>
      </c>
      <c r="G1844">
        <v>30733</v>
      </c>
      <c r="H1844" s="1">
        <v>41704</v>
      </c>
      <c r="I1844" s="1">
        <v>41715</v>
      </c>
      <c r="J1844" s="1">
        <v>48745</v>
      </c>
      <c r="K1844" t="s">
        <v>350</v>
      </c>
      <c r="L1844" t="s">
        <v>7</v>
      </c>
      <c r="M1844">
        <v>0</v>
      </c>
      <c r="N1844">
        <v>0</v>
      </c>
      <c r="O1844" t="s">
        <v>120</v>
      </c>
      <c r="P1844" t="s">
        <v>994</v>
      </c>
      <c r="AH1844">
        <v>1733122</v>
      </c>
      <c r="AI1844">
        <v>1774798</v>
      </c>
      <c r="AJ1844">
        <f t="shared" si="33"/>
        <v>1</v>
      </c>
    </row>
    <row r="1845" spans="1:36">
      <c r="A1845" s="1">
        <v>46230</v>
      </c>
      <c r="B1845" t="s">
        <v>977</v>
      </c>
      <c r="C1845" t="s">
        <v>7</v>
      </c>
      <c r="D1845" t="s">
        <v>1393</v>
      </c>
      <c r="E1845" t="s">
        <v>208</v>
      </c>
      <c r="F1845" t="s">
        <v>1443</v>
      </c>
      <c r="G1845">
        <v>18698</v>
      </c>
      <c r="H1845" s="1">
        <v>40189</v>
      </c>
      <c r="I1845" s="1">
        <v>40192</v>
      </c>
      <c r="J1845" s="1">
        <v>51893</v>
      </c>
      <c r="K1845" t="s">
        <v>113</v>
      </c>
      <c r="L1845" t="s">
        <v>7</v>
      </c>
      <c r="M1845">
        <v>6525.26</v>
      </c>
      <c r="N1845">
        <v>6525.26</v>
      </c>
      <c r="O1845" t="s">
        <v>120</v>
      </c>
      <c r="P1845" t="s">
        <v>1586</v>
      </c>
      <c r="AH1845">
        <v>1729538</v>
      </c>
      <c r="AI1845">
        <v>1774799</v>
      </c>
      <c r="AJ1845">
        <f t="shared" si="33"/>
        <v>1</v>
      </c>
    </row>
    <row r="1846" spans="1:36">
      <c r="A1846" s="1">
        <v>46230</v>
      </c>
      <c r="B1846" t="s">
        <v>977</v>
      </c>
      <c r="C1846" t="s">
        <v>7</v>
      </c>
      <c r="D1846" t="s">
        <v>1393</v>
      </c>
      <c r="E1846" t="s">
        <v>208</v>
      </c>
      <c r="F1846" t="s">
        <v>1443</v>
      </c>
      <c r="G1846">
        <v>18698</v>
      </c>
      <c r="H1846" s="1">
        <v>40189</v>
      </c>
      <c r="I1846" s="1">
        <v>40192</v>
      </c>
      <c r="J1846" s="1">
        <v>51893</v>
      </c>
      <c r="K1846" t="s">
        <v>980</v>
      </c>
      <c r="L1846" t="s">
        <v>7</v>
      </c>
      <c r="M1846">
        <v>128702.2</v>
      </c>
      <c r="N1846">
        <v>128702.2</v>
      </c>
      <c r="O1846" t="s">
        <v>120</v>
      </c>
      <c r="P1846" t="s">
        <v>1586</v>
      </c>
      <c r="AH1846">
        <v>1732992</v>
      </c>
      <c r="AI1846">
        <v>1774800</v>
      </c>
      <c r="AJ1846">
        <f t="shared" si="33"/>
        <v>1</v>
      </c>
    </row>
    <row r="1847" spans="1:36">
      <c r="A1847" s="1">
        <v>46230</v>
      </c>
      <c r="B1847" t="s">
        <v>977</v>
      </c>
      <c r="C1847" t="s">
        <v>7</v>
      </c>
      <c r="D1847" t="s">
        <v>1393</v>
      </c>
      <c r="E1847" t="s">
        <v>208</v>
      </c>
      <c r="F1847" t="s">
        <v>1443</v>
      </c>
      <c r="G1847">
        <v>19329</v>
      </c>
      <c r="H1847" s="1">
        <v>40303</v>
      </c>
      <c r="I1847" s="1">
        <v>40308</v>
      </c>
      <c r="J1847" s="1">
        <v>51893</v>
      </c>
      <c r="K1847" t="s">
        <v>980</v>
      </c>
      <c r="L1847" t="s">
        <v>7</v>
      </c>
      <c r="M1847">
        <v>-128702.2</v>
      </c>
      <c r="N1847">
        <v>-128702.2</v>
      </c>
      <c r="O1847" t="s">
        <v>120</v>
      </c>
      <c r="P1847" t="s">
        <v>830</v>
      </c>
      <c r="AH1847">
        <v>1732454</v>
      </c>
      <c r="AI1847">
        <v>1774796</v>
      </c>
      <c r="AJ1847">
        <f t="shared" si="33"/>
        <v>1</v>
      </c>
    </row>
    <row r="1848" spans="1:36">
      <c r="A1848" s="1">
        <v>46230</v>
      </c>
      <c r="B1848" t="s">
        <v>977</v>
      </c>
      <c r="C1848" t="s">
        <v>7</v>
      </c>
      <c r="D1848" t="s">
        <v>1393</v>
      </c>
      <c r="E1848" t="s">
        <v>208</v>
      </c>
      <c r="F1848" t="s">
        <v>1443</v>
      </c>
      <c r="G1848">
        <v>19329</v>
      </c>
      <c r="H1848" s="1">
        <v>40303</v>
      </c>
      <c r="I1848" s="1">
        <v>40308</v>
      </c>
      <c r="J1848" s="1">
        <v>51893</v>
      </c>
      <c r="K1848" t="s">
        <v>113</v>
      </c>
      <c r="L1848" t="s">
        <v>7</v>
      </c>
      <c r="M1848">
        <v>-6525.26</v>
      </c>
      <c r="N1848">
        <v>-6525.26</v>
      </c>
      <c r="O1848" t="s">
        <v>120</v>
      </c>
      <c r="P1848" t="s">
        <v>830</v>
      </c>
      <c r="AH1848">
        <v>1732868</v>
      </c>
      <c r="AI1848">
        <v>1774802</v>
      </c>
      <c r="AJ1848">
        <f t="shared" si="33"/>
        <v>1</v>
      </c>
    </row>
    <row r="1849" spans="1:36">
      <c r="A1849" s="1">
        <v>46251</v>
      </c>
      <c r="B1849" t="s">
        <v>977</v>
      </c>
      <c r="C1849" t="s">
        <v>7</v>
      </c>
      <c r="D1849" t="s">
        <v>1311</v>
      </c>
      <c r="E1849" t="s">
        <v>208</v>
      </c>
      <c r="F1849" t="s">
        <v>1638</v>
      </c>
      <c r="G1849">
        <v>19002</v>
      </c>
      <c r="H1849" s="1">
        <v>40240</v>
      </c>
      <c r="I1849" s="1">
        <v>40248</v>
      </c>
      <c r="J1849" s="1">
        <v>52733</v>
      </c>
      <c r="K1849" t="s">
        <v>350</v>
      </c>
      <c r="L1849" t="s">
        <v>7</v>
      </c>
      <c r="M1849">
        <v>0</v>
      </c>
      <c r="N1849">
        <v>0</v>
      </c>
      <c r="O1849" t="s">
        <v>120</v>
      </c>
      <c r="P1849" t="s">
        <v>800</v>
      </c>
      <c r="AH1849">
        <v>1733354</v>
      </c>
      <c r="AI1849">
        <v>1774801</v>
      </c>
      <c r="AJ1849">
        <f t="shared" si="33"/>
        <v>1</v>
      </c>
    </row>
    <row r="1850" spans="1:36">
      <c r="A1850" s="1">
        <v>46218</v>
      </c>
      <c r="B1850" t="s">
        <v>977</v>
      </c>
      <c r="C1850" t="s">
        <v>7</v>
      </c>
      <c r="D1850" t="s">
        <v>1311</v>
      </c>
      <c r="E1850" t="s">
        <v>208</v>
      </c>
      <c r="F1850" t="s">
        <v>1638</v>
      </c>
      <c r="G1850">
        <v>19002</v>
      </c>
      <c r="H1850" s="1">
        <v>40240</v>
      </c>
      <c r="I1850" s="1">
        <v>40248</v>
      </c>
      <c r="J1850" s="1">
        <v>52733</v>
      </c>
      <c r="K1850" t="s">
        <v>350</v>
      </c>
      <c r="L1850" t="s">
        <v>7</v>
      </c>
      <c r="M1850">
        <v>0</v>
      </c>
      <c r="N1850">
        <v>0</v>
      </c>
      <c r="O1850" t="s">
        <v>120</v>
      </c>
      <c r="P1850" t="s">
        <v>800</v>
      </c>
      <c r="AH1850">
        <v>1732360</v>
      </c>
      <c r="AI1850">
        <v>1771442</v>
      </c>
      <c r="AJ1850">
        <f t="shared" si="33"/>
        <v>1</v>
      </c>
    </row>
    <row r="1851" spans="1:36">
      <c r="A1851" s="1">
        <v>46251</v>
      </c>
      <c r="B1851" t="s">
        <v>977</v>
      </c>
      <c r="C1851" t="s">
        <v>7</v>
      </c>
      <c r="D1851" t="s">
        <v>1393</v>
      </c>
      <c r="E1851" t="s">
        <v>208</v>
      </c>
      <c r="F1851" t="s">
        <v>1638</v>
      </c>
      <c r="G1851">
        <v>19003</v>
      </c>
      <c r="H1851" s="1">
        <v>40240</v>
      </c>
      <c r="I1851" s="1">
        <v>40248</v>
      </c>
      <c r="J1851" s="1">
        <v>52733</v>
      </c>
      <c r="K1851" t="s">
        <v>350</v>
      </c>
      <c r="L1851" t="s">
        <v>7</v>
      </c>
      <c r="M1851">
        <v>0</v>
      </c>
      <c r="N1851">
        <v>0</v>
      </c>
      <c r="O1851" t="s">
        <v>120</v>
      </c>
      <c r="P1851" t="s">
        <v>800</v>
      </c>
      <c r="AH1851">
        <v>1732004</v>
      </c>
      <c r="AI1851">
        <v>1774872</v>
      </c>
      <c r="AJ1851">
        <f t="shared" si="33"/>
        <v>1</v>
      </c>
    </row>
    <row r="1852" spans="1:36">
      <c r="A1852" s="1">
        <v>46218</v>
      </c>
      <c r="B1852" t="s">
        <v>977</v>
      </c>
      <c r="C1852" t="s">
        <v>7</v>
      </c>
      <c r="D1852" t="s">
        <v>1393</v>
      </c>
      <c r="E1852" t="s">
        <v>208</v>
      </c>
      <c r="F1852" t="s">
        <v>1638</v>
      </c>
      <c r="G1852">
        <v>19003</v>
      </c>
      <c r="H1852" s="1">
        <v>40240</v>
      </c>
      <c r="I1852" s="1">
        <v>40248</v>
      </c>
      <c r="J1852" s="1">
        <v>52733</v>
      </c>
      <c r="K1852" t="s">
        <v>350</v>
      </c>
      <c r="L1852" t="s">
        <v>7</v>
      </c>
      <c r="M1852">
        <v>0</v>
      </c>
      <c r="N1852">
        <v>0</v>
      </c>
      <c r="O1852" t="s">
        <v>120</v>
      </c>
      <c r="P1852" t="s">
        <v>800</v>
      </c>
      <c r="AH1852">
        <v>1732380</v>
      </c>
      <c r="AI1852">
        <v>1774843</v>
      </c>
      <c r="AJ1852">
        <f t="shared" si="33"/>
        <v>1</v>
      </c>
    </row>
    <row r="1853" spans="1:36">
      <c r="A1853" s="1">
        <v>46251</v>
      </c>
      <c r="B1853" t="s">
        <v>977</v>
      </c>
      <c r="C1853" t="s">
        <v>7</v>
      </c>
      <c r="D1853" t="s">
        <v>1311</v>
      </c>
      <c r="E1853" t="s">
        <v>208</v>
      </c>
      <c r="F1853" t="s">
        <v>1638</v>
      </c>
      <c r="G1853">
        <v>23393</v>
      </c>
      <c r="H1853" s="1">
        <v>40795</v>
      </c>
      <c r="I1853" s="1">
        <v>40799</v>
      </c>
      <c r="J1853" s="1">
        <v>52733</v>
      </c>
      <c r="K1853" t="s">
        <v>350</v>
      </c>
      <c r="L1853" t="s">
        <v>7</v>
      </c>
      <c r="M1853">
        <v>0</v>
      </c>
      <c r="N1853">
        <v>0</v>
      </c>
      <c r="O1853" t="s">
        <v>120</v>
      </c>
      <c r="P1853" t="s">
        <v>993</v>
      </c>
      <c r="AH1853">
        <v>1733080</v>
      </c>
      <c r="AI1853">
        <v>1774847</v>
      </c>
      <c r="AJ1853">
        <f t="shared" si="33"/>
        <v>1</v>
      </c>
    </row>
    <row r="1854" spans="1:36">
      <c r="A1854" s="1">
        <v>46218</v>
      </c>
      <c r="B1854" t="s">
        <v>977</v>
      </c>
      <c r="C1854" t="s">
        <v>7</v>
      </c>
      <c r="D1854" t="s">
        <v>1311</v>
      </c>
      <c r="E1854" t="s">
        <v>208</v>
      </c>
      <c r="F1854" t="s">
        <v>1638</v>
      </c>
      <c r="G1854">
        <v>23393</v>
      </c>
      <c r="H1854" s="1">
        <v>40795</v>
      </c>
      <c r="I1854" s="1">
        <v>40799</v>
      </c>
      <c r="J1854" s="1">
        <v>52733</v>
      </c>
      <c r="K1854" t="s">
        <v>350</v>
      </c>
      <c r="L1854" t="s">
        <v>7</v>
      </c>
      <c r="M1854">
        <v>0</v>
      </c>
      <c r="N1854">
        <v>0</v>
      </c>
      <c r="O1854" t="s">
        <v>120</v>
      </c>
      <c r="P1854" t="s">
        <v>993</v>
      </c>
      <c r="AH1854">
        <v>1733194</v>
      </c>
      <c r="AI1854">
        <v>1774842</v>
      </c>
      <c r="AJ1854">
        <f t="shared" si="33"/>
        <v>1</v>
      </c>
    </row>
    <row r="1855" spans="1:36">
      <c r="A1855" s="1">
        <v>46251</v>
      </c>
      <c r="B1855" t="s">
        <v>977</v>
      </c>
      <c r="C1855" t="s">
        <v>7</v>
      </c>
      <c r="D1855" t="s">
        <v>1393</v>
      </c>
      <c r="E1855" t="s">
        <v>208</v>
      </c>
      <c r="F1855" t="s">
        <v>1638</v>
      </c>
      <c r="G1855">
        <v>26931</v>
      </c>
      <c r="H1855" s="1">
        <v>41179</v>
      </c>
      <c r="I1855" s="1">
        <v>41184</v>
      </c>
      <c r="J1855" s="1">
        <v>52733</v>
      </c>
      <c r="K1855" t="s">
        <v>350</v>
      </c>
      <c r="L1855" t="s">
        <v>7</v>
      </c>
      <c r="M1855">
        <v>0</v>
      </c>
      <c r="N1855">
        <v>0</v>
      </c>
      <c r="O1855" t="s">
        <v>120</v>
      </c>
      <c r="P1855" t="s">
        <v>1586</v>
      </c>
      <c r="AH1855">
        <v>1732668</v>
      </c>
      <c r="AI1855">
        <v>1774844</v>
      </c>
      <c r="AJ1855">
        <f t="shared" si="33"/>
        <v>1</v>
      </c>
    </row>
    <row r="1856" spans="1:36">
      <c r="A1856" s="1">
        <v>46218</v>
      </c>
      <c r="B1856" t="s">
        <v>977</v>
      </c>
      <c r="C1856" t="s">
        <v>7</v>
      </c>
      <c r="D1856" t="s">
        <v>1393</v>
      </c>
      <c r="E1856" t="s">
        <v>208</v>
      </c>
      <c r="F1856" t="s">
        <v>1638</v>
      </c>
      <c r="G1856">
        <v>26931</v>
      </c>
      <c r="H1856" s="1">
        <v>41179</v>
      </c>
      <c r="I1856" s="1">
        <v>41184</v>
      </c>
      <c r="J1856" s="1">
        <v>52733</v>
      </c>
      <c r="K1856" t="s">
        <v>350</v>
      </c>
      <c r="L1856" t="s">
        <v>7</v>
      </c>
      <c r="M1856">
        <v>0</v>
      </c>
      <c r="N1856">
        <v>0</v>
      </c>
      <c r="O1856" t="s">
        <v>120</v>
      </c>
      <c r="P1856" t="s">
        <v>1586</v>
      </c>
      <c r="AH1856">
        <v>1732508</v>
      </c>
      <c r="AI1856">
        <v>1771446</v>
      </c>
      <c r="AJ1856">
        <f t="shared" si="33"/>
        <v>1</v>
      </c>
    </row>
    <row r="1857" spans="1:36">
      <c r="A1857" s="1">
        <v>46218</v>
      </c>
      <c r="B1857" t="s">
        <v>977</v>
      </c>
      <c r="C1857" t="s">
        <v>7</v>
      </c>
      <c r="D1857" t="s">
        <v>1393</v>
      </c>
      <c r="E1857" t="s">
        <v>208</v>
      </c>
      <c r="F1857" t="s">
        <v>1389</v>
      </c>
      <c r="G1857">
        <v>22712</v>
      </c>
      <c r="H1857" s="1">
        <v>40709</v>
      </c>
      <c r="I1857" s="1">
        <v>40724</v>
      </c>
      <c r="J1857" s="1">
        <v>52033</v>
      </c>
      <c r="K1857" t="s">
        <v>350</v>
      </c>
      <c r="L1857" t="s">
        <v>7</v>
      </c>
      <c r="M1857">
        <v>0</v>
      </c>
      <c r="N1857">
        <v>0</v>
      </c>
      <c r="O1857" t="s">
        <v>120</v>
      </c>
      <c r="P1857" t="s">
        <v>800</v>
      </c>
      <c r="AH1857">
        <v>1732927</v>
      </c>
      <c r="AI1857">
        <v>1771447</v>
      </c>
      <c r="AJ1857">
        <f t="shared" si="33"/>
        <v>1</v>
      </c>
    </row>
    <row r="1858" spans="1:36">
      <c r="A1858" s="1">
        <v>46251</v>
      </c>
      <c r="B1858" t="s">
        <v>977</v>
      </c>
      <c r="C1858" t="s">
        <v>7</v>
      </c>
      <c r="D1858" t="s">
        <v>1393</v>
      </c>
      <c r="E1858" t="s">
        <v>208</v>
      </c>
      <c r="F1858" t="s">
        <v>1389</v>
      </c>
      <c r="G1858">
        <v>22712</v>
      </c>
      <c r="H1858" s="1">
        <v>40709</v>
      </c>
      <c r="I1858" s="1">
        <v>40724</v>
      </c>
      <c r="J1858" s="1">
        <v>52033</v>
      </c>
      <c r="K1858" t="s">
        <v>350</v>
      </c>
      <c r="L1858" t="s">
        <v>7</v>
      </c>
      <c r="M1858">
        <v>0</v>
      </c>
      <c r="N1858">
        <v>0</v>
      </c>
      <c r="O1858" t="s">
        <v>120</v>
      </c>
      <c r="P1858" t="s">
        <v>800</v>
      </c>
      <c r="AH1858">
        <v>1732244</v>
      </c>
      <c r="AI1858">
        <v>1772304</v>
      </c>
      <c r="AJ1858">
        <f t="shared" si="33"/>
        <v>1</v>
      </c>
    </row>
    <row r="1859" spans="1:36">
      <c r="A1859" s="1">
        <v>46251</v>
      </c>
      <c r="B1859" t="s">
        <v>977</v>
      </c>
      <c r="C1859" t="s">
        <v>7</v>
      </c>
      <c r="D1859" t="s">
        <v>1393</v>
      </c>
      <c r="E1859" t="s">
        <v>208</v>
      </c>
      <c r="F1859" t="s">
        <v>1389</v>
      </c>
      <c r="G1859">
        <v>30358</v>
      </c>
      <c r="H1859" s="1">
        <v>41653</v>
      </c>
      <c r="I1859" s="1">
        <v>41656</v>
      </c>
      <c r="J1859" s="1">
        <v>52033</v>
      </c>
      <c r="K1859" t="s">
        <v>350</v>
      </c>
      <c r="L1859" t="s">
        <v>7</v>
      </c>
      <c r="M1859">
        <v>0</v>
      </c>
      <c r="N1859">
        <v>0</v>
      </c>
      <c r="O1859" t="s">
        <v>120</v>
      </c>
      <c r="P1859" t="s">
        <v>800</v>
      </c>
      <c r="AH1859">
        <v>1732396</v>
      </c>
      <c r="AI1859">
        <v>1772303</v>
      </c>
      <c r="AJ1859">
        <f t="shared" si="33"/>
        <v>1</v>
      </c>
    </row>
    <row r="1860" spans="1:36">
      <c r="A1860" s="1">
        <v>46218</v>
      </c>
      <c r="B1860" t="s">
        <v>977</v>
      </c>
      <c r="C1860" t="s">
        <v>7</v>
      </c>
      <c r="D1860" t="s">
        <v>1393</v>
      </c>
      <c r="E1860" t="s">
        <v>208</v>
      </c>
      <c r="F1860" t="s">
        <v>1389</v>
      </c>
      <c r="G1860">
        <v>30358</v>
      </c>
      <c r="H1860" s="1">
        <v>41653</v>
      </c>
      <c r="I1860" s="1">
        <v>41656</v>
      </c>
      <c r="J1860" s="1">
        <v>52033</v>
      </c>
      <c r="K1860" t="s">
        <v>350</v>
      </c>
      <c r="L1860" t="s">
        <v>7</v>
      </c>
      <c r="M1860">
        <v>0</v>
      </c>
      <c r="N1860">
        <v>0</v>
      </c>
      <c r="O1860" t="s">
        <v>120</v>
      </c>
      <c r="P1860" t="s">
        <v>800</v>
      </c>
      <c r="AH1860">
        <v>1733297</v>
      </c>
      <c r="AI1860">
        <v>1771448</v>
      </c>
      <c r="AJ1860">
        <f t="shared" ref="AJ1860:AJ1923" si="34">COUNTIF(AH:AH,AI1860)</f>
        <v>1</v>
      </c>
    </row>
    <row r="1861" spans="1:36">
      <c r="A1861" s="1">
        <v>46251</v>
      </c>
      <c r="B1861" t="s">
        <v>977</v>
      </c>
      <c r="C1861" t="s">
        <v>7</v>
      </c>
      <c r="D1861" t="s">
        <v>1393</v>
      </c>
      <c r="E1861" t="s">
        <v>208</v>
      </c>
      <c r="F1861" t="s">
        <v>1389</v>
      </c>
      <c r="G1861">
        <v>30664</v>
      </c>
      <c r="H1861" s="1">
        <v>41695</v>
      </c>
      <c r="I1861" s="1">
        <v>41698</v>
      </c>
      <c r="J1861" s="1">
        <v>52033</v>
      </c>
      <c r="K1861" t="s">
        <v>350</v>
      </c>
      <c r="L1861" t="s">
        <v>7</v>
      </c>
      <c r="M1861">
        <v>0</v>
      </c>
      <c r="N1861">
        <v>0</v>
      </c>
      <c r="O1861" t="s">
        <v>120</v>
      </c>
      <c r="P1861" t="s">
        <v>420</v>
      </c>
      <c r="AH1861">
        <v>1732949</v>
      </c>
      <c r="AI1861">
        <v>1771575</v>
      </c>
      <c r="AJ1861">
        <f t="shared" si="34"/>
        <v>1</v>
      </c>
    </row>
    <row r="1862" spans="1:36">
      <c r="A1862" s="1">
        <v>46218</v>
      </c>
      <c r="B1862" t="s">
        <v>977</v>
      </c>
      <c r="C1862" t="s">
        <v>7</v>
      </c>
      <c r="D1862" t="s">
        <v>1393</v>
      </c>
      <c r="E1862" t="s">
        <v>208</v>
      </c>
      <c r="F1862" t="s">
        <v>1389</v>
      </c>
      <c r="G1862">
        <v>30664</v>
      </c>
      <c r="H1862" s="1">
        <v>41695</v>
      </c>
      <c r="I1862" s="1">
        <v>41698</v>
      </c>
      <c r="J1862" s="1">
        <v>52033</v>
      </c>
      <c r="K1862" t="s">
        <v>350</v>
      </c>
      <c r="L1862" t="s">
        <v>7</v>
      </c>
      <c r="M1862">
        <v>0</v>
      </c>
      <c r="N1862">
        <v>0</v>
      </c>
      <c r="O1862" t="s">
        <v>120</v>
      </c>
      <c r="P1862" t="s">
        <v>420</v>
      </c>
      <c r="AH1862">
        <v>1732383</v>
      </c>
      <c r="AI1862">
        <v>1771669</v>
      </c>
      <c r="AJ1862">
        <f t="shared" si="34"/>
        <v>1</v>
      </c>
    </row>
    <row r="1863" spans="1:36">
      <c r="A1863" s="1">
        <v>46251</v>
      </c>
      <c r="B1863" t="s">
        <v>977</v>
      </c>
      <c r="C1863" t="s">
        <v>7</v>
      </c>
      <c r="D1863" t="s">
        <v>1311</v>
      </c>
      <c r="E1863" t="s">
        <v>208</v>
      </c>
      <c r="F1863" t="s">
        <v>1639</v>
      </c>
      <c r="G1863">
        <v>24095</v>
      </c>
      <c r="H1863" s="1">
        <v>40868</v>
      </c>
      <c r="I1863" s="1">
        <v>40876</v>
      </c>
      <c r="J1863" s="1">
        <v>52887</v>
      </c>
      <c r="K1863" t="s">
        <v>350</v>
      </c>
      <c r="L1863" t="s">
        <v>7</v>
      </c>
      <c r="M1863">
        <v>0</v>
      </c>
      <c r="N1863">
        <v>0</v>
      </c>
      <c r="O1863" t="s">
        <v>120</v>
      </c>
      <c r="P1863" t="s">
        <v>420</v>
      </c>
      <c r="AH1863">
        <v>1732277</v>
      </c>
      <c r="AI1863">
        <v>1773589</v>
      </c>
      <c r="AJ1863">
        <f t="shared" si="34"/>
        <v>1</v>
      </c>
    </row>
    <row r="1864" spans="1:36">
      <c r="A1864" s="1">
        <v>46218</v>
      </c>
      <c r="B1864" t="s">
        <v>977</v>
      </c>
      <c r="C1864" t="s">
        <v>7</v>
      </c>
      <c r="D1864" t="s">
        <v>1311</v>
      </c>
      <c r="E1864" t="s">
        <v>208</v>
      </c>
      <c r="F1864" t="s">
        <v>1639</v>
      </c>
      <c r="G1864">
        <v>24095</v>
      </c>
      <c r="H1864" s="1">
        <v>40868</v>
      </c>
      <c r="I1864" s="1">
        <v>40876</v>
      </c>
      <c r="J1864" s="1">
        <v>52887</v>
      </c>
      <c r="K1864" t="s">
        <v>350</v>
      </c>
      <c r="L1864" t="s">
        <v>7</v>
      </c>
      <c r="M1864">
        <v>0</v>
      </c>
      <c r="N1864">
        <v>0</v>
      </c>
      <c r="O1864" t="s">
        <v>120</v>
      </c>
      <c r="P1864" t="s">
        <v>420</v>
      </c>
      <c r="AH1864">
        <v>1733151</v>
      </c>
      <c r="AI1864">
        <v>1772349</v>
      </c>
      <c r="AJ1864">
        <f t="shared" si="34"/>
        <v>1</v>
      </c>
    </row>
    <row r="1865" spans="1:36">
      <c r="A1865" s="1">
        <v>46251</v>
      </c>
      <c r="B1865" t="s">
        <v>977</v>
      </c>
      <c r="C1865" t="s">
        <v>7</v>
      </c>
      <c r="D1865" t="s">
        <v>1393</v>
      </c>
      <c r="E1865" t="s">
        <v>208</v>
      </c>
      <c r="F1865" t="s">
        <v>1639</v>
      </c>
      <c r="G1865">
        <v>24096</v>
      </c>
      <c r="H1865" s="1">
        <v>40868</v>
      </c>
      <c r="I1865" s="1">
        <v>40876</v>
      </c>
      <c r="J1865" s="1">
        <v>52887</v>
      </c>
      <c r="K1865" t="s">
        <v>350</v>
      </c>
      <c r="L1865" t="s">
        <v>7</v>
      </c>
      <c r="M1865">
        <v>0</v>
      </c>
      <c r="N1865">
        <v>0</v>
      </c>
      <c r="O1865" t="s">
        <v>120</v>
      </c>
      <c r="P1865" t="s">
        <v>420</v>
      </c>
      <c r="AH1865">
        <v>1733267</v>
      </c>
      <c r="AI1865">
        <v>1772305</v>
      </c>
      <c r="AJ1865">
        <f t="shared" si="34"/>
        <v>1</v>
      </c>
    </row>
    <row r="1866" spans="1:36">
      <c r="A1866" s="1">
        <v>46218</v>
      </c>
      <c r="B1866" t="s">
        <v>977</v>
      </c>
      <c r="C1866" t="s">
        <v>7</v>
      </c>
      <c r="D1866" t="s">
        <v>1393</v>
      </c>
      <c r="E1866" t="s">
        <v>208</v>
      </c>
      <c r="F1866" t="s">
        <v>1639</v>
      </c>
      <c r="G1866">
        <v>24096</v>
      </c>
      <c r="H1866" s="1">
        <v>40868</v>
      </c>
      <c r="I1866" s="1">
        <v>40876</v>
      </c>
      <c r="J1866" s="1">
        <v>52887</v>
      </c>
      <c r="K1866" t="s">
        <v>350</v>
      </c>
      <c r="L1866" t="s">
        <v>7</v>
      </c>
      <c r="M1866">
        <v>0</v>
      </c>
      <c r="N1866">
        <v>0</v>
      </c>
      <c r="O1866" t="s">
        <v>120</v>
      </c>
      <c r="P1866" t="s">
        <v>420</v>
      </c>
      <c r="AH1866">
        <v>1731892</v>
      </c>
      <c r="AI1866">
        <v>1771444</v>
      </c>
      <c r="AJ1866">
        <f t="shared" si="34"/>
        <v>1</v>
      </c>
    </row>
    <row r="1867" spans="1:36">
      <c r="A1867" s="1">
        <v>46218</v>
      </c>
      <c r="B1867" t="s">
        <v>977</v>
      </c>
      <c r="C1867" t="s">
        <v>7</v>
      </c>
      <c r="D1867" t="s">
        <v>1311</v>
      </c>
      <c r="E1867" t="s">
        <v>208</v>
      </c>
      <c r="F1867" t="s">
        <v>1639</v>
      </c>
      <c r="G1867">
        <v>25380</v>
      </c>
      <c r="H1867" s="1">
        <v>41001</v>
      </c>
      <c r="I1867" s="1">
        <v>41004</v>
      </c>
      <c r="J1867" s="1">
        <v>52887</v>
      </c>
      <c r="K1867" t="s">
        <v>350</v>
      </c>
      <c r="L1867" t="s">
        <v>7</v>
      </c>
      <c r="M1867">
        <v>0</v>
      </c>
      <c r="N1867">
        <v>0</v>
      </c>
      <c r="O1867" t="s">
        <v>120</v>
      </c>
      <c r="P1867" t="s">
        <v>1586</v>
      </c>
      <c r="AH1867">
        <v>1731945</v>
      </c>
      <c r="AI1867">
        <v>1771445</v>
      </c>
      <c r="AJ1867">
        <f t="shared" si="34"/>
        <v>1</v>
      </c>
    </row>
    <row r="1868" spans="1:36">
      <c r="A1868" s="1">
        <v>46251</v>
      </c>
      <c r="B1868" t="s">
        <v>977</v>
      </c>
      <c r="C1868" t="s">
        <v>7</v>
      </c>
      <c r="D1868" t="s">
        <v>1311</v>
      </c>
      <c r="E1868" t="s">
        <v>208</v>
      </c>
      <c r="F1868" t="s">
        <v>1639</v>
      </c>
      <c r="G1868">
        <v>25380</v>
      </c>
      <c r="H1868" s="1">
        <v>41001</v>
      </c>
      <c r="I1868" s="1">
        <v>41004</v>
      </c>
      <c r="J1868" s="1">
        <v>52887</v>
      </c>
      <c r="K1868" t="s">
        <v>350</v>
      </c>
      <c r="L1868" t="s">
        <v>7</v>
      </c>
      <c r="M1868">
        <v>0</v>
      </c>
      <c r="N1868">
        <v>0</v>
      </c>
      <c r="O1868" t="s">
        <v>120</v>
      </c>
      <c r="P1868" t="s">
        <v>1586</v>
      </c>
      <c r="AH1868">
        <v>1794265</v>
      </c>
      <c r="AI1868">
        <v>1771443</v>
      </c>
      <c r="AJ1868">
        <f t="shared" si="34"/>
        <v>1</v>
      </c>
    </row>
    <row r="1869" spans="1:36">
      <c r="A1869" s="1">
        <v>46251</v>
      </c>
      <c r="B1869" t="s">
        <v>977</v>
      </c>
      <c r="C1869" t="s">
        <v>7</v>
      </c>
      <c r="D1869" t="s">
        <v>1393</v>
      </c>
      <c r="E1869" t="s">
        <v>208</v>
      </c>
      <c r="F1869" t="s">
        <v>1639</v>
      </c>
      <c r="G1869">
        <v>30141</v>
      </c>
      <c r="H1869" s="1">
        <v>41613</v>
      </c>
      <c r="I1869" s="1">
        <v>41618</v>
      </c>
      <c r="J1869" s="1">
        <v>52887</v>
      </c>
      <c r="K1869" t="s">
        <v>350</v>
      </c>
      <c r="L1869" t="s">
        <v>7</v>
      </c>
      <c r="M1869">
        <v>0</v>
      </c>
      <c r="N1869">
        <v>0</v>
      </c>
      <c r="O1869" t="s">
        <v>120</v>
      </c>
      <c r="P1869" t="s">
        <v>420</v>
      </c>
      <c r="AH1869">
        <v>1732514</v>
      </c>
      <c r="AI1869">
        <v>1774823</v>
      </c>
      <c r="AJ1869">
        <f t="shared" si="34"/>
        <v>1</v>
      </c>
    </row>
    <row r="1870" spans="1:36">
      <c r="A1870" s="1">
        <v>46218</v>
      </c>
      <c r="B1870" t="s">
        <v>977</v>
      </c>
      <c r="C1870" t="s">
        <v>7</v>
      </c>
      <c r="D1870" t="s">
        <v>1393</v>
      </c>
      <c r="E1870" t="s">
        <v>208</v>
      </c>
      <c r="F1870" t="s">
        <v>1639</v>
      </c>
      <c r="G1870">
        <v>30141</v>
      </c>
      <c r="H1870" s="1">
        <v>41613</v>
      </c>
      <c r="I1870" s="1">
        <v>41618</v>
      </c>
      <c r="J1870" s="1">
        <v>52887</v>
      </c>
      <c r="K1870" t="s">
        <v>350</v>
      </c>
      <c r="L1870" t="s">
        <v>7</v>
      </c>
      <c r="M1870">
        <v>0</v>
      </c>
      <c r="N1870">
        <v>0</v>
      </c>
      <c r="O1870" t="s">
        <v>120</v>
      </c>
      <c r="P1870" t="s">
        <v>420</v>
      </c>
      <c r="AH1870">
        <v>1731928</v>
      </c>
      <c r="AI1870">
        <v>1774824</v>
      </c>
      <c r="AJ1870">
        <f t="shared" si="34"/>
        <v>1</v>
      </c>
    </row>
    <row r="1871" spans="1:36">
      <c r="A1871" s="1">
        <v>46251</v>
      </c>
      <c r="B1871" t="s">
        <v>977</v>
      </c>
      <c r="C1871" t="s">
        <v>7</v>
      </c>
      <c r="D1871" t="s">
        <v>1393</v>
      </c>
      <c r="E1871" t="s">
        <v>208</v>
      </c>
      <c r="F1871" t="s">
        <v>1639</v>
      </c>
      <c r="G1871">
        <v>30498</v>
      </c>
      <c r="H1871" s="1">
        <v>41669</v>
      </c>
      <c r="I1871" s="1">
        <v>41674</v>
      </c>
      <c r="J1871" s="1">
        <v>52887</v>
      </c>
      <c r="K1871" t="s">
        <v>350</v>
      </c>
      <c r="L1871" t="s">
        <v>7</v>
      </c>
      <c r="M1871">
        <v>0</v>
      </c>
      <c r="N1871">
        <v>0</v>
      </c>
      <c r="O1871" t="s">
        <v>120</v>
      </c>
      <c r="P1871" t="s">
        <v>420</v>
      </c>
      <c r="AH1871">
        <v>1732620</v>
      </c>
      <c r="AI1871">
        <v>1774821</v>
      </c>
      <c r="AJ1871">
        <f t="shared" si="34"/>
        <v>1</v>
      </c>
    </row>
    <row r="1872" spans="1:36">
      <c r="A1872" s="1">
        <v>46218</v>
      </c>
      <c r="B1872" t="s">
        <v>977</v>
      </c>
      <c r="C1872" t="s">
        <v>7</v>
      </c>
      <c r="D1872" t="s">
        <v>1393</v>
      </c>
      <c r="E1872" t="s">
        <v>208</v>
      </c>
      <c r="F1872" t="s">
        <v>1639</v>
      </c>
      <c r="G1872">
        <v>30498</v>
      </c>
      <c r="H1872" s="1">
        <v>41669</v>
      </c>
      <c r="I1872" s="1">
        <v>41674</v>
      </c>
      <c r="J1872" s="1">
        <v>52887</v>
      </c>
      <c r="K1872" t="s">
        <v>350</v>
      </c>
      <c r="L1872" t="s">
        <v>7</v>
      </c>
      <c r="M1872">
        <v>0</v>
      </c>
      <c r="N1872">
        <v>0</v>
      </c>
      <c r="O1872" t="s">
        <v>120</v>
      </c>
      <c r="P1872" t="s">
        <v>420</v>
      </c>
      <c r="AH1872">
        <v>1731792</v>
      </c>
      <c r="AI1872">
        <v>1794217</v>
      </c>
      <c r="AJ1872">
        <f t="shared" si="34"/>
        <v>1</v>
      </c>
    </row>
    <row r="1873" spans="1:36">
      <c r="A1873" s="1">
        <v>46251</v>
      </c>
      <c r="B1873" t="s">
        <v>977</v>
      </c>
      <c r="C1873" t="s">
        <v>7</v>
      </c>
      <c r="D1873" t="s">
        <v>1311</v>
      </c>
      <c r="E1873" t="s">
        <v>208</v>
      </c>
      <c r="F1873" t="s">
        <v>1396</v>
      </c>
      <c r="G1873">
        <v>27053</v>
      </c>
      <c r="H1873" s="1">
        <v>41193</v>
      </c>
      <c r="I1873" s="1">
        <v>41200</v>
      </c>
      <c r="J1873" s="1">
        <v>53128</v>
      </c>
      <c r="K1873" t="s">
        <v>113</v>
      </c>
      <c r="L1873" t="s">
        <v>7</v>
      </c>
      <c r="M1873">
        <v>0</v>
      </c>
      <c r="N1873">
        <v>0</v>
      </c>
      <c r="O1873" t="s">
        <v>120</v>
      </c>
      <c r="P1873" t="s">
        <v>1590</v>
      </c>
      <c r="AH1873">
        <v>1731933</v>
      </c>
      <c r="AI1873">
        <v>1774851</v>
      </c>
      <c r="AJ1873">
        <f t="shared" si="34"/>
        <v>1</v>
      </c>
    </row>
    <row r="1874" spans="1:36">
      <c r="A1874" s="1">
        <v>46218</v>
      </c>
      <c r="B1874" t="s">
        <v>977</v>
      </c>
      <c r="C1874" t="s">
        <v>7</v>
      </c>
      <c r="D1874" t="s">
        <v>1311</v>
      </c>
      <c r="E1874" t="s">
        <v>208</v>
      </c>
      <c r="F1874" t="s">
        <v>1396</v>
      </c>
      <c r="G1874">
        <v>27053</v>
      </c>
      <c r="H1874" s="1">
        <v>41193</v>
      </c>
      <c r="I1874" s="1">
        <v>41200</v>
      </c>
      <c r="J1874" s="1">
        <v>53128</v>
      </c>
      <c r="K1874" t="s">
        <v>113</v>
      </c>
      <c r="L1874" t="s">
        <v>7</v>
      </c>
      <c r="M1874">
        <v>0</v>
      </c>
      <c r="N1874">
        <v>0</v>
      </c>
      <c r="O1874" t="s">
        <v>120</v>
      </c>
      <c r="P1874" t="s">
        <v>1590</v>
      </c>
      <c r="AH1874">
        <v>1732361</v>
      </c>
      <c r="AI1874">
        <v>1777498</v>
      </c>
      <c r="AJ1874">
        <f t="shared" si="34"/>
        <v>1</v>
      </c>
    </row>
    <row r="1875" spans="1:36">
      <c r="A1875" s="1">
        <v>46251</v>
      </c>
      <c r="B1875" t="s">
        <v>977</v>
      </c>
      <c r="C1875" t="s">
        <v>7</v>
      </c>
      <c r="D1875" t="s">
        <v>1393</v>
      </c>
      <c r="E1875" t="s">
        <v>208</v>
      </c>
      <c r="F1875" t="s">
        <v>1396</v>
      </c>
      <c r="G1875">
        <v>27055</v>
      </c>
      <c r="H1875" s="1">
        <v>41193</v>
      </c>
      <c r="I1875" s="1">
        <v>41200</v>
      </c>
      <c r="J1875" s="1">
        <v>53128</v>
      </c>
      <c r="K1875" t="s">
        <v>113</v>
      </c>
      <c r="L1875" t="s">
        <v>7</v>
      </c>
      <c r="M1875">
        <v>0</v>
      </c>
      <c r="N1875">
        <v>0</v>
      </c>
      <c r="O1875" t="s">
        <v>120</v>
      </c>
      <c r="P1875" t="s">
        <v>1590</v>
      </c>
      <c r="AH1875">
        <v>1733127</v>
      </c>
      <c r="AI1875">
        <v>1777499</v>
      </c>
      <c r="AJ1875">
        <f t="shared" si="34"/>
        <v>1</v>
      </c>
    </row>
    <row r="1876" spans="1:36">
      <c r="A1876" s="1">
        <v>46218</v>
      </c>
      <c r="B1876" t="s">
        <v>977</v>
      </c>
      <c r="C1876" t="s">
        <v>7</v>
      </c>
      <c r="D1876" t="s">
        <v>1393</v>
      </c>
      <c r="E1876" t="s">
        <v>208</v>
      </c>
      <c r="F1876" t="s">
        <v>1396</v>
      </c>
      <c r="G1876">
        <v>27055</v>
      </c>
      <c r="H1876" s="1">
        <v>41193</v>
      </c>
      <c r="I1876" s="1">
        <v>41200</v>
      </c>
      <c r="J1876" s="1">
        <v>53128</v>
      </c>
      <c r="K1876" t="s">
        <v>113</v>
      </c>
      <c r="L1876" t="s">
        <v>7</v>
      </c>
      <c r="M1876">
        <v>0</v>
      </c>
      <c r="N1876">
        <v>0</v>
      </c>
      <c r="O1876" t="s">
        <v>120</v>
      </c>
      <c r="P1876" t="s">
        <v>1590</v>
      </c>
      <c r="AH1876">
        <v>1733398</v>
      </c>
      <c r="AI1876">
        <v>1774846</v>
      </c>
      <c r="AJ1876">
        <f t="shared" si="34"/>
        <v>1</v>
      </c>
    </row>
    <row r="1877" spans="1:36">
      <c r="A1877" s="1">
        <v>46251</v>
      </c>
      <c r="B1877" t="s">
        <v>977</v>
      </c>
      <c r="C1877" t="s">
        <v>7</v>
      </c>
      <c r="D1877" t="s">
        <v>1323</v>
      </c>
      <c r="E1877" t="s">
        <v>208</v>
      </c>
      <c r="F1877" t="s">
        <v>1396</v>
      </c>
      <c r="G1877">
        <v>27056</v>
      </c>
      <c r="H1877" s="1">
        <v>41193</v>
      </c>
      <c r="I1877" s="1">
        <v>41200</v>
      </c>
      <c r="J1877" s="1">
        <v>53128</v>
      </c>
      <c r="K1877" t="s">
        <v>113</v>
      </c>
      <c r="L1877" t="s">
        <v>7</v>
      </c>
      <c r="M1877">
        <v>0</v>
      </c>
      <c r="N1877">
        <v>0</v>
      </c>
      <c r="O1877" t="s">
        <v>120</v>
      </c>
      <c r="P1877" t="s">
        <v>1590</v>
      </c>
      <c r="AH1877">
        <v>1732475</v>
      </c>
      <c r="AI1877">
        <v>1774827</v>
      </c>
      <c r="AJ1877">
        <f t="shared" si="34"/>
        <v>1</v>
      </c>
    </row>
    <row r="1878" spans="1:36">
      <c r="A1878" s="1">
        <v>46218</v>
      </c>
      <c r="B1878" t="s">
        <v>977</v>
      </c>
      <c r="C1878" t="s">
        <v>7</v>
      </c>
      <c r="D1878" t="s">
        <v>1323</v>
      </c>
      <c r="E1878" t="s">
        <v>208</v>
      </c>
      <c r="F1878" t="s">
        <v>1396</v>
      </c>
      <c r="G1878">
        <v>27056</v>
      </c>
      <c r="H1878" s="1">
        <v>41193</v>
      </c>
      <c r="I1878" s="1">
        <v>41200</v>
      </c>
      <c r="J1878" s="1">
        <v>53128</v>
      </c>
      <c r="K1878" t="s">
        <v>113</v>
      </c>
      <c r="L1878" t="s">
        <v>7</v>
      </c>
      <c r="M1878">
        <v>0</v>
      </c>
      <c r="N1878">
        <v>0</v>
      </c>
      <c r="O1878" t="s">
        <v>120</v>
      </c>
      <c r="P1878" t="s">
        <v>1590</v>
      </c>
      <c r="AH1878">
        <v>1765437</v>
      </c>
      <c r="AI1878">
        <v>1774828</v>
      </c>
      <c r="AJ1878">
        <f t="shared" si="34"/>
        <v>1</v>
      </c>
    </row>
    <row r="1879" spans="1:36">
      <c r="A1879" s="1">
        <v>46251</v>
      </c>
      <c r="B1879" t="s">
        <v>977</v>
      </c>
      <c r="C1879" t="s">
        <v>7</v>
      </c>
      <c r="D1879" t="s">
        <v>1311</v>
      </c>
      <c r="E1879" t="s">
        <v>208</v>
      </c>
      <c r="F1879" t="s">
        <v>1396</v>
      </c>
      <c r="G1879">
        <v>28406</v>
      </c>
      <c r="H1879" s="1">
        <v>41386</v>
      </c>
      <c r="I1879" s="1">
        <v>41389</v>
      </c>
      <c r="J1879" s="1">
        <v>53128</v>
      </c>
      <c r="K1879" t="s">
        <v>113</v>
      </c>
      <c r="L1879" t="s">
        <v>7</v>
      </c>
      <c r="M1879">
        <v>0</v>
      </c>
      <c r="N1879">
        <v>0</v>
      </c>
      <c r="O1879" t="s">
        <v>120</v>
      </c>
      <c r="P1879" t="s">
        <v>420</v>
      </c>
      <c r="AH1879">
        <v>1731757</v>
      </c>
      <c r="AI1879">
        <v>1774839</v>
      </c>
      <c r="AJ1879">
        <f t="shared" si="34"/>
        <v>1</v>
      </c>
    </row>
    <row r="1880" spans="1:36">
      <c r="A1880" s="1">
        <v>46218</v>
      </c>
      <c r="B1880" t="s">
        <v>977</v>
      </c>
      <c r="C1880" t="s">
        <v>7</v>
      </c>
      <c r="D1880" t="s">
        <v>1311</v>
      </c>
      <c r="E1880" t="s">
        <v>208</v>
      </c>
      <c r="F1880" t="s">
        <v>1396</v>
      </c>
      <c r="G1880">
        <v>28406</v>
      </c>
      <c r="H1880" s="1">
        <v>41386</v>
      </c>
      <c r="I1880" s="1">
        <v>41389</v>
      </c>
      <c r="J1880" s="1">
        <v>53128</v>
      </c>
      <c r="K1880" t="s">
        <v>113</v>
      </c>
      <c r="L1880" t="s">
        <v>7</v>
      </c>
      <c r="M1880">
        <v>0</v>
      </c>
      <c r="N1880">
        <v>0</v>
      </c>
      <c r="O1880" t="s">
        <v>120</v>
      </c>
      <c r="P1880" t="s">
        <v>420</v>
      </c>
      <c r="AH1880">
        <v>1732280</v>
      </c>
      <c r="AI1880">
        <v>1774832</v>
      </c>
      <c r="AJ1880">
        <f t="shared" si="34"/>
        <v>1</v>
      </c>
    </row>
    <row r="1881" spans="1:36">
      <c r="A1881" s="1">
        <v>46251</v>
      </c>
      <c r="B1881" t="s">
        <v>977</v>
      </c>
      <c r="C1881" t="s">
        <v>7</v>
      </c>
      <c r="D1881" t="s">
        <v>1393</v>
      </c>
      <c r="E1881" t="s">
        <v>208</v>
      </c>
      <c r="F1881" t="s">
        <v>1396</v>
      </c>
      <c r="G1881">
        <v>28407</v>
      </c>
      <c r="H1881" s="1">
        <v>41386</v>
      </c>
      <c r="I1881" s="1">
        <v>41389</v>
      </c>
      <c r="J1881" s="1">
        <v>53128</v>
      </c>
      <c r="K1881" t="s">
        <v>113</v>
      </c>
      <c r="L1881" t="s">
        <v>7</v>
      </c>
      <c r="M1881">
        <v>0</v>
      </c>
      <c r="N1881">
        <v>0</v>
      </c>
      <c r="O1881" t="s">
        <v>120</v>
      </c>
      <c r="P1881" t="s">
        <v>420</v>
      </c>
      <c r="AH1881">
        <v>1732999</v>
      </c>
      <c r="AI1881">
        <v>1774830</v>
      </c>
      <c r="AJ1881">
        <f t="shared" si="34"/>
        <v>1</v>
      </c>
    </row>
    <row r="1882" spans="1:36">
      <c r="A1882" s="1">
        <v>46218</v>
      </c>
      <c r="B1882" t="s">
        <v>977</v>
      </c>
      <c r="C1882" t="s">
        <v>7</v>
      </c>
      <c r="D1882" t="s">
        <v>1393</v>
      </c>
      <c r="E1882" t="s">
        <v>208</v>
      </c>
      <c r="F1882" t="s">
        <v>1396</v>
      </c>
      <c r="G1882">
        <v>28407</v>
      </c>
      <c r="H1882" s="1">
        <v>41386</v>
      </c>
      <c r="I1882" s="1">
        <v>41389</v>
      </c>
      <c r="J1882" s="1">
        <v>53128</v>
      </c>
      <c r="K1882" t="s">
        <v>113</v>
      </c>
      <c r="L1882" t="s">
        <v>7</v>
      </c>
      <c r="M1882">
        <v>0</v>
      </c>
      <c r="N1882">
        <v>0</v>
      </c>
      <c r="O1882" t="s">
        <v>120</v>
      </c>
      <c r="P1882" t="s">
        <v>420</v>
      </c>
      <c r="AH1882">
        <v>1732478</v>
      </c>
      <c r="AI1882">
        <v>1774831</v>
      </c>
      <c r="AJ1882">
        <f t="shared" si="34"/>
        <v>1</v>
      </c>
    </row>
    <row r="1883" spans="1:36">
      <c r="A1883" s="1">
        <v>46251</v>
      </c>
      <c r="B1883" t="s">
        <v>977</v>
      </c>
      <c r="C1883" t="s">
        <v>7</v>
      </c>
      <c r="D1883" t="s">
        <v>1323</v>
      </c>
      <c r="E1883" t="s">
        <v>208</v>
      </c>
      <c r="F1883" t="s">
        <v>1396</v>
      </c>
      <c r="G1883">
        <v>35504</v>
      </c>
      <c r="H1883" s="1">
        <v>42271</v>
      </c>
      <c r="I1883" s="1">
        <v>42276</v>
      </c>
      <c r="J1883" s="1">
        <v>53128</v>
      </c>
      <c r="K1883" t="s">
        <v>113</v>
      </c>
      <c r="L1883" t="s">
        <v>7</v>
      </c>
      <c r="M1883">
        <v>0</v>
      </c>
      <c r="N1883">
        <v>0</v>
      </c>
      <c r="O1883" t="s">
        <v>120</v>
      </c>
      <c r="P1883" t="s">
        <v>993</v>
      </c>
      <c r="AH1883">
        <v>1733160</v>
      </c>
      <c r="AI1883">
        <v>1774845</v>
      </c>
      <c r="AJ1883">
        <f t="shared" si="34"/>
        <v>1</v>
      </c>
    </row>
    <row r="1884" spans="1:36">
      <c r="A1884" s="1">
        <v>46218</v>
      </c>
      <c r="B1884" t="s">
        <v>977</v>
      </c>
      <c r="C1884" t="s">
        <v>7</v>
      </c>
      <c r="D1884" t="s">
        <v>1323</v>
      </c>
      <c r="E1884" t="s">
        <v>208</v>
      </c>
      <c r="F1884" t="s">
        <v>1396</v>
      </c>
      <c r="G1884">
        <v>35504</v>
      </c>
      <c r="H1884" s="1">
        <v>42271</v>
      </c>
      <c r="I1884" s="1">
        <v>42276</v>
      </c>
      <c r="J1884" s="1">
        <v>53128</v>
      </c>
      <c r="K1884" t="s">
        <v>113</v>
      </c>
      <c r="L1884" t="s">
        <v>7</v>
      </c>
      <c r="M1884">
        <v>0</v>
      </c>
      <c r="N1884">
        <v>0</v>
      </c>
      <c r="O1884" t="s">
        <v>120</v>
      </c>
      <c r="P1884" t="s">
        <v>993</v>
      </c>
      <c r="AH1884">
        <v>1733167</v>
      </c>
      <c r="AI1884">
        <v>1774885</v>
      </c>
      <c r="AJ1884">
        <f t="shared" si="34"/>
        <v>2</v>
      </c>
    </row>
    <row r="1885" spans="1:36">
      <c r="A1885" s="1">
        <v>46218</v>
      </c>
      <c r="B1885" t="s">
        <v>977</v>
      </c>
      <c r="C1885" t="s">
        <v>7</v>
      </c>
      <c r="D1885" t="s">
        <v>1311</v>
      </c>
      <c r="E1885" t="s">
        <v>208</v>
      </c>
      <c r="F1885" t="s">
        <v>1390</v>
      </c>
      <c r="G1885">
        <v>28043</v>
      </c>
      <c r="H1885" s="1">
        <v>41332</v>
      </c>
      <c r="I1885" s="1">
        <v>41340</v>
      </c>
      <c r="J1885" s="1">
        <v>46524</v>
      </c>
      <c r="K1885" t="s">
        <v>350</v>
      </c>
      <c r="L1885" t="s">
        <v>7</v>
      </c>
      <c r="M1885">
        <v>0</v>
      </c>
      <c r="N1885">
        <v>0</v>
      </c>
      <c r="O1885" t="s">
        <v>120</v>
      </c>
      <c r="P1885" t="s">
        <v>420</v>
      </c>
      <c r="AH1885">
        <v>1731857</v>
      </c>
      <c r="AI1885">
        <v>1774884</v>
      </c>
      <c r="AJ1885">
        <f t="shared" si="34"/>
        <v>2</v>
      </c>
    </row>
    <row r="1886" spans="1:36">
      <c r="A1886" s="1">
        <v>46251</v>
      </c>
      <c r="B1886" t="s">
        <v>977</v>
      </c>
      <c r="C1886" t="s">
        <v>7</v>
      </c>
      <c r="D1886" t="s">
        <v>1311</v>
      </c>
      <c r="E1886" t="s">
        <v>208</v>
      </c>
      <c r="F1886" t="s">
        <v>1390</v>
      </c>
      <c r="G1886">
        <v>28043</v>
      </c>
      <c r="H1886" s="1">
        <v>41332</v>
      </c>
      <c r="I1886" s="1">
        <v>41340</v>
      </c>
      <c r="J1886" s="1">
        <v>46524</v>
      </c>
      <c r="K1886" t="s">
        <v>350</v>
      </c>
      <c r="L1886" t="s">
        <v>7</v>
      </c>
      <c r="M1886">
        <v>0</v>
      </c>
      <c r="N1886">
        <v>0</v>
      </c>
      <c r="O1886" t="s">
        <v>120</v>
      </c>
      <c r="P1886" t="s">
        <v>420</v>
      </c>
      <c r="AH1886">
        <v>1732204</v>
      </c>
      <c r="AI1886">
        <v>1771441</v>
      </c>
      <c r="AJ1886">
        <f t="shared" si="34"/>
        <v>1</v>
      </c>
    </row>
    <row r="1887" spans="1:36">
      <c r="A1887" s="1">
        <v>46218</v>
      </c>
      <c r="B1887" t="s">
        <v>977</v>
      </c>
      <c r="C1887" t="s">
        <v>7</v>
      </c>
      <c r="D1887" t="s">
        <v>1393</v>
      </c>
      <c r="E1887" t="s">
        <v>208</v>
      </c>
      <c r="F1887" t="s">
        <v>1390</v>
      </c>
      <c r="G1887">
        <v>28044</v>
      </c>
      <c r="H1887" s="1">
        <v>41332</v>
      </c>
      <c r="I1887" s="1">
        <v>41340</v>
      </c>
      <c r="J1887" s="1">
        <v>46524</v>
      </c>
      <c r="K1887" t="s">
        <v>350</v>
      </c>
      <c r="L1887" t="s">
        <v>7</v>
      </c>
      <c r="M1887">
        <v>0</v>
      </c>
      <c r="N1887">
        <v>0</v>
      </c>
      <c r="O1887" t="s">
        <v>120</v>
      </c>
      <c r="P1887" t="s">
        <v>420</v>
      </c>
      <c r="AH1887">
        <v>1732494</v>
      </c>
      <c r="AI1887">
        <v>1771440</v>
      </c>
      <c r="AJ1887">
        <f t="shared" si="34"/>
        <v>1</v>
      </c>
    </row>
    <row r="1888" spans="1:36">
      <c r="A1888" s="1">
        <v>46251</v>
      </c>
      <c r="B1888" t="s">
        <v>977</v>
      </c>
      <c r="C1888" t="s">
        <v>7</v>
      </c>
      <c r="D1888" t="s">
        <v>1393</v>
      </c>
      <c r="E1888" t="s">
        <v>208</v>
      </c>
      <c r="F1888" t="s">
        <v>1390</v>
      </c>
      <c r="G1888">
        <v>28044</v>
      </c>
      <c r="H1888" s="1">
        <v>41332</v>
      </c>
      <c r="I1888" s="1">
        <v>41340</v>
      </c>
      <c r="J1888" s="1">
        <v>46524</v>
      </c>
      <c r="K1888" t="s">
        <v>350</v>
      </c>
      <c r="L1888" t="s">
        <v>7</v>
      </c>
      <c r="M1888">
        <v>0</v>
      </c>
      <c r="N1888">
        <v>0</v>
      </c>
      <c r="O1888" t="s">
        <v>120</v>
      </c>
      <c r="P1888" t="s">
        <v>420</v>
      </c>
      <c r="AH1888">
        <v>1732388</v>
      </c>
      <c r="AI1888">
        <v>1771439</v>
      </c>
      <c r="AJ1888">
        <f t="shared" si="34"/>
        <v>1</v>
      </c>
    </row>
    <row r="1889" spans="1:36">
      <c r="A1889" s="1">
        <v>46218</v>
      </c>
      <c r="B1889" t="s">
        <v>977</v>
      </c>
      <c r="C1889" t="s">
        <v>7</v>
      </c>
      <c r="D1889" t="s">
        <v>1311</v>
      </c>
      <c r="E1889" t="s">
        <v>208</v>
      </c>
      <c r="F1889" t="s">
        <v>1390</v>
      </c>
      <c r="G1889">
        <v>35426</v>
      </c>
      <c r="H1889" s="1">
        <v>42269</v>
      </c>
      <c r="I1889" s="1">
        <v>42270</v>
      </c>
      <c r="J1889" s="1">
        <v>46524</v>
      </c>
      <c r="K1889" t="s">
        <v>350</v>
      </c>
      <c r="L1889" t="s">
        <v>7</v>
      </c>
      <c r="M1889">
        <v>0</v>
      </c>
      <c r="N1889">
        <v>0</v>
      </c>
      <c r="O1889" t="s">
        <v>120</v>
      </c>
      <c r="P1889" t="s">
        <v>993</v>
      </c>
      <c r="AH1889">
        <v>1733244</v>
      </c>
      <c r="AI1889">
        <v>1774887</v>
      </c>
      <c r="AJ1889">
        <f t="shared" si="34"/>
        <v>2</v>
      </c>
    </row>
    <row r="1890" spans="1:36">
      <c r="A1890" s="1">
        <v>46251</v>
      </c>
      <c r="B1890" t="s">
        <v>977</v>
      </c>
      <c r="C1890" t="s">
        <v>7</v>
      </c>
      <c r="D1890" t="s">
        <v>1311</v>
      </c>
      <c r="E1890" t="s">
        <v>208</v>
      </c>
      <c r="F1890" t="s">
        <v>1390</v>
      </c>
      <c r="G1890">
        <v>35426</v>
      </c>
      <c r="H1890" s="1">
        <v>42269</v>
      </c>
      <c r="I1890" s="1">
        <v>42270</v>
      </c>
      <c r="J1890" s="1">
        <v>46524</v>
      </c>
      <c r="K1890" t="s">
        <v>350</v>
      </c>
      <c r="L1890" t="s">
        <v>7</v>
      </c>
      <c r="M1890">
        <v>0</v>
      </c>
      <c r="N1890">
        <v>0</v>
      </c>
      <c r="O1890" t="s">
        <v>120</v>
      </c>
      <c r="P1890" t="s">
        <v>993</v>
      </c>
      <c r="AH1890">
        <v>1733258</v>
      </c>
      <c r="AI1890">
        <v>1774886</v>
      </c>
      <c r="AJ1890">
        <f t="shared" si="34"/>
        <v>2</v>
      </c>
    </row>
    <row r="1891" spans="1:36">
      <c r="A1891" s="1">
        <v>46251</v>
      </c>
      <c r="B1891" t="s">
        <v>977</v>
      </c>
      <c r="C1891" t="s">
        <v>7</v>
      </c>
      <c r="D1891" t="s">
        <v>1393</v>
      </c>
      <c r="E1891" t="s">
        <v>208</v>
      </c>
      <c r="F1891" t="s">
        <v>1390</v>
      </c>
      <c r="G1891">
        <v>35428</v>
      </c>
      <c r="H1891" s="1">
        <v>42269</v>
      </c>
      <c r="I1891" s="1">
        <v>42270</v>
      </c>
      <c r="J1891" s="1">
        <v>46524</v>
      </c>
      <c r="K1891" t="s">
        <v>350</v>
      </c>
      <c r="L1891" t="s">
        <v>7</v>
      </c>
      <c r="M1891">
        <v>0</v>
      </c>
      <c r="N1891">
        <v>0</v>
      </c>
      <c r="O1891" t="s">
        <v>120</v>
      </c>
      <c r="P1891" t="s">
        <v>993</v>
      </c>
      <c r="AH1891">
        <v>1732334</v>
      </c>
      <c r="AI1891">
        <v>1774883</v>
      </c>
      <c r="AJ1891">
        <f t="shared" si="34"/>
        <v>2</v>
      </c>
    </row>
    <row r="1892" spans="1:36">
      <c r="A1892" s="1">
        <v>46218</v>
      </c>
      <c r="B1892" t="s">
        <v>977</v>
      </c>
      <c r="C1892" t="s">
        <v>7</v>
      </c>
      <c r="D1892" t="s">
        <v>1393</v>
      </c>
      <c r="E1892" t="s">
        <v>208</v>
      </c>
      <c r="F1892" t="s">
        <v>1390</v>
      </c>
      <c r="G1892">
        <v>35428</v>
      </c>
      <c r="H1892" s="1">
        <v>42269</v>
      </c>
      <c r="I1892" s="1">
        <v>42270</v>
      </c>
      <c r="J1892" s="1">
        <v>46524</v>
      </c>
      <c r="K1892" t="s">
        <v>350</v>
      </c>
      <c r="L1892" t="s">
        <v>7</v>
      </c>
      <c r="M1892">
        <v>0</v>
      </c>
      <c r="N1892">
        <v>0</v>
      </c>
      <c r="O1892" t="s">
        <v>120</v>
      </c>
      <c r="P1892" t="s">
        <v>993</v>
      </c>
      <c r="AH1892">
        <v>1732200</v>
      </c>
      <c r="AI1892">
        <v>1774888</v>
      </c>
      <c r="AJ1892">
        <f t="shared" si="34"/>
        <v>1</v>
      </c>
    </row>
    <row r="1893" spans="1:36">
      <c r="A1893" s="1">
        <v>46251</v>
      </c>
      <c r="B1893" t="s">
        <v>977</v>
      </c>
      <c r="C1893" t="s">
        <v>7</v>
      </c>
      <c r="D1893" t="s">
        <v>1311</v>
      </c>
      <c r="E1893" t="s">
        <v>208</v>
      </c>
      <c r="F1893" t="s">
        <v>1640</v>
      </c>
      <c r="G1893">
        <v>28433</v>
      </c>
      <c r="H1893" s="1">
        <v>41389</v>
      </c>
      <c r="I1893" s="1">
        <v>41396</v>
      </c>
      <c r="J1893" s="1">
        <v>47651</v>
      </c>
      <c r="K1893" t="s">
        <v>113</v>
      </c>
      <c r="L1893" t="s">
        <v>7</v>
      </c>
      <c r="M1893">
        <v>0</v>
      </c>
      <c r="N1893">
        <v>0</v>
      </c>
      <c r="O1893" t="s">
        <v>120</v>
      </c>
      <c r="P1893" t="s">
        <v>1590</v>
      </c>
      <c r="AH1893">
        <v>1731980</v>
      </c>
      <c r="AI1893">
        <v>1777483</v>
      </c>
      <c r="AJ1893">
        <f t="shared" si="34"/>
        <v>1</v>
      </c>
    </row>
    <row r="1894" spans="1:36">
      <c r="A1894" s="1">
        <v>46218</v>
      </c>
      <c r="B1894" t="s">
        <v>977</v>
      </c>
      <c r="C1894" t="s">
        <v>7</v>
      </c>
      <c r="D1894" t="s">
        <v>1311</v>
      </c>
      <c r="E1894" t="s">
        <v>208</v>
      </c>
      <c r="F1894" t="s">
        <v>1640</v>
      </c>
      <c r="G1894">
        <v>28433</v>
      </c>
      <c r="H1894" s="1">
        <v>41389</v>
      </c>
      <c r="I1894" s="1">
        <v>41396</v>
      </c>
      <c r="J1894" s="1">
        <v>47651</v>
      </c>
      <c r="K1894" t="s">
        <v>113</v>
      </c>
      <c r="L1894" t="s">
        <v>7</v>
      </c>
      <c r="M1894">
        <v>0</v>
      </c>
      <c r="N1894">
        <v>0</v>
      </c>
      <c r="O1894" t="s">
        <v>120</v>
      </c>
      <c r="P1894" t="s">
        <v>1590</v>
      </c>
      <c r="AH1894">
        <v>1731964</v>
      </c>
      <c r="AI1894">
        <v>1777484</v>
      </c>
      <c r="AJ1894">
        <f t="shared" si="34"/>
        <v>1</v>
      </c>
    </row>
    <row r="1895" spans="1:36">
      <c r="A1895" s="1">
        <v>46218</v>
      </c>
      <c r="B1895" t="s">
        <v>977</v>
      </c>
      <c r="C1895" t="s">
        <v>7</v>
      </c>
      <c r="D1895" t="s">
        <v>1393</v>
      </c>
      <c r="E1895" t="s">
        <v>208</v>
      </c>
      <c r="F1895" t="s">
        <v>1640</v>
      </c>
      <c r="G1895">
        <v>28434</v>
      </c>
      <c r="H1895" s="1">
        <v>41389</v>
      </c>
      <c r="I1895" s="1">
        <v>41396</v>
      </c>
      <c r="J1895" s="1">
        <v>47651</v>
      </c>
      <c r="K1895" t="s">
        <v>113</v>
      </c>
      <c r="L1895" t="s">
        <v>7</v>
      </c>
      <c r="M1895">
        <v>0</v>
      </c>
      <c r="N1895">
        <v>0</v>
      </c>
      <c r="O1895" t="s">
        <v>120</v>
      </c>
      <c r="P1895" t="s">
        <v>1590</v>
      </c>
      <c r="AH1895">
        <v>1732162</v>
      </c>
      <c r="AI1895">
        <v>1777485</v>
      </c>
      <c r="AJ1895">
        <f t="shared" si="34"/>
        <v>1</v>
      </c>
    </row>
    <row r="1896" spans="1:36">
      <c r="A1896" s="1">
        <v>46251</v>
      </c>
      <c r="B1896" t="s">
        <v>977</v>
      </c>
      <c r="C1896" t="s">
        <v>7</v>
      </c>
      <c r="D1896" t="s">
        <v>1393</v>
      </c>
      <c r="E1896" t="s">
        <v>208</v>
      </c>
      <c r="F1896" t="s">
        <v>1640</v>
      </c>
      <c r="G1896">
        <v>28434</v>
      </c>
      <c r="H1896" s="1">
        <v>41389</v>
      </c>
      <c r="I1896" s="1">
        <v>41396</v>
      </c>
      <c r="J1896" s="1">
        <v>47651</v>
      </c>
      <c r="K1896" t="s">
        <v>113</v>
      </c>
      <c r="L1896" t="s">
        <v>7</v>
      </c>
      <c r="M1896">
        <v>0</v>
      </c>
      <c r="N1896">
        <v>0</v>
      </c>
      <c r="O1896" t="s">
        <v>120</v>
      </c>
      <c r="P1896" t="s">
        <v>1590</v>
      </c>
      <c r="AH1896">
        <v>1733176</v>
      </c>
      <c r="AI1896">
        <v>1777481</v>
      </c>
      <c r="AJ1896">
        <f t="shared" si="34"/>
        <v>1</v>
      </c>
    </row>
    <row r="1897" spans="1:36">
      <c r="A1897" s="1">
        <v>46218</v>
      </c>
      <c r="B1897" t="s">
        <v>977</v>
      </c>
      <c r="C1897" t="s">
        <v>7</v>
      </c>
      <c r="D1897" t="s">
        <v>1311</v>
      </c>
      <c r="E1897" t="s">
        <v>208</v>
      </c>
      <c r="F1897" t="s">
        <v>1640</v>
      </c>
      <c r="G1897">
        <v>35587</v>
      </c>
      <c r="H1897" s="1">
        <v>42277</v>
      </c>
      <c r="I1897" s="1">
        <v>42282</v>
      </c>
      <c r="J1897" s="1">
        <v>47651</v>
      </c>
      <c r="K1897" t="s">
        <v>113</v>
      </c>
      <c r="L1897" t="s">
        <v>7</v>
      </c>
      <c r="M1897">
        <v>0</v>
      </c>
      <c r="N1897">
        <v>0</v>
      </c>
      <c r="O1897" t="s">
        <v>120</v>
      </c>
      <c r="P1897" t="s">
        <v>993</v>
      </c>
      <c r="AH1897">
        <v>1733410</v>
      </c>
      <c r="AI1897">
        <v>1777487</v>
      </c>
      <c r="AJ1897">
        <f t="shared" si="34"/>
        <v>1</v>
      </c>
    </row>
    <row r="1898" spans="1:36">
      <c r="A1898" s="1">
        <v>46251</v>
      </c>
      <c r="B1898" t="s">
        <v>977</v>
      </c>
      <c r="C1898" t="s">
        <v>7</v>
      </c>
      <c r="D1898" t="s">
        <v>1311</v>
      </c>
      <c r="E1898" t="s">
        <v>208</v>
      </c>
      <c r="F1898" t="s">
        <v>1640</v>
      </c>
      <c r="G1898">
        <v>35587</v>
      </c>
      <c r="H1898" s="1">
        <v>42277</v>
      </c>
      <c r="I1898" s="1">
        <v>42282</v>
      </c>
      <c r="J1898" s="1">
        <v>47651</v>
      </c>
      <c r="K1898" t="s">
        <v>113</v>
      </c>
      <c r="L1898" t="s">
        <v>7</v>
      </c>
      <c r="M1898">
        <v>0</v>
      </c>
      <c r="N1898">
        <v>0</v>
      </c>
      <c r="O1898" t="s">
        <v>120</v>
      </c>
      <c r="P1898" t="s">
        <v>993</v>
      </c>
      <c r="AH1898">
        <v>1732230</v>
      </c>
      <c r="AI1898">
        <v>1800350</v>
      </c>
      <c r="AJ1898">
        <f t="shared" si="34"/>
        <v>1</v>
      </c>
    </row>
    <row r="1899" spans="1:36">
      <c r="A1899" s="1">
        <v>46251</v>
      </c>
      <c r="B1899" t="s">
        <v>977</v>
      </c>
      <c r="C1899" t="s">
        <v>7</v>
      </c>
      <c r="D1899" t="s">
        <v>1393</v>
      </c>
      <c r="E1899" t="s">
        <v>208</v>
      </c>
      <c r="F1899" t="s">
        <v>1640</v>
      </c>
      <c r="G1899">
        <v>35588</v>
      </c>
      <c r="H1899" s="1">
        <v>42277</v>
      </c>
      <c r="I1899" s="1">
        <v>42282</v>
      </c>
      <c r="J1899" s="1">
        <v>47651</v>
      </c>
      <c r="K1899" t="s">
        <v>113</v>
      </c>
      <c r="L1899" t="s">
        <v>7</v>
      </c>
      <c r="M1899">
        <v>0</v>
      </c>
      <c r="N1899">
        <v>0</v>
      </c>
      <c r="O1899" t="s">
        <v>120</v>
      </c>
      <c r="P1899" t="s">
        <v>993</v>
      </c>
      <c r="AH1899">
        <v>1732814</v>
      </c>
      <c r="AI1899">
        <v>1777486</v>
      </c>
      <c r="AJ1899">
        <f t="shared" si="34"/>
        <v>1</v>
      </c>
    </row>
    <row r="1900" spans="1:36">
      <c r="A1900" s="1">
        <v>46218</v>
      </c>
      <c r="B1900" t="s">
        <v>977</v>
      </c>
      <c r="C1900" t="s">
        <v>7</v>
      </c>
      <c r="D1900" t="s">
        <v>1393</v>
      </c>
      <c r="E1900" t="s">
        <v>208</v>
      </c>
      <c r="F1900" t="s">
        <v>1640</v>
      </c>
      <c r="G1900">
        <v>35588</v>
      </c>
      <c r="H1900" s="1">
        <v>42277</v>
      </c>
      <c r="I1900" s="1">
        <v>42282</v>
      </c>
      <c r="J1900" s="1">
        <v>47651</v>
      </c>
      <c r="K1900" t="s">
        <v>113</v>
      </c>
      <c r="L1900" t="s">
        <v>7</v>
      </c>
      <c r="M1900">
        <v>0</v>
      </c>
      <c r="N1900">
        <v>0</v>
      </c>
      <c r="O1900" t="s">
        <v>120</v>
      </c>
      <c r="P1900" t="s">
        <v>993</v>
      </c>
      <c r="AH1900">
        <v>1732218</v>
      </c>
      <c r="AI1900">
        <v>1777516</v>
      </c>
      <c r="AJ1900">
        <f t="shared" si="34"/>
        <v>1</v>
      </c>
    </row>
    <row r="1901" spans="1:36">
      <c r="A1901" s="1">
        <v>46251</v>
      </c>
      <c r="B1901" t="s">
        <v>977</v>
      </c>
      <c r="C1901" t="s">
        <v>7</v>
      </c>
      <c r="D1901" t="s">
        <v>1323</v>
      </c>
      <c r="E1901" t="s">
        <v>208</v>
      </c>
      <c r="F1901" t="s">
        <v>1398</v>
      </c>
      <c r="G1901">
        <v>29497</v>
      </c>
      <c r="H1901" s="1">
        <v>41535</v>
      </c>
      <c r="I1901" s="1">
        <v>41543</v>
      </c>
      <c r="J1901" s="1">
        <v>48136</v>
      </c>
      <c r="K1901" t="s">
        <v>350</v>
      </c>
      <c r="L1901" t="s">
        <v>7</v>
      </c>
      <c r="M1901">
        <v>0</v>
      </c>
      <c r="N1901">
        <v>0</v>
      </c>
      <c r="O1901" t="s">
        <v>120</v>
      </c>
      <c r="P1901" t="s">
        <v>420</v>
      </c>
      <c r="AH1901">
        <v>1732630</v>
      </c>
      <c r="AI1901">
        <v>1777558</v>
      </c>
      <c r="AJ1901">
        <f t="shared" si="34"/>
        <v>1</v>
      </c>
    </row>
    <row r="1902" spans="1:36">
      <c r="A1902" s="1">
        <v>46218</v>
      </c>
      <c r="B1902" t="s">
        <v>977</v>
      </c>
      <c r="C1902" t="s">
        <v>7</v>
      </c>
      <c r="D1902" t="s">
        <v>1323</v>
      </c>
      <c r="E1902" t="s">
        <v>208</v>
      </c>
      <c r="F1902" t="s">
        <v>1398</v>
      </c>
      <c r="G1902">
        <v>29497</v>
      </c>
      <c r="H1902" s="1">
        <v>41535</v>
      </c>
      <c r="I1902" s="1">
        <v>41543</v>
      </c>
      <c r="J1902" s="1">
        <v>48136</v>
      </c>
      <c r="K1902" t="s">
        <v>350</v>
      </c>
      <c r="L1902" t="s">
        <v>7</v>
      </c>
      <c r="M1902">
        <v>0</v>
      </c>
      <c r="N1902">
        <v>0</v>
      </c>
      <c r="O1902" t="s">
        <v>120</v>
      </c>
      <c r="P1902" t="s">
        <v>420</v>
      </c>
      <c r="AH1902">
        <v>1732482</v>
      </c>
      <c r="AI1902">
        <v>1780417</v>
      </c>
      <c r="AJ1902">
        <f t="shared" si="34"/>
        <v>1</v>
      </c>
    </row>
    <row r="1903" spans="1:36">
      <c r="A1903" s="1">
        <v>46218</v>
      </c>
      <c r="B1903" t="s">
        <v>977</v>
      </c>
      <c r="C1903" t="s">
        <v>7</v>
      </c>
      <c r="D1903" t="s">
        <v>1323</v>
      </c>
      <c r="E1903" t="s">
        <v>208</v>
      </c>
      <c r="F1903" t="s">
        <v>1398</v>
      </c>
      <c r="G1903">
        <v>35506</v>
      </c>
      <c r="H1903" s="1">
        <v>42271</v>
      </c>
      <c r="I1903" s="1">
        <v>42277</v>
      </c>
      <c r="J1903" s="1">
        <v>48136</v>
      </c>
      <c r="K1903" t="s">
        <v>350</v>
      </c>
      <c r="L1903" t="s">
        <v>7</v>
      </c>
      <c r="M1903">
        <v>0</v>
      </c>
      <c r="N1903">
        <v>0</v>
      </c>
      <c r="O1903" t="s">
        <v>120</v>
      </c>
      <c r="P1903" t="s">
        <v>993</v>
      </c>
      <c r="AH1903">
        <v>1733092</v>
      </c>
      <c r="AI1903">
        <v>1780418</v>
      </c>
      <c r="AJ1903">
        <f t="shared" si="34"/>
        <v>1</v>
      </c>
    </row>
    <row r="1904" spans="1:36">
      <c r="A1904" s="1">
        <v>46251</v>
      </c>
      <c r="B1904" t="s">
        <v>977</v>
      </c>
      <c r="C1904" t="s">
        <v>7</v>
      </c>
      <c r="D1904" t="s">
        <v>1323</v>
      </c>
      <c r="E1904" t="s">
        <v>208</v>
      </c>
      <c r="F1904" t="s">
        <v>1398</v>
      </c>
      <c r="G1904">
        <v>35506</v>
      </c>
      <c r="H1904" s="1">
        <v>42271</v>
      </c>
      <c r="I1904" s="1">
        <v>42277</v>
      </c>
      <c r="J1904" s="1">
        <v>48136</v>
      </c>
      <c r="K1904" t="s">
        <v>350</v>
      </c>
      <c r="L1904" t="s">
        <v>7</v>
      </c>
      <c r="M1904">
        <v>0</v>
      </c>
      <c r="N1904">
        <v>0</v>
      </c>
      <c r="O1904" t="s">
        <v>120</v>
      </c>
      <c r="P1904" t="s">
        <v>993</v>
      </c>
      <c r="AH1904">
        <v>1731860</v>
      </c>
      <c r="AI1904">
        <v>1777580</v>
      </c>
      <c r="AJ1904">
        <f t="shared" si="34"/>
        <v>2</v>
      </c>
    </row>
    <row r="1905" spans="1:36">
      <c r="A1905" s="1">
        <v>46251</v>
      </c>
      <c r="B1905" t="s">
        <v>977</v>
      </c>
      <c r="C1905" t="s">
        <v>7</v>
      </c>
      <c r="D1905" t="s">
        <v>1393</v>
      </c>
      <c r="E1905" t="s">
        <v>208</v>
      </c>
      <c r="F1905" t="s">
        <v>1402</v>
      </c>
      <c r="G1905">
        <v>34148</v>
      </c>
      <c r="H1905" s="1">
        <v>42109</v>
      </c>
      <c r="I1905" s="1">
        <v>42117</v>
      </c>
      <c r="J1905" s="1">
        <v>46553</v>
      </c>
      <c r="K1905" t="s">
        <v>113</v>
      </c>
      <c r="L1905" t="s">
        <v>7</v>
      </c>
      <c r="M1905">
        <v>0</v>
      </c>
      <c r="N1905">
        <v>0</v>
      </c>
      <c r="O1905" t="s">
        <v>120</v>
      </c>
      <c r="P1905" t="s">
        <v>1590</v>
      </c>
      <c r="AH1905">
        <v>1731779</v>
      </c>
      <c r="AI1905">
        <v>1777578</v>
      </c>
      <c r="AJ1905">
        <f t="shared" si="34"/>
        <v>2</v>
      </c>
    </row>
    <row r="1906" spans="1:36">
      <c r="A1906" s="1">
        <v>46218</v>
      </c>
      <c r="B1906" t="s">
        <v>977</v>
      </c>
      <c r="C1906" t="s">
        <v>7</v>
      </c>
      <c r="D1906" t="s">
        <v>1393</v>
      </c>
      <c r="E1906" t="s">
        <v>208</v>
      </c>
      <c r="F1906" t="s">
        <v>1402</v>
      </c>
      <c r="G1906">
        <v>34148</v>
      </c>
      <c r="H1906" s="1">
        <v>42109</v>
      </c>
      <c r="I1906" s="1">
        <v>42117</v>
      </c>
      <c r="J1906" s="1">
        <v>46553</v>
      </c>
      <c r="K1906" t="s">
        <v>113</v>
      </c>
      <c r="L1906" t="s">
        <v>7</v>
      </c>
      <c r="M1906">
        <v>0</v>
      </c>
      <c r="N1906">
        <v>0</v>
      </c>
      <c r="O1906" t="s">
        <v>120</v>
      </c>
      <c r="P1906" t="s">
        <v>1590</v>
      </c>
      <c r="AH1906">
        <v>1732551</v>
      </c>
      <c r="AI1906">
        <v>1777531</v>
      </c>
      <c r="AJ1906">
        <f t="shared" si="34"/>
        <v>1</v>
      </c>
    </row>
    <row r="1907" spans="1:36">
      <c r="A1907" s="1">
        <v>46218</v>
      </c>
      <c r="B1907" t="s">
        <v>977</v>
      </c>
      <c r="C1907" t="s">
        <v>7</v>
      </c>
      <c r="D1907" t="s">
        <v>1434</v>
      </c>
      <c r="E1907" t="s">
        <v>208</v>
      </c>
      <c r="F1907" t="s">
        <v>1402</v>
      </c>
      <c r="G1907">
        <v>34149</v>
      </c>
      <c r="H1907" s="1">
        <v>42109</v>
      </c>
      <c r="I1907" s="1">
        <v>42117</v>
      </c>
      <c r="J1907" s="1">
        <v>46553</v>
      </c>
      <c r="K1907" t="s">
        <v>113</v>
      </c>
      <c r="L1907" t="s">
        <v>7</v>
      </c>
      <c r="M1907">
        <v>0</v>
      </c>
      <c r="N1907">
        <v>0</v>
      </c>
      <c r="O1907" t="s">
        <v>120</v>
      </c>
      <c r="P1907" t="s">
        <v>1590</v>
      </c>
      <c r="AH1907">
        <v>1733340</v>
      </c>
      <c r="AI1907">
        <v>1777532</v>
      </c>
      <c r="AJ1907">
        <f t="shared" si="34"/>
        <v>1</v>
      </c>
    </row>
    <row r="1908" spans="1:36">
      <c r="A1908" s="1">
        <v>46251</v>
      </c>
      <c r="B1908" t="s">
        <v>977</v>
      </c>
      <c r="C1908" t="s">
        <v>7</v>
      </c>
      <c r="D1908" t="s">
        <v>1434</v>
      </c>
      <c r="E1908" t="s">
        <v>208</v>
      </c>
      <c r="F1908" t="s">
        <v>1402</v>
      </c>
      <c r="G1908">
        <v>34149</v>
      </c>
      <c r="H1908" s="1">
        <v>42109</v>
      </c>
      <c r="I1908" s="1">
        <v>42117</v>
      </c>
      <c r="J1908" s="1">
        <v>46553</v>
      </c>
      <c r="K1908" t="s">
        <v>113</v>
      </c>
      <c r="L1908" t="s">
        <v>7</v>
      </c>
      <c r="M1908">
        <v>0</v>
      </c>
      <c r="N1908">
        <v>0</v>
      </c>
      <c r="O1908" t="s">
        <v>120</v>
      </c>
      <c r="P1908" t="s">
        <v>1590</v>
      </c>
      <c r="AH1908">
        <v>1732059</v>
      </c>
      <c r="AI1908">
        <v>1777518</v>
      </c>
      <c r="AJ1908">
        <f t="shared" si="34"/>
        <v>1</v>
      </c>
    </row>
    <row r="1909" spans="1:36">
      <c r="A1909" s="1">
        <v>46251</v>
      </c>
      <c r="B1909" t="s">
        <v>977</v>
      </c>
      <c r="C1909" t="s">
        <v>7</v>
      </c>
      <c r="D1909" t="s">
        <v>1393</v>
      </c>
      <c r="E1909" t="s">
        <v>208</v>
      </c>
      <c r="F1909" t="s">
        <v>1402</v>
      </c>
      <c r="G1909">
        <v>35584</v>
      </c>
      <c r="H1909" s="1">
        <v>42277</v>
      </c>
      <c r="I1909" s="1">
        <v>42282</v>
      </c>
      <c r="J1909" s="1">
        <v>46553</v>
      </c>
      <c r="K1909" t="s">
        <v>113</v>
      </c>
      <c r="L1909" t="s">
        <v>7</v>
      </c>
      <c r="M1909">
        <v>0</v>
      </c>
      <c r="N1909">
        <v>0</v>
      </c>
      <c r="O1909" t="s">
        <v>120</v>
      </c>
      <c r="P1909" t="s">
        <v>993</v>
      </c>
      <c r="AH1909">
        <v>1733222</v>
      </c>
      <c r="AI1909">
        <v>1777581</v>
      </c>
      <c r="AJ1909">
        <f t="shared" si="34"/>
        <v>2</v>
      </c>
    </row>
    <row r="1910" spans="1:36">
      <c r="A1910" s="1">
        <v>46218</v>
      </c>
      <c r="B1910" t="s">
        <v>977</v>
      </c>
      <c r="C1910" t="s">
        <v>7</v>
      </c>
      <c r="D1910" t="s">
        <v>1393</v>
      </c>
      <c r="E1910" t="s">
        <v>208</v>
      </c>
      <c r="F1910" t="s">
        <v>1402</v>
      </c>
      <c r="G1910">
        <v>35584</v>
      </c>
      <c r="H1910" s="1">
        <v>42277</v>
      </c>
      <c r="I1910" s="1">
        <v>42282</v>
      </c>
      <c r="J1910" s="1">
        <v>46553</v>
      </c>
      <c r="K1910" t="s">
        <v>113</v>
      </c>
      <c r="L1910" t="s">
        <v>7</v>
      </c>
      <c r="M1910">
        <v>0</v>
      </c>
      <c r="N1910">
        <v>0</v>
      </c>
      <c r="O1910" t="s">
        <v>120</v>
      </c>
      <c r="P1910" t="s">
        <v>993</v>
      </c>
      <c r="AH1910">
        <v>1733142</v>
      </c>
      <c r="AI1910">
        <v>1777579</v>
      </c>
      <c r="AJ1910">
        <f t="shared" si="34"/>
        <v>2</v>
      </c>
    </row>
    <row r="1911" spans="1:36">
      <c r="A1911" s="1">
        <v>46218</v>
      </c>
      <c r="B1911" t="s">
        <v>977</v>
      </c>
      <c r="C1911" t="s">
        <v>7</v>
      </c>
      <c r="D1911" t="s">
        <v>1434</v>
      </c>
      <c r="E1911" t="s">
        <v>208</v>
      </c>
      <c r="F1911" t="s">
        <v>1402</v>
      </c>
      <c r="G1911">
        <v>35585</v>
      </c>
      <c r="H1911" s="1">
        <v>42277</v>
      </c>
      <c r="I1911" s="1">
        <v>42282</v>
      </c>
      <c r="J1911" s="1">
        <v>46553</v>
      </c>
      <c r="K1911" t="s">
        <v>113</v>
      </c>
      <c r="L1911" t="s">
        <v>7</v>
      </c>
      <c r="M1911">
        <v>0</v>
      </c>
      <c r="N1911">
        <v>0</v>
      </c>
      <c r="O1911" t="s">
        <v>120</v>
      </c>
      <c r="P1911" t="s">
        <v>993</v>
      </c>
      <c r="AH1911">
        <v>1732469</v>
      </c>
      <c r="AI1911">
        <v>1777577</v>
      </c>
      <c r="AJ1911">
        <f t="shared" si="34"/>
        <v>2</v>
      </c>
    </row>
    <row r="1912" spans="1:36">
      <c r="A1912" s="1">
        <v>46251</v>
      </c>
      <c r="B1912" t="s">
        <v>977</v>
      </c>
      <c r="C1912" t="s">
        <v>7</v>
      </c>
      <c r="D1912" t="s">
        <v>1434</v>
      </c>
      <c r="E1912" t="s">
        <v>208</v>
      </c>
      <c r="F1912" t="s">
        <v>1402</v>
      </c>
      <c r="G1912">
        <v>35585</v>
      </c>
      <c r="H1912" s="1">
        <v>42277</v>
      </c>
      <c r="I1912" s="1">
        <v>42282</v>
      </c>
      <c r="J1912" s="1">
        <v>46553</v>
      </c>
      <c r="K1912" t="s">
        <v>113</v>
      </c>
      <c r="L1912" t="s">
        <v>7</v>
      </c>
      <c r="M1912">
        <v>0</v>
      </c>
      <c r="N1912">
        <v>0</v>
      </c>
      <c r="O1912" t="s">
        <v>120</v>
      </c>
      <c r="P1912" t="s">
        <v>993</v>
      </c>
      <c r="AH1912">
        <v>1732071</v>
      </c>
      <c r="AI1912">
        <v>1777582</v>
      </c>
      <c r="AJ1912">
        <f t="shared" si="34"/>
        <v>1</v>
      </c>
    </row>
    <row r="1913" spans="1:36">
      <c r="A1913" s="1">
        <v>46224</v>
      </c>
      <c r="B1913" t="s">
        <v>977</v>
      </c>
      <c r="C1913" t="s">
        <v>7</v>
      </c>
      <c r="D1913" t="s">
        <v>1311</v>
      </c>
      <c r="E1913" t="s">
        <v>208</v>
      </c>
      <c r="F1913" t="s">
        <v>1641</v>
      </c>
      <c r="G1913">
        <v>25233</v>
      </c>
      <c r="H1913" s="1">
        <v>40983</v>
      </c>
      <c r="I1913" s="1">
        <v>40990</v>
      </c>
      <c r="J1913" s="1">
        <v>56635</v>
      </c>
      <c r="K1913" t="s">
        <v>350</v>
      </c>
      <c r="L1913" t="s">
        <v>7</v>
      </c>
      <c r="M1913">
        <v>0</v>
      </c>
      <c r="N1913">
        <v>0</v>
      </c>
      <c r="O1913" t="s">
        <v>120</v>
      </c>
      <c r="P1913" t="s">
        <v>831</v>
      </c>
      <c r="AH1913">
        <v>1732450</v>
      </c>
      <c r="AI1913">
        <v>1780402</v>
      </c>
      <c r="AJ1913">
        <f t="shared" si="34"/>
        <v>1</v>
      </c>
    </row>
    <row r="1914" spans="1:36">
      <c r="A1914" s="1">
        <v>46224</v>
      </c>
      <c r="B1914" t="s">
        <v>977</v>
      </c>
      <c r="C1914" t="s">
        <v>7</v>
      </c>
      <c r="D1914" t="s">
        <v>1393</v>
      </c>
      <c r="E1914" t="s">
        <v>208</v>
      </c>
      <c r="F1914" t="s">
        <v>1641</v>
      </c>
      <c r="G1914">
        <v>25234</v>
      </c>
      <c r="H1914" s="1">
        <v>40983</v>
      </c>
      <c r="I1914" s="1">
        <v>40990</v>
      </c>
      <c r="J1914" s="1">
        <v>56635</v>
      </c>
      <c r="K1914" t="s">
        <v>350</v>
      </c>
      <c r="L1914" t="s">
        <v>7</v>
      </c>
      <c r="M1914">
        <v>0</v>
      </c>
      <c r="N1914">
        <v>0</v>
      </c>
      <c r="O1914" t="s">
        <v>120</v>
      </c>
      <c r="P1914" t="s">
        <v>831</v>
      </c>
      <c r="AH1914">
        <v>1731784</v>
      </c>
      <c r="AI1914">
        <v>1780403</v>
      </c>
      <c r="AJ1914">
        <f t="shared" si="34"/>
        <v>1</v>
      </c>
    </row>
    <row r="1915" spans="1:36">
      <c r="A1915" s="1">
        <v>46224</v>
      </c>
      <c r="B1915" t="s">
        <v>977</v>
      </c>
      <c r="C1915" t="s">
        <v>7</v>
      </c>
      <c r="D1915" t="s">
        <v>1311</v>
      </c>
      <c r="E1915" t="s">
        <v>208</v>
      </c>
      <c r="F1915" t="s">
        <v>1641</v>
      </c>
      <c r="G1915">
        <v>25484</v>
      </c>
      <c r="H1915" s="1">
        <v>41009</v>
      </c>
      <c r="I1915" s="1">
        <v>41012</v>
      </c>
      <c r="J1915" s="1">
        <v>56635</v>
      </c>
      <c r="K1915" t="s">
        <v>350</v>
      </c>
      <c r="L1915" t="s">
        <v>7</v>
      </c>
      <c r="M1915">
        <v>0</v>
      </c>
      <c r="N1915">
        <v>0</v>
      </c>
      <c r="O1915" t="s">
        <v>120</v>
      </c>
      <c r="P1915" t="s">
        <v>800</v>
      </c>
      <c r="AH1915">
        <v>1733054</v>
      </c>
      <c r="AI1915">
        <v>1780404</v>
      </c>
      <c r="AJ1915">
        <f t="shared" si="34"/>
        <v>1</v>
      </c>
    </row>
    <row r="1916" spans="1:36">
      <c r="A1916" s="1">
        <v>46224</v>
      </c>
      <c r="B1916" t="s">
        <v>977</v>
      </c>
      <c r="C1916" t="s">
        <v>7</v>
      </c>
      <c r="D1916" t="s">
        <v>1393</v>
      </c>
      <c r="E1916" t="s">
        <v>208</v>
      </c>
      <c r="F1916" t="s">
        <v>1641</v>
      </c>
      <c r="G1916">
        <v>25492</v>
      </c>
      <c r="H1916" s="1">
        <v>41009</v>
      </c>
      <c r="I1916" s="1">
        <v>41012</v>
      </c>
      <c r="J1916" s="1">
        <v>56635</v>
      </c>
      <c r="K1916" t="s">
        <v>350</v>
      </c>
      <c r="L1916" t="s">
        <v>7</v>
      </c>
      <c r="M1916">
        <v>0</v>
      </c>
      <c r="N1916">
        <v>0</v>
      </c>
      <c r="O1916" t="s">
        <v>120</v>
      </c>
      <c r="P1916" t="s">
        <v>800</v>
      </c>
      <c r="AH1916">
        <v>1732892</v>
      </c>
      <c r="AI1916">
        <v>1777536</v>
      </c>
      <c r="AJ1916">
        <f t="shared" si="34"/>
        <v>1</v>
      </c>
    </row>
    <row r="1917" spans="1:36">
      <c r="A1917" s="1">
        <v>46218</v>
      </c>
      <c r="B1917" t="s">
        <v>977</v>
      </c>
      <c r="C1917" t="s">
        <v>7</v>
      </c>
      <c r="D1917" t="s">
        <v>1393</v>
      </c>
      <c r="E1917" t="s">
        <v>208</v>
      </c>
      <c r="F1917" t="s">
        <v>1642</v>
      </c>
      <c r="G1917">
        <v>29252</v>
      </c>
      <c r="H1917" s="1">
        <v>41513</v>
      </c>
      <c r="I1917" s="1">
        <v>41516</v>
      </c>
      <c r="J1917" s="1">
        <v>49963</v>
      </c>
      <c r="K1917" t="s">
        <v>113</v>
      </c>
      <c r="L1917" t="s">
        <v>7</v>
      </c>
      <c r="M1917">
        <v>0</v>
      </c>
      <c r="N1917">
        <v>0</v>
      </c>
      <c r="O1917" t="s">
        <v>120</v>
      </c>
      <c r="P1917" t="s">
        <v>800</v>
      </c>
      <c r="AH1917">
        <v>1731948</v>
      </c>
      <c r="AI1917">
        <v>1777535</v>
      </c>
      <c r="AJ1917">
        <f t="shared" si="34"/>
        <v>1</v>
      </c>
    </row>
    <row r="1918" spans="1:36">
      <c r="A1918" s="1">
        <v>46251</v>
      </c>
      <c r="B1918" t="s">
        <v>977</v>
      </c>
      <c r="C1918" t="s">
        <v>7</v>
      </c>
      <c r="D1918" t="s">
        <v>1393</v>
      </c>
      <c r="E1918" t="s">
        <v>208</v>
      </c>
      <c r="F1918" t="s">
        <v>1642</v>
      </c>
      <c r="G1918">
        <v>29252</v>
      </c>
      <c r="H1918" s="1">
        <v>41513</v>
      </c>
      <c r="I1918" s="1">
        <v>41516</v>
      </c>
      <c r="J1918" s="1">
        <v>49963</v>
      </c>
      <c r="K1918" t="s">
        <v>113</v>
      </c>
      <c r="L1918" t="s">
        <v>7</v>
      </c>
      <c r="M1918">
        <v>0</v>
      </c>
      <c r="N1918">
        <v>0</v>
      </c>
      <c r="O1918" t="s">
        <v>120</v>
      </c>
      <c r="P1918" t="s">
        <v>800</v>
      </c>
      <c r="AH1918">
        <v>1733292</v>
      </c>
      <c r="AI1918">
        <v>1777534</v>
      </c>
      <c r="AJ1918">
        <f t="shared" si="34"/>
        <v>1</v>
      </c>
    </row>
    <row r="1919" spans="1:36">
      <c r="A1919" s="1">
        <v>46251</v>
      </c>
      <c r="B1919" t="s">
        <v>977</v>
      </c>
      <c r="C1919" t="s">
        <v>7</v>
      </c>
      <c r="D1919" t="s">
        <v>1393</v>
      </c>
      <c r="E1919" t="s">
        <v>208</v>
      </c>
      <c r="F1919" t="s">
        <v>1642</v>
      </c>
      <c r="G1919">
        <v>35644</v>
      </c>
      <c r="H1919" s="1">
        <v>42279</v>
      </c>
      <c r="I1919" s="1">
        <v>42284</v>
      </c>
      <c r="J1919" s="1">
        <v>49963</v>
      </c>
      <c r="K1919" t="s">
        <v>113</v>
      </c>
      <c r="L1919" t="s">
        <v>7</v>
      </c>
      <c r="M1919">
        <v>0</v>
      </c>
      <c r="N1919">
        <v>0</v>
      </c>
      <c r="O1919" t="s">
        <v>120</v>
      </c>
      <c r="P1919" t="s">
        <v>993</v>
      </c>
      <c r="AH1919">
        <v>1732731</v>
      </c>
      <c r="AI1919">
        <v>1777543</v>
      </c>
      <c r="AJ1919">
        <f t="shared" si="34"/>
        <v>1</v>
      </c>
    </row>
    <row r="1920" spans="1:36">
      <c r="A1920" s="1">
        <v>46218</v>
      </c>
      <c r="B1920" t="s">
        <v>977</v>
      </c>
      <c r="C1920" t="s">
        <v>7</v>
      </c>
      <c r="D1920" t="s">
        <v>1393</v>
      </c>
      <c r="E1920" t="s">
        <v>208</v>
      </c>
      <c r="F1920" t="s">
        <v>1642</v>
      </c>
      <c r="G1920">
        <v>35644</v>
      </c>
      <c r="H1920" s="1">
        <v>42279</v>
      </c>
      <c r="I1920" s="1">
        <v>42284</v>
      </c>
      <c r="J1920" s="1">
        <v>49963</v>
      </c>
      <c r="K1920" t="s">
        <v>113</v>
      </c>
      <c r="L1920" t="s">
        <v>7</v>
      </c>
      <c r="M1920">
        <v>0</v>
      </c>
      <c r="N1920">
        <v>0</v>
      </c>
      <c r="O1920" t="s">
        <v>120</v>
      </c>
      <c r="P1920" t="s">
        <v>993</v>
      </c>
      <c r="AH1920">
        <v>1732671</v>
      </c>
      <c r="AI1920">
        <v>1777594</v>
      </c>
      <c r="AJ1920">
        <f t="shared" si="34"/>
        <v>1</v>
      </c>
    </row>
    <row r="1921" spans="1:36">
      <c r="A1921" s="1">
        <v>46251</v>
      </c>
      <c r="B1921" t="s">
        <v>977</v>
      </c>
      <c r="C1921" t="s">
        <v>7</v>
      </c>
      <c r="D1921" t="s">
        <v>1311</v>
      </c>
      <c r="E1921" t="s">
        <v>208</v>
      </c>
      <c r="F1921" t="s">
        <v>1643</v>
      </c>
      <c r="G1921">
        <v>27337</v>
      </c>
      <c r="H1921" s="1">
        <v>41229</v>
      </c>
      <c r="I1921" s="1">
        <v>41242</v>
      </c>
      <c r="J1921" s="1">
        <v>47802</v>
      </c>
      <c r="K1921" t="s">
        <v>113</v>
      </c>
      <c r="L1921" t="s">
        <v>7</v>
      </c>
      <c r="M1921">
        <v>0</v>
      </c>
      <c r="N1921">
        <v>0</v>
      </c>
      <c r="O1921" t="s">
        <v>120</v>
      </c>
      <c r="P1921" t="s">
        <v>831</v>
      </c>
      <c r="AH1921">
        <v>1732837</v>
      </c>
      <c r="AI1921">
        <v>1780400</v>
      </c>
      <c r="AJ1921">
        <f t="shared" si="34"/>
        <v>1</v>
      </c>
    </row>
    <row r="1922" spans="1:36">
      <c r="A1922" s="1">
        <v>46218</v>
      </c>
      <c r="B1922" t="s">
        <v>977</v>
      </c>
      <c r="C1922" t="s">
        <v>7</v>
      </c>
      <c r="D1922" t="s">
        <v>1311</v>
      </c>
      <c r="E1922" t="s">
        <v>208</v>
      </c>
      <c r="F1922" t="s">
        <v>1643</v>
      </c>
      <c r="G1922">
        <v>27337</v>
      </c>
      <c r="H1922" s="1">
        <v>41229</v>
      </c>
      <c r="I1922" s="1">
        <v>41242</v>
      </c>
      <c r="J1922" s="1">
        <v>47802</v>
      </c>
      <c r="K1922" t="s">
        <v>113</v>
      </c>
      <c r="L1922" t="s">
        <v>7</v>
      </c>
      <c r="M1922">
        <v>0</v>
      </c>
      <c r="N1922">
        <v>0</v>
      </c>
      <c r="O1922" t="s">
        <v>120</v>
      </c>
      <c r="P1922" t="s">
        <v>831</v>
      </c>
      <c r="AH1922">
        <v>1732882</v>
      </c>
      <c r="AI1922">
        <v>1780406</v>
      </c>
      <c r="AJ1922">
        <f t="shared" si="34"/>
        <v>1</v>
      </c>
    </row>
    <row r="1923" spans="1:36">
      <c r="A1923" s="1">
        <v>46218</v>
      </c>
      <c r="B1923" t="s">
        <v>977</v>
      </c>
      <c r="C1923" t="s">
        <v>7</v>
      </c>
      <c r="D1923" t="s">
        <v>1393</v>
      </c>
      <c r="E1923" t="s">
        <v>208</v>
      </c>
      <c r="F1923" t="s">
        <v>1643</v>
      </c>
      <c r="G1923">
        <v>27338</v>
      </c>
      <c r="H1923" s="1">
        <v>41229</v>
      </c>
      <c r="I1923" s="1">
        <v>41242</v>
      </c>
      <c r="J1923" s="1">
        <v>47802</v>
      </c>
      <c r="K1923" t="s">
        <v>113</v>
      </c>
      <c r="L1923" t="s">
        <v>7</v>
      </c>
      <c r="M1923">
        <v>0</v>
      </c>
      <c r="N1923">
        <v>0</v>
      </c>
      <c r="O1923" t="s">
        <v>120</v>
      </c>
      <c r="P1923" t="s">
        <v>831</v>
      </c>
      <c r="AH1923">
        <v>1731936</v>
      </c>
      <c r="AI1923">
        <v>1780405</v>
      </c>
      <c r="AJ1923">
        <f t="shared" si="34"/>
        <v>1</v>
      </c>
    </row>
    <row r="1924" spans="1:36">
      <c r="A1924" s="1">
        <v>46251</v>
      </c>
      <c r="B1924" t="s">
        <v>977</v>
      </c>
      <c r="C1924" t="s">
        <v>7</v>
      </c>
      <c r="D1924" t="s">
        <v>1393</v>
      </c>
      <c r="E1924" t="s">
        <v>208</v>
      </c>
      <c r="F1924" t="s">
        <v>1643</v>
      </c>
      <c r="G1924">
        <v>27338</v>
      </c>
      <c r="H1924" s="1">
        <v>41229</v>
      </c>
      <c r="I1924" s="1">
        <v>41242</v>
      </c>
      <c r="J1924" s="1">
        <v>47802</v>
      </c>
      <c r="K1924" t="s">
        <v>113</v>
      </c>
      <c r="L1924" t="s">
        <v>7</v>
      </c>
      <c r="M1924">
        <v>0</v>
      </c>
      <c r="N1924">
        <v>0</v>
      </c>
      <c r="O1924" t="s">
        <v>120</v>
      </c>
      <c r="P1924" t="s">
        <v>831</v>
      </c>
      <c r="AH1924">
        <v>1732027</v>
      </c>
      <c r="AI1924">
        <v>1777600</v>
      </c>
      <c r="AJ1924">
        <f t="shared" ref="AJ1924:AJ1987" si="35">COUNTIF(AH:AH,AI1924)</f>
        <v>1</v>
      </c>
    </row>
    <row r="1925" spans="1:36">
      <c r="A1925" s="1">
        <v>46251</v>
      </c>
      <c r="B1925" t="s">
        <v>977</v>
      </c>
      <c r="C1925" t="s">
        <v>7</v>
      </c>
      <c r="D1925" t="s">
        <v>1311</v>
      </c>
      <c r="E1925" t="s">
        <v>208</v>
      </c>
      <c r="F1925" t="s">
        <v>1643</v>
      </c>
      <c r="G1925">
        <v>27590</v>
      </c>
      <c r="H1925" s="1">
        <v>41262</v>
      </c>
      <c r="I1925" s="1">
        <v>41267</v>
      </c>
      <c r="J1925" s="1">
        <v>47802</v>
      </c>
      <c r="K1925" t="s">
        <v>113</v>
      </c>
      <c r="L1925" t="s">
        <v>7</v>
      </c>
      <c r="M1925">
        <v>0</v>
      </c>
      <c r="N1925">
        <v>0</v>
      </c>
      <c r="O1925" t="s">
        <v>120</v>
      </c>
      <c r="P1925" t="s">
        <v>800</v>
      </c>
      <c r="AH1925">
        <v>1733436</v>
      </c>
      <c r="AI1925">
        <v>1777599</v>
      </c>
      <c r="AJ1925">
        <f t="shared" si="35"/>
        <v>1</v>
      </c>
    </row>
    <row r="1926" spans="1:36">
      <c r="A1926" s="1">
        <v>46218</v>
      </c>
      <c r="B1926" t="s">
        <v>977</v>
      </c>
      <c r="C1926" t="s">
        <v>7</v>
      </c>
      <c r="D1926" t="s">
        <v>1311</v>
      </c>
      <c r="E1926" t="s">
        <v>208</v>
      </c>
      <c r="F1926" t="s">
        <v>1643</v>
      </c>
      <c r="G1926">
        <v>27590</v>
      </c>
      <c r="H1926" s="1">
        <v>41262</v>
      </c>
      <c r="I1926" s="1">
        <v>41267</v>
      </c>
      <c r="J1926" s="1">
        <v>47802</v>
      </c>
      <c r="K1926" t="s">
        <v>113</v>
      </c>
      <c r="L1926" t="s">
        <v>7</v>
      </c>
      <c r="M1926">
        <v>0</v>
      </c>
      <c r="N1926">
        <v>0</v>
      </c>
      <c r="O1926" t="s">
        <v>120</v>
      </c>
      <c r="P1926" t="s">
        <v>800</v>
      </c>
      <c r="AH1926">
        <v>1732669</v>
      </c>
      <c r="AI1926">
        <v>1777596</v>
      </c>
      <c r="AJ1926">
        <f t="shared" si="35"/>
        <v>1</v>
      </c>
    </row>
    <row r="1927" spans="1:36">
      <c r="A1927" s="1">
        <v>46218</v>
      </c>
      <c r="B1927" t="s">
        <v>977</v>
      </c>
      <c r="C1927" t="s">
        <v>7</v>
      </c>
      <c r="D1927" t="s">
        <v>1393</v>
      </c>
      <c r="E1927" t="s">
        <v>208</v>
      </c>
      <c r="F1927" t="s">
        <v>1643</v>
      </c>
      <c r="G1927">
        <v>27591</v>
      </c>
      <c r="H1927" s="1">
        <v>41262</v>
      </c>
      <c r="I1927" s="1">
        <v>41267</v>
      </c>
      <c r="J1927" s="1">
        <v>47802</v>
      </c>
      <c r="K1927" t="s">
        <v>113</v>
      </c>
      <c r="L1927" t="s">
        <v>7</v>
      </c>
      <c r="M1927">
        <v>0</v>
      </c>
      <c r="N1927">
        <v>0</v>
      </c>
      <c r="O1927" t="s">
        <v>120</v>
      </c>
      <c r="P1927" t="s">
        <v>800</v>
      </c>
      <c r="AH1927">
        <v>1732073</v>
      </c>
      <c r="AI1927">
        <v>1777602</v>
      </c>
      <c r="AJ1927">
        <f t="shared" si="35"/>
        <v>1</v>
      </c>
    </row>
    <row r="1928" spans="1:36">
      <c r="A1928" s="1">
        <v>46251</v>
      </c>
      <c r="B1928" t="s">
        <v>977</v>
      </c>
      <c r="C1928" t="s">
        <v>7</v>
      </c>
      <c r="D1928" t="s">
        <v>1393</v>
      </c>
      <c r="E1928" t="s">
        <v>208</v>
      </c>
      <c r="F1928" t="s">
        <v>1643</v>
      </c>
      <c r="G1928">
        <v>27591</v>
      </c>
      <c r="H1928" s="1">
        <v>41262</v>
      </c>
      <c r="I1928" s="1">
        <v>41267</v>
      </c>
      <c r="J1928" s="1">
        <v>47802</v>
      </c>
      <c r="K1928" t="s">
        <v>113</v>
      </c>
      <c r="L1928" t="s">
        <v>7</v>
      </c>
      <c r="M1928">
        <v>0</v>
      </c>
      <c r="N1928">
        <v>0</v>
      </c>
      <c r="O1928" t="s">
        <v>120</v>
      </c>
      <c r="P1928" t="s">
        <v>800</v>
      </c>
      <c r="AH1928">
        <v>1732447</v>
      </c>
      <c r="AI1928">
        <v>1780427</v>
      </c>
      <c r="AJ1928">
        <f t="shared" si="35"/>
        <v>1</v>
      </c>
    </row>
    <row r="1929" spans="1:36">
      <c r="A1929" s="1">
        <v>46230</v>
      </c>
      <c r="B1929" t="s">
        <v>977</v>
      </c>
      <c r="C1929" t="s">
        <v>7</v>
      </c>
      <c r="D1929" t="s">
        <v>1428</v>
      </c>
      <c r="E1929" t="s">
        <v>208</v>
      </c>
      <c r="F1929" t="s">
        <v>1444</v>
      </c>
      <c r="G1929">
        <v>18301</v>
      </c>
      <c r="H1929" s="1">
        <v>40087</v>
      </c>
      <c r="I1929" s="1">
        <v>40087</v>
      </c>
      <c r="J1929" s="1">
        <v>49242</v>
      </c>
      <c r="K1929" t="s">
        <v>113</v>
      </c>
      <c r="L1929" t="s">
        <v>7</v>
      </c>
      <c r="M1929">
        <v>13.26</v>
      </c>
      <c r="N1929">
        <v>13.26</v>
      </c>
      <c r="O1929" t="s">
        <v>120</v>
      </c>
      <c r="P1929" t="s">
        <v>1601</v>
      </c>
      <c r="AH1929">
        <v>1733443</v>
      </c>
      <c r="AI1929">
        <v>1780421</v>
      </c>
      <c r="AJ1929">
        <f t="shared" si="35"/>
        <v>1</v>
      </c>
    </row>
    <row r="1930" spans="1:36">
      <c r="A1930" s="1">
        <v>46230</v>
      </c>
      <c r="B1930" t="s">
        <v>977</v>
      </c>
      <c r="C1930" t="s">
        <v>7</v>
      </c>
      <c r="D1930" t="s">
        <v>1428</v>
      </c>
      <c r="E1930" t="s">
        <v>208</v>
      </c>
      <c r="F1930" t="s">
        <v>1444</v>
      </c>
      <c r="G1930">
        <v>18301</v>
      </c>
      <c r="H1930" s="1">
        <v>40087</v>
      </c>
      <c r="I1930" s="1">
        <v>40087</v>
      </c>
      <c r="J1930" s="1">
        <v>49242</v>
      </c>
      <c r="K1930" t="s">
        <v>980</v>
      </c>
      <c r="L1930" t="s">
        <v>7</v>
      </c>
      <c r="M1930">
        <v>91.77</v>
      </c>
      <c r="N1930">
        <v>91.77</v>
      </c>
      <c r="O1930" t="s">
        <v>120</v>
      </c>
      <c r="P1930" t="s">
        <v>1601</v>
      </c>
      <c r="AH1930">
        <v>1732729</v>
      </c>
      <c r="AI1930">
        <v>1780431</v>
      </c>
      <c r="AJ1930">
        <f t="shared" si="35"/>
        <v>1</v>
      </c>
    </row>
    <row r="1931" spans="1:36">
      <c r="A1931" s="1">
        <v>46230</v>
      </c>
      <c r="B1931" t="s">
        <v>977</v>
      </c>
      <c r="C1931" t="s">
        <v>7</v>
      </c>
      <c r="D1931" t="s">
        <v>1428</v>
      </c>
      <c r="E1931" t="s">
        <v>208</v>
      </c>
      <c r="F1931" t="s">
        <v>1444</v>
      </c>
      <c r="G1931">
        <v>22378</v>
      </c>
      <c r="H1931" s="1">
        <v>40672</v>
      </c>
      <c r="I1931" s="1">
        <v>40675</v>
      </c>
      <c r="J1931" s="1">
        <v>49242</v>
      </c>
      <c r="K1931" t="s">
        <v>980</v>
      </c>
      <c r="L1931" t="s">
        <v>7</v>
      </c>
      <c r="M1931">
        <v>-91.77</v>
      </c>
      <c r="N1931">
        <v>-91.77</v>
      </c>
      <c r="O1931" t="s">
        <v>120</v>
      </c>
      <c r="P1931" t="s">
        <v>1588</v>
      </c>
      <c r="AH1931">
        <v>1765459</v>
      </c>
      <c r="AI1931">
        <v>1780433</v>
      </c>
      <c r="AJ1931">
        <f t="shared" si="35"/>
        <v>1</v>
      </c>
    </row>
    <row r="1932" spans="1:36">
      <c r="A1932" s="1">
        <v>46230</v>
      </c>
      <c r="B1932" t="s">
        <v>977</v>
      </c>
      <c r="C1932" t="s">
        <v>7</v>
      </c>
      <c r="D1932" t="s">
        <v>1428</v>
      </c>
      <c r="E1932" t="s">
        <v>208</v>
      </c>
      <c r="F1932" t="s">
        <v>1444</v>
      </c>
      <c r="G1932">
        <v>22378</v>
      </c>
      <c r="H1932" s="1">
        <v>40672</v>
      </c>
      <c r="I1932" s="1">
        <v>40675</v>
      </c>
      <c r="J1932" s="1">
        <v>49242</v>
      </c>
      <c r="K1932" t="s">
        <v>113</v>
      </c>
      <c r="L1932" t="s">
        <v>7</v>
      </c>
      <c r="M1932">
        <v>-13.26</v>
      </c>
      <c r="N1932">
        <v>-13.26</v>
      </c>
      <c r="O1932" t="s">
        <v>120</v>
      </c>
      <c r="P1932" t="s">
        <v>1588</v>
      </c>
      <c r="AH1932">
        <v>1732581</v>
      </c>
      <c r="AI1932">
        <v>1783052</v>
      </c>
      <c r="AJ1932">
        <f t="shared" si="35"/>
        <v>1</v>
      </c>
    </row>
    <row r="1933" spans="1:36">
      <c r="A1933" s="1">
        <v>46230</v>
      </c>
      <c r="B1933" t="s">
        <v>977</v>
      </c>
      <c r="C1933" t="s">
        <v>7</v>
      </c>
      <c r="D1933" t="s">
        <v>1428</v>
      </c>
      <c r="E1933" t="s">
        <v>208</v>
      </c>
      <c r="F1933" t="s">
        <v>1460</v>
      </c>
      <c r="G1933">
        <v>16916</v>
      </c>
      <c r="H1933" s="1">
        <v>39904</v>
      </c>
      <c r="I1933" s="1">
        <v>39904</v>
      </c>
      <c r="J1933" s="1">
        <v>52895</v>
      </c>
      <c r="K1933" t="s">
        <v>350</v>
      </c>
      <c r="L1933" t="s">
        <v>7</v>
      </c>
      <c r="M1933">
        <v>0</v>
      </c>
      <c r="N1933">
        <v>0</v>
      </c>
      <c r="O1933" t="s">
        <v>120</v>
      </c>
      <c r="P1933" t="s">
        <v>1601</v>
      </c>
      <c r="AH1933">
        <v>1732327</v>
      </c>
      <c r="AI1933">
        <v>1783053</v>
      </c>
      <c r="AJ1933">
        <f t="shared" si="35"/>
        <v>1</v>
      </c>
    </row>
    <row r="1934" spans="1:36">
      <c r="A1934" s="1">
        <v>46230</v>
      </c>
      <c r="B1934" t="s">
        <v>977</v>
      </c>
      <c r="C1934" t="s">
        <v>7</v>
      </c>
      <c r="D1934" t="s">
        <v>1428</v>
      </c>
      <c r="E1934" t="s">
        <v>208</v>
      </c>
      <c r="F1934" t="s">
        <v>1460</v>
      </c>
      <c r="G1934">
        <v>16916</v>
      </c>
      <c r="H1934" s="1">
        <v>39904</v>
      </c>
      <c r="I1934" s="1">
        <v>39904</v>
      </c>
      <c r="J1934" s="1">
        <v>52895</v>
      </c>
      <c r="K1934" t="s">
        <v>980</v>
      </c>
      <c r="L1934" t="s">
        <v>7</v>
      </c>
      <c r="M1934">
        <v>244.07</v>
      </c>
      <c r="N1934">
        <v>244.07</v>
      </c>
      <c r="O1934" t="s">
        <v>120</v>
      </c>
      <c r="P1934" t="s">
        <v>1601</v>
      </c>
      <c r="AH1934">
        <v>1732730</v>
      </c>
      <c r="AI1934">
        <v>1780455</v>
      </c>
      <c r="AJ1934">
        <f t="shared" si="35"/>
        <v>2</v>
      </c>
    </row>
    <row r="1935" spans="1:36">
      <c r="A1935" s="1">
        <v>46230</v>
      </c>
      <c r="B1935" t="s">
        <v>977</v>
      </c>
      <c r="C1935" t="s">
        <v>7</v>
      </c>
      <c r="D1935" t="s">
        <v>1428</v>
      </c>
      <c r="E1935" t="s">
        <v>208</v>
      </c>
      <c r="F1935" t="s">
        <v>1460</v>
      </c>
      <c r="G1935">
        <v>25345</v>
      </c>
      <c r="H1935" s="1">
        <v>40994</v>
      </c>
      <c r="I1935" s="1">
        <v>40997</v>
      </c>
      <c r="J1935" s="1">
        <v>52895</v>
      </c>
      <c r="K1935" t="s">
        <v>350</v>
      </c>
      <c r="L1935" t="s">
        <v>7</v>
      </c>
      <c r="M1935">
        <v>0</v>
      </c>
      <c r="N1935">
        <v>0</v>
      </c>
      <c r="O1935" t="s">
        <v>120</v>
      </c>
      <c r="P1935" t="s">
        <v>800</v>
      </c>
      <c r="AH1935">
        <v>1765458</v>
      </c>
      <c r="AI1935">
        <v>1777589</v>
      </c>
      <c r="AJ1935">
        <f t="shared" si="35"/>
        <v>1</v>
      </c>
    </row>
    <row r="1936" spans="1:36">
      <c r="A1936" s="1">
        <v>46230</v>
      </c>
      <c r="B1936" t="s">
        <v>977</v>
      </c>
      <c r="C1936" t="s">
        <v>7</v>
      </c>
      <c r="D1936" t="s">
        <v>1428</v>
      </c>
      <c r="E1936" t="s">
        <v>208</v>
      </c>
      <c r="F1936" t="s">
        <v>1460</v>
      </c>
      <c r="G1936">
        <v>25345</v>
      </c>
      <c r="H1936" s="1">
        <v>40994</v>
      </c>
      <c r="I1936" s="1">
        <v>40997</v>
      </c>
      <c r="J1936" s="1">
        <v>52895</v>
      </c>
      <c r="K1936" t="s">
        <v>980</v>
      </c>
      <c r="L1936" t="s">
        <v>7</v>
      </c>
      <c r="M1936">
        <v>-244.07</v>
      </c>
      <c r="N1936">
        <v>-244.07</v>
      </c>
      <c r="O1936" t="s">
        <v>120</v>
      </c>
      <c r="P1936" t="s">
        <v>800</v>
      </c>
      <c r="AH1936">
        <v>1732069</v>
      </c>
      <c r="AI1936">
        <v>1777592</v>
      </c>
      <c r="AJ1936">
        <f t="shared" si="35"/>
        <v>1</v>
      </c>
    </row>
    <row r="1937" spans="1:36">
      <c r="A1937" s="1">
        <v>46230</v>
      </c>
      <c r="B1937" t="s">
        <v>977</v>
      </c>
      <c r="C1937" t="s">
        <v>7</v>
      </c>
      <c r="D1937" t="s">
        <v>1428</v>
      </c>
      <c r="E1937" t="s">
        <v>208</v>
      </c>
      <c r="F1937" t="s">
        <v>1455</v>
      </c>
      <c r="G1937">
        <v>16184</v>
      </c>
      <c r="H1937" s="1">
        <v>39759</v>
      </c>
      <c r="I1937" s="1">
        <v>39762</v>
      </c>
      <c r="J1937" s="1">
        <v>52773</v>
      </c>
      <c r="K1937" t="s">
        <v>980</v>
      </c>
      <c r="L1937" t="s">
        <v>7</v>
      </c>
      <c r="M1937">
        <v>168.47</v>
      </c>
      <c r="N1937">
        <v>168.47</v>
      </c>
      <c r="O1937" t="s">
        <v>120</v>
      </c>
      <c r="P1937" t="s">
        <v>1605</v>
      </c>
      <c r="AH1937">
        <v>1732583</v>
      </c>
      <c r="AI1937">
        <v>1777603</v>
      </c>
      <c r="AJ1937">
        <f t="shared" si="35"/>
        <v>1</v>
      </c>
    </row>
    <row r="1938" spans="1:36">
      <c r="A1938" s="1">
        <v>46230</v>
      </c>
      <c r="B1938" t="s">
        <v>977</v>
      </c>
      <c r="C1938" t="s">
        <v>7</v>
      </c>
      <c r="D1938" t="s">
        <v>1428</v>
      </c>
      <c r="E1938" t="s">
        <v>208</v>
      </c>
      <c r="F1938" t="s">
        <v>1455</v>
      </c>
      <c r="G1938">
        <v>16184</v>
      </c>
      <c r="H1938" s="1">
        <v>39759</v>
      </c>
      <c r="I1938" s="1">
        <v>39762</v>
      </c>
      <c r="J1938" s="1">
        <v>52773</v>
      </c>
      <c r="K1938" t="s">
        <v>350</v>
      </c>
      <c r="L1938" t="s">
        <v>7</v>
      </c>
      <c r="M1938">
        <v>0</v>
      </c>
      <c r="N1938">
        <v>0</v>
      </c>
      <c r="O1938" t="s">
        <v>120</v>
      </c>
      <c r="P1938" t="s">
        <v>1605</v>
      </c>
      <c r="AH1938">
        <v>1790836</v>
      </c>
      <c r="AI1938">
        <v>1780453</v>
      </c>
      <c r="AJ1938">
        <f t="shared" si="35"/>
        <v>2</v>
      </c>
    </row>
    <row r="1939" spans="1:36">
      <c r="A1939" s="1">
        <v>46230</v>
      </c>
      <c r="B1939" t="s">
        <v>977</v>
      </c>
      <c r="C1939" t="s">
        <v>7</v>
      </c>
      <c r="D1939" t="s">
        <v>1428</v>
      </c>
      <c r="E1939" t="s">
        <v>208</v>
      </c>
      <c r="F1939" t="s">
        <v>1455</v>
      </c>
      <c r="G1939">
        <v>17717</v>
      </c>
      <c r="H1939" s="1">
        <v>39904</v>
      </c>
      <c r="I1939" s="1">
        <v>39904</v>
      </c>
      <c r="J1939" s="1">
        <v>52773</v>
      </c>
      <c r="K1939" t="s">
        <v>980</v>
      </c>
      <c r="L1939" t="s">
        <v>7</v>
      </c>
      <c r="M1939">
        <v>293.83</v>
      </c>
      <c r="N1939">
        <v>293.83</v>
      </c>
      <c r="O1939" t="s">
        <v>120</v>
      </c>
      <c r="P1939" t="s">
        <v>1601</v>
      </c>
      <c r="AH1939">
        <v>1732172</v>
      </c>
      <c r="AI1939">
        <v>1777591</v>
      </c>
      <c r="AJ1939">
        <f t="shared" si="35"/>
        <v>1</v>
      </c>
    </row>
    <row r="1940" spans="1:36">
      <c r="A1940" s="1">
        <v>46230</v>
      </c>
      <c r="B1940" t="s">
        <v>977</v>
      </c>
      <c r="C1940" t="s">
        <v>7</v>
      </c>
      <c r="D1940" t="s">
        <v>1428</v>
      </c>
      <c r="E1940" t="s">
        <v>208</v>
      </c>
      <c r="F1940" t="s">
        <v>1455</v>
      </c>
      <c r="G1940">
        <v>17717</v>
      </c>
      <c r="H1940" s="1">
        <v>39904</v>
      </c>
      <c r="I1940" s="1">
        <v>39904</v>
      </c>
      <c r="J1940" s="1">
        <v>52773</v>
      </c>
      <c r="K1940" t="s">
        <v>350</v>
      </c>
      <c r="L1940" t="s">
        <v>7</v>
      </c>
      <c r="M1940">
        <v>0</v>
      </c>
      <c r="N1940">
        <v>0</v>
      </c>
      <c r="O1940" t="s">
        <v>120</v>
      </c>
      <c r="P1940" t="s">
        <v>1601</v>
      </c>
      <c r="AH1940">
        <v>1732259</v>
      </c>
      <c r="AI1940">
        <v>1777590</v>
      </c>
      <c r="AJ1940">
        <f t="shared" si="35"/>
        <v>1</v>
      </c>
    </row>
    <row r="1941" spans="1:36">
      <c r="A1941" s="1">
        <v>46230</v>
      </c>
      <c r="B1941" t="s">
        <v>977</v>
      </c>
      <c r="C1941" t="s">
        <v>7</v>
      </c>
      <c r="D1941" t="s">
        <v>1428</v>
      </c>
      <c r="E1941" t="s">
        <v>208</v>
      </c>
      <c r="F1941" t="s">
        <v>1455</v>
      </c>
      <c r="G1941">
        <v>25304</v>
      </c>
      <c r="H1941" s="1">
        <v>40994</v>
      </c>
      <c r="I1941" s="1">
        <v>40997</v>
      </c>
      <c r="J1941" s="1">
        <v>52773</v>
      </c>
      <c r="K1941" t="s">
        <v>980</v>
      </c>
      <c r="L1941" t="s">
        <v>7</v>
      </c>
      <c r="M1941">
        <v>-462.3</v>
      </c>
      <c r="N1941">
        <v>-462.3</v>
      </c>
      <c r="O1941" t="s">
        <v>120</v>
      </c>
      <c r="P1941" t="s">
        <v>466</v>
      </c>
      <c r="AH1941">
        <v>1732675</v>
      </c>
      <c r="AI1941">
        <v>1777588</v>
      </c>
      <c r="AJ1941">
        <f t="shared" si="35"/>
        <v>1</v>
      </c>
    </row>
    <row r="1942" spans="1:36">
      <c r="A1942" s="1">
        <v>46230</v>
      </c>
      <c r="B1942" t="s">
        <v>977</v>
      </c>
      <c r="C1942" t="s">
        <v>7</v>
      </c>
      <c r="D1942" t="s">
        <v>1428</v>
      </c>
      <c r="E1942" t="s">
        <v>208</v>
      </c>
      <c r="F1942" t="s">
        <v>1455</v>
      </c>
      <c r="G1942">
        <v>25304</v>
      </c>
      <c r="H1942" s="1">
        <v>40994</v>
      </c>
      <c r="I1942" s="1">
        <v>40997</v>
      </c>
      <c r="J1942" s="1">
        <v>52773</v>
      </c>
      <c r="K1942" t="s">
        <v>350</v>
      </c>
      <c r="L1942" t="s">
        <v>7</v>
      </c>
      <c r="M1942">
        <v>0</v>
      </c>
      <c r="N1942">
        <v>0</v>
      </c>
      <c r="O1942" t="s">
        <v>120</v>
      </c>
      <c r="P1942" t="s">
        <v>466</v>
      </c>
      <c r="AH1942">
        <v>1732962</v>
      </c>
      <c r="AI1942">
        <v>1780869</v>
      </c>
      <c r="AJ1942">
        <f t="shared" si="35"/>
        <v>1</v>
      </c>
    </row>
    <row r="1943" spans="1:36">
      <c r="A1943" s="1">
        <v>46230</v>
      </c>
      <c r="B1943" t="s">
        <v>977</v>
      </c>
      <c r="C1943" t="s">
        <v>7</v>
      </c>
      <c r="D1943" t="s">
        <v>1428</v>
      </c>
      <c r="E1943" t="s">
        <v>208</v>
      </c>
      <c r="F1943" t="s">
        <v>1446</v>
      </c>
      <c r="G1943">
        <v>15786</v>
      </c>
      <c r="H1943" s="1">
        <v>39601</v>
      </c>
      <c r="I1943" s="1">
        <v>39601</v>
      </c>
      <c r="J1943" s="1">
        <v>46808</v>
      </c>
      <c r="K1943" t="s">
        <v>113</v>
      </c>
      <c r="L1943" t="s">
        <v>7</v>
      </c>
      <c r="M1943">
        <v>31.29</v>
      </c>
      <c r="N1943">
        <v>31.29</v>
      </c>
      <c r="O1943" t="s">
        <v>120</v>
      </c>
      <c r="P1943" t="s">
        <v>1612</v>
      </c>
      <c r="AH1943">
        <v>1732855</v>
      </c>
      <c r="AI1943">
        <v>1780456</v>
      </c>
      <c r="AJ1943">
        <f t="shared" si="35"/>
        <v>2</v>
      </c>
    </row>
    <row r="1944" spans="1:36">
      <c r="A1944" s="1">
        <v>46230</v>
      </c>
      <c r="B1944" t="s">
        <v>977</v>
      </c>
      <c r="C1944" t="s">
        <v>7</v>
      </c>
      <c r="D1944" t="s">
        <v>1428</v>
      </c>
      <c r="E1944" t="s">
        <v>208</v>
      </c>
      <c r="F1944" t="s">
        <v>1446</v>
      </c>
      <c r="G1944">
        <v>15786</v>
      </c>
      <c r="H1944" s="1">
        <v>39601</v>
      </c>
      <c r="I1944" s="1">
        <v>39601</v>
      </c>
      <c r="J1944" s="1">
        <v>46808</v>
      </c>
      <c r="K1944" t="s">
        <v>980</v>
      </c>
      <c r="L1944" t="s">
        <v>7</v>
      </c>
      <c r="M1944">
        <v>218.07</v>
      </c>
      <c r="N1944">
        <v>218.07</v>
      </c>
      <c r="O1944" t="s">
        <v>120</v>
      </c>
      <c r="P1944" t="s">
        <v>1612</v>
      </c>
      <c r="AH1944">
        <v>1731905</v>
      </c>
      <c r="AI1944">
        <v>1780454</v>
      </c>
      <c r="AJ1944">
        <f t="shared" si="35"/>
        <v>2</v>
      </c>
    </row>
    <row r="1945" spans="1:36">
      <c r="A1945" s="1">
        <v>46230</v>
      </c>
      <c r="B1945" t="s">
        <v>977</v>
      </c>
      <c r="C1945" t="s">
        <v>7</v>
      </c>
      <c r="D1945" t="s">
        <v>1428</v>
      </c>
      <c r="E1945" t="s">
        <v>208</v>
      </c>
      <c r="F1945" t="s">
        <v>1446</v>
      </c>
      <c r="G1945">
        <v>25309</v>
      </c>
      <c r="H1945" s="1">
        <v>40994</v>
      </c>
      <c r="I1945" s="1">
        <v>40997</v>
      </c>
      <c r="J1945" s="1">
        <v>46808</v>
      </c>
      <c r="K1945" t="s">
        <v>113</v>
      </c>
      <c r="L1945" t="s">
        <v>7</v>
      </c>
      <c r="M1945">
        <v>-31.29</v>
      </c>
      <c r="N1945">
        <v>-31.29</v>
      </c>
      <c r="O1945" t="s">
        <v>120</v>
      </c>
      <c r="P1945" t="s">
        <v>1602</v>
      </c>
      <c r="AH1945">
        <v>1790837</v>
      </c>
      <c r="AI1945">
        <v>1780448</v>
      </c>
      <c r="AJ1945">
        <f t="shared" si="35"/>
        <v>1</v>
      </c>
    </row>
    <row r="1946" spans="1:36">
      <c r="A1946" s="1">
        <v>46230</v>
      </c>
      <c r="B1946" t="s">
        <v>977</v>
      </c>
      <c r="C1946" t="s">
        <v>7</v>
      </c>
      <c r="D1946" t="s">
        <v>1428</v>
      </c>
      <c r="E1946" t="s">
        <v>208</v>
      </c>
      <c r="F1946" t="s">
        <v>1446</v>
      </c>
      <c r="G1946">
        <v>25309</v>
      </c>
      <c r="H1946" s="1">
        <v>40994</v>
      </c>
      <c r="I1946" s="1">
        <v>40997</v>
      </c>
      <c r="J1946" s="1">
        <v>46808</v>
      </c>
      <c r="K1946" t="s">
        <v>980</v>
      </c>
      <c r="L1946" t="s">
        <v>7</v>
      </c>
      <c r="M1946">
        <v>-218.07</v>
      </c>
      <c r="N1946">
        <v>-218.07</v>
      </c>
      <c r="O1946" t="s">
        <v>120</v>
      </c>
      <c r="P1946" t="s">
        <v>1602</v>
      </c>
      <c r="AH1946">
        <v>1732503</v>
      </c>
      <c r="AI1946">
        <v>1780452</v>
      </c>
      <c r="AJ1946">
        <f t="shared" si="35"/>
        <v>2</v>
      </c>
    </row>
    <row r="1947" spans="1:36">
      <c r="A1947" s="1">
        <v>46230</v>
      </c>
      <c r="B1947" t="s">
        <v>977</v>
      </c>
      <c r="C1947" t="s">
        <v>7</v>
      </c>
      <c r="D1947" t="s">
        <v>1428</v>
      </c>
      <c r="E1947" t="s">
        <v>208</v>
      </c>
      <c r="F1947" t="s">
        <v>1479</v>
      </c>
      <c r="G1947">
        <v>15787</v>
      </c>
      <c r="H1947" s="1">
        <v>39601</v>
      </c>
      <c r="I1947" s="1">
        <v>39601</v>
      </c>
      <c r="J1947" s="1">
        <v>50096</v>
      </c>
      <c r="K1947" t="s">
        <v>980</v>
      </c>
      <c r="L1947" t="s">
        <v>7</v>
      </c>
      <c r="M1947">
        <v>594.70000000000005</v>
      </c>
      <c r="N1947">
        <v>594.70000000000005</v>
      </c>
      <c r="O1947" t="s">
        <v>120</v>
      </c>
      <c r="P1947" t="s">
        <v>1612</v>
      </c>
      <c r="AH1947">
        <v>1732216</v>
      </c>
      <c r="AI1947">
        <v>1780457</v>
      </c>
      <c r="AJ1947">
        <f t="shared" si="35"/>
        <v>1</v>
      </c>
    </row>
    <row r="1948" spans="1:36">
      <c r="A1948" s="1">
        <v>46230</v>
      </c>
      <c r="B1948" t="s">
        <v>977</v>
      </c>
      <c r="C1948" t="s">
        <v>7</v>
      </c>
      <c r="D1948" t="s">
        <v>1428</v>
      </c>
      <c r="E1948" t="s">
        <v>208</v>
      </c>
      <c r="F1948" t="s">
        <v>1479</v>
      </c>
      <c r="G1948">
        <v>15787</v>
      </c>
      <c r="H1948" s="1">
        <v>39601</v>
      </c>
      <c r="I1948" s="1">
        <v>39601</v>
      </c>
      <c r="J1948" s="1">
        <v>50096</v>
      </c>
      <c r="K1948" t="s">
        <v>113</v>
      </c>
      <c r="L1948" t="s">
        <v>7</v>
      </c>
      <c r="M1948">
        <v>90.78</v>
      </c>
      <c r="N1948">
        <v>90.78</v>
      </c>
      <c r="O1948" t="s">
        <v>120</v>
      </c>
      <c r="P1948" t="s">
        <v>1612</v>
      </c>
      <c r="AH1948">
        <v>1732052</v>
      </c>
      <c r="AI1948">
        <v>1783030</v>
      </c>
      <c r="AJ1948">
        <f t="shared" si="35"/>
        <v>1</v>
      </c>
    </row>
    <row r="1949" spans="1:36">
      <c r="A1949" s="1">
        <v>46230</v>
      </c>
      <c r="B1949" t="s">
        <v>977</v>
      </c>
      <c r="C1949" t="s">
        <v>7</v>
      </c>
      <c r="D1949" t="s">
        <v>1428</v>
      </c>
      <c r="E1949" t="s">
        <v>208</v>
      </c>
      <c r="F1949" t="s">
        <v>1479</v>
      </c>
      <c r="G1949">
        <v>25310</v>
      </c>
      <c r="H1949" s="1">
        <v>40994</v>
      </c>
      <c r="I1949" s="1">
        <v>40997</v>
      </c>
      <c r="J1949" s="1">
        <v>50096</v>
      </c>
      <c r="K1949" t="s">
        <v>113</v>
      </c>
      <c r="L1949" t="s">
        <v>7</v>
      </c>
      <c r="M1949">
        <v>-90.78</v>
      </c>
      <c r="N1949">
        <v>-90.78</v>
      </c>
      <c r="O1949" t="s">
        <v>120</v>
      </c>
      <c r="P1949" t="s">
        <v>1602</v>
      </c>
      <c r="AH1949">
        <v>1732188</v>
      </c>
      <c r="AI1949">
        <v>1783033</v>
      </c>
      <c r="AJ1949">
        <f t="shared" si="35"/>
        <v>1</v>
      </c>
    </row>
    <row r="1950" spans="1:36">
      <c r="A1950" s="1">
        <v>46230</v>
      </c>
      <c r="B1950" t="s">
        <v>977</v>
      </c>
      <c r="C1950" t="s">
        <v>7</v>
      </c>
      <c r="D1950" t="s">
        <v>1428</v>
      </c>
      <c r="E1950" t="s">
        <v>208</v>
      </c>
      <c r="F1950" t="s">
        <v>1479</v>
      </c>
      <c r="G1950">
        <v>25310</v>
      </c>
      <c r="H1950" s="1">
        <v>40994</v>
      </c>
      <c r="I1950" s="1">
        <v>40997</v>
      </c>
      <c r="J1950" s="1">
        <v>50096</v>
      </c>
      <c r="K1950" t="s">
        <v>980</v>
      </c>
      <c r="L1950" t="s">
        <v>7</v>
      </c>
      <c r="M1950">
        <v>-594.70000000000005</v>
      </c>
      <c r="N1950">
        <v>-594.70000000000005</v>
      </c>
      <c r="O1950" t="s">
        <v>120</v>
      </c>
      <c r="P1950" t="s">
        <v>1602</v>
      </c>
      <c r="AH1950">
        <v>1732840</v>
      </c>
      <c r="AI1950">
        <v>1783034</v>
      </c>
      <c r="AJ1950">
        <f t="shared" si="35"/>
        <v>1</v>
      </c>
    </row>
    <row r="1951" spans="1:36">
      <c r="A1951" s="1">
        <v>46230</v>
      </c>
      <c r="B1951" t="s">
        <v>977</v>
      </c>
      <c r="C1951" t="s">
        <v>7</v>
      </c>
      <c r="D1951" t="s">
        <v>1428</v>
      </c>
      <c r="E1951" t="s">
        <v>208</v>
      </c>
      <c r="F1951" t="s">
        <v>1456</v>
      </c>
      <c r="G1951">
        <v>15788</v>
      </c>
      <c r="H1951" s="1">
        <v>39601</v>
      </c>
      <c r="I1951" s="1">
        <v>39601</v>
      </c>
      <c r="J1951" s="1">
        <v>50246</v>
      </c>
      <c r="K1951" t="s">
        <v>980</v>
      </c>
      <c r="L1951" t="s">
        <v>7</v>
      </c>
      <c r="M1951">
        <v>650.37</v>
      </c>
      <c r="N1951">
        <v>650.37</v>
      </c>
      <c r="O1951" t="s">
        <v>120</v>
      </c>
      <c r="P1951" t="s">
        <v>1612</v>
      </c>
      <c r="AH1951">
        <v>1732884</v>
      </c>
      <c r="AI1951">
        <v>1783032</v>
      </c>
      <c r="AJ1951">
        <f t="shared" si="35"/>
        <v>1</v>
      </c>
    </row>
    <row r="1952" spans="1:36">
      <c r="A1952" s="1">
        <v>46230</v>
      </c>
      <c r="B1952" t="s">
        <v>977</v>
      </c>
      <c r="C1952" t="s">
        <v>7</v>
      </c>
      <c r="D1952" t="s">
        <v>1428</v>
      </c>
      <c r="E1952" t="s">
        <v>208</v>
      </c>
      <c r="F1952" t="s">
        <v>1456</v>
      </c>
      <c r="G1952">
        <v>15788</v>
      </c>
      <c r="H1952" s="1">
        <v>39601</v>
      </c>
      <c r="I1952" s="1">
        <v>39601</v>
      </c>
      <c r="J1952" s="1">
        <v>50246</v>
      </c>
      <c r="K1952" t="s">
        <v>113</v>
      </c>
      <c r="L1952" t="s">
        <v>7</v>
      </c>
      <c r="M1952">
        <v>145.85</v>
      </c>
      <c r="N1952">
        <v>145.85</v>
      </c>
      <c r="O1952" t="s">
        <v>120</v>
      </c>
      <c r="P1952" t="s">
        <v>1612</v>
      </c>
      <c r="AH1952">
        <v>1731864</v>
      </c>
      <c r="AI1952">
        <v>1783036</v>
      </c>
      <c r="AJ1952">
        <f t="shared" si="35"/>
        <v>1</v>
      </c>
    </row>
    <row r="1953" spans="1:36">
      <c r="A1953" s="1">
        <v>46230</v>
      </c>
      <c r="B1953" t="s">
        <v>977</v>
      </c>
      <c r="C1953" t="s">
        <v>7</v>
      </c>
      <c r="D1953" t="s">
        <v>1428</v>
      </c>
      <c r="E1953" t="s">
        <v>208</v>
      </c>
      <c r="F1953" t="s">
        <v>1456</v>
      </c>
      <c r="G1953">
        <v>25321</v>
      </c>
      <c r="H1953" s="1">
        <v>40994</v>
      </c>
      <c r="I1953" s="1">
        <v>40997</v>
      </c>
      <c r="J1953" s="1">
        <v>50246</v>
      </c>
      <c r="K1953" t="s">
        <v>980</v>
      </c>
      <c r="L1953" t="s">
        <v>7</v>
      </c>
      <c r="M1953">
        <v>-650.37</v>
      </c>
      <c r="N1953">
        <v>-650.37</v>
      </c>
      <c r="O1953" t="s">
        <v>120</v>
      </c>
      <c r="P1953" t="s">
        <v>1590</v>
      </c>
      <c r="AH1953">
        <v>1732570</v>
      </c>
      <c r="AI1953">
        <v>1783035</v>
      </c>
      <c r="AJ1953">
        <f t="shared" si="35"/>
        <v>1</v>
      </c>
    </row>
    <row r="1954" spans="1:36">
      <c r="A1954" s="1">
        <v>46230</v>
      </c>
      <c r="B1954" t="s">
        <v>977</v>
      </c>
      <c r="C1954" t="s">
        <v>7</v>
      </c>
      <c r="D1954" t="s">
        <v>1428</v>
      </c>
      <c r="E1954" t="s">
        <v>208</v>
      </c>
      <c r="F1954" t="s">
        <v>1456</v>
      </c>
      <c r="G1954">
        <v>25321</v>
      </c>
      <c r="H1954" s="1">
        <v>40994</v>
      </c>
      <c r="I1954" s="1">
        <v>40997</v>
      </c>
      <c r="J1954" s="1">
        <v>50246</v>
      </c>
      <c r="K1954" t="s">
        <v>113</v>
      </c>
      <c r="L1954" t="s">
        <v>7</v>
      </c>
      <c r="M1954">
        <v>-145.85</v>
      </c>
      <c r="N1954">
        <v>-145.85</v>
      </c>
      <c r="O1954" t="s">
        <v>120</v>
      </c>
      <c r="P1954" t="s">
        <v>1590</v>
      </c>
      <c r="AH1954">
        <v>1732130</v>
      </c>
      <c r="AI1954">
        <v>1783070</v>
      </c>
      <c r="AJ1954">
        <f t="shared" si="35"/>
        <v>1</v>
      </c>
    </row>
    <row r="1955" spans="1:36">
      <c r="A1955" s="1">
        <v>46218</v>
      </c>
      <c r="B1955" t="s">
        <v>977</v>
      </c>
      <c r="C1955" t="s">
        <v>7</v>
      </c>
      <c r="D1955" t="s">
        <v>1311</v>
      </c>
      <c r="E1955" t="s">
        <v>208</v>
      </c>
      <c r="F1955" t="s">
        <v>1447</v>
      </c>
      <c r="G1955">
        <v>19020</v>
      </c>
      <c r="H1955" s="1">
        <v>40242</v>
      </c>
      <c r="I1955" s="1">
        <v>40247</v>
      </c>
      <c r="J1955" s="1">
        <v>51516</v>
      </c>
      <c r="K1955" t="s">
        <v>113</v>
      </c>
      <c r="L1955" t="s">
        <v>7</v>
      </c>
      <c r="M1955">
        <v>0</v>
      </c>
      <c r="N1955">
        <v>0</v>
      </c>
      <c r="O1955" t="s">
        <v>120</v>
      </c>
      <c r="P1955" t="s">
        <v>466</v>
      </c>
      <c r="AH1955">
        <v>1732553</v>
      </c>
      <c r="AI1955">
        <v>1783076</v>
      </c>
      <c r="AJ1955">
        <f t="shared" si="35"/>
        <v>1</v>
      </c>
    </row>
    <row r="1956" spans="1:36">
      <c r="A1956" s="1">
        <v>46251</v>
      </c>
      <c r="B1956" t="s">
        <v>977</v>
      </c>
      <c r="C1956" t="s">
        <v>7</v>
      </c>
      <c r="D1956" t="s">
        <v>1311</v>
      </c>
      <c r="E1956" t="s">
        <v>208</v>
      </c>
      <c r="F1956" t="s">
        <v>1447</v>
      </c>
      <c r="G1956">
        <v>19020</v>
      </c>
      <c r="H1956" s="1">
        <v>40242</v>
      </c>
      <c r="I1956" s="1">
        <v>40247</v>
      </c>
      <c r="J1956" s="1">
        <v>51516</v>
      </c>
      <c r="K1956" t="s">
        <v>113</v>
      </c>
      <c r="L1956" t="s">
        <v>7</v>
      </c>
      <c r="M1956">
        <v>0</v>
      </c>
      <c r="N1956">
        <v>0</v>
      </c>
      <c r="O1956" t="s">
        <v>120</v>
      </c>
      <c r="P1956" t="s">
        <v>466</v>
      </c>
      <c r="AH1956">
        <v>1732358</v>
      </c>
      <c r="AI1956">
        <v>1783621</v>
      </c>
      <c r="AJ1956">
        <f t="shared" si="35"/>
        <v>1</v>
      </c>
    </row>
    <row r="1957" spans="1:36">
      <c r="A1957" s="1">
        <v>46251</v>
      </c>
      <c r="B1957" t="s">
        <v>977</v>
      </c>
      <c r="C1957" t="s">
        <v>7</v>
      </c>
      <c r="D1957" t="s">
        <v>1311</v>
      </c>
      <c r="E1957" t="s">
        <v>208</v>
      </c>
      <c r="F1957" t="s">
        <v>1447</v>
      </c>
      <c r="G1957">
        <v>22222</v>
      </c>
      <c r="H1957" s="1">
        <v>40654</v>
      </c>
      <c r="I1957" s="1">
        <v>40660</v>
      </c>
      <c r="J1957" s="1">
        <v>51516</v>
      </c>
      <c r="K1957" t="s">
        <v>113</v>
      </c>
      <c r="L1957" t="s">
        <v>7</v>
      </c>
      <c r="M1957">
        <v>0</v>
      </c>
      <c r="N1957">
        <v>0</v>
      </c>
      <c r="O1957" t="s">
        <v>120</v>
      </c>
      <c r="P1957" t="s">
        <v>800</v>
      </c>
      <c r="AH1957">
        <v>1733428</v>
      </c>
      <c r="AI1957">
        <v>1783622</v>
      </c>
      <c r="AJ1957">
        <f t="shared" si="35"/>
        <v>1</v>
      </c>
    </row>
    <row r="1958" spans="1:36">
      <c r="A1958" s="1">
        <v>46218</v>
      </c>
      <c r="B1958" t="s">
        <v>977</v>
      </c>
      <c r="C1958" t="s">
        <v>7</v>
      </c>
      <c r="D1958" t="s">
        <v>1311</v>
      </c>
      <c r="E1958" t="s">
        <v>208</v>
      </c>
      <c r="F1958" t="s">
        <v>1447</v>
      </c>
      <c r="G1958">
        <v>22222</v>
      </c>
      <c r="H1958" s="1">
        <v>40654</v>
      </c>
      <c r="I1958" s="1">
        <v>40660</v>
      </c>
      <c r="J1958" s="1">
        <v>51516</v>
      </c>
      <c r="K1958" t="s">
        <v>113</v>
      </c>
      <c r="L1958" t="s">
        <v>7</v>
      </c>
      <c r="M1958">
        <v>0</v>
      </c>
      <c r="N1958">
        <v>0</v>
      </c>
      <c r="O1958" t="s">
        <v>120</v>
      </c>
      <c r="P1958" t="s">
        <v>800</v>
      </c>
      <c r="AH1958">
        <v>1733028</v>
      </c>
      <c r="AI1958">
        <v>1783135</v>
      </c>
      <c r="AJ1958">
        <f t="shared" si="35"/>
        <v>2</v>
      </c>
    </row>
    <row r="1959" spans="1:36">
      <c r="A1959" s="1">
        <v>46218</v>
      </c>
      <c r="B1959" t="s">
        <v>977</v>
      </c>
      <c r="C1959" t="s">
        <v>7</v>
      </c>
      <c r="D1959" t="s">
        <v>1311</v>
      </c>
      <c r="E1959" t="s">
        <v>208</v>
      </c>
      <c r="F1959" t="s">
        <v>1644</v>
      </c>
      <c r="G1959">
        <v>18419</v>
      </c>
      <c r="H1959" s="1">
        <v>40130</v>
      </c>
      <c r="I1959" s="1">
        <v>40135</v>
      </c>
      <c r="J1959" s="1">
        <v>51940</v>
      </c>
      <c r="K1959" t="s">
        <v>113</v>
      </c>
      <c r="L1959" t="s">
        <v>7</v>
      </c>
      <c r="M1959">
        <v>0</v>
      </c>
      <c r="N1959">
        <v>0</v>
      </c>
      <c r="O1959" t="s">
        <v>120</v>
      </c>
      <c r="P1959" t="s">
        <v>1583</v>
      </c>
      <c r="AH1959">
        <v>1732964</v>
      </c>
      <c r="AI1959">
        <v>1783133</v>
      </c>
      <c r="AJ1959">
        <f t="shared" si="35"/>
        <v>2</v>
      </c>
    </row>
    <row r="1960" spans="1:36">
      <c r="A1960" s="1">
        <v>46251</v>
      </c>
      <c r="B1960" t="s">
        <v>977</v>
      </c>
      <c r="C1960" t="s">
        <v>7</v>
      </c>
      <c r="D1960" t="s">
        <v>1311</v>
      </c>
      <c r="E1960" t="s">
        <v>208</v>
      </c>
      <c r="F1960" t="s">
        <v>1644</v>
      </c>
      <c r="G1960">
        <v>18419</v>
      </c>
      <c r="H1960" s="1">
        <v>40130</v>
      </c>
      <c r="I1960" s="1">
        <v>40135</v>
      </c>
      <c r="J1960" s="1">
        <v>51940</v>
      </c>
      <c r="K1960" t="s">
        <v>113</v>
      </c>
      <c r="L1960" t="s">
        <v>7</v>
      </c>
      <c r="M1960">
        <v>0</v>
      </c>
      <c r="N1960">
        <v>0</v>
      </c>
      <c r="O1960" t="s">
        <v>120</v>
      </c>
      <c r="P1960" t="s">
        <v>1583</v>
      </c>
      <c r="AH1960">
        <v>1732398</v>
      </c>
      <c r="AI1960">
        <v>1783136</v>
      </c>
      <c r="AJ1960">
        <f t="shared" si="35"/>
        <v>2</v>
      </c>
    </row>
    <row r="1961" spans="1:36">
      <c r="A1961" s="1">
        <v>46218</v>
      </c>
      <c r="B1961" t="s">
        <v>977</v>
      </c>
      <c r="C1961" t="s">
        <v>7</v>
      </c>
      <c r="D1961" t="s">
        <v>1393</v>
      </c>
      <c r="E1961" t="s">
        <v>208</v>
      </c>
      <c r="F1961" t="s">
        <v>1644</v>
      </c>
      <c r="G1961">
        <v>18420</v>
      </c>
      <c r="H1961" s="1">
        <v>40130</v>
      </c>
      <c r="I1961" s="1">
        <v>40135</v>
      </c>
      <c r="J1961" s="1">
        <v>51940</v>
      </c>
      <c r="K1961" t="s">
        <v>113</v>
      </c>
      <c r="L1961" t="s">
        <v>7</v>
      </c>
      <c r="M1961">
        <v>0</v>
      </c>
      <c r="N1961">
        <v>0</v>
      </c>
      <c r="O1961" t="s">
        <v>120</v>
      </c>
      <c r="P1961" t="s">
        <v>1583</v>
      </c>
      <c r="AH1961">
        <v>1732658</v>
      </c>
      <c r="AI1961">
        <v>1783072</v>
      </c>
      <c r="AJ1961">
        <f t="shared" si="35"/>
        <v>1</v>
      </c>
    </row>
    <row r="1962" spans="1:36">
      <c r="A1962" s="1">
        <v>46251</v>
      </c>
      <c r="B1962" t="s">
        <v>977</v>
      </c>
      <c r="C1962" t="s">
        <v>7</v>
      </c>
      <c r="D1962" t="s">
        <v>1393</v>
      </c>
      <c r="E1962" t="s">
        <v>208</v>
      </c>
      <c r="F1962" t="s">
        <v>1644</v>
      </c>
      <c r="G1962">
        <v>18420</v>
      </c>
      <c r="H1962" s="1">
        <v>40130</v>
      </c>
      <c r="I1962" s="1">
        <v>40135</v>
      </c>
      <c r="J1962" s="1">
        <v>51940</v>
      </c>
      <c r="K1962" t="s">
        <v>113</v>
      </c>
      <c r="L1962" t="s">
        <v>7</v>
      </c>
      <c r="M1962">
        <v>0</v>
      </c>
      <c r="N1962">
        <v>0</v>
      </c>
      <c r="O1962" t="s">
        <v>120</v>
      </c>
      <c r="P1962" t="s">
        <v>1583</v>
      </c>
      <c r="AH1962">
        <v>1732221</v>
      </c>
      <c r="AI1962">
        <v>1783120</v>
      </c>
      <c r="AJ1962">
        <f t="shared" si="35"/>
        <v>1</v>
      </c>
    </row>
    <row r="1963" spans="1:36">
      <c r="A1963" s="1">
        <v>46251</v>
      </c>
      <c r="B1963" t="s">
        <v>977</v>
      </c>
      <c r="C1963" t="s">
        <v>7</v>
      </c>
      <c r="D1963" t="s">
        <v>1311</v>
      </c>
      <c r="E1963" t="s">
        <v>208</v>
      </c>
      <c r="F1963" t="s">
        <v>1644</v>
      </c>
      <c r="G1963">
        <v>18429</v>
      </c>
      <c r="H1963" s="1">
        <v>40133</v>
      </c>
      <c r="I1963" s="1">
        <v>40136</v>
      </c>
      <c r="J1963" s="1">
        <v>51940</v>
      </c>
      <c r="K1963" t="s">
        <v>113</v>
      </c>
      <c r="L1963" t="s">
        <v>7</v>
      </c>
      <c r="M1963">
        <v>0</v>
      </c>
      <c r="N1963">
        <v>0</v>
      </c>
      <c r="O1963" t="s">
        <v>120</v>
      </c>
      <c r="P1963" t="s">
        <v>466</v>
      </c>
      <c r="AH1963">
        <v>1732621</v>
      </c>
      <c r="AI1963">
        <v>1783119</v>
      </c>
      <c r="AJ1963">
        <f t="shared" si="35"/>
        <v>1</v>
      </c>
    </row>
    <row r="1964" spans="1:36">
      <c r="A1964" s="1">
        <v>46218</v>
      </c>
      <c r="B1964" t="s">
        <v>977</v>
      </c>
      <c r="C1964" t="s">
        <v>7</v>
      </c>
      <c r="D1964" t="s">
        <v>1311</v>
      </c>
      <c r="E1964" t="s">
        <v>208</v>
      </c>
      <c r="F1964" t="s">
        <v>1644</v>
      </c>
      <c r="G1964">
        <v>18429</v>
      </c>
      <c r="H1964" s="1">
        <v>40133</v>
      </c>
      <c r="I1964" s="1">
        <v>40136</v>
      </c>
      <c r="J1964" s="1">
        <v>51940</v>
      </c>
      <c r="K1964" t="s">
        <v>113</v>
      </c>
      <c r="L1964" t="s">
        <v>7</v>
      </c>
      <c r="M1964">
        <v>0</v>
      </c>
      <c r="N1964">
        <v>0</v>
      </c>
      <c r="O1964" t="s">
        <v>120</v>
      </c>
      <c r="P1964" t="s">
        <v>466</v>
      </c>
      <c r="AH1964">
        <v>1733017</v>
      </c>
      <c r="AI1964">
        <v>1783068</v>
      </c>
      <c r="AJ1964">
        <f t="shared" si="35"/>
        <v>1</v>
      </c>
    </row>
    <row r="1965" spans="1:36">
      <c r="A1965" s="1">
        <v>46251</v>
      </c>
      <c r="B1965" t="s">
        <v>977</v>
      </c>
      <c r="C1965" t="s">
        <v>7</v>
      </c>
      <c r="D1965" t="s">
        <v>1393</v>
      </c>
      <c r="E1965" t="s">
        <v>208</v>
      </c>
      <c r="F1965" t="s">
        <v>1644</v>
      </c>
      <c r="G1965">
        <v>18430</v>
      </c>
      <c r="H1965" s="1">
        <v>40133</v>
      </c>
      <c r="I1965" s="1">
        <v>40136</v>
      </c>
      <c r="J1965" s="1">
        <v>51940</v>
      </c>
      <c r="K1965" t="s">
        <v>113</v>
      </c>
      <c r="L1965" t="s">
        <v>7</v>
      </c>
      <c r="M1965">
        <v>0</v>
      </c>
      <c r="N1965">
        <v>0</v>
      </c>
      <c r="O1965" t="s">
        <v>120</v>
      </c>
      <c r="P1965" t="s">
        <v>466</v>
      </c>
      <c r="AH1965">
        <v>1732435</v>
      </c>
      <c r="AI1965">
        <v>1783067</v>
      </c>
      <c r="AJ1965">
        <f t="shared" si="35"/>
        <v>1</v>
      </c>
    </row>
    <row r="1966" spans="1:36">
      <c r="A1966" s="1">
        <v>46218</v>
      </c>
      <c r="B1966" t="s">
        <v>977</v>
      </c>
      <c r="C1966" t="s">
        <v>7</v>
      </c>
      <c r="D1966" t="s">
        <v>1393</v>
      </c>
      <c r="E1966" t="s">
        <v>208</v>
      </c>
      <c r="F1966" t="s">
        <v>1644</v>
      </c>
      <c r="G1966">
        <v>18430</v>
      </c>
      <c r="H1966" s="1">
        <v>40133</v>
      </c>
      <c r="I1966" s="1">
        <v>40136</v>
      </c>
      <c r="J1966" s="1">
        <v>51940</v>
      </c>
      <c r="K1966" t="s">
        <v>113</v>
      </c>
      <c r="L1966" t="s">
        <v>7</v>
      </c>
      <c r="M1966">
        <v>0</v>
      </c>
      <c r="N1966">
        <v>0</v>
      </c>
      <c r="O1966" t="s">
        <v>120</v>
      </c>
      <c r="P1966" t="s">
        <v>466</v>
      </c>
      <c r="AH1966">
        <v>1732599</v>
      </c>
      <c r="AI1966">
        <v>1783134</v>
      </c>
      <c r="AJ1966">
        <f t="shared" si="35"/>
        <v>2</v>
      </c>
    </row>
    <row r="1967" spans="1:36">
      <c r="A1967" s="1">
        <v>46218</v>
      </c>
      <c r="B1967" t="s">
        <v>977</v>
      </c>
      <c r="C1967" t="s">
        <v>7</v>
      </c>
      <c r="D1967" t="s">
        <v>1393</v>
      </c>
      <c r="E1967" t="s">
        <v>208</v>
      </c>
      <c r="F1967" t="s">
        <v>1644</v>
      </c>
      <c r="G1967">
        <v>18990</v>
      </c>
      <c r="H1967" s="1">
        <v>40240</v>
      </c>
      <c r="I1967" s="1">
        <v>40245</v>
      </c>
      <c r="J1967" s="1">
        <v>51940</v>
      </c>
      <c r="K1967" t="s">
        <v>113</v>
      </c>
      <c r="L1967" t="s">
        <v>7</v>
      </c>
      <c r="M1967">
        <v>0</v>
      </c>
      <c r="N1967">
        <v>0</v>
      </c>
      <c r="O1967" t="s">
        <v>120</v>
      </c>
      <c r="P1967" t="s">
        <v>466</v>
      </c>
      <c r="AH1967">
        <v>1732250</v>
      </c>
      <c r="AI1967">
        <v>1783097</v>
      </c>
      <c r="AJ1967">
        <f t="shared" si="35"/>
        <v>1</v>
      </c>
    </row>
    <row r="1968" spans="1:36">
      <c r="A1968" s="1">
        <v>46251</v>
      </c>
      <c r="B1968" t="s">
        <v>977</v>
      </c>
      <c r="C1968" t="s">
        <v>7</v>
      </c>
      <c r="D1968" t="s">
        <v>1393</v>
      </c>
      <c r="E1968" t="s">
        <v>208</v>
      </c>
      <c r="F1968" t="s">
        <v>1644</v>
      </c>
      <c r="G1968">
        <v>18990</v>
      </c>
      <c r="H1968" s="1">
        <v>40240</v>
      </c>
      <c r="I1968" s="1">
        <v>40245</v>
      </c>
      <c r="J1968" s="1">
        <v>51940</v>
      </c>
      <c r="K1968" t="s">
        <v>113</v>
      </c>
      <c r="L1968" t="s">
        <v>7</v>
      </c>
      <c r="M1968">
        <v>0</v>
      </c>
      <c r="N1968">
        <v>0</v>
      </c>
      <c r="O1968" t="s">
        <v>120</v>
      </c>
      <c r="P1968" t="s">
        <v>466</v>
      </c>
      <c r="AH1968">
        <v>1732653</v>
      </c>
      <c r="AI1968">
        <v>1783132</v>
      </c>
      <c r="AJ1968">
        <f t="shared" si="35"/>
        <v>2</v>
      </c>
    </row>
    <row r="1969" spans="1:36">
      <c r="A1969" s="1">
        <v>46218</v>
      </c>
      <c r="B1969" t="s">
        <v>977</v>
      </c>
      <c r="C1969" t="s">
        <v>7</v>
      </c>
      <c r="D1969" t="s">
        <v>1311</v>
      </c>
      <c r="E1969" t="s">
        <v>208</v>
      </c>
      <c r="F1969" t="s">
        <v>1644</v>
      </c>
      <c r="G1969">
        <v>19531</v>
      </c>
      <c r="H1969" s="1">
        <v>40333</v>
      </c>
      <c r="I1969" s="1">
        <v>40338</v>
      </c>
      <c r="J1969" s="1">
        <v>51940</v>
      </c>
      <c r="K1969" t="s">
        <v>113</v>
      </c>
      <c r="L1969" t="s">
        <v>7</v>
      </c>
      <c r="M1969">
        <v>0</v>
      </c>
      <c r="N1969">
        <v>0</v>
      </c>
      <c r="O1969" t="s">
        <v>120</v>
      </c>
      <c r="P1969" t="s">
        <v>466</v>
      </c>
      <c r="AH1969">
        <v>1732353</v>
      </c>
      <c r="AI1969">
        <v>1783137</v>
      </c>
      <c r="AJ1969">
        <f t="shared" si="35"/>
        <v>1</v>
      </c>
    </row>
    <row r="1970" spans="1:36">
      <c r="A1970" s="1">
        <v>46251</v>
      </c>
      <c r="B1970" t="s">
        <v>977</v>
      </c>
      <c r="C1970" t="s">
        <v>7</v>
      </c>
      <c r="D1970" t="s">
        <v>1311</v>
      </c>
      <c r="E1970" t="s">
        <v>208</v>
      </c>
      <c r="F1970" t="s">
        <v>1644</v>
      </c>
      <c r="G1970">
        <v>19531</v>
      </c>
      <c r="H1970" s="1">
        <v>40333</v>
      </c>
      <c r="I1970" s="1">
        <v>40338</v>
      </c>
      <c r="J1970" s="1">
        <v>51940</v>
      </c>
      <c r="K1970" t="s">
        <v>113</v>
      </c>
      <c r="L1970" t="s">
        <v>7</v>
      </c>
      <c r="M1970">
        <v>0</v>
      </c>
      <c r="N1970">
        <v>0</v>
      </c>
      <c r="O1970" t="s">
        <v>120</v>
      </c>
      <c r="P1970" t="s">
        <v>466</v>
      </c>
      <c r="AH1970">
        <v>1733364</v>
      </c>
      <c r="AI1970">
        <v>1783606</v>
      </c>
      <c r="AJ1970">
        <f t="shared" si="35"/>
        <v>1</v>
      </c>
    </row>
    <row r="1971" spans="1:36">
      <c r="A1971" s="1">
        <v>46218</v>
      </c>
      <c r="B1971" t="s">
        <v>977</v>
      </c>
      <c r="C1971" t="s">
        <v>7</v>
      </c>
      <c r="D1971" t="s">
        <v>1311</v>
      </c>
      <c r="E1971" t="s">
        <v>208</v>
      </c>
      <c r="F1971" t="s">
        <v>1448</v>
      </c>
      <c r="G1971">
        <v>18186</v>
      </c>
      <c r="H1971" s="1">
        <v>40093</v>
      </c>
      <c r="I1971" s="1">
        <v>40099</v>
      </c>
      <c r="J1971" s="1">
        <v>52062</v>
      </c>
      <c r="K1971" t="s">
        <v>113</v>
      </c>
      <c r="L1971" t="s">
        <v>7</v>
      </c>
      <c r="M1971">
        <v>0</v>
      </c>
      <c r="N1971">
        <v>0</v>
      </c>
      <c r="O1971" t="s">
        <v>120</v>
      </c>
      <c r="P1971" t="s">
        <v>1588</v>
      </c>
      <c r="AH1971">
        <v>1731958</v>
      </c>
      <c r="AI1971">
        <v>1783607</v>
      </c>
      <c r="AJ1971">
        <f t="shared" si="35"/>
        <v>1</v>
      </c>
    </row>
    <row r="1972" spans="1:36">
      <c r="A1972" s="1">
        <v>46251</v>
      </c>
      <c r="B1972" t="s">
        <v>977</v>
      </c>
      <c r="C1972" t="s">
        <v>7</v>
      </c>
      <c r="D1972" t="s">
        <v>1311</v>
      </c>
      <c r="E1972" t="s">
        <v>208</v>
      </c>
      <c r="F1972" t="s">
        <v>1448</v>
      </c>
      <c r="G1972">
        <v>18186</v>
      </c>
      <c r="H1972" s="1">
        <v>40093</v>
      </c>
      <c r="I1972" s="1">
        <v>40099</v>
      </c>
      <c r="J1972" s="1">
        <v>52062</v>
      </c>
      <c r="K1972" t="s">
        <v>113</v>
      </c>
      <c r="L1972" t="s">
        <v>7</v>
      </c>
      <c r="M1972">
        <v>0</v>
      </c>
      <c r="N1972">
        <v>0</v>
      </c>
      <c r="O1972" t="s">
        <v>120</v>
      </c>
      <c r="P1972" t="s">
        <v>1588</v>
      </c>
      <c r="AH1972">
        <v>1732759</v>
      </c>
      <c r="AI1972">
        <v>1783608</v>
      </c>
      <c r="AJ1972">
        <f t="shared" si="35"/>
        <v>1</v>
      </c>
    </row>
    <row r="1973" spans="1:36">
      <c r="A1973" s="1">
        <v>46251</v>
      </c>
      <c r="B1973" t="s">
        <v>977</v>
      </c>
      <c r="C1973" t="s">
        <v>7</v>
      </c>
      <c r="D1973" t="s">
        <v>1393</v>
      </c>
      <c r="E1973" t="s">
        <v>208</v>
      </c>
      <c r="F1973" t="s">
        <v>1448</v>
      </c>
      <c r="G1973">
        <v>18187</v>
      </c>
      <c r="H1973" s="1">
        <v>40093</v>
      </c>
      <c r="I1973" s="1">
        <v>40099</v>
      </c>
      <c r="J1973" s="1">
        <v>52062</v>
      </c>
      <c r="K1973" t="s">
        <v>113</v>
      </c>
      <c r="L1973" t="s">
        <v>7</v>
      </c>
      <c r="M1973">
        <v>0</v>
      </c>
      <c r="N1973">
        <v>0</v>
      </c>
      <c r="O1973" t="s">
        <v>120</v>
      </c>
      <c r="P1973" t="s">
        <v>1588</v>
      </c>
      <c r="AH1973">
        <v>1732861</v>
      </c>
      <c r="AI1973">
        <v>1783604</v>
      </c>
      <c r="AJ1973">
        <f t="shared" si="35"/>
        <v>1</v>
      </c>
    </row>
    <row r="1974" spans="1:36">
      <c r="A1974" s="1">
        <v>46218</v>
      </c>
      <c r="B1974" t="s">
        <v>977</v>
      </c>
      <c r="C1974" t="s">
        <v>7</v>
      </c>
      <c r="D1974" t="s">
        <v>1393</v>
      </c>
      <c r="E1974" t="s">
        <v>208</v>
      </c>
      <c r="F1974" t="s">
        <v>1448</v>
      </c>
      <c r="G1974">
        <v>18187</v>
      </c>
      <c r="H1974" s="1">
        <v>40093</v>
      </c>
      <c r="I1974" s="1">
        <v>40099</v>
      </c>
      <c r="J1974" s="1">
        <v>52062</v>
      </c>
      <c r="K1974" t="s">
        <v>113</v>
      </c>
      <c r="L1974" t="s">
        <v>7</v>
      </c>
      <c r="M1974">
        <v>0</v>
      </c>
      <c r="N1974">
        <v>0</v>
      </c>
      <c r="O1974" t="s">
        <v>120</v>
      </c>
      <c r="P1974" t="s">
        <v>1588</v>
      </c>
      <c r="AH1974">
        <v>1732316</v>
      </c>
      <c r="AI1974">
        <v>1783610</v>
      </c>
      <c r="AJ1974">
        <f t="shared" si="35"/>
        <v>1</v>
      </c>
    </row>
    <row r="1975" spans="1:36">
      <c r="A1975" s="1">
        <v>46251</v>
      </c>
      <c r="B1975" t="s">
        <v>977</v>
      </c>
      <c r="C1975" t="s">
        <v>7</v>
      </c>
      <c r="D1975" t="s">
        <v>1393</v>
      </c>
      <c r="E1975" t="s">
        <v>208</v>
      </c>
      <c r="F1975" t="s">
        <v>1448</v>
      </c>
      <c r="G1975">
        <v>18188</v>
      </c>
      <c r="H1975" s="1">
        <v>40093</v>
      </c>
      <c r="I1975" s="1">
        <v>40099</v>
      </c>
      <c r="J1975" s="1">
        <v>52062</v>
      </c>
      <c r="K1975" t="s">
        <v>113</v>
      </c>
      <c r="L1975" t="s">
        <v>7</v>
      </c>
      <c r="M1975">
        <v>0</v>
      </c>
      <c r="N1975">
        <v>0</v>
      </c>
      <c r="O1975" t="s">
        <v>120</v>
      </c>
      <c r="P1975" t="s">
        <v>466</v>
      </c>
      <c r="AH1975">
        <v>1732966</v>
      </c>
      <c r="AI1975">
        <v>1783609</v>
      </c>
      <c r="AJ1975">
        <f t="shared" si="35"/>
        <v>1</v>
      </c>
    </row>
    <row r="1976" spans="1:36">
      <c r="A1976" s="1">
        <v>46218</v>
      </c>
      <c r="B1976" t="s">
        <v>977</v>
      </c>
      <c r="C1976" t="s">
        <v>7</v>
      </c>
      <c r="D1976" t="s">
        <v>1393</v>
      </c>
      <c r="E1976" t="s">
        <v>208</v>
      </c>
      <c r="F1976" t="s">
        <v>1448</v>
      </c>
      <c r="G1976">
        <v>18188</v>
      </c>
      <c r="H1976" s="1">
        <v>40093</v>
      </c>
      <c r="I1976" s="1">
        <v>40099</v>
      </c>
      <c r="J1976" s="1">
        <v>52062</v>
      </c>
      <c r="K1976" t="s">
        <v>113</v>
      </c>
      <c r="L1976" t="s">
        <v>7</v>
      </c>
      <c r="M1976">
        <v>0</v>
      </c>
      <c r="N1976">
        <v>0</v>
      </c>
      <c r="O1976" t="s">
        <v>120</v>
      </c>
      <c r="P1976" t="s">
        <v>466</v>
      </c>
      <c r="AH1976">
        <v>1732536</v>
      </c>
      <c r="AI1976">
        <v>1794322</v>
      </c>
      <c r="AJ1976">
        <f t="shared" si="35"/>
        <v>1</v>
      </c>
    </row>
    <row r="1977" spans="1:36">
      <c r="A1977" s="1">
        <v>46251</v>
      </c>
      <c r="B1977" t="s">
        <v>977</v>
      </c>
      <c r="C1977" t="s">
        <v>7</v>
      </c>
      <c r="D1977" t="s">
        <v>1311</v>
      </c>
      <c r="E1977" t="s">
        <v>208</v>
      </c>
      <c r="F1977" t="s">
        <v>1448</v>
      </c>
      <c r="G1977">
        <v>18189</v>
      </c>
      <c r="H1977" s="1">
        <v>40093</v>
      </c>
      <c r="I1977" s="1">
        <v>40099</v>
      </c>
      <c r="J1977" s="1">
        <v>52062</v>
      </c>
      <c r="K1977" t="s">
        <v>113</v>
      </c>
      <c r="L1977" t="s">
        <v>7</v>
      </c>
      <c r="M1977">
        <v>0</v>
      </c>
      <c r="N1977">
        <v>0</v>
      </c>
      <c r="O1977" t="s">
        <v>120</v>
      </c>
      <c r="P1977" t="s">
        <v>466</v>
      </c>
      <c r="AH1977">
        <v>1731846</v>
      </c>
      <c r="AI1977">
        <v>1783663</v>
      </c>
      <c r="AJ1977">
        <f t="shared" si="35"/>
        <v>1</v>
      </c>
    </row>
    <row r="1978" spans="1:36">
      <c r="A1978" s="1">
        <v>46218</v>
      </c>
      <c r="B1978" t="s">
        <v>977</v>
      </c>
      <c r="C1978" t="s">
        <v>7</v>
      </c>
      <c r="D1978" t="s">
        <v>1311</v>
      </c>
      <c r="E1978" t="s">
        <v>208</v>
      </c>
      <c r="F1978" t="s">
        <v>1448</v>
      </c>
      <c r="G1978">
        <v>18189</v>
      </c>
      <c r="H1978" s="1">
        <v>40093</v>
      </c>
      <c r="I1978" s="1">
        <v>40099</v>
      </c>
      <c r="J1978" s="1">
        <v>52062</v>
      </c>
      <c r="K1978" t="s">
        <v>113</v>
      </c>
      <c r="L1978" t="s">
        <v>7</v>
      </c>
      <c r="M1978">
        <v>0</v>
      </c>
      <c r="N1978">
        <v>0</v>
      </c>
      <c r="O1978" t="s">
        <v>120</v>
      </c>
      <c r="P1978" t="s">
        <v>466</v>
      </c>
      <c r="AH1978">
        <v>1732897</v>
      </c>
      <c r="AI1978">
        <v>1783655</v>
      </c>
      <c r="AJ1978">
        <f t="shared" si="35"/>
        <v>1</v>
      </c>
    </row>
    <row r="1979" spans="1:36">
      <c r="A1979" s="1">
        <v>46218</v>
      </c>
      <c r="B1979" t="s">
        <v>977</v>
      </c>
      <c r="C1979" t="s">
        <v>7</v>
      </c>
      <c r="D1979" t="s">
        <v>1311</v>
      </c>
      <c r="E1979" t="s">
        <v>208</v>
      </c>
      <c r="F1979" t="s">
        <v>1448</v>
      </c>
      <c r="G1979">
        <v>18233</v>
      </c>
      <c r="H1979" s="1">
        <v>40101</v>
      </c>
      <c r="I1979" s="1">
        <v>40106</v>
      </c>
      <c r="J1979" s="1">
        <v>52062</v>
      </c>
      <c r="K1979" t="s">
        <v>113</v>
      </c>
      <c r="L1979" t="s">
        <v>7</v>
      </c>
      <c r="M1979">
        <v>0</v>
      </c>
      <c r="N1979">
        <v>0</v>
      </c>
      <c r="O1979" t="s">
        <v>120</v>
      </c>
      <c r="P1979" t="s">
        <v>830</v>
      </c>
      <c r="AH1979">
        <v>1733387</v>
      </c>
      <c r="AI1979">
        <v>1783667</v>
      </c>
      <c r="AJ1979">
        <f t="shared" si="35"/>
        <v>1</v>
      </c>
    </row>
    <row r="1980" spans="1:36">
      <c r="A1980" s="1">
        <v>46251</v>
      </c>
      <c r="B1980" t="s">
        <v>977</v>
      </c>
      <c r="C1980" t="s">
        <v>7</v>
      </c>
      <c r="D1980" t="s">
        <v>1311</v>
      </c>
      <c r="E1980" t="s">
        <v>208</v>
      </c>
      <c r="F1980" t="s">
        <v>1448</v>
      </c>
      <c r="G1980">
        <v>18233</v>
      </c>
      <c r="H1980" s="1">
        <v>40101</v>
      </c>
      <c r="I1980" s="1">
        <v>40106</v>
      </c>
      <c r="J1980" s="1">
        <v>52062</v>
      </c>
      <c r="K1980" t="s">
        <v>113</v>
      </c>
      <c r="L1980" t="s">
        <v>7</v>
      </c>
      <c r="M1980">
        <v>0</v>
      </c>
      <c r="N1980">
        <v>0</v>
      </c>
      <c r="O1980" t="s">
        <v>120</v>
      </c>
      <c r="P1980" t="s">
        <v>830</v>
      </c>
      <c r="AH1980">
        <v>1732939</v>
      </c>
      <c r="AI1980">
        <v>1783666</v>
      </c>
      <c r="AJ1980">
        <f t="shared" si="35"/>
        <v>1</v>
      </c>
    </row>
    <row r="1981" spans="1:36">
      <c r="A1981" s="1">
        <v>46218</v>
      </c>
      <c r="B1981" t="s">
        <v>977</v>
      </c>
      <c r="C1981" t="s">
        <v>7</v>
      </c>
      <c r="D1981" t="s">
        <v>1393</v>
      </c>
      <c r="E1981" t="s">
        <v>208</v>
      </c>
      <c r="F1981" t="s">
        <v>1448</v>
      </c>
      <c r="G1981">
        <v>18234</v>
      </c>
      <c r="H1981" s="1">
        <v>40101</v>
      </c>
      <c r="I1981" s="1">
        <v>40106</v>
      </c>
      <c r="J1981" s="1">
        <v>52062</v>
      </c>
      <c r="K1981" t="s">
        <v>113</v>
      </c>
      <c r="L1981" t="s">
        <v>7</v>
      </c>
      <c r="M1981">
        <v>0</v>
      </c>
      <c r="N1981">
        <v>0</v>
      </c>
      <c r="O1981" t="s">
        <v>120</v>
      </c>
      <c r="P1981" t="s">
        <v>830</v>
      </c>
      <c r="AH1981">
        <v>1732733</v>
      </c>
      <c r="AI1981">
        <v>1783657</v>
      </c>
      <c r="AJ1981">
        <f t="shared" si="35"/>
        <v>1</v>
      </c>
    </row>
    <row r="1982" spans="1:36">
      <c r="A1982" s="1">
        <v>46251</v>
      </c>
      <c r="B1982" t="s">
        <v>977</v>
      </c>
      <c r="C1982" t="s">
        <v>7</v>
      </c>
      <c r="D1982" t="s">
        <v>1393</v>
      </c>
      <c r="E1982" t="s">
        <v>208</v>
      </c>
      <c r="F1982" t="s">
        <v>1448</v>
      </c>
      <c r="G1982">
        <v>18234</v>
      </c>
      <c r="H1982" s="1">
        <v>40101</v>
      </c>
      <c r="I1982" s="1">
        <v>40106</v>
      </c>
      <c r="J1982" s="1">
        <v>52062</v>
      </c>
      <c r="K1982" t="s">
        <v>113</v>
      </c>
      <c r="L1982" t="s">
        <v>7</v>
      </c>
      <c r="M1982">
        <v>0</v>
      </c>
      <c r="N1982">
        <v>0</v>
      </c>
      <c r="O1982" t="s">
        <v>120</v>
      </c>
      <c r="P1982" t="s">
        <v>830</v>
      </c>
      <c r="AH1982">
        <v>1733187</v>
      </c>
      <c r="AI1982">
        <v>1783668</v>
      </c>
      <c r="AJ1982">
        <f t="shared" si="35"/>
        <v>1</v>
      </c>
    </row>
    <row r="1983" spans="1:36">
      <c r="A1983" s="1">
        <v>46218</v>
      </c>
      <c r="B1983" t="s">
        <v>977</v>
      </c>
      <c r="C1983" t="s">
        <v>7</v>
      </c>
      <c r="D1983" t="s">
        <v>1393</v>
      </c>
      <c r="E1983" t="s">
        <v>208</v>
      </c>
      <c r="F1983" t="s">
        <v>1448</v>
      </c>
      <c r="G1983">
        <v>18992</v>
      </c>
      <c r="H1983" s="1">
        <v>40240</v>
      </c>
      <c r="I1983" s="1">
        <v>40245</v>
      </c>
      <c r="J1983" s="1">
        <v>52062</v>
      </c>
      <c r="K1983" t="s">
        <v>113</v>
      </c>
      <c r="L1983" t="s">
        <v>7</v>
      </c>
      <c r="M1983">
        <v>0</v>
      </c>
      <c r="N1983">
        <v>0</v>
      </c>
      <c r="O1983" t="s">
        <v>120</v>
      </c>
      <c r="P1983" t="s">
        <v>831</v>
      </c>
      <c r="AH1983">
        <v>1733416</v>
      </c>
      <c r="AI1983">
        <v>1783652</v>
      </c>
      <c r="AJ1983">
        <f t="shared" si="35"/>
        <v>1</v>
      </c>
    </row>
    <row r="1984" spans="1:36">
      <c r="A1984" s="1">
        <v>46251</v>
      </c>
      <c r="B1984" t="s">
        <v>977</v>
      </c>
      <c r="C1984" t="s">
        <v>7</v>
      </c>
      <c r="D1984" t="s">
        <v>1393</v>
      </c>
      <c r="E1984" t="s">
        <v>208</v>
      </c>
      <c r="F1984" t="s">
        <v>1448</v>
      </c>
      <c r="G1984">
        <v>18992</v>
      </c>
      <c r="H1984" s="1">
        <v>40240</v>
      </c>
      <c r="I1984" s="1">
        <v>40245</v>
      </c>
      <c r="J1984" s="1">
        <v>52062</v>
      </c>
      <c r="K1984" t="s">
        <v>113</v>
      </c>
      <c r="L1984" t="s">
        <v>7</v>
      </c>
      <c r="M1984">
        <v>0</v>
      </c>
      <c r="N1984">
        <v>0</v>
      </c>
      <c r="O1984" t="s">
        <v>120</v>
      </c>
      <c r="P1984" t="s">
        <v>831</v>
      </c>
      <c r="AH1984">
        <v>1732078</v>
      </c>
      <c r="AI1984">
        <v>1783653</v>
      </c>
      <c r="AJ1984">
        <f t="shared" si="35"/>
        <v>1</v>
      </c>
    </row>
    <row r="1985" spans="1:36">
      <c r="A1985" s="1">
        <v>46218</v>
      </c>
      <c r="B1985" t="s">
        <v>977</v>
      </c>
      <c r="C1985" t="s">
        <v>7</v>
      </c>
      <c r="D1985" t="s">
        <v>1311</v>
      </c>
      <c r="E1985" t="s">
        <v>208</v>
      </c>
      <c r="F1985" t="s">
        <v>1448</v>
      </c>
      <c r="G1985">
        <v>19326</v>
      </c>
      <c r="H1985" s="1">
        <v>40303</v>
      </c>
      <c r="I1985" s="1">
        <v>40308</v>
      </c>
      <c r="J1985" s="1">
        <v>52062</v>
      </c>
      <c r="K1985" t="s">
        <v>113</v>
      </c>
      <c r="L1985" t="s">
        <v>7</v>
      </c>
      <c r="M1985">
        <v>0</v>
      </c>
      <c r="N1985">
        <v>0</v>
      </c>
      <c r="O1985" t="s">
        <v>120</v>
      </c>
      <c r="P1985" t="s">
        <v>830</v>
      </c>
      <c r="AH1985">
        <v>1732023</v>
      </c>
      <c r="AI1985">
        <v>1783649</v>
      </c>
      <c r="AJ1985">
        <f t="shared" si="35"/>
        <v>1</v>
      </c>
    </row>
    <row r="1986" spans="1:36">
      <c r="A1986" s="1">
        <v>46251</v>
      </c>
      <c r="B1986" t="s">
        <v>977</v>
      </c>
      <c r="C1986" t="s">
        <v>7</v>
      </c>
      <c r="D1986" t="s">
        <v>1311</v>
      </c>
      <c r="E1986" t="s">
        <v>208</v>
      </c>
      <c r="F1986" t="s">
        <v>1448</v>
      </c>
      <c r="G1986">
        <v>19326</v>
      </c>
      <c r="H1986" s="1">
        <v>40303</v>
      </c>
      <c r="I1986" s="1">
        <v>40308</v>
      </c>
      <c r="J1986" s="1">
        <v>52062</v>
      </c>
      <c r="K1986" t="s">
        <v>113</v>
      </c>
      <c r="L1986" t="s">
        <v>7</v>
      </c>
      <c r="M1986">
        <v>0</v>
      </c>
      <c r="N1986">
        <v>0</v>
      </c>
      <c r="O1986" t="s">
        <v>120</v>
      </c>
      <c r="P1986" t="s">
        <v>830</v>
      </c>
      <c r="AH1986">
        <v>1733352</v>
      </c>
      <c r="AI1986">
        <v>1783682</v>
      </c>
      <c r="AJ1986">
        <f t="shared" si="35"/>
        <v>1</v>
      </c>
    </row>
    <row r="1987" spans="1:36">
      <c r="A1987" s="1">
        <v>46218</v>
      </c>
      <c r="B1987" t="s">
        <v>977</v>
      </c>
      <c r="C1987" t="s">
        <v>7</v>
      </c>
      <c r="D1987" t="s">
        <v>1311</v>
      </c>
      <c r="E1987" t="s">
        <v>208</v>
      </c>
      <c r="F1987" t="s">
        <v>1448</v>
      </c>
      <c r="G1987">
        <v>19533</v>
      </c>
      <c r="H1987" s="1">
        <v>40333</v>
      </c>
      <c r="I1987" s="1">
        <v>40338</v>
      </c>
      <c r="J1987" s="1">
        <v>52062</v>
      </c>
      <c r="K1987" t="s">
        <v>113</v>
      </c>
      <c r="L1987" t="s">
        <v>7</v>
      </c>
      <c r="M1987">
        <v>0</v>
      </c>
      <c r="N1987">
        <v>0</v>
      </c>
      <c r="O1987" t="s">
        <v>120</v>
      </c>
      <c r="P1987" t="s">
        <v>1586</v>
      </c>
      <c r="AH1987">
        <v>1732058</v>
      </c>
      <c r="AI1987">
        <v>1790783</v>
      </c>
      <c r="AJ1987">
        <f t="shared" si="35"/>
        <v>1</v>
      </c>
    </row>
    <row r="1988" spans="1:36">
      <c r="A1988" s="1">
        <v>46251</v>
      </c>
      <c r="B1988" t="s">
        <v>977</v>
      </c>
      <c r="C1988" t="s">
        <v>7</v>
      </c>
      <c r="D1988" t="s">
        <v>1311</v>
      </c>
      <c r="E1988" t="s">
        <v>208</v>
      </c>
      <c r="F1988" t="s">
        <v>1448</v>
      </c>
      <c r="G1988">
        <v>19533</v>
      </c>
      <c r="H1988" s="1">
        <v>40333</v>
      </c>
      <c r="I1988" s="1">
        <v>40338</v>
      </c>
      <c r="J1988" s="1">
        <v>52062</v>
      </c>
      <c r="K1988" t="s">
        <v>113</v>
      </c>
      <c r="L1988" t="s">
        <v>7</v>
      </c>
      <c r="M1988">
        <v>0</v>
      </c>
      <c r="N1988">
        <v>0</v>
      </c>
      <c r="O1988" t="s">
        <v>120</v>
      </c>
      <c r="P1988" t="s">
        <v>1586</v>
      </c>
      <c r="AH1988">
        <v>1732428</v>
      </c>
      <c r="AI1988">
        <v>1790784</v>
      </c>
      <c r="AJ1988">
        <f t="shared" ref="AJ1988:AJ2051" si="36">COUNTIF(AH:AH,AI1988)</f>
        <v>1</v>
      </c>
    </row>
    <row r="1989" spans="1:36">
      <c r="A1989" s="1">
        <v>46230</v>
      </c>
      <c r="B1989" t="s">
        <v>977</v>
      </c>
      <c r="C1989" t="s">
        <v>7</v>
      </c>
      <c r="D1989" t="s">
        <v>1428</v>
      </c>
      <c r="E1989" t="s">
        <v>208</v>
      </c>
      <c r="F1989" t="s">
        <v>1461</v>
      </c>
      <c r="G1989">
        <v>17737</v>
      </c>
      <c r="H1989" s="1">
        <v>39995</v>
      </c>
      <c r="I1989" s="1">
        <v>39995</v>
      </c>
      <c r="J1989" s="1">
        <v>49212</v>
      </c>
      <c r="K1989" t="s">
        <v>980</v>
      </c>
      <c r="L1989" t="s">
        <v>7</v>
      </c>
      <c r="M1989">
        <v>127.6</v>
      </c>
      <c r="N1989">
        <v>127.6</v>
      </c>
      <c r="O1989" t="s">
        <v>120</v>
      </c>
      <c r="P1989" t="s">
        <v>1601</v>
      </c>
      <c r="AH1989">
        <v>1731927</v>
      </c>
      <c r="AI1989">
        <v>1783624</v>
      </c>
      <c r="AJ1989">
        <f t="shared" si="36"/>
        <v>1</v>
      </c>
    </row>
    <row r="1990" spans="1:36">
      <c r="A1990" s="1">
        <v>46230</v>
      </c>
      <c r="B1990" t="s">
        <v>977</v>
      </c>
      <c r="C1990" t="s">
        <v>7</v>
      </c>
      <c r="D1990" t="s">
        <v>1428</v>
      </c>
      <c r="E1990" t="s">
        <v>208</v>
      </c>
      <c r="F1990" t="s">
        <v>1461</v>
      </c>
      <c r="G1990">
        <v>17737</v>
      </c>
      <c r="H1990" s="1">
        <v>39995</v>
      </c>
      <c r="I1990" s="1">
        <v>39995</v>
      </c>
      <c r="J1990" s="1">
        <v>49212</v>
      </c>
      <c r="K1990" t="s">
        <v>113</v>
      </c>
      <c r="L1990" t="s">
        <v>7</v>
      </c>
      <c r="M1990">
        <v>11.62</v>
      </c>
      <c r="N1990">
        <v>11.62</v>
      </c>
      <c r="O1990" t="s">
        <v>120</v>
      </c>
      <c r="P1990" t="s">
        <v>1601</v>
      </c>
      <c r="AH1990">
        <v>1802970</v>
      </c>
      <c r="AI1990">
        <v>1783623</v>
      </c>
      <c r="AJ1990">
        <f t="shared" si="36"/>
        <v>1</v>
      </c>
    </row>
    <row r="1991" spans="1:36">
      <c r="A1991" s="1">
        <v>46230</v>
      </c>
      <c r="B1991" t="s">
        <v>977</v>
      </c>
      <c r="C1991" t="s">
        <v>7</v>
      </c>
      <c r="D1991" t="s">
        <v>1428</v>
      </c>
      <c r="E1991" t="s">
        <v>208</v>
      </c>
      <c r="F1991" t="s">
        <v>1461</v>
      </c>
      <c r="G1991">
        <v>25346</v>
      </c>
      <c r="H1991" s="1">
        <v>40994</v>
      </c>
      <c r="I1991" s="1">
        <v>40997</v>
      </c>
      <c r="J1991" s="1">
        <v>49212</v>
      </c>
      <c r="K1991" t="s">
        <v>113</v>
      </c>
      <c r="L1991" t="s">
        <v>7</v>
      </c>
      <c r="M1991">
        <v>-11.62</v>
      </c>
      <c r="N1991">
        <v>-11.62</v>
      </c>
      <c r="O1991" t="s">
        <v>120</v>
      </c>
      <c r="P1991" t="s">
        <v>1585</v>
      </c>
      <c r="AH1991">
        <v>1732856</v>
      </c>
      <c r="AI1991">
        <v>1783700</v>
      </c>
      <c r="AJ1991">
        <f t="shared" si="36"/>
        <v>2</v>
      </c>
    </row>
    <row r="1992" spans="1:36">
      <c r="A1992" s="1">
        <v>46230</v>
      </c>
      <c r="B1992" t="s">
        <v>977</v>
      </c>
      <c r="C1992" t="s">
        <v>7</v>
      </c>
      <c r="D1992" t="s">
        <v>1428</v>
      </c>
      <c r="E1992" t="s">
        <v>208</v>
      </c>
      <c r="F1992" t="s">
        <v>1461</v>
      </c>
      <c r="G1992">
        <v>25346</v>
      </c>
      <c r="H1992" s="1">
        <v>40994</v>
      </c>
      <c r="I1992" s="1">
        <v>40997</v>
      </c>
      <c r="J1992" s="1">
        <v>49212</v>
      </c>
      <c r="K1992" t="s">
        <v>980</v>
      </c>
      <c r="L1992" t="s">
        <v>7</v>
      </c>
      <c r="M1992">
        <v>-127.6</v>
      </c>
      <c r="N1992">
        <v>-127.6</v>
      </c>
      <c r="O1992" t="s">
        <v>120</v>
      </c>
      <c r="P1992" t="s">
        <v>1585</v>
      </c>
      <c r="AH1992">
        <v>1733145</v>
      </c>
      <c r="AI1992">
        <v>1783698</v>
      </c>
      <c r="AJ1992">
        <f t="shared" si="36"/>
        <v>2</v>
      </c>
    </row>
    <row r="1993" spans="1:36">
      <c r="A1993" s="1">
        <v>46230</v>
      </c>
      <c r="B1993" t="s">
        <v>977</v>
      </c>
      <c r="C1993" t="s">
        <v>7</v>
      </c>
      <c r="D1993" t="s">
        <v>1436</v>
      </c>
      <c r="E1993" t="s">
        <v>208</v>
      </c>
      <c r="F1993" t="s">
        <v>1409</v>
      </c>
      <c r="G1993">
        <v>14728</v>
      </c>
      <c r="H1993" s="1">
        <v>39133</v>
      </c>
      <c r="I1993" s="1">
        <v>39171</v>
      </c>
      <c r="J1993" s="1">
        <v>51220</v>
      </c>
      <c r="K1993" t="s">
        <v>350</v>
      </c>
      <c r="L1993" t="s">
        <v>7</v>
      </c>
      <c r="M1993">
        <v>0</v>
      </c>
      <c r="N1993">
        <v>0</v>
      </c>
      <c r="O1993" t="s">
        <v>120</v>
      </c>
      <c r="P1993" t="s">
        <v>1589</v>
      </c>
      <c r="AH1993">
        <v>1731978</v>
      </c>
      <c r="AI1993">
        <v>1783702</v>
      </c>
      <c r="AJ1993">
        <f t="shared" si="36"/>
        <v>2</v>
      </c>
    </row>
    <row r="1994" spans="1:36">
      <c r="A1994" s="1">
        <v>46230</v>
      </c>
      <c r="B1994" t="s">
        <v>977</v>
      </c>
      <c r="C1994" t="s">
        <v>7</v>
      </c>
      <c r="D1994" t="s">
        <v>1436</v>
      </c>
      <c r="E1994" t="s">
        <v>208</v>
      </c>
      <c r="F1994" t="s">
        <v>1409</v>
      </c>
      <c r="G1994">
        <v>14730</v>
      </c>
      <c r="H1994" s="1">
        <v>39156</v>
      </c>
      <c r="I1994" s="1">
        <v>39171</v>
      </c>
      <c r="J1994" s="1">
        <v>51220</v>
      </c>
      <c r="K1994" t="s">
        <v>350</v>
      </c>
      <c r="L1994" t="s">
        <v>7</v>
      </c>
      <c r="M1994">
        <v>0</v>
      </c>
      <c r="N1994">
        <v>0</v>
      </c>
      <c r="O1994" t="s">
        <v>120</v>
      </c>
      <c r="P1994" t="s">
        <v>1589</v>
      </c>
      <c r="AH1994">
        <v>1732521</v>
      </c>
      <c r="AI1994">
        <v>1783687</v>
      </c>
      <c r="AJ1994">
        <f t="shared" si="36"/>
        <v>1</v>
      </c>
    </row>
    <row r="1995" spans="1:36">
      <c r="A1995" s="1">
        <v>46230</v>
      </c>
      <c r="B1995" t="s">
        <v>977</v>
      </c>
      <c r="C1995" t="s">
        <v>7</v>
      </c>
      <c r="D1995" t="s">
        <v>1436</v>
      </c>
      <c r="E1995" t="s">
        <v>208</v>
      </c>
      <c r="F1995" t="s">
        <v>1409</v>
      </c>
      <c r="G1995">
        <v>38351</v>
      </c>
      <c r="H1995" s="1">
        <v>42612</v>
      </c>
      <c r="I1995" s="1">
        <v>42614</v>
      </c>
      <c r="J1995" s="1">
        <v>51220</v>
      </c>
      <c r="K1995" t="s">
        <v>350</v>
      </c>
      <c r="L1995" t="s">
        <v>7</v>
      </c>
      <c r="M1995">
        <v>0</v>
      </c>
      <c r="N1995">
        <v>0</v>
      </c>
      <c r="O1995" t="s">
        <v>120</v>
      </c>
      <c r="P1995" t="s">
        <v>993</v>
      </c>
      <c r="AH1995">
        <v>1732756</v>
      </c>
      <c r="AI1995">
        <v>1783672</v>
      </c>
      <c r="AJ1995">
        <f t="shared" si="36"/>
        <v>1</v>
      </c>
    </row>
    <row r="1996" spans="1:36">
      <c r="A1996" s="1">
        <v>46230</v>
      </c>
      <c r="B1996" t="s">
        <v>977</v>
      </c>
      <c r="C1996" t="s">
        <v>7</v>
      </c>
      <c r="D1996" t="s">
        <v>1393</v>
      </c>
      <c r="E1996" t="s">
        <v>208</v>
      </c>
      <c r="F1996" t="s">
        <v>1321</v>
      </c>
      <c r="G1996">
        <v>32621</v>
      </c>
      <c r="H1996" s="1">
        <v>41919</v>
      </c>
      <c r="I1996" s="1">
        <v>41922</v>
      </c>
      <c r="J1996" s="1">
        <v>51434</v>
      </c>
      <c r="K1996" t="s">
        <v>980</v>
      </c>
      <c r="L1996" t="s">
        <v>7</v>
      </c>
      <c r="M1996">
        <v>630160.75</v>
      </c>
      <c r="N1996">
        <v>630160.75</v>
      </c>
      <c r="O1996" t="s">
        <v>120</v>
      </c>
      <c r="P1996" t="s">
        <v>1586</v>
      </c>
      <c r="AH1996">
        <v>1732797</v>
      </c>
      <c r="AI1996">
        <v>1783671</v>
      </c>
      <c r="AJ1996">
        <f t="shared" si="36"/>
        <v>1</v>
      </c>
    </row>
    <row r="1997" spans="1:36">
      <c r="A1997" s="1">
        <v>46230</v>
      </c>
      <c r="B1997" t="s">
        <v>977</v>
      </c>
      <c r="C1997" t="s">
        <v>7</v>
      </c>
      <c r="D1997" t="s">
        <v>1393</v>
      </c>
      <c r="E1997" t="s">
        <v>208</v>
      </c>
      <c r="F1997" t="s">
        <v>1321</v>
      </c>
      <c r="G1997">
        <v>32621</v>
      </c>
      <c r="H1997" s="1">
        <v>41919</v>
      </c>
      <c r="I1997" s="1">
        <v>41922</v>
      </c>
      <c r="J1997" s="1">
        <v>51434</v>
      </c>
      <c r="K1997" t="s">
        <v>350</v>
      </c>
      <c r="L1997" t="s">
        <v>7</v>
      </c>
      <c r="M1997">
        <v>0</v>
      </c>
      <c r="N1997">
        <v>0</v>
      </c>
      <c r="O1997" t="s">
        <v>120</v>
      </c>
      <c r="P1997" t="s">
        <v>1586</v>
      </c>
      <c r="AH1997">
        <v>1732903</v>
      </c>
      <c r="AI1997">
        <v>1783692</v>
      </c>
      <c r="AJ1997">
        <f t="shared" si="36"/>
        <v>1</v>
      </c>
    </row>
    <row r="1998" spans="1:36">
      <c r="A1998" s="1">
        <v>46230</v>
      </c>
      <c r="B1998" t="s">
        <v>977</v>
      </c>
      <c r="C1998" t="s">
        <v>7</v>
      </c>
      <c r="D1998" t="s">
        <v>1434</v>
      </c>
      <c r="E1998" t="s">
        <v>208</v>
      </c>
      <c r="F1998" t="s">
        <v>1321</v>
      </c>
      <c r="G1998">
        <v>32638</v>
      </c>
      <c r="H1998" s="1">
        <v>41919</v>
      </c>
      <c r="I1998" s="1">
        <v>41922</v>
      </c>
      <c r="J1998" s="1">
        <v>51434</v>
      </c>
      <c r="K1998" t="s">
        <v>350</v>
      </c>
      <c r="L1998" t="s">
        <v>7</v>
      </c>
      <c r="M1998">
        <v>0</v>
      </c>
      <c r="N1998">
        <v>0</v>
      </c>
      <c r="O1998" t="s">
        <v>120</v>
      </c>
      <c r="P1998" t="s">
        <v>1586</v>
      </c>
      <c r="AH1998">
        <v>1731787</v>
      </c>
      <c r="AI1998">
        <v>1783691</v>
      </c>
      <c r="AJ1998">
        <f t="shared" si="36"/>
        <v>1</v>
      </c>
    </row>
    <row r="1999" spans="1:36">
      <c r="A1999" s="1">
        <v>46230</v>
      </c>
      <c r="B1999" t="s">
        <v>977</v>
      </c>
      <c r="C1999" t="s">
        <v>7</v>
      </c>
      <c r="D1999" t="s">
        <v>1434</v>
      </c>
      <c r="E1999" t="s">
        <v>208</v>
      </c>
      <c r="F1999" t="s">
        <v>1321</v>
      </c>
      <c r="G1999">
        <v>32638</v>
      </c>
      <c r="H1999" s="1">
        <v>41919</v>
      </c>
      <c r="I1999" s="1">
        <v>41922</v>
      </c>
      <c r="J1999" s="1">
        <v>51434</v>
      </c>
      <c r="K1999" t="s">
        <v>980</v>
      </c>
      <c r="L1999" t="s">
        <v>7</v>
      </c>
      <c r="M1999">
        <v>252064.3</v>
      </c>
      <c r="N1999">
        <v>252064.3</v>
      </c>
      <c r="O1999" t="s">
        <v>120</v>
      </c>
      <c r="P1999" t="s">
        <v>1586</v>
      </c>
      <c r="AH1999">
        <v>1732155</v>
      </c>
      <c r="AI1999">
        <v>1783701</v>
      </c>
      <c r="AJ1999">
        <f t="shared" si="36"/>
        <v>2</v>
      </c>
    </row>
    <row r="2000" spans="1:36">
      <c r="A2000" s="1">
        <v>46230</v>
      </c>
      <c r="B2000" t="s">
        <v>977</v>
      </c>
      <c r="C2000" t="s">
        <v>7</v>
      </c>
      <c r="D2000" t="s">
        <v>1393</v>
      </c>
      <c r="E2000" t="s">
        <v>208</v>
      </c>
      <c r="F2000" t="s">
        <v>1321</v>
      </c>
      <c r="G2000">
        <v>35464</v>
      </c>
      <c r="H2000" s="1">
        <v>42269</v>
      </c>
      <c r="I2000" s="1">
        <v>42272</v>
      </c>
      <c r="J2000" s="1">
        <v>51434</v>
      </c>
      <c r="K2000" t="s">
        <v>980</v>
      </c>
      <c r="L2000" t="s">
        <v>7</v>
      </c>
      <c r="M2000">
        <v>-630160.75</v>
      </c>
      <c r="N2000">
        <v>-630160.75</v>
      </c>
      <c r="O2000" t="s">
        <v>120</v>
      </c>
      <c r="P2000" t="s">
        <v>993</v>
      </c>
      <c r="AH2000">
        <v>1732253</v>
      </c>
      <c r="AI2000">
        <v>1783699</v>
      </c>
      <c r="AJ2000">
        <f t="shared" si="36"/>
        <v>2</v>
      </c>
    </row>
    <row r="2001" spans="1:36">
      <c r="A2001" s="1">
        <v>46230</v>
      </c>
      <c r="B2001" t="s">
        <v>977</v>
      </c>
      <c r="C2001" t="s">
        <v>7</v>
      </c>
      <c r="D2001" t="s">
        <v>1393</v>
      </c>
      <c r="E2001" t="s">
        <v>208</v>
      </c>
      <c r="F2001" t="s">
        <v>1321</v>
      </c>
      <c r="G2001">
        <v>35464</v>
      </c>
      <c r="H2001" s="1">
        <v>42269</v>
      </c>
      <c r="I2001" s="1">
        <v>42272</v>
      </c>
      <c r="J2001" s="1">
        <v>51434</v>
      </c>
      <c r="K2001" t="s">
        <v>350</v>
      </c>
      <c r="L2001" t="s">
        <v>7</v>
      </c>
      <c r="M2001">
        <v>0</v>
      </c>
      <c r="N2001">
        <v>0</v>
      </c>
      <c r="O2001" t="s">
        <v>120</v>
      </c>
      <c r="P2001" t="s">
        <v>993</v>
      </c>
      <c r="AH2001">
        <v>1733388</v>
      </c>
      <c r="AI2001">
        <v>1783703</v>
      </c>
      <c r="AJ2001">
        <f t="shared" si="36"/>
        <v>1</v>
      </c>
    </row>
    <row r="2002" spans="1:36">
      <c r="A2002" s="1">
        <v>46230</v>
      </c>
      <c r="B2002" t="s">
        <v>977</v>
      </c>
      <c r="C2002" t="s">
        <v>7</v>
      </c>
      <c r="D2002" t="s">
        <v>1434</v>
      </c>
      <c r="E2002" t="s">
        <v>208</v>
      </c>
      <c r="F2002" t="s">
        <v>1321</v>
      </c>
      <c r="G2002">
        <v>35555</v>
      </c>
      <c r="H2002" s="1">
        <v>42276</v>
      </c>
      <c r="I2002" s="1">
        <v>42279</v>
      </c>
      <c r="J2002" s="1">
        <v>51434</v>
      </c>
      <c r="K2002" t="s">
        <v>350</v>
      </c>
      <c r="L2002" t="s">
        <v>7</v>
      </c>
      <c r="M2002">
        <v>0</v>
      </c>
      <c r="N2002">
        <v>0</v>
      </c>
      <c r="O2002" t="s">
        <v>120</v>
      </c>
      <c r="P2002" t="s">
        <v>993</v>
      </c>
      <c r="AH2002">
        <v>1732168</v>
      </c>
      <c r="AI2002">
        <v>1790767</v>
      </c>
      <c r="AJ2002">
        <f t="shared" si="36"/>
        <v>1</v>
      </c>
    </row>
    <row r="2003" spans="1:36">
      <c r="A2003" s="1">
        <v>46230</v>
      </c>
      <c r="B2003" t="s">
        <v>977</v>
      </c>
      <c r="C2003" t="s">
        <v>7</v>
      </c>
      <c r="D2003" t="s">
        <v>1434</v>
      </c>
      <c r="E2003" t="s">
        <v>208</v>
      </c>
      <c r="F2003" t="s">
        <v>1321</v>
      </c>
      <c r="G2003">
        <v>35555</v>
      </c>
      <c r="H2003" s="1">
        <v>42276</v>
      </c>
      <c r="I2003" s="1">
        <v>42279</v>
      </c>
      <c r="J2003" s="1">
        <v>51434</v>
      </c>
      <c r="K2003" t="s">
        <v>980</v>
      </c>
      <c r="L2003" t="s">
        <v>7</v>
      </c>
      <c r="M2003">
        <v>-252064.3</v>
      </c>
      <c r="N2003">
        <v>-252064.3</v>
      </c>
      <c r="O2003" t="s">
        <v>120</v>
      </c>
      <c r="P2003" t="s">
        <v>993</v>
      </c>
      <c r="AH2003">
        <v>1732145</v>
      </c>
      <c r="AI2003">
        <v>1790769</v>
      </c>
      <c r="AJ2003">
        <f t="shared" si="36"/>
        <v>1</v>
      </c>
    </row>
    <row r="2004" spans="1:36">
      <c r="A2004" s="1">
        <v>46230</v>
      </c>
      <c r="B2004" t="s">
        <v>977</v>
      </c>
      <c r="C2004" t="s">
        <v>7</v>
      </c>
      <c r="D2004" t="s">
        <v>1393</v>
      </c>
      <c r="E2004" t="s">
        <v>208</v>
      </c>
      <c r="F2004" t="s">
        <v>1449</v>
      </c>
      <c r="G2004">
        <v>22361</v>
      </c>
      <c r="H2004" s="1">
        <v>40669</v>
      </c>
      <c r="I2004" s="1">
        <v>40674</v>
      </c>
      <c r="J2004" s="1">
        <v>49424</v>
      </c>
      <c r="K2004" t="s">
        <v>350</v>
      </c>
      <c r="L2004" t="s">
        <v>7</v>
      </c>
      <c r="M2004">
        <v>0</v>
      </c>
      <c r="N2004">
        <v>0</v>
      </c>
      <c r="O2004" t="s">
        <v>120</v>
      </c>
      <c r="P2004" t="s">
        <v>1586</v>
      </c>
      <c r="AH2004">
        <v>1732561</v>
      </c>
      <c r="AI2004">
        <v>1790770</v>
      </c>
      <c r="AJ2004">
        <f t="shared" si="36"/>
        <v>1</v>
      </c>
    </row>
    <row r="2005" spans="1:36">
      <c r="A2005" s="1">
        <v>46230</v>
      </c>
      <c r="B2005" t="s">
        <v>977</v>
      </c>
      <c r="C2005" t="s">
        <v>7</v>
      </c>
      <c r="D2005" t="s">
        <v>1393</v>
      </c>
      <c r="E2005" t="s">
        <v>208</v>
      </c>
      <c r="F2005" t="s">
        <v>1449</v>
      </c>
      <c r="G2005">
        <v>25132</v>
      </c>
      <c r="H2005" s="1">
        <v>40973</v>
      </c>
      <c r="I2005" s="1">
        <v>40976</v>
      </c>
      <c r="J2005" s="1">
        <v>49424</v>
      </c>
      <c r="K2005" t="s">
        <v>350</v>
      </c>
      <c r="L2005" t="s">
        <v>7</v>
      </c>
      <c r="M2005">
        <v>0</v>
      </c>
      <c r="N2005">
        <v>0</v>
      </c>
      <c r="O2005" t="s">
        <v>120</v>
      </c>
      <c r="P2005" t="s">
        <v>1586</v>
      </c>
      <c r="AH2005">
        <v>1731733</v>
      </c>
      <c r="AI2005">
        <v>1790766</v>
      </c>
      <c r="AJ2005">
        <f t="shared" si="36"/>
        <v>1</v>
      </c>
    </row>
    <row r="2006" spans="1:36">
      <c r="A2006" s="1">
        <v>46230</v>
      </c>
      <c r="B2006" t="s">
        <v>977</v>
      </c>
      <c r="C2006" t="s">
        <v>7</v>
      </c>
      <c r="D2006" t="s">
        <v>1393</v>
      </c>
      <c r="E2006" t="s">
        <v>208</v>
      </c>
      <c r="F2006" t="s">
        <v>1449</v>
      </c>
      <c r="G2006">
        <v>25849</v>
      </c>
      <c r="H2006" s="1">
        <v>41059</v>
      </c>
      <c r="I2006" s="1">
        <v>41064</v>
      </c>
      <c r="J2006" s="1">
        <v>49424</v>
      </c>
      <c r="K2006" t="s">
        <v>350</v>
      </c>
      <c r="L2006" t="s">
        <v>7</v>
      </c>
      <c r="M2006">
        <v>0</v>
      </c>
      <c r="N2006">
        <v>0</v>
      </c>
      <c r="O2006" t="s">
        <v>120</v>
      </c>
      <c r="P2006" t="s">
        <v>1598</v>
      </c>
      <c r="AH2006">
        <v>1731836</v>
      </c>
      <c r="AI2006">
        <v>1790772</v>
      </c>
      <c r="AJ2006">
        <f t="shared" si="36"/>
        <v>1</v>
      </c>
    </row>
    <row r="2007" spans="1:36">
      <c r="A2007" s="1">
        <v>46230</v>
      </c>
      <c r="B2007" t="s">
        <v>977</v>
      </c>
      <c r="C2007" t="s">
        <v>7</v>
      </c>
      <c r="D2007" t="s">
        <v>1393</v>
      </c>
      <c r="E2007" t="s">
        <v>208</v>
      </c>
      <c r="F2007" t="s">
        <v>1415</v>
      </c>
      <c r="G2007">
        <v>26219</v>
      </c>
      <c r="H2007" s="1">
        <v>41108</v>
      </c>
      <c r="I2007" s="1">
        <v>41115</v>
      </c>
      <c r="J2007" s="1">
        <v>49759</v>
      </c>
      <c r="K2007" t="s">
        <v>350</v>
      </c>
      <c r="L2007" t="s">
        <v>7</v>
      </c>
      <c r="M2007">
        <v>0</v>
      </c>
      <c r="N2007">
        <v>0</v>
      </c>
      <c r="O2007" t="s">
        <v>120</v>
      </c>
      <c r="P2007" t="s">
        <v>1586</v>
      </c>
      <c r="AH2007">
        <v>1732123</v>
      </c>
      <c r="AI2007">
        <v>1790771</v>
      </c>
      <c r="AJ2007">
        <f t="shared" si="36"/>
        <v>1</v>
      </c>
    </row>
    <row r="2008" spans="1:36">
      <c r="A2008" s="1">
        <v>46230</v>
      </c>
      <c r="B2008" t="s">
        <v>977</v>
      </c>
      <c r="C2008" t="s">
        <v>7</v>
      </c>
      <c r="D2008" t="s">
        <v>1393</v>
      </c>
      <c r="E2008" t="s">
        <v>208</v>
      </c>
      <c r="F2008" t="s">
        <v>1415</v>
      </c>
      <c r="G2008">
        <v>26921</v>
      </c>
      <c r="H2008" s="1">
        <v>41177</v>
      </c>
      <c r="I2008" s="1">
        <v>41180</v>
      </c>
      <c r="J2008" s="1">
        <v>49759</v>
      </c>
      <c r="K2008" t="s">
        <v>350</v>
      </c>
      <c r="L2008" t="s">
        <v>7</v>
      </c>
      <c r="M2008">
        <v>0</v>
      </c>
      <c r="N2008">
        <v>0</v>
      </c>
      <c r="O2008" t="s">
        <v>120</v>
      </c>
      <c r="P2008" t="s">
        <v>420</v>
      </c>
      <c r="AH2008">
        <v>1732240</v>
      </c>
      <c r="AI2008">
        <v>1783710</v>
      </c>
      <c r="AJ2008">
        <f t="shared" si="36"/>
        <v>1</v>
      </c>
    </row>
    <row r="2009" spans="1:36">
      <c r="A2009" s="1">
        <v>46237</v>
      </c>
      <c r="B2009" t="s">
        <v>977</v>
      </c>
      <c r="C2009" t="s">
        <v>7</v>
      </c>
      <c r="D2009" t="s">
        <v>1311</v>
      </c>
      <c r="E2009" t="s">
        <v>208</v>
      </c>
      <c r="F2009" t="s">
        <v>1452</v>
      </c>
      <c r="G2009">
        <v>18244</v>
      </c>
      <c r="H2009" s="1">
        <v>40102</v>
      </c>
      <c r="I2009" s="1">
        <v>40108</v>
      </c>
      <c r="J2009" s="1">
        <v>49888</v>
      </c>
      <c r="K2009" t="s">
        <v>980</v>
      </c>
      <c r="L2009" t="s">
        <v>7</v>
      </c>
      <c r="M2009">
        <v>275664.49</v>
      </c>
      <c r="N2009">
        <v>275664.49</v>
      </c>
      <c r="O2009" t="s">
        <v>120</v>
      </c>
      <c r="P2009" t="s">
        <v>1583</v>
      </c>
      <c r="AH2009">
        <v>1733264</v>
      </c>
      <c r="AI2009">
        <v>1783709</v>
      </c>
      <c r="AJ2009">
        <f t="shared" si="36"/>
        <v>1</v>
      </c>
    </row>
    <row r="2010" spans="1:36">
      <c r="A2010" s="1">
        <v>46237</v>
      </c>
      <c r="B2010" t="s">
        <v>977</v>
      </c>
      <c r="C2010" t="s">
        <v>7</v>
      </c>
      <c r="D2010" t="s">
        <v>1311</v>
      </c>
      <c r="E2010" t="s">
        <v>208</v>
      </c>
      <c r="F2010" t="s">
        <v>1452</v>
      </c>
      <c r="G2010">
        <v>18244</v>
      </c>
      <c r="H2010" s="1">
        <v>40102</v>
      </c>
      <c r="I2010" s="1">
        <v>40108</v>
      </c>
      <c r="J2010" s="1">
        <v>49888</v>
      </c>
      <c r="K2010" t="s">
        <v>113</v>
      </c>
      <c r="L2010" t="s">
        <v>7</v>
      </c>
      <c r="M2010">
        <v>116037.58</v>
      </c>
      <c r="N2010">
        <v>116037.58</v>
      </c>
      <c r="O2010" t="s">
        <v>120</v>
      </c>
      <c r="P2010" t="s">
        <v>1583</v>
      </c>
      <c r="AH2010">
        <v>1732560</v>
      </c>
      <c r="AI2010">
        <v>1783708</v>
      </c>
      <c r="AJ2010">
        <f t="shared" si="36"/>
        <v>1</v>
      </c>
    </row>
    <row r="2011" spans="1:36">
      <c r="A2011" s="1">
        <v>46237</v>
      </c>
      <c r="B2011" t="s">
        <v>977</v>
      </c>
      <c r="C2011" t="s">
        <v>7</v>
      </c>
      <c r="D2011" t="s">
        <v>1393</v>
      </c>
      <c r="E2011" t="s">
        <v>208</v>
      </c>
      <c r="F2011" t="s">
        <v>1452</v>
      </c>
      <c r="G2011">
        <v>18245</v>
      </c>
      <c r="H2011" s="1">
        <v>40102</v>
      </c>
      <c r="I2011" s="1">
        <v>40108</v>
      </c>
      <c r="J2011" s="1">
        <v>49888</v>
      </c>
      <c r="K2011" t="s">
        <v>980</v>
      </c>
      <c r="L2011" t="s">
        <v>7</v>
      </c>
      <c r="M2011">
        <v>275664.49</v>
      </c>
      <c r="N2011">
        <v>275664.49</v>
      </c>
      <c r="O2011" t="s">
        <v>120</v>
      </c>
      <c r="P2011" t="s">
        <v>1583</v>
      </c>
      <c r="AH2011">
        <v>1728229</v>
      </c>
      <c r="AI2011">
        <v>1790787</v>
      </c>
      <c r="AJ2011">
        <f t="shared" si="36"/>
        <v>2</v>
      </c>
    </row>
    <row r="2012" spans="1:36">
      <c r="A2012" s="1">
        <v>46237</v>
      </c>
      <c r="B2012" t="s">
        <v>977</v>
      </c>
      <c r="C2012" t="s">
        <v>7</v>
      </c>
      <c r="D2012" t="s">
        <v>1393</v>
      </c>
      <c r="E2012" t="s">
        <v>208</v>
      </c>
      <c r="F2012" t="s">
        <v>1452</v>
      </c>
      <c r="G2012">
        <v>18245</v>
      </c>
      <c r="H2012" s="1">
        <v>40102</v>
      </c>
      <c r="I2012" s="1">
        <v>40108</v>
      </c>
      <c r="J2012" s="1">
        <v>49888</v>
      </c>
      <c r="K2012" t="s">
        <v>113</v>
      </c>
      <c r="L2012" t="s">
        <v>7</v>
      </c>
      <c r="M2012">
        <v>116037.58</v>
      </c>
      <c r="N2012">
        <v>116037.58</v>
      </c>
      <c r="O2012" t="s">
        <v>120</v>
      </c>
      <c r="P2012" t="s">
        <v>1583</v>
      </c>
      <c r="AH2012">
        <v>1729304</v>
      </c>
      <c r="AI2012">
        <v>1790797</v>
      </c>
      <c r="AJ2012">
        <f t="shared" si="36"/>
        <v>1</v>
      </c>
    </row>
    <row r="2013" spans="1:36">
      <c r="A2013" s="1">
        <v>46237</v>
      </c>
      <c r="B2013" t="s">
        <v>977</v>
      </c>
      <c r="C2013" t="s">
        <v>7</v>
      </c>
      <c r="D2013" t="s">
        <v>1311</v>
      </c>
      <c r="E2013" t="s">
        <v>208</v>
      </c>
      <c r="F2013" t="s">
        <v>1452</v>
      </c>
      <c r="G2013">
        <v>19228</v>
      </c>
      <c r="H2013" s="1">
        <v>40290</v>
      </c>
      <c r="I2013" s="1">
        <v>40295</v>
      </c>
      <c r="J2013" s="1">
        <v>49888</v>
      </c>
      <c r="K2013" t="s">
        <v>980</v>
      </c>
      <c r="L2013" t="s">
        <v>7</v>
      </c>
      <c r="M2013">
        <v>-275664.49</v>
      </c>
      <c r="N2013">
        <v>-275664.49</v>
      </c>
      <c r="O2013" t="s">
        <v>120</v>
      </c>
      <c r="P2013" t="s">
        <v>1583</v>
      </c>
      <c r="AH2013">
        <v>1729354</v>
      </c>
      <c r="AI2013">
        <v>1783706</v>
      </c>
      <c r="AJ2013">
        <f t="shared" si="36"/>
        <v>1</v>
      </c>
    </row>
    <row r="2014" spans="1:36">
      <c r="A2014" s="1">
        <v>46237</v>
      </c>
      <c r="B2014" t="s">
        <v>977</v>
      </c>
      <c r="C2014" t="s">
        <v>7</v>
      </c>
      <c r="D2014" t="s">
        <v>1311</v>
      </c>
      <c r="E2014" t="s">
        <v>208</v>
      </c>
      <c r="F2014" t="s">
        <v>1452</v>
      </c>
      <c r="G2014">
        <v>19228</v>
      </c>
      <c r="H2014" s="1">
        <v>40290</v>
      </c>
      <c r="I2014" s="1">
        <v>40295</v>
      </c>
      <c r="J2014" s="1">
        <v>49888</v>
      </c>
      <c r="K2014" t="s">
        <v>113</v>
      </c>
      <c r="L2014" t="s">
        <v>7</v>
      </c>
      <c r="M2014">
        <v>-116037.58</v>
      </c>
      <c r="N2014">
        <v>-116037.58</v>
      </c>
      <c r="O2014" t="s">
        <v>120</v>
      </c>
      <c r="P2014" t="s">
        <v>1583</v>
      </c>
      <c r="AH2014">
        <v>1730186</v>
      </c>
      <c r="AI2014">
        <v>1783714</v>
      </c>
      <c r="AJ2014">
        <f t="shared" si="36"/>
        <v>1</v>
      </c>
    </row>
    <row r="2015" spans="1:36">
      <c r="A2015" s="1">
        <v>46237</v>
      </c>
      <c r="B2015" t="s">
        <v>977</v>
      </c>
      <c r="C2015" t="s">
        <v>7</v>
      </c>
      <c r="D2015" t="s">
        <v>1393</v>
      </c>
      <c r="E2015" t="s">
        <v>208</v>
      </c>
      <c r="F2015" t="s">
        <v>1452</v>
      </c>
      <c r="G2015">
        <v>19229</v>
      </c>
      <c r="H2015" s="1">
        <v>40290</v>
      </c>
      <c r="I2015" s="1">
        <v>40295</v>
      </c>
      <c r="J2015" s="1">
        <v>49888</v>
      </c>
      <c r="K2015" t="s">
        <v>113</v>
      </c>
      <c r="L2015" t="s">
        <v>7</v>
      </c>
      <c r="M2015">
        <v>-116037.58</v>
      </c>
      <c r="N2015">
        <v>-116037.58</v>
      </c>
      <c r="O2015" t="s">
        <v>120</v>
      </c>
      <c r="P2015" t="s">
        <v>1583</v>
      </c>
      <c r="AH2015">
        <v>1731017</v>
      </c>
      <c r="AI2015">
        <v>1783718</v>
      </c>
      <c r="AJ2015">
        <f t="shared" si="36"/>
        <v>1</v>
      </c>
    </row>
    <row r="2016" spans="1:36">
      <c r="A2016" s="1">
        <v>46237</v>
      </c>
      <c r="B2016" t="s">
        <v>977</v>
      </c>
      <c r="C2016" t="s">
        <v>7</v>
      </c>
      <c r="D2016" t="s">
        <v>1393</v>
      </c>
      <c r="E2016" t="s">
        <v>208</v>
      </c>
      <c r="F2016" t="s">
        <v>1452</v>
      </c>
      <c r="G2016">
        <v>19229</v>
      </c>
      <c r="H2016" s="1">
        <v>40290</v>
      </c>
      <c r="I2016" s="1">
        <v>40295</v>
      </c>
      <c r="J2016" s="1">
        <v>49888</v>
      </c>
      <c r="K2016" t="s">
        <v>980</v>
      </c>
      <c r="L2016" t="s">
        <v>7</v>
      </c>
      <c r="M2016">
        <v>-275664.49</v>
      </c>
      <c r="N2016">
        <v>-275664.49</v>
      </c>
      <c r="O2016" t="s">
        <v>120</v>
      </c>
      <c r="P2016" t="s">
        <v>1583</v>
      </c>
      <c r="AH2016">
        <v>1728760</v>
      </c>
      <c r="AI2016">
        <v>1783717</v>
      </c>
      <c r="AJ2016">
        <f t="shared" si="36"/>
        <v>1</v>
      </c>
    </row>
    <row r="2017" spans="1:36">
      <c r="A2017" s="1">
        <v>46237</v>
      </c>
      <c r="B2017" t="s">
        <v>977</v>
      </c>
      <c r="C2017" t="s">
        <v>7</v>
      </c>
      <c r="D2017" t="s">
        <v>1311</v>
      </c>
      <c r="E2017" t="s">
        <v>208</v>
      </c>
      <c r="F2017" t="s">
        <v>1453</v>
      </c>
      <c r="G2017">
        <v>18237</v>
      </c>
      <c r="H2017" s="1">
        <v>40101</v>
      </c>
      <c r="I2017" s="1">
        <v>40108</v>
      </c>
      <c r="J2017" s="1">
        <v>50983</v>
      </c>
      <c r="K2017" t="s">
        <v>113</v>
      </c>
      <c r="L2017" t="s">
        <v>7</v>
      </c>
      <c r="M2017">
        <v>68512.5</v>
      </c>
      <c r="N2017">
        <v>68512.5</v>
      </c>
      <c r="O2017" t="s">
        <v>120</v>
      </c>
      <c r="P2017" t="s">
        <v>1583</v>
      </c>
      <c r="AH2017">
        <v>1728735</v>
      </c>
      <c r="AI2017">
        <v>1783715</v>
      </c>
      <c r="AJ2017">
        <f t="shared" si="36"/>
        <v>1</v>
      </c>
    </row>
    <row r="2018" spans="1:36">
      <c r="A2018" s="1">
        <v>46237</v>
      </c>
      <c r="B2018" t="s">
        <v>977</v>
      </c>
      <c r="C2018" t="s">
        <v>7</v>
      </c>
      <c r="D2018" t="s">
        <v>1393</v>
      </c>
      <c r="E2018" t="s">
        <v>208</v>
      </c>
      <c r="F2018" t="s">
        <v>1453</v>
      </c>
      <c r="G2018">
        <v>18238</v>
      </c>
      <c r="H2018" s="1">
        <v>40101</v>
      </c>
      <c r="I2018" s="1">
        <v>40108</v>
      </c>
      <c r="J2018" s="1">
        <v>50983</v>
      </c>
      <c r="K2018" t="s">
        <v>113</v>
      </c>
      <c r="L2018" t="s">
        <v>7</v>
      </c>
      <c r="M2018">
        <v>68512.5</v>
      </c>
      <c r="N2018">
        <v>68512.5</v>
      </c>
      <c r="O2018" t="s">
        <v>120</v>
      </c>
      <c r="P2018" t="s">
        <v>1583</v>
      </c>
      <c r="AH2018">
        <v>1728768</v>
      </c>
      <c r="AI2018">
        <v>1784149</v>
      </c>
      <c r="AJ2018">
        <f t="shared" si="36"/>
        <v>1</v>
      </c>
    </row>
    <row r="2019" spans="1:36">
      <c r="A2019" s="1">
        <v>46237</v>
      </c>
      <c r="B2019" t="s">
        <v>977</v>
      </c>
      <c r="C2019" t="s">
        <v>7</v>
      </c>
      <c r="D2019" t="s">
        <v>1311</v>
      </c>
      <c r="E2019" t="s">
        <v>208</v>
      </c>
      <c r="F2019" t="s">
        <v>1453</v>
      </c>
      <c r="G2019">
        <v>18927</v>
      </c>
      <c r="H2019" s="1">
        <v>40233</v>
      </c>
      <c r="I2019" s="1">
        <v>40238</v>
      </c>
      <c r="J2019" s="1">
        <v>50983</v>
      </c>
      <c r="K2019" t="s">
        <v>113</v>
      </c>
      <c r="L2019" t="s">
        <v>7</v>
      </c>
      <c r="M2019">
        <v>-68512.5</v>
      </c>
      <c r="N2019">
        <v>-68512.5</v>
      </c>
      <c r="O2019" t="s">
        <v>120</v>
      </c>
      <c r="P2019" t="s">
        <v>1585</v>
      </c>
      <c r="AH2019">
        <v>1728888</v>
      </c>
      <c r="AI2019">
        <v>1783938</v>
      </c>
      <c r="AJ2019">
        <f t="shared" si="36"/>
        <v>1</v>
      </c>
    </row>
    <row r="2020" spans="1:36">
      <c r="A2020" s="1">
        <v>46237</v>
      </c>
      <c r="B2020" t="s">
        <v>977</v>
      </c>
      <c r="C2020" t="s">
        <v>7</v>
      </c>
      <c r="D2020" t="s">
        <v>1393</v>
      </c>
      <c r="E2020" t="s">
        <v>208</v>
      </c>
      <c r="F2020" t="s">
        <v>1453</v>
      </c>
      <c r="G2020">
        <v>18928</v>
      </c>
      <c r="H2020" s="1">
        <v>40233</v>
      </c>
      <c r="I2020" s="1">
        <v>40238</v>
      </c>
      <c r="J2020" s="1">
        <v>50983</v>
      </c>
      <c r="K2020" t="s">
        <v>113</v>
      </c>
      <c r="L2020" t="s">
        <v>7</v>
      </c>
      <c r="M2020">
        <v>-68512.5</v>
      </c>
      <c r="N2020">
        <v>-68512.5</v>
      </c>
      <c r="O2020" t="s">
        <v>120</v>
      </c>
      <c r="P2020" t="s">
        <v>1585</v>
      </c>
      <c r="AH2020">
        <v>1729515</v>
      </c>
      <c r="AI2020">
        <v>1783716</v>
      </c>
      <c r="AJ2020">
        <f t="shared" si="36"/>
        <v>1</v>
      </c>
    </row>
    <row r="2021" spans="1:36">
      <c r="A2021" s="1">
        <v>46224</v>
      </c>
      <c r="B2021" t="s">
        <v>977</v>
      </c>
      <c r="C2021" t="s">
        <v>7</v>
      </c>
      <c r="D2021" t="s">
        <v>1311</v>
      </c>
      <c r="E2021" t="s">
        <v>208</v>
      </c>
      <c r="F2021" t="s">
        <v>1454</v>
      </c>
      <c r="G2021">
        <v>28127</v>
      </c>
      <c r="H2021" s="1">
        <v>41340</v>
      </c>
      <c r="I2021" s="1">
        <v>41346</v>
      </c>
      <c r="J2021" s="1">
        <v>52586</v>
      </c>
      <c r="K2021" t="s">
        <v>113</v>
      </c>
      <c r="L2021" t="s">
        <v>334</v>
      </c>
      <c r="M2021">
        <v>0</v>
      </c>
      <c r="N2021">
        <v>0</v>
      </c>
      <c r="O2021" t="s">
        <v>120</v>
      </c>
      <c r="P2021" t="s">
        <v>800</v>
      </c>
      <c r="AH2021">
        <v>1729988</v>
      </c>
      <c r="AI2021">
        <v>1790790</v>
      </c>
      <c r="AJ2021">
        <f t="shared" si="36"/>
        <v>1</v>
      </c>
    </row>
    <row r="2022" spans="1:36">
      <c r="A2022" s="1">
        <v>46224</v>
      </c>
      <c r="B2022" t="s">
        <v>977</v>
      </c>
      <c r="C2022" t="s">
        <v>7</v>
      </c>
      <c r="D2022" t="s">
        <v>1393</v>
      </c>
      <c r="E2022" t="s">
        <v>208</v>
      </c>
      <c r="F2022" t="s">
        <v>1454</v>
      </c>
      <c r="G2022">
        <v>28128</v>
      </c>
      <c r="H2022" s="1">
        <v>41340</v>
      </c>
      <c r="I2022" s="1">
        <v>41346</v>
      </c>
      <c r="J2022" s="1">
        <v>52586</v>
      </c>
      <c r="K2022" t="s">
        <v>113</v>
      </c>
      <c r="L2022" t="s">
        <v>334</v>
      </c>
      <c r="M2022">
        <v>0</v>
      </c>
      <c r="N2022">
        <v>0</v>
      </c>
      <c r="O2022" t="s">
        <v>120</v>
      </c>
      <c r="P2022" t="s">
        <v>800</v>
      </c>
      <c r="AH2022">
        <v>1731349</v>
      </c>
      <c r="AI2022">
        <v>1794195</v>
      </c>
      <c r="AJ2022">
        <f t="shared" si="36"/>
        <v>1</v>
      </c>
    </row>
    <row r="2023" spans="1:36">
      <c r="A2023" s="1">
        <v>46224</v>
      </c>
      <c r="B2023" t="s">
        <v>977</v>
      </c>
      <c r="C2023" t="s">
        <v>7</v>
      </c>
      <c r="D2023" t="s">
        <v>1311</v>
      </c>
      <c r="E2023" t="s">
        <v>208</v>
      </c>
      <c r="F2023" t="s">
        <v>1454</v>
      </c>
      <c r="G2023">
        <v>35376</v>
      </c>
      <c r="H2023" s="1">
        <v>42265</v>
      </c>
      <c r="I2023" s="1">
        <v>42270</v>
      </c>
      <c r="J2023" s="1">
        <v>52586</v>
      </c>
      <c r="K2023" t="s">
        <v>113</v>
      </c>
      <c r="L2023" t="s">
        <v>334</v>
      </c>
      <c r="M2023">
        <v>0</v>
      </c>
      <c r="N2023">
        <v>0</v>
      </c>
      <c r="O2023" t="s">
        <v>120</v>
      </c>
      <c r="P2023" t="s">
        <v>1645</v>
      </c>
      <c r="AH2023">
        <v>1780448</v>
      </c>
      <c r="AI2023">
        <v>1794196</v>
      </c>
      <c r="AJ2023">
        <f t="shared" si="36"/>
        <v>1</v>
      </c>
    </row>
    <row r="2024" spans="1:36">
      <c r="A2024" s="1">
        <v>46224</v>
      </c>
      <c r="B2024" t="s">
        <v>977</v>
      </c>
      <c r="C2024" t="s">
        <v>7</v>
      </c>
      <c r="D2024" t="s">
        <v>1393</v>
      </c>
      <c r="E2024" t="s">
        <v>208</v>
      </c>
      <c r="F2024" t="s">
        <v>1454</v>
      </c>
      <c r="G2024">
        <v>35487</v>
      </c>
      <c r="H2024" s="1">
        <v>42270</v>
      </c>
      <c r="I2024" s="1">
        <v>42272</v>
      </c>
      <c r="J2024" s="1">
        <v>52586</v>
      </c>
      <c r="K2024" t="s">
        <v>113</v>
      </c>
      <c r="L2024" t="s">
        <v>334</v>
      </c>
      <c r="M2024">
        <v>0</v>
      </c>
      <c r="N2024">
        <v>0</v>
      </c>
      <c r="O2024" t="s">
        <v>120</v>
      </c>
      <c r="P2024" t="s">
        <v>1645</v>
      </c>
      <c r="AH2024">
        <v>1800370</v>
      </c>
      <c r="AI2024">
        <v>1783712</v>
      </c>
      <c r="AJ2024">
        <f t="shared" si="36"/>
        <v>1</v>
      </c>
    </row>
    <row r="2025" spans="1:36">
      <c r="A2025" s="1">
        <v>46230</v>
      </c>
      <c r="B2025" t="s">
        <v>977</v>
      </c>
      <c r="C2025" t="s">
        <v>7</v>
      </c>
      <c r="D2025" t="s">
        <v>1434</v>
      </c>
      <c r="E2025" t="s">
        <v>208</v>
      </c>
      <c r="F2025" t="s">
        <v>1646</v>
      </c>
      <c r="G2025">
        <v>34211</v>
      </c>
      <c r="H2025" s="1">
        <v>42117</v>
      </c>
      <c r="I2025" s="1">
        <v>42122</v>
      </c>
      <c r="J2025" s="1">
        <v>53564</v>
      </c>
      <c r="K2025" t="s">
        <v>113</v>
      </c>
      <c r="L2025" t="s">
        <v>334</v>
      </c>
      <c r="M2025">
        <v>0</v>
      </c>
      <c r="N2025">
        <v>0</v>
      </c>
      <c r="O2025" t="s">
        <v>120</v>
      </c>
      <c r="P2025" t="s">
        <v>831</v>
      </c>
      <c r="AH2025">
        <v>1728274</v>
      </c>
      <c r="AI2025">
        <v>1783711</v>
      </c>
      <c r="AJ2025">
        <f t="shared" si="36"/>
        <v>1</v>
      </c>
    </row>
    <row r="2026" spans="1:36">
      <c r="A2026" s="1">
        <v>46230</v>
      </c>
      <c r="B2026" t="s">
        <v>977</v>
      </c>
      <c r="C2026" t="s">
        <v>7</v>
      </c>
      <c r="D2026" t="s">
        <v>1434</v>
      </c>
      <c r="E2026" t="s">
        <v>208</v>
      </c>
      <c r="F2026" t="s">
        <v>1646</v>
      </c>
      <c r="G2026">
        <v>35663</v>
      </c>
      <c r="H2026" s="1">
        <v>42282</v>
      </c>
      <c r="I2026" s="1">
        <v>42285</v>
      </c>
      <c r="J2026" s="1">
        <v>53564</v>
      </c>
      <c r="K2026" t="s">
        <v>113</v>
      </c>
      <c r="L2026" t="s">
        <v>334</v>
      </c>
      <c r="M2026">
        <v>0</v>
      </c>
      <c r="N2026">
        <v>0</v>
      </c>
      <c r="O2026" t="s">
        <v>120</v>
      </c>
      <c r="P2026" t="s">
        <v>993</v>
      </c>
      <c r="AH2026">
        <v>1729933</v>
      </c>
      <c r="AI2026">
        <v>1790860</v>
      </c>
      <c r="AJ2026">
        <f t="shared" si="36"/>
        <v>2</v>
      </c>
    </row>
    <row r="2027" spans="1:36">
      <c r="A2027" s="1">
        <v>46252</v>
      </c>
      <c r="B2027" t="s">
        <v>977</v>
      </c>
      <c r="C2027" t="s">
        <v>7</v>
      </c>
      <c r="D2027" t="s">
        <v>1434</v>
      </c>
      <c r="E2027" t="s">
        <v>208</v>
      </c>
      <c r="F2027" t="s">
        <v>1647</v>
      </c>
      <c r="G2027">
        <v>31608</v>
      </c>
      <c r="H2027" s="1">
        <v>41823</v>
      </c>
      <c r="I2027" s="1">
        <v>41836</v>
      </c>
      <c r="J2027" s="1">
        <v>53253</v>
      </c>
      <c r="K2027" t="s">
        <v>113</v>
      </c>
      <c r="L2027" t="s">
        <v>334</v>
      </c>
      <c r="M2027">
        <v>0</v>
      </c>
      <c r="N2027">
        <v>0</v>
      </c>
      <c r="O2027" t="s">
        <v>120</v>
      </c>
      <c r="P2027" t="s">
        <v>1648</v>
      </c>
      <c r="AH2027">
        <v>1729467</v>
      </c>
      <c r="AI2027">
        <v>1790857</v>
      </c>
      <c r="AJ2027">
        <f t="shared" si="36"/>
        <v>2</v>
      </c>
    </row>
    <row r="2028" spans="1:36">
      <c r="A2028" s="1">
        <v>46223</v>
      </c>
      <c r="B2028" t="s">
        <v>977</v>
      </c>
      <c r="C2028" t="s">
        <v>7</v>
      </c>
      <c r="D2028" t="s">
        <v>1434</v>
      </c>
      <c r="E2028" t="s">
        <v>208</v>
      </c>
      <c r="F2028" t="s">
        <v>1647</v>
      </c>
      <c r="G2028">
        <v>31608</v>
      </c>
      <c r="H2028" s="1">
        <v>41823</v>
      </c>
      <c r="I2028" s="1">
        <v>41836</v>
      </c>
      <c r="J2028" s="1">
        <v>53253</v>
      </c>
      <c r="K2028" t="s">
        <v>113</v>
      </c>
      <c r="L2028" t="s">
        <v>334</v>
      </c>
      <c r="M2028">
        <v>0</v>
      </c>
      <c r="N2028">
        <v>0</v>
      </c>
      <c r="O2028" t="s">
        <v>120</v>
      </c>
      <c r="P2028" t="s">
        <v>1648</v>
      </c>
      <c r="AH2028">
        <v>1729804</v>
      </c>
      <c r="AI2028">
        <v>1790861</v>
      </c>
      <c r="AJ2028">
        <f t="shared" si="36"/>
        <v>2</v>
      </c>
    </row>
    <row r="2029" spans="1:36">
      <c r="A2029" s="1">
        <v>46252</v>
      </c>
      <c r="B2029" t="s">
        <v>977</v>
      </c>
      <c r="C2029" t="s">
        <v>7</v>
      </c>
      <c r="D2029" t="s">
        <v>1434</v>
      </c>
      <c r="E2029" t="s">
        <v>208</v>
      </c>
      <c r="F2029" t="s">
        <v>1647</v>
      </c>
      <c r="G2029">
        <v>33086</v>
      </c>
      <c r="H2029" s="1">
        <v>41977</v>
      </c>
      <c r="I2029" s="1">
        <v>41983</v>
      </c>
      <c r="J2029" s="1">
        <v>53253</v>
      </c>
      <c r="K2029" t="s">
        <v>113</v>
      </c>
      <c r="L2029" t="s">
        <v>334</v>
      </c>
      <c r="M2029">
        <v>0</v>
      </c>
      <c r="N2029">
        <v>0</v>
      </c>
      <c r="O2029" t="s">
        <v>120</v>
      </c>
      <c r="P2029" t="s">
        <v>1645</v>
      </c>
      <c r="AH2029">
        <v>1730159</v>
      </c>
      <c r="AI2029">
        <v>1790765</v>
      </c>
      <c r="AJ2029">
        <f t="shared" si="36"/>
        <v>1</v>
      </c>
    </row>
    <row r="2030" spans="1:36">
      <c r="A2030" s="1">
        <v>46223</v>
      </c>
      <c r="B2030" t="s">
        <v>977</v>
      </c>
      <c r="C2030" t="s">
        <v>7</v>
      </c>
      <c r="D2030" t="s">
        <v>1434</v>
      </c>
      <c r="E2030" t="s">
        <v>208</v>
      </c>
      <c r="F2030" t="s">
        <v>1647</v>
      </c>
      <c r="G2030">
        <v>33086</v>
      </c>
      <c r="H2030" s="1">
        <v>41977</v>
      </c>
      <c r="I2030" s="1">
        <v>41983</v>
      </c>
      <c r="J2030" s="1">
        <v>53253</v>
      </c>
      <c r="K2030" t="s">
        <v>113</v>
      </c>
      <c r="L2030" t="s">
        <v>334</v>
      </c>
      <c r="M2030">
        <v>0</v>
      </c>
      <c r="N2030">
        <v>0</v>
      </c>
      <c r="O2030" t="s">
        <v>120</v>
      </c>
      <c r="P2030" t="s">
        <v>1645</v>
      </c>
      <c r="AH2030">
        <v>1730184</v>
      </c>
      <c r="AI2030">
        <v>1790826</v>
      </c>
      <c r="AJ2030">
        <f t="shared" si="36"/>
        <v>1</v>
      </c>
    </row>
    <row r="2031" spans="1:36">
      <c r="A2031" s="1">
        <v>46213</v>
      </c>
      <c r="B2031" t="s">
        <v>977</v>
      </c>
      <c r="C2031" t="s">
        <v>7</v>
      </c>
      <c r="D2031" t="s">
        <v>1434</v>
      </c>
      <c r="E2031" t="s">
        <v>208</v>
      </c>
      <c r="F2031" t="s">
        <v>1406</v>
      </c>
      <c r="G2031">
        <v>31686</v>
      </c>
      <c r="H2031" s="1">
        <v>41837</v>
      </c>
      <c r="I2031" s="1">
        <v>41848</v>
      </c>
      <c r="J2031" s="1">
        <v>53245</v>
      </c>
      <c r="K2031" t="s">
        <v>113</v>
      </c>
      <c r="L2031" t="s">
        <v>334</v>
      </c>
      <c r="M2031">
        <v>0</v>
      </c>
      <c r="N2031">
        <v>0</v>
      </c>
      <c r="O2031" t="s">
        <v>120</v>
      </c>
      <c r="P2031" t="s">
        <v>1649</v>
      </c>
      <c r="AH2031">
        <v>1730469</v>
      </c>
      <c r="AI2031">
        <v>1790839</v>
      </c>
      <c r="AJ2031">
        <f t="shared" si="36"/>
        <v>1</v>
      </c>
    </row>
    <row r="2032" spans="1:36">
      <c r="A2032" s="1">
        <v>46244</v>
      </c>
      <c r="B2032" t="s">
        <v>977</v>
      </c>
      <c r="C2032" t="s">
        <v>7</v>
      </c>
      <c r="D2032" t="s">
        <v>1434</v>
      </c>
      <c r="E2032" t="s">
        <v>208</v>
      </c>
      <c r="F2032" t="s">
        <v>1406</v>
      </c>
      <c r="G2032">
        <v>31686</v>
      </c>
      <c r="H2032" s="1">
        <v>41837</v>
      </c>
      <c r="I2032" s="1">
        <v>41848</v>
      </c>
      <c r="J2032" s="1">
        <v>53245</v>
      </c>
      <c r="K2032" t="s">
        <v>113</v>
      </c>
      <c r="L2032" t="s">
        <v>334</v>
      </c>
      <c r="M2032">
        <v>0</v>
      </c>
      <c r="N2032">
        <v>0</v>
      </c>
      <c r="O2032" t="s">
        <v>120</v>
      </c>
      <c r="P2032" t="s">
        <v>1649</v>
      </c>
      <c r="AH2032">
        <v>1730474</v>
      </c>
      <c r="AI2032">
        <v>1790841</v>
      </c>
      <c r="AJ2032">
        <f t="shared" si="36"/>
        <v>1</v>
      </c>
    </row>
    <row r="2033" spans="1:36">
      <c r="A2033" s="1">
        <v>46213</v>
      </c>
      <c r="B2033" t="s">
        <v>977</v>
      </c>
      <c r="C2033" t="s">
        <v>7</v>
      </c>
      <c r="D2033" t="s">
        <v>1434</v>
      </c>
      <c r="E2033" t="s">
        <v>208</v>
      </c>
      <c r="F2033" t="s">
        <v>1406</v>
      </c>
      <c r="G2033">
        <v>35665</v>
      </c>
      <c r="H2033" s="1">
        <v>42282</v>
      </c>
      <c r="I2033" s="1">
        <v>42285</v>
      </c>
      <c r="J2033" s="1">
        <v>53245</v>
      </c>
      <c r="K2033" t="s">
        <v>113</v>
      </c>
      <c r="L2033" t="s">
        <v>334</v>
      </c>
      <c r="M2033">
        <v>0</v>
      </c>
      <c r="N2033">
        <v>0</v>
      </c>
      <c r="O2033" t="s">
        <v>120</v>
      </c>
      <c r="P2033" t="s">
        <v>993</v>
      </c>
      <c r="AH2033">
        <v>1730764</v>
      </c>
      <c r="AI2033">
        <v>1790838</v>
      </c>
      <c r="AJ2033">
        <f t="shared" si="36"/>
        <v>1</v>
      </c>
    </row>
    <row r="2034" spans="1:36">
      <c r="A2034" s="1">
        <v>46244</v>
      </c>
      <c r="B2034" t="s">
        <v>977</v>
      </c>
      <c r="C2034" t="s">
        <v>7</v>
      </c>
      <c r="D2034" t="s">
        <v>1434</v>
      </c>
      <c r="E2034" t="s">
        <v>208</v>
      </c>
      <c r="F2034" t="s">
        <v>1406</v>
      </c>
      <c r="G2034">
        <v>35665</v>
      </c>
      <c r="H2034" s="1">
        <v>42282</v>
      </c>
      <c r="I2034" s="1">
        <v>42285</v>
      </c>
      <c r="J2034" s="1">
        <v>53245</v>
      </c>
      <c r="K2034" t="s">
        <v>113</v>
      </c>
      <c r="L2034" t="s">
        <v>334</v>
      </c>
      <c r="M2034">
        <v>0</v>
      </c>
      <c r="N2034">
        <v>0</v>
      </c>
      <c r="O2034" t="s">
        <v>120</v>
      </c>
      <c r="P2034" t="s">
        <v>993</v>
      </c>
      <c r="AH2034">
        <v>1800371</v>
      </c>
      <c r="AI2034">
        <v>1790840</v>
      </c>
      <c r="AJ2034">
        <f t="shared" si="36"/>
        <v>1</v>
      </c>
    </row>
    <row r="2035" spans="1:36">
      <c r="A2035" s="1">
        <v>46218</v>
      </c>
      <c r="B2035" t="s">
        <v>977</v>
      </c>
      <c r="C2035" t="s">
        <v>7</v>
      </c>
      <c r="D2035" t="s">
        <v>978</v>
      </c>
      <c r="E2035" t="s">
        <v>208</v>
      </c>
      <c r="F2035" t="s">
        <v>997</v>
      </c>
      <c r="G2035">
        <v>43311</v>
      </c>
      <c r="H2035" s="1">
        <v>42928</v>
      </c>
      <c r="I2035" s="1">
        <v>42943</v>
      </c>
      <c r="J2035" s="1">
        <v>46218</v>
      </c>
      <c r="K2035" t="s">
        <v>980</v>
      </c>
      <c r="L2035" t="s">
        <v>187</v>
      </c>
      <c r="M2035">
        <v>0</v>
      </c>
      <c r="N2035">
        <v>0</v>
      </c>
      <c r="O2035" t="s">
        <v>120</v>
      </c>
      <c r="P2035" t="s">
        <v>998</v>
      </c>
      <c r="AH2035">
        <v>1727976</v>
      </c>
      <c r="AI2035">
        <v>1790859</v>
      </c>
      <c r="AJ2035">
        <f t="shared" si="36"/>
        <v>2</v>
      </c>
    </row>
    <row r="2036" spans="1:36">
      <c r="A2036" s="1">
        <v>46218</v>
      </c>
      <c r="B2036" t="s">
        <v>977</v>
      </c>
      <c r="C2036" t="s">
        <v>7</v>
      </c>
      <c r="D2036" t="s">
        <v>978</v>
      </c>
      <c r="E2036" t="s">
        <v>208</v>
      </c>
      <c r="F2036" t="s">
        <v>997</v>
      </c>
      <c r="G2036">
        <v>43311</v>
      </c>
      <c r="H2036" s="1">
        <v>42928</v>
      </c>
      <c r="I2036" s="1">
        <v>42943</v>
      </c>
      <c r="J2036" s="1">
        <v>46218</v>
      </c>
      <c r="K2036" t="s">
        <v>113</v>
      </c>
      <c r="L2036" t="s">
        <v>187</v>
      </c>
      <c r="M2036">
        <v>0</v>
      </c>
      <c r="N2036">
        <v>0</v>
      </c>
      <c r="O2036" t="s">
        <v>120</v>
      </c>
      <c r="P2036" t="s">
        <v>998</v>
      </c>
      <c r="AH2036">
        <v>1729179</v>
      </c>
      <c r="AI2036">
        <v>1790836</v>
      </c>
      <c r="AJ2036">
        <f t="shared" si="36"/>
        <v>1</v>
      </c>
    </row>
    <row r="2037" spans="1:36">
      <c r="A2037" s="1">
        <v>46218</v>
      </c>
      <c r="B2037" t="s">
        <v>977</v>
      </c>
      <c r="C2037" t="s">
        <v>7</v>
      </c>
      <c r="D2037" t="s">
        <v>978</v>
      </c>
      <c r="E2037" t="s">
        <v>208</v>
      </c>
      <c r="F2037" t="s">
        <v>997</v>
      </c>
      <c r="G2037">
        <v>49190</v>
      </c>
      <c r="H2037" s="1">
        <v>43481</v>
      </c>
      <c r="I2037" s="1">
        <v>43483</v>
      </c>
      <c r="J2037" s="1">
        <v>46218</v>
      </c>
      <c r="K2037" t="s">
        <v>113</v>
      </c>
      <c r="L2037" t="s">
        <v>187</v>
      </c>
      <c r="M2037">
        <v>0</v>
      </c>
      <c r="N2037">
        <v>0</v>
      </c>
      <c r="O2037" t="s">
        <v>120</v>
      </c>
      <c r="P2037" t="s">
        <v>825</v>
      </c>
      <c r="AH2037">
        <v>1783097</v>
      </c>
      <c r="AI2037">
        <v>1790837</v>
      </c>
      <c r="AJ2037">
        <f t="shared" si="36"/>
        <v>1</v>
      </c>
    </row>
    <row r="2038" spans="1:36">
      <c r="A2038" s="1">
        <v>46218</v>
      </c>
      <c r="B2038" t="s">
        <v>977</v>
      </c>
      <c r="C2038" t="s">
        <v>7</v>
      </c>
      <c r="D2038" t="s">
        <v>978</v>
      </c>
      <c r="E2038" t="s">
        <v>208</v>
      </c>
      <c r="F2038" t="s">
        <v>997</v>
      </c>
      <c r="G2038">
        <v>49190</v>
      </c>
      <c r="H2038" s="1">
        <v>43481</v>
      </c>
      <c r="I2038" s="1">
        <v>43483</v>
      </c>
      <c r="J2038" s="1">
        <v>46218</v>
      </c>
      <c r="K2038" t="s">
        <v>980</v>
      </c>
      <c r="L2038" t="s">
        <v>187</v>
      </c>
      <c r="M2038">
        <v>0</v>
      </c>
      <c r="N2038">
        <v>0</v>
      </c>
      <c r="O2038" t="s">
        <v>120</v>
      </c>
      <c r="P2038" t="s">
        <v>825</v>
      </c>
      <c r="AH2038">
        <v>1734725</v>
      </c>
      <c r="AI2038">
        <v>1790858</v>
      </c>
      <c r="AJ2038">
        <f t="shared" si="36"/>
        <v>2</v>
      </c>
    </row>
    <row r="2039" spans="1:36">
      <c r="A2039" s="1">
        <v>46231</v>
      </c>
      <c r="B2039" t="s">
        <v>977</v>
      </c>
      <c r="C2039" t="s">
        <v>7</v>
      </c>
      <c r="D2039" t="s">
        <v>1311</v>
      </c>
      <c r="E2039" t="s">
        <v>208</v>
      </c>
      <c r="F2039" t="s">
        <v>1650</v>
      </c>
      <c r="G2039">
        <v>31267</v>
      </c>
      <c r="H2039" s="1">
        <v>41775</v>
      </c>
      <c r="I2039" s="1">
        <v>41786</v>
      </c>
      <c r="J2039" s="1">
        <v>56367</v>
      </c>
      <c r="K2039" t="s">
        <v>113</v>
      </c>
      <c r="L2039" t="s">
        <v>187</v>
      </c>
      <c r="M2039">
        <v>0</v>
      </c>
      <c r="N2039">
        <v>0</v>
      </c>
      <c r="O2039" t="s">
        <v>120</v>
      </c>
      <c r="P2039" t="s">
        <v>1590</v>
      </c>
      <c r="AH2039">
        <v>1727738</v>
      </c>
      <c r="AI2039">
        <v>1790862</v>
      </c>
      <c r="AJ2039">
        <f t="shared" si="36"/>
        <v>1</v>
      </c>
    </row>
    <row r="2040" spans="1:36">
      <c r="A2040" s="1">
        <v>46231</v>
      </c>
      <c r="B2040" t="s">
        <v>977</v>
      </c>
      <c r="C2040" t="s">
        <v>7</v>
      </c>
      <c r="D2040" t="s">
        <v>1393</v>
      </c>
      <c r="E2040" t="s">
        <v>208</v>
      </c>
      <c r="F2040" t="s">
        <v>1650</v>
      </c>
      <c r="G2040">
        <v>31268</v>
      </c>
      <c r="H2040" s="1">
        <v>41775</v>
      </c>
      <c r="I2040" s="1">
        <v>41786</v>
      </c>
      <c r="J2040" s="1">
        <v>56367</v>
      </c>
      <c r="K2040" t="s">
        <v>113</v>
      </c>
      <c r="L2040" t="s">
        <v>187</v>
      </c>
      <c r="M2040">
        <v>0</v>
      </c>
      <c r="N2040">
        <v>0</v>
      </c>
      <c r="O2040" t="s">
        <v>120</v>
      </c>
      <c r="P2040" t="s">
        <v>1590</v>
      </c>
      <c r="AH2040">
        <v>1728289</v>
      </c>
      <c r="AI2040">
        <v>1794179</v>
      </c>
      <c r="AJ2040">
        <f t="shared" si="36"/>
        <v>1</v>
      </c>
    </row>
    <row r="2041" spans="1:36">
      <c r="A2041" s="1">
        <v>46231</v>
      </c>
      <c r="B2041" t="s">
        <v>977</v>
      </c>
      <c r="C2041" t="s">
        <v>7</v>
      </c>
      <c r="D2041" t="s">
        <v>1311</v>
      </c>
      <c r="E2041" t="s">
        <v>208</v>
      </c>
      <c r="F2041" t="s">
        <v>1650</v>
      </c>
      <c r="G2041">
        <v>31604</v>
      </c>
      <c r="H2041" s="1">
        <v>41823</v>
      </c>
      <c r="I2041" s="1">
        <v>41828</v>
      </c>
      <c r="J2041" s="1">
        <v>56367</v>
      </c>
      <c r="K2041" t="s">
        <v>113</v>
      </c>
      <c r="L2041" t="s">
        <v>187</v>
      </c>
      <c r="M2041">
        <v>0</v>
      </c>
      <c r="N2041">
        <v>0</v>
      </c>
      <c r="O2041" t="s">
        <v>120</v>
      </c>
      <c r="P2041" t="s">
        <v>1651</v>
      </c>
      <c r="AH2041">
        <v>1729757</v>
      </c>
      <c r="AI2041">
        <v>1794181</v>
      </c>
      <c r="AJ2041">
        <f t="shared" si="36"/>
        <v>1</v>
      </c>
    </row>
    <row r="2042" spans="1:36">
      <c r="A2042" s="1">
        <v>46231</v>
      </c>
      <c r="B2042" t="s">
        <v>977</v>
      </c>
      <c r="C2042" t="s">
        <v>7</v>
      </c>
      <c r="D2042" t="s">
        <v>1393</v>
      </c>
      <c r="E2042" t="s">
        <v>208</v>
      </c>
      <c r="F2042" t="s">
        <v>1650</v>
      </c>
      <c r="G2042">
        <v>32348</v>
      </c>
      <c r="H2042" s="1">
        <v>41901</v>
      </c>
      <c r="I2042" s="1">
        <v>41906</v>
      </c>
      <c r="J2042" s="1">
        <v>56367</v>
      </c>
      <c r="K2042" t="s">
        <v>113</v>
      </c>
      <c r="L2042" t="s">
        <v>187</v>
      </c>
      <c r="M2042">
        <v>0</v>
      </c>
      <c r="N2042">
        <v>0</v>
      </c>
      <c r="O2042" t="s">
        <v>120</v>
      </c>
      <c r="P2042" t="s">
        <v>203</v>
      </c>
      <c r="AH2042">
        <v>1734771</v>
      </c>
      <c r="AI2042">
        <v>1784158</v>
      </c>
      <c r="AJ2042">
        <f t="shared" si="36"/>
        <v>1</v>
      </c>
    </row>
    <row r="2043" spans="1:36">
      <c r="A2043" s="1">
        <v>46230</v>
      </c>
      <c r="B2043" t="s">
        <v>977</v>
      </c>
      <c r="C2043" t="s">
        <v>7</v>
      </c>
      <c r="D2043" t="s">
        <v>978</v>
      </c>
      <c r="E2043" t="s">
        <v>208</v>
      </c>
      <c r="F2043" t="s">
        <v>999</v>
      </c>
      <c r="G2043">
        <v>27115</v>
      </c>
      <c r="H2043" s="1">
        <v>41201</v>
      </c>
      <c r="I2043" s="1">
        <v>41207</v>
      </c>
      <c r="J2043" s="1">
        <v>46228</v>
      </c>
      <c r="K2043" t="s">
        <v>980</v>
      </c>
      <c r="L2043" t="s">
        <v>187</v>
      </c>
      <c r="M2043">
        <v>0</v>
      </c>
      <c r="N2043">
        <v>0</v>
      </c>
      <c r="O2043" t="s">
        <v>120</v>
      </c>
      <c r="P2043" t="s">
        <v>831</v>
      </c>
      <c r="AH2043">
        <v>1755606</v>
      </c>
      <c r="AI2043">
        <v>1784159</v>
      </c>
      <c r="AJ2043">
        <f t="shared" si="36"/>
        <v>1</v>
      </c>
    </row>
    <row r="2044" spans="1:36">
      <c r="A2044" s="1">
        <v>46230</v>
      </c>
      <c r="B2044" t="s">
        <v>977</v>
      </c>
      <c r="C2044" t="s">
        <v>7</v>
      </c>
      <c r="D2044" t="s">
        <v>978</v>
      </c>
      <c r="E2044" t="s">
        <v>208</v>
      </c>
      <c r="F2044" t="s">
        <v>999</v>
      </c>
      <c r="G2044">
        <v>27115</v>
      </c>
      <c r="H2044" s="1">
        <v>41201</v>
      </c>
      <c r="I2044" s="1">
        <v>41207</v>
      </c>
      <c r="J2044" s="1">
        <v>46228</v>
      </c>
      <c r="K2044" t="s">
        <v>113</v>
      </c>
      <c r="L2044" t="s">
        <v>187</v>
      </c>
      <c r="M2044">
        <v>0</v>
      </c>
      <c r="N2044">
        <v>0</v>
      </c>
      <c r="O2044" t="s">
        <v>120</v>
      </c>
      <c r="P2044" t="s">
        <v>831</v>
      </c>
      <c r="AH2044">
        <v>1758472</v>
      </c>
      <c r="AI2044">
        <v>1794182</v>
      </c>
      <c r="AJ2044">
        <f t="shared" si="36"/>
        <v>1</v>
      </c>
    </row>
    <row r="2045" spans="1:36">
      <c r="A2045" s="1">
        <v>46230</v>
      </c>
      <c r="B2045" t="s">
        <v>977</v>
      </c>
      <c r="C2045" t="s">
        <v>7</v>
      </c>
      <c r="D2045" t="s">
        <v>1393</v>
      </c>
      <c r="E2045" t="s">
        <v>208</v>
      </c>
      <c r="F2045" t="s">
        <v>999</v>
      </c>
      <c r="G2045">
        <v>27116</v>
      </c>
      <c r="H2045" s="1">
        <v>41201</v>
      </c>
      <c r="I2045" s="1">
        <v>41207</v>
      </c>
      <c r="J2045" s="1">
        <v>46228</v>
      </c>
      <c r="K2045" t="s">
        <v>113</v>
      </c>
      <c r="L2045" t="s">
        <v>187</v>
      </c>
      <c r="M2045">
        <v>0</v>
      </c>
      <c r="N2045">
        <v>0</v>
      </c>
      <c r="O2045" t="s">
        <v>120</v>
      </c>
      <c r="P2045" t="s">
        <v>831</v>
      </c>
      <c r="AH2045">
        <v>1762583</v>
      </c>
      <c r="AI2045">
        <v>1794178</v>
      </c>
      <c r="AJ2045">
        <f t="shared" si="36"/>
        <v>1</v>
      </c>
    </row>
    <row r="2046" spans="1:36">
      <c r="A2046" s="1">
        <v>46230</v>
      </c>
      <c r="B2046" t="s">
        <v>977</v>
      </c>
      <c r="C2046" t="s">
        <v>7</v>
      </c>
      <c r="D2046" t="s">
        <v>1393</v>
      </c>
      <c r="E2046" t="s">
        <v>208</v>
      </c>
      <c r="F2046" t="s">
        <v>999</v>
      </c>
      <c r="G2046">
        <v>27116</v>
      </c>
      <c r="H2046" s="1">
        <v>41201</v>
      </c>
      <c r="I2046" s="1">
        <v>41207</v>
      </c>
      <c r="J2046" s="1">
        <v>46228</v>
      </c>
      <c r="K2046" t="s">
        <v>980</v>
      </c>
      <c r="L2046" t="s">
        <v>187</v>
      </c>
      <c r="M2046">
        <v>0</v>
      </c>
      <c r="N2046">
        <v>0</v>
      </c>
      <c r="O2046" t="s">
        <v>120</v>
      </c>
      <c r="P2046" t="s">
        <v>831</v>
      </c>
      <c r="AH2046">
        <v>1765478</v>
      </c>
      <c r="AI2046">
        <v>1794184</v>
      </c>
      <c r="AJ2046">
        <f t="shared" si="36"/>
        <v>1</v>
      </c>
    </row>
    <row r="2047" spans="1:36">
      <c r="A2047" s="1">
        <v>46230</v>
      </c>
      <c r="B2047" t="s">
        <v>977</v>
      </c>
      <c r="C2047" t="s">
        <v>7</v>
      </c>
      <c r="D2047" t="s">
        <v>1311</v>
      </c>
      <c r="E2047" t="s">
        <v>208</v>
      </c>
      <c r="F2047" t="s">
        <v>999</v>
      </c>
      <c r="G2047">
        <v>27246</v>
      </c>
      <c r="H2047" s="1">
        <v>41219</v>
      </c>
      <c r="I2047" s="1">
        <v>41222</v>
      </c>
      <c r="J2047" s="1">
        <v>46228</v>
      </c>
      <c r="K2047" t="s">
        <v>113</v>
      </c>
      <c r="L2047" t="s">
        <v>187</v>
      </c>
      <c r="M2047">
        <v>0</v>
      </c>
      <c r="N2047">
        <v>0</v>
      </c>
      <c r="O2047" t="s">
        <v>120</v>
      </c>
      <c r="P2047" t="s">
        <v>831</v>
      </c>
      <c r="AH2047">
        <v>1768313</v>
      </c>
      <c r="AI2047">
        <v>1790796</v>
      </c>
      <c r="AJ2047">
        <f t="shared" si="36"/>
        <v>1</v>
      </c>
    </row>
    <row r="2048" spans="1:36">
      <c r="A2048" s="1">
        <v>46230</v>
      </c>
      <c r="B2048" t="s">
        <v>977</v>
      </c>
      <c r="C2048" t="s">
        <v>7</v>
      </c>
      <c r="D2048" t="s">
        <v>1311</v>
      </c>
      <c r="E2048" t="s">
        <v>208</v>
      </c>
      <c r="F2048" t="s">
        <v>999</v>
      </c>
      <c r="G2048">
        <v>27246</v>
      </c>
      <c r="H2048" s="1">
        <v>41219</v>
      </c>
      <c r="I2048" s="1">
        <v>41222</v>
      </c>
      <c r="J2048" s="1">
        <v>46228</v>
      </c>
      <c r="K2048" t="s">
        <v>980</v>
      </c>
      <c r="L2048" t="s">
        <v>187</v>
      </c>
      <c r="M2048">
        <v>0</v>
      </c>
      <c r="N2048">
        <v>0</v>
      </c>
      <c r="O2048" t="s">
        <v>120</v>
      </c>
      <c r="P2048" t="s">
        <v>831</v>
      </c>
      <c r="AH2048">
        <v>1771433</v>
      </c>
      <c r="AI2048">
        <v>1794183</v>
      </c>
      <c r="AJ2048">
        <f t="shared" si="36"/>
        <v>1</v>
      </c>
    </row>
    <row r="2049" spans="1:36">
      <c r="A2049" s="1">
        <v>46230</v>
      </c>
      <c r="B2049" t="s">
        <v>977</v>
      </c>
      <c r="C2049" t="s">
        <v>7</v>
      </c>
      <c r="D2049" t="s">
        <v>1393</v>
      </c>
      <c r="E2049" t="s">
        <v>208</v>
      </c>
      <c r="F2049" t="s">
        <v>999</v>
      </c>
      <c r="G2049">
        <v>32530</v>
      </c>
      <c r="H2049" s="1">
        <v>41915</v>
      </c>
      <c r="I2049" s="1">
        <v>41920</v>
      </c>
      <c r="J2049" s="1">
        <v>46228</v>
      </c>
      <c r="K2049" t="s">
        <v>980</v>
      </c>
      <c r="L2049" t="s">
        <v>187</v>
      </c>
      <c r="M2049">
        <v>0</v>
      </c>
      <c r="N2049">
        <v>0</v>
      </c>
      <c r="O2049" t="s">
        <v>120</v>
      </c>
      <c r="P2049" t="s">
        <v>219</v>
      </c>
      <c r="AH2049">
        <v>1774883</v>
      </c>
      <c r="AI2049">
        <v>1790865</v>
      </c>
      <c r="AJ2049">
        <f t="shared" si="36"/>
        <v>1</v>
      </c>
    </row>
    <row r="2050" spans="1:36">
      <c r="A2050" s="1">
        <v>46230</v>
      </c>
      <c r="B2050" t="s">
        <v>977</v>
      </c>
      <c r="C2050" t="s">
        <v>7</v>
      </c>
      <c r="D2050" t="s">
        <v>1393</v>
      </c>
      <c r="E2050" t="s">
        <v>208</v>
      </c>
      <c r="F2050" t="s">
        <v>999</v>
      </c>
      <c r="G2050">
        <v>32530</v>
      </c>
      <c r="H2050" s="1">
        <v>41915</v>
      </c>
      <c r="I2050" s="1">
        <v>41920</v>
      </c>
      <c r="J2050" s="1">
        <v>46228</v>
      </c>
      <c r="K2050" t="s">
        <v>113</v>
      </c>
      <c r="L2050" t="s">
        <v>187</v>
      </c>
      <c r="M2050">
        <v>0</v>
      </c>
      <c r="N2050">
        <v>0</v>
      </c>
      <c r="O2050" t="s">
        <v>120</v>
      </c>
      <c r="P2050" t="s">
        <v>219</v>
      </c>
      <c r="AH2050">
        <v>1777577</v>
      </c>
      <c r="AI2050">
        <v>1791725</v>
      </c>
      <c r="AJ2050">
        <f t="shared" si="36"/>
        <v>2</v>
      </c>
    </row>
    <row r="2051" spans="1:36">
      <c r="A2051" s="1">
        <v>46230</v>
      </c>
      <c r="B2051" t="s">
        <v>977</v>
      </c>
      <c r="C2051" t="s">
        <v>7</v>
      </c>
      <c r="D2051" t="s">
        <v>1311</v>
      </c>
      <c r="E2051" t="s">
        <v>208</v>
      </c>
      <c r="F2051" t="s">
        <v>999</v>
      </c>
      <c r="G2051">
        <v>33753</v>
      </c>
      <c r="H2051" s="1">
        <v>42061</v>
      </c>
      <c r="I2051" s="1">
        <v>42065</v>
      </c>
      <c r="J2051" s="1">
        <v>46228</v>
      </c>
      <c r="K2051" t="s">
        <v>980</v>
      </c>
      <c r="L2051" t="s">
        <v>187</v>
      </c>
      <c r="M2051">
        <v>0</v>
      </c>
      <c r="N2051">
        <v>0</v>
      </c>
      <c r="O2051" t="s">
        <v>120</v>
      </c>
      <c r="P2051" t="s">
        <v>1590</v>
      </c>
      <c r="AH2051">
        <v>1780452</v>
      </c>
      <c r="AI2051">
        <v>1794210</v>
      </c>
      <c r="AJ2051">
        <f t="shared" si="36"/>
        <v>1</v>
      </c>
    </row>
    <row r="2052" spans="1:36">
      <c r="A2052" s="1">
        <v>46230</v>
      </c>
      <c r="B2052" t="s">
        <v>977</v>
      </c>
      <c r="C2052" t="s">
        <v>7</v>
      </c>
      <c r="D2052" t="s">
        <v>1311</v>
      </c>
      <c r="E2052" t="s">
        <v>208</v>
      </c>
      <c r="F2052" t="s">
        <v>999</v>
      </c>
      <c r="G2052">
        <v>33753</v>
      </c>
      <c r="H2052" s="1">
        <v>42061</v>
      </c>
      <c r="I2052" s="1">
        <v>42065</v>
      </c>
      <c r="J2052" s="1">
        <v>46228</v>
      </c>
      <c r="K2052" t="s">
        <v>113</v>
      </c>
      <c r="L2052" t="s">
        <v>187</v>
      </c>
      <c r="M2052">
        <v>0</v>
      </c>
      <c r="N2052">
        <v>0</v>
      </c>
      <c r="O2052" t="s">
        <v>120</v>
      </c>
      <c r="P2052" t="s">
        <v>1590</v>
      </c>
      <c r="AH2052">
        <v>1783132</v>
      </c>
      <c r="AI2052">
        <v>1794211</v>
      </c>
      <c r="AJ2052">
        <f t="shared" ref="AJ2052:AJ2115" si="37">COUNTIF(AH:AH,AI2052)</f>
        <v>1</v>
      </c>
    </row>
    <row r="2053" spans="1:36">
      <c r="A2053" s="1">
        <v>46230</v>
      </c>
      <c r="B2053" t="s">
        <v>977</v>
      </c>
      <c r="C2053" t="s">
        <v>7</v>
      </c>
      <c r="D2053" t="s">
        <v>1311</v>
      </c>
      <c r="E2053" t="s">
        <v>208</v>
      </c>
      <c r="F2053" t="s">
        <v>1652</v>
      </c>
      <c r="G2053">
        <v>26779</v>
      </c>
      <c r="H2053" s="1">
        <v>41164</v>
      </c>
      <c r="I2053" s="1">
        <v>41179</v>
      </c>
      <c r="J2053" s="1">
        <v>47386</v>
      </c>
      <c r="K2053" t="s">
        <v>113</v>
      </c>
      <c r="L2053" t="s">
        <v>187</v>
      </c>
      <c r="M2053">
        <v>0</v>
      </c>
      <c r="N2053">
        <v>0</v>
      </c>
      <c r="O2053" t="s">
        <v>120</v>
      </c>
      <c r="P2053" t="s">
        <v>203</v>
      </c>
      <c r="AH2053">
        <v>1783699</v>
      </c>
      <c r="AI2053">
        <v>1794286</v>
      </c>
      <c r="AJ2053">
        <f t="shared" si="37"/>
        <v>1</v>
      </c>
    </row>
    <row r="2054" spans="1:36">
      <c r="A2054" s="1">
        <v>46230</v>
      </c>
      <c r="B2054" t="s">
        <v>977</v>
      </c>
      <c r="C2054" t="s">
        <v>7</v>
      </c>
      <c r="D2054" t="s">
        <v>1393</v>
      </c>
      <c r="E2054" t="s">
        <v>208</v>
      </c>
      <c r="F2054" t="s">
        <v>1652</v>
      </c>
      <c r="G2054">
        <v>26780</v>
      </c>
      <c r="H2054" s="1">
        <v>41164</v>
      </c>
      <c r="I2054" s="1">
        <v>41179</v>
      </c>
      <c r="J2054" s="1">
        <v>47386</v>
      </c>
      <c r="K2054" t="s">
        <v>113</v>
      </c>
      <c r="L2054" t="s">
        <v>187</v>
      </c>
      <c r="M2054">
        <v>0</v>
      </c>
      <c r="N2054">
        <v>0</v>
      </c>
      <c r="O2054" t="s">
        <v>120</v>
      </c>
      <c r="P2054" t="s">
        <v>203</v>
      </c>
      <c r="AH2054">
        <v>1790858</v>
      </c>
      <c r="AI2054">
        <v>1797398</v>
      </c>
      <c r="AJ2054">
        <f t="shared" si="37"/>
        <v>1</v>
      </c>
    </row>
    <row r="2055" spans="1:36">
      <c r="A2055" s="1">
        <v>46230</v>
      </c>
      <c r="B2055" t="s">
        <v>977</v>
      </c>
      <c r="C2055" t="s">
        <v>7</v>
      </c>
      <c r="D2055" t="s">
        <v>1311</v>
      </c>
      <c r="E2055" t="s">
        <v>208</v>
      </c>
      <c r="F2055" t="s">
        <v>1652</v>
      </c>
      <c r="G2055">
        <v>31762</v>
      </c>
      <c r="H2055" s="1">
        <v>41844</v>
      </c>
      <c r="I2055" s="1">
        <v>41849</v>
      </c>
      <c r="J2055" s="1">
        <v>47386</v>
      </c>
      <c r="K2055" t="s">
        <v>113</v>
      </c>
      <c r="L2055" t="s">
        <v>187</v>
      </c>
      <c r="M2055">
        <v>0</v>
      </c>
      <c r="N2055">
        <v>0</v>
      </c>
      <c r="O2055" t="s">
        <v>120</v>
      </c>
      <c r="P2055" t="s">
        <v>1651</v>
      </c>
      <c r="AH2055">
        <v>1794316</v>
      </c>
      <c r="AI2055">
        <v>1797399</v>
      </c>
      <c r="AJ2055">
        <f t="shared" si="37"/>
        <v>1</v>
      </c>
    </row>
    <row r="2056" spans="1:36">
      <c r="A2056" s="1">
        <v>46230</v>
      </c>
      <c r="B2056" t="s">
        <v>977</v>
      </c>
      <c r="C2056" t="s">
        <v>7</v>
      </c>
      <c r="D2056" t="s">
        <v>1393</v>
      </c>
      <c r="E2056" t="s">
        <v>208</v>
      </c>
      <c r="F2056" t="s">
        <v>1652</v>
      </c>
      <c r="G2056">
        <v>33811</v>
      </c>
      <c r="H2056" s="1">
        <v>42067</v>
      </c>
      <c r="I2056" s="1">
        <v>42069</v>
      </c>
      <c r="J2056" s="1">
        <v>47386</v>
      </c>
      <c r="K2056" t="s">
        <v>113</v>
      </c>
      <c r="L2056" t="s">
        <v>187</v>
      </c>
      <c r="M2056">
        <v>0</v>
      </c>
      <c r="N2056">
        <v>0</v>
      </c>
      <c r="O2056" t="s">
        <v>120</v>
      </c>
      <c r="P2056" t="s">
        <v>1653</v>
      </c>
      <c r="AH2056">
        <v>1797505</v>
      </c>
      <c r="AI2056">
        <v>1791732</v>
      </c>
      <c r="AJ2056">
        <f t="shared" si="37"/>
        <v>1</v>
      </c>
    </row>
    <row r="2057" spans="1:36">
      <c r="A2057" s="1">
        <v>46205</v>
      </c>
      <c r="B2057" t="s">
        <v>977</v>
      </c>
      <c r="C2057" t="s">
        <v>7</v>
      </c>
      <c r="D2057" t="s">
        <v>1311</v>
      </c>
      <c r="E2057" t="s">
        <v>208</v>
      </c>
      <c r="F2057" t="s">
        <v>1654</v>
      </c>
      <c r="G2057">
        <v>21318</v>
      </c>
      <c r="H2057" s="1">
        <v>40575</v>
      </c>
      <c r="I2057" s="1">
        <v>40578</v>
      </c>
      <c r="J2057" s="1">
        <v>51927</v>
      </c>
      <c r="K2057" t="s">
        <v>113</v>
      </c>
      <c r="L2057" t="s">
        <v>187</v>
      </c>
      <c r="M2057">
        <v>0</v>
      </c>
      <c r="N2057">
        <v>0</v>
      </c>
      <c r="O2057" t="s">
        <v>120</v>
      </c>
      <c r="P2057" t="s">
        <v>1586</v>
      </c>
      <c r="AH2057">
        <v>1800452</v>
      </c>
      <c r="AI2057">
        <v>1794198</v>
      </c>
      <c r="AJ2057">
        <f t="shared" si="37"/>
        <v>1</v>
      </c>
    </row>
    <row r="2058" spans="1:36">
      <c r="A2058" s="1">
        <v>46237</v>
      </c>
      <c r="B2058" t="s">
        <v>977</v>
      </c>
      <c r="C2058" t="s">
        <v>7</v>
      </c>
      <c r="D2058" t="s">
        <v>1311</v>
      </c>
      <c r="E2058" t="s">
        <v>208</v>
      </c>
      <c r="F2058" t="s">
        <v>1654</v>
      </c>
      <c r="G2058">
        <v>21318</v>
      </c>
      <c r="H2058" s="1">
        <v>40575</v>
      </c>
      <c r="I2058" s="1">
        <v>40578</v>
      </c>
      <c r="J2058" s="1">
        <v>51927</v>
      </c>
      <c r="K2058" t="s">
        <v>113</v>
      </c>
      <c r="L2058" t="s">
        <v>187</v>
      </c>
      <c r="M2058">
        <v>0</v>
      </c>
      <c r="N2058">
        <v>0</v>
      </c>
      <c r="O2058" t="s">
        <v>120</v>
      </c>
      <c r="P2058" t="s">
        <v>1586</v>
      </c>
      <c r="AH2058">
        <v>1802980</v>
      </c>
      <c r="AI2058">
        <v>1794318</v>
      </c>
      <c r="AJ2058">
        <f t="shared" si="37"/>
        <v>2</v>
      </c>
    </row>
    <row r="2059" spans="1:36">
      <c r="A2059" s="1">
        <v>46205</v>
      </c>
      <c r="B2059" t="s">
        <v>977</v>
      </c>
      <c r="C2059" t="s">
        <v>7</v>
      </c>
      <c r="D2059" t="s">
        <v>1311</v>
      </c>
      <c r="E2059" t="s">
        <v>208</v>
      </c>
      <c r="F2059" t="s">
        <v>1654</v>
      </c>
      <c r="G2059">
        <v>21319</v>
      </c>
      <c r="H2059" s="1">
        <v>40575</v>
      </c>
      <c r="I2059" s="1">
        <v>40578</v>
      </c>
      <c r="J2059" s="1">
        <v>51927</v>
      </c>
      <c r="K2059" t="s">
        <v>113</v>
      </c>
      <c r="L2059" t="s">
        <v>187</v>
      </c>
      <c r="M2059">
        <v>0</v>
      </c>
      <c r="N2059">
        <v>0</v>
      </c>
      <c r="O2059" t="s">
        <v>120</v>
      </c>
      <c r="P2059" t="s">
        <v>830</v>
      </c>
      <c r="AH2059">
        <v>1808956</v>
      </c>
      <c r="AI2059">
        <v>1790868</v>
      </c>
      <c r="AJ2059">
        <f t="shared" si="37"/>
        <v>1</v>
      </c>
    </row>
    <row r="2060" spans="1:36">
      <c r="A2060" s="1">
        <v>46237</v>
      </c>
      <c r="B2060" t="s">
        <v>977</v>
      </c>
      <c r="C2060" t="s">
        <v>7</v>
      </c>
      <c r="D2060" t="s">
        <v>1311</v>
      </c>
      <c r="E2060" t="s">
        <v>208</v>
      </c>
      <c r="F2060" t="s">
        <v>1654</v>
      </c>
      <c r="G2060">
        <v>21319</v>
      </c>
      <c r="H2060" s="1">
        <v>40575</v>
      </c>
      <c r="I2060" s="1">
        <v>40578</v>
      </c>
      <c r="J2060" s="1">
        <v>51927</v>
      </c>
      <c r="K2060" t="s">
        <v>113</v>
      </c>
      <c r="L2060" t="s">
        <v>187</v>
      </c>
      <c r="M2060">
        <v>0</v>
      </c>
      <c r="N2060">
        <v>0</v>
      </c>
      <c r="O2060" t="s">
        <v>120</v>
      </c>
      <c r="P2060" t="s">
        <v>830</v>
      </c>
      <c r="AH2060">
        <v>1814011</v>
      </c>
      <c r="AI2060">
        <v>1790866</v>
      </c>
      <c r="AJ2060">
        <f t="shared" si="37"/>
        <v>1</v>
      </c>
    </row>
    <row r="2061" spans="1:36">
      <c r="A2061" s="1">
        <v>46237</v>
      </c>
      <c r="B2061" t="s">
        <v>977</v>
      </c>
      <c r="C2061" t="s">
        <v>7</v>
      </c>
      <c r="D2061" t="s">
        <v>1311</v>
      </c>
      <c r="E2061" t="s">
        <v>208</v>
      </c>
      <c r="F2061" t="s">
        <v>1654</v>
      </c>
      <c r="G2061">
        <v>21453</v>
      </c>
      <c r="H2061" s="1">
        <v>40584</v>
      </c>
      <c r="I2061" s="1">
        <v>40589</v>
      </c>
      <c r="J2061" s="1">
        <v>51927</v>
      </c>
      <c r="K2061" t="s">
        <v>113</v>
      </c>
      <c r="L2061" t="s">
        <v>187</v>
      </c>
      <c r="M2061">
        <v>0</v>
      </c>
      <c r="N2061">
        <v>0</v>
      </c>
      <c r="O2061" t="s">
        <v>120</v>
      </c>
      <c r="P2061" t="s">
        <v>1585</v>
      </c>
      <c r="AH2061">
        <v>1734672</v>
      </c>
      <c r="AI2061">
        <v>1791730</v>
      </c>
      <c r="AJ2061">
        <f t="shared" si="37"/>
        <v>1</v>
      </c>
    </row>
    <row r="2062" spans="1:36">
      <c r="A2062" s="1">
        <v>46205</v>
      </c>
      <c r="B2062" t="s">
        <v>977</v>
      </c>
      <c r="C2062" t="s">
        <v>7</v>
      </c>
      <c r="D2062" t="s">
        <v>1311</v>
      </c>
      <c r="E2062" t="s">
        <v>208</v>
      </c>
      <c r="F2062" t="s">
        <v>1654</v>
      </c>
      <c r="G2062">
        <v>21453</v>
      </c>
      <c r="H2062" s="1">
        <v>40584</v>
      </c>
      <c r="I2062" s="1">
        <v>40589</v>
      </c>
      <c r="J2062" s="1">
        <v>51927</v>
      </c>
      <c r="K2062" t="s">
        <v>113</v>
      </c>
      <c r="L2062" t="s">
        <v>187</v>
      </c>
      <c r="M2062">
        <v>0</v>
      </c>
      <c r="N2062">
        <v>0</v>
      </c>
      <c r="O2062" t="s">
        <v>120</v>
      </c>
      <c r="P2062" t="s">
        <v>1585</v>
      </c>
      <c r="AH2062">
        <v>1734726</v>
      </c>
      <c r="AI2062">
        <v>1791728</v>
      </c>
      <c r="AJ2062">
        <f t="shared" si="37"/>
        <v>1</v>
      </c>
    </row>
    <row r="2063" spans="1:36">
      <c r="A2063" s="1">
        <v>46237</v>
      </c>
      <c r="B2063" t="s">
        <v>977</v>
      </c>
      <c r="C2063" t="s">
        <v>7</v>
      </c>
      <c r="D2063" t="s">
        <v>1311</v>
      </c>
      <c r="E2063" t="s">
        <v>208</v>
      </c>
      <c r="F2063" t="s">
        <v>1654</v>
      </c>
      <c r="G2063">
        <v>23385</v>
      </c>
      <c r="H2063" s="1">
        <v>40795</v>
      </c>
      <c r="I2063" s="1">
        <v>40799</v>
      </c>
      <c r="J2063" s="1">
        <v>51927</v>
      </c>
      <c r="K2063" t="s">
        <v>113</v>
      </c>
      <c r="L2063" t="s">
        <v>187</v>
      </c>
      <c r="M2063">
        <v>0</v>
      </c>
      <c r="N2063">
        <v>0</v>
      </c>
      <c r="O2063" t="s">
        <v>120</v>
      </c>
      <c r="P2063" t="s">
        <v>993</v>
      </c>
      <c r="AH2063">
        <v>1736131</v>
      </c>
      <c r="AI2063">
        <v>1791726</v>
      </c>
      <c r="AJ2063">
        <f t="shared" si="37"/>
        <v>1</v>
      </c>
    </row>
    <row r="2064" spans="1:36">
      <c r="A2064" s="1">
        <v>46205</v>
      </c>
      <c r="B2064" t="s">
        <v>977</v>
      </c>
      <c r="C2064" t="s">
        <v>7</v>
      </c>
      <c r="D2064" t="s">
        <v>1311</v>
      </c>
      <c r="E2064" t="s">
        <v>208</v>
      </c>
      <c r="F2064" t="s">
        <v>1654</v>
      </c>
      <c r="G2064">
        <v>23385</v>
      </c>
      <c r="H2064" s="1">
        <v>40795</v>
      </c>
      <c r="I2064" s="1">
        <v>40799</v>
      </c>
      <c r="J2064" s="1">
        <v>51927</v>
      </c>
      <c r="K2064" t="s">
        <v>113</v>
      </c>
      <c r="L2064" t="s">
        <v>187</v>
      </c>
      <c r="M2064">
        <v>0</v>
      </c>
      <c r="N2064">
        <v>0</v>
      </c>
      <c r="O2064" t="s">
        <v>120</v>
      </c>
      <c r="P2064" t="s">
        <v>993</v>
      </c>
      <c r="AH2064">
        <v>1755610</v>
      </c>
      <c r="AI2064">
        <v>1794317</v>
      </c>
      <c r="AJ2064">
        <f t="shared" si="37"/>
        <v>2</v>
      </c>
    </row>
    <row r="2065" spans="1:36">
      <c r="A2065" s="1">
        <v>46230</v>
      </c>
      <c r="B2065" t="s">
        <v>977</v>
      </c>
      <c r="C2065" t="s">
        <v>7</v>
      </c>
      <c r="D2065" t="s">
        <v>1311</v>
      </c>
      <c r="E2065" t="s">
        <v>208</v>
      </c>
      <c r="F2065" t="s">
        <v>1308</v>
      </c>
      <c r="G2065">
        <v>31937</v>
      </c>
      <c r="H2065" s="1">
        <v>41859</v>
      </c>
      <c r="I2065" s="1">
        <v>41864</v>
      </c>
      <c r="J2065" s="1">
        <v>50520</v>
      </c>
      <c r="K2065" t="s">
        <v>113</v>
      </c>
      <c r="L2065" t="s">
        <v>187</v>
      </c>
      <c r="M2065">
        <v>3270.38</v>
      </c>
      <c r="N2065">
        <v>3718.4220599999999</v>
      </c>
      <c r="O2065" t="s">
        <v>120</v>
      </c>
      <c r="P2065" t="s">
        <v>800</v>
      </c>
      <c r="AH2065">
        <v>1758476</v>
      </c>
      <c r="AI2065">
        <v>1794320</v>
      </c>
      <c r="AJ2065">
        <f t="shared" si="37"/>
        <v>2</v>
      </c>
    </row>
    <row r="2066" spans="1:36">
      <c r="A2066" s="1">
        <v>46230</v>
      </c>
      <c r="B2066" t="s">
        <v>977</v>
      </c>
      <c r="C2066" t="s">
        <v>7</v>
      </c>
      <c r="D2066" t="s">
        <v>1311</v>
      </c>
      <c r="E2066" t="s">
        <v>208</v>
      </c>
      <c r="F2066" t="s">
        <v>1308</v>
      </c>
      <c r="G2066">
        <v>31937</v>
      </c>
      <c r="H2066" s="1">
        <v>41859</v>
      </c>
      <c r="I2066" s="1">
        <v>41864</v>
      </c>
      <c r="J2066" s="1">
        <v>50520</v>
      </c>
      <c r="K2066" t="s">
        <v>980</v>
      </c>
      <c r="L2066" t="s">
        <v>187</v>
      </c>
      <c r="M2066">
        <v>62959</v>
      </c>
      <c r="N2066">
        <v>71584.383000000002</v>
      </c>
      <c r="O2066" t="s">
        <v>120</v>
      </c>
      <c r="P2066" t="s">
        <v>800</v>
      </c>
      <c r="AH2066">
        <v>1762588</v>
      </c>
      <c r="AI2066">
        <v>1794203</v>
      </c>
      <c r="AJ2066">
        <f t="shared" si="37"/>
        <v>1</v>
      </c>
    </row>
    <row r="2067" spans="1:36">
      <c r="A2067" s="1">
        <v>46230</v>
      </c>
      <c r="B2067" t="s">
        <v>977</v>
      </c>
      <c r="C2067" t="s">
        <v>7</v>
      </c>
      <c r="D2067" t="s">
        <v>1393</v>
      </c>
      <c r="E2067" t="s">
        <v>208</v>
      </c>
      <c r="F2067" t="s">
        <v>1308</v>
      </c>
      <c r="G2067">
        <v>31938</v>
      </c>
      <c r="H2067" s="1">
        <v>41859</v>
      </c>
      <c r="I2067" s="1">
        <v>41864</v>
      </c>
      <c r="J2067" s="1">
        <v>50520</v>
      </c>
      <c r="K2067" t="s">
        <v>113</v>
      </c>
      <c r="L2067" t="s">
        <v>187</v>
      </c>
      <c r="M2067">
        <v>3270.38</v>
      </c>
      <c r="N2067">
        <v>3718.4220599999999</v>
      </c>
      <c r="O2067" t="s">
        <v>120</v>
      </c>
      <c r="P2067" t="s">
        <v>800</v>
      </c>
      <c r="AH2067">
        <v>1765483</v>
      </c>
      <c r="AI2067">
        <v>1794224</v>
      </c>
      <c r="AJ2067">
        <f t="shared" si="37"/>
        <v>1</v>
      </c>
    </row>
    <row r="2068" spans="1:36">
      <c r="A2068" s="1">
        <v>46230</v>
      </c>
      <c r="B2068" t="s">
        <v>977</v>
      </c>
      <c r="C2068" t="s">
        <v>7</v>
      </c>
      <c r="D2068" t="s">
        <v>1393</v>
      </c>
      <c r="E2068" t="s">
        <v>208</v>
      </c>
      <c r="F2068" t="s">
        <v>1308</v>
      </c>
      <c r="G2068">
        <v>31938</v>
      </c>
      <c r="H2068" s="1">
        <v>41859</v>
      </c>
      <c r="I2068" s="1">
        <v>41864</v>
      </c>
      <c r="J2068" s="1">
        <v>50520</v>
      </c>
      <c r="K2068" t="s">
        <v>980</v>
      </c>
      <c r="L2068" t="s">
        <v>187</v>
      </c>
      <c r="M2068">
        <v>62959</v>
      </c>
      <c r="N2068">
        <v>71584.383000000002</v>
      </c>
      <c r="O2068" t="s">
        <v>120</v>
      </c>
      <c r="P2068" t="s">
        <v>800</v>
      </c>
      <c r="AH2068">
        <v>1768318</v>
      </c>
      <c r="AI2068">
        <v>1794223</v>
      </c>
      <c r="AJ2068">
        <f t="shared" si="37"/>
        <v>1</v>
      </c>
    </row>
    <row r="2069" spans="1:36">
      <c r="A2069" s="1">
        <v>46230</v>
      </c>
      <c r="B2069" t="s">
        <v>977</v>
      </c>
      <c r="C2069" t="s">
        <v>7</v>
      </c>
      <c r="D2069" t="s">
        <v>1393</v>
      </c>
      <c r="E2069" t="s">
        <v>208</v>
      </c>
      <c r="F2069" t="s">
        <v>1308</v>
      </c>
      <c r="G2069">
        <v>35565</v>
      </c>
      <c r="H2069" s="1">
        <v>42277</v>
      </c>
      <c r="I2069" s="1">
        <v>42279</v>
      </c>
      <c r="J2069" s="1">
        <v>50520</v>
      </c>
      <c r="K2069" t="s">
        <v>980</v>
      </c>
      <c r="L2069" t="s">
        <v>187</v>
      </c>
      <c r="M2069">
        <v>-62959</v>
      </c>
      <c r="N2069">
        <v>-71584.383000000002</v>
      </c>
      <c r="O2069" t="s">
        <v>120</v>
      </c>
      <c r="P2069" t="s">
        <v>993</v>
      </c>
      <c r="AH2069">
        <v>1771438</v>
      </c>
      <c r="AI2069">
        <v>1794319</v>
      </c>
      <c r="AJ2069">
        <f t="shared" si="37"/>
        <v>2</v>
      </c>
    </row>
    <row r="2070" spans="1:36">
      <c r="A2070" s="1">
        <v>46230</v>
      </c>
      <c r="B2070" t="s">
        <v>977</v>
      </c>
      <c r="C2070" t="s">
        <v>7</v>
      </c>
      <c r="D2070" t="s">
        <v>1393</v>
      </c>
      <c r="E2070" t="s">
        <v>208</v>
      </c>
      <c r="F2070" t="s">
        <v>1308</v>
      </c>
      <c r="G2070">
        <v>35565</v>
      </c>
      <c r="H2070" s="1">
        <v>42277</v>
      </c>
      <c r="I2070" s="1">
        <v>42279</v>
      </c>
      <c r="J2070" s="1">
        <v>50520</v>
      </c>
      <c r="K2070" t="s">
        <v>113</v>
      </c>
      <c r="L2070" t="s">
        <v>187</v>
      </c>
      <c r="M2070">
        <v>-3270.38</v>
      </c>
      <c r="N2070">
        <v>-3718.4220599999999</v>
      </c>
      <c r="O2070" t="s">
        <v>120</v>
      </c>
      <c r="P2070" t="s">
        <v>993</v>
      </c>
      <c r="AH2070">
        <v>1774888</v>
      </c>
      <c r="AI2070">
        <v>1794265</v>
      </c>
      <c r="AJ2070">
        <f t="shared" si="37"/>
        <v>1</v>
      </c>
    </row>
    <row r="2071" spans="1:36">
      <c r="A2071" s="1">
        <v>46230</v>
      </c>
      <c r="B2071" t="s">
        <v>977</v>
      </c>
      <c r="C2071" t="s">
        <v>7</v>
      </c>
      <c r="D2071" t="s">
        <v>1311</v>
      </c>
      <c r="E2071" t="s">
        <v>208</v>
      </c>
      <c r="F2071" t="s">
        <v>1308</v>
      </c>
      <c r="G2071">
        <v>35572</v>
      </c>
      <c r="H2071" s="1">
        <v>42277</v>
      </c>
      <c r="I2071" s="1">
        <v>42279</v>
      </c>
      <c r="J2071" s="1">
        <v>50520</v>
      </c>
      <c r="K2071" t="s">
        <v>113</v>
      </c>
      <c r="L2071" t="s">
        <v>187</v>
      </c>
      <c r="M2071">
        <v>-3270.38</v>
      </c>
      <c r="N2071">
        <v>-3718.4220599999999</v>
      </c>
      <c r="O2071" t="s">
        <v>120</v>
      </c>
      <c r="P2071" t="s">
        <v>993</v>
      </c>
      <c r="AH2071">
        <v>1777582</v>
      </c>
      <c r="AI2071">
        <v>1794316</v>
      </c>
      <c r="AJ2071">
        <f t="shared" si="37"/>
        <v>2</v>
      </c>
    </row>
    <row r="2072" spans="1:36">
      <c r="A2072" s="1">
        <v>46230</v>
      </c>
      <c r="B2072" t="s">
        <v>977</v>
      </c>
      <c r="C2072" t="s">
        <v>7</v>
      </c>
      <c r="D2072" t="s">
        <v>1311</v>
      </c>
      <c r="E2072" t="s">
        <v>208</v>
      </c>
      <c r="F2072" t="s">
        <v>1308</v>
      </c>
      <c r="G2072">
        <v>35572</v>
      </c>
      <c r="H2072" s="1">
        <v>42277</v>
      </c>
      <c r="I2072" s="1">
        <v>42279</v>
      </c>
      <c r="J2072" s="1">
        <v>50520</v>
      </c>
      <c r="K2072" t="s">
        <v>980</v>
      </c>
      <c r="L2072" t="s">
        <v>187</v>
      </c>
      <c r="M2072">
        <v>-62959</v>
      </c>
      <c r="N2072">
        <v>-71584.383000000002</v>
      </c>
      <c r="O2072" t="s">
        <v>120</v>
      </c>
      <c r="P2072" t="s">
        <v>993</v>
      </c>
      <c r="AH2072">
        <v>1780457</v>
      </c>
      <c r="AI2072">
        <v>1794321</v>
      </c>
      <c r="AJ2072">
        <f t="shared" si="37"/>
        <v>1</v>
      </c>
    </row>
    <row r="2073" spans="1:36">
      <c r="A2073" s="1">
        <v>46223</v>
      </c>
      <c r="B2073" t="s">
        <v>977</v>
      </c>
      <c r="C2073" t="s">
        <v>7</v>
      </c>
      <c r="D2073" t="s">
        <v>1311</v>
      </c>
      <c r="E2073" t="s">
        <v>208</v>
      </c>
      <c r="F2073" t="s">
        <v>1655</v>
      </c>
      <c r="G2073">
        <v>19023</v>
      </c>
      <c r="H2073" s="1">
        <v>40242</v>
      </c>
      <c r="I2073" s="1">
        <v>40249</v>
      </c>
      <c r="J2073" s="1">
        <v>56540</v>
      </c>
      <c r="K2073" t="s">
        <v>113</v>
      </c>
      <c r="L2073" t="s">
        <v>187</v>
      </c>
      <c r="M2073">
        <v>0</v>
      </c>
      <c r="N2073">
        <v>0</v>
      </c>
      <c r="O2073" t="s">
        <v>120</v>
      </c>
      <c r="P2073" t="s">
        <v>1590</v>
      </c>
      <c r="AH2073">
        <v>1783137</v>
      </c>
      <c r="AI2073">
        <v>1797382</v>
      </c>
      <c r="AJ2073">
        <f t="shared" si="37"/>
        <v>1</v>
      </c>
    </row>
    <row r="2074" spans="1:36">
      <c r="A2074" s="1">
        <v>46223</v>
      </c>
      <c r="B2074" t="s">
        <v>977</v>
      </c>
      <c r="C2074" t="s">
        <v>7</v>
      </c>
      <c r="D2074" t="s">
        <v>1393</v>
      </c>
      <c r="E2074" t="s">
        <v>208</v>
      </c>
      <c r="F2074" t="s">
        <v>1655</v>
      </c>
      <c r="G2074">
        <v>19024</v>
      </c>
      <c r="H2074" s="1">
        <v>40242</v>
      </c>
      <c r="I2074" s="1">
        <v>40249</v>
      </c>
      <c r="J2074" s="1">
        <v>56540</v>
      </c>
      <c r="K2074" t="s">
        <v>113</v>
      </c>
      <c r="L2074" t="s">
        <v>187</v>
      </c>
      <c r="M2074">
        <v>0</v>
      </c>
      <c r="N2074">
        <v>0</v>
      </c>
      <c r="O2074" t="s">
        <v>120</v>
      </c>
      <c r="P2074" t="s">
        <v>1590</v>
      </c>
      <c r="AH2074">
        <v>1783703</v>
      </c>
      <c r="AI2074">
        <v>1797383</v>
      </c>
      <c r="AJ2074">
        <f t="shared" si="37"/>
        <v>1</v>
      </c>
    </row>
    <row r="2075" spans="1:36">
      <c r="A2075" s="1">
        <v>46223</v>
      </c>
      <c r="B2075" t="s">
        <v>977</v>
      </c>
      <c r="C2075" t="s">
        <v>7</v>
      </c>
      <c r="D2075" t="s">
        <v>1311</v>
      </c>
      <c r="E2075" t="s">
        <v>208</v>
      </c>
      <c r="F2075" t="s">
        <v>1655</v>
      </c>
      <c r="G2075">
        <v>22651</v>
      </c>
      <c r="H2075" s="1">
        <v>40697</v>
      </c>
      <c r="I2075" s="1">
        <v>40702</v>
      </c>
      <c r="J2075" s="1">
        <v>56540</v>
      </c>
      <c r="K2075" t="s">
        <v>113</v>
      </c>
      <c r="L2075" t="s">
        <v>187</v>
      </c>
      <c r="M2075">
        <v>0</v>
      </c>
      <c r="N2075">
        <v>0</v>
      </c>
      <c r="O2075" t="s">
        <v>120</v>
      </c>
      <c r="P2075" t="s">
        <v>1587</v>
      </c>
      <c r="AH2075">
        <v>1790862</v>
      </c>
      <c r="AI2075">
        <v>1791307</v>
      </c>
      <c r="AJ2075">
        <f t="shared" si="37"/>
        <v>1</v>
      </c>
    </row>
    <row r="2076" spans="1:36">
      <c r="A2076" s="1">
        <v>46223</v>
      </c>
      <c r="B2076" t="s">
        <v>977</v>
      </c>
      <c r="C2076" t="s">
        <v>7</v>
      </c>
      <c r="D2076" t="s">
        <v>1393</v>
      </c>
      <c r="E2076" t="s">
        <v>208</v>
      </c>
      <c r="F2076" t="s">
        <v>1655</v>
      </c>
      <c r="G2076">
        <v>26845</v>
      </c>
      <c r="H2076" s="1">
        <v>41171</v>
      </c>
      <c r="I2076" s="1">
        <v>41176</v>
      </c>
      <c r="J2076" s="1">
        <v>56540</v>
      </c>
      <c r="K2076" t="s">
        <v>113</v>
      </c>
      <c r="L2076" t="s">
        <v>187</v>
      </c>
      <c r="M2076">
        <v>0</v>
      </c>
      <c r="N2076">
        <v>0</v>
      </c>
      <c r="O2076" t="s">
        <v>120</v>
      </c>
      <c r="P2076" t="s">
        <v>1651</v>
      </c>
      <c r="AH2076">
        <v>1794321</v>
      </c>
      <c r="AI2076">
        <v>1797384</v>
      </c>
      <c r="AJ2076">
        <f t="shared" si="37"/>
        <v>1</v>
      </c>
    </row>
    <row r="2077" spans="1:36">
      <c r="A2077" s="1">
        <v>46218</v>
      </c>
      <c r="B2077" t="s">
        <v>977</v>
      </c>
      <c r="C2077" t="s">
        <v>7</v>
      </c>
      <c r="D2077" t="s">
        <v>1393</v>
      </c>
      <c r="E2077" t="s">
        <v>208</v>
      </c>
      <c r="F2077" t="s">
        <v>1656</v>
      </c>
      <c r="G2077">
        <v>21345</v>
      </c>
      <c r="H2077" s="1">
        <v>40576</v>
      </c>
      <c r="I2077" s="1">
        <v>40583</v>
      </c>
      <c r="J2077" s="1">
        <v>56537</v>
      </c>
      <c r="K2077" t="s">
        <v>113</v>
      </c>
      <c r="L2077" t="s">
        <v>187</v>
      </c>
      <c r="M2077">
        <v>0</v>
      </c>
      <c r="N2077">
        <v>0</v>
      </c>
      <c r="O2077" t="s">
        <v>120</v>
      </c>
      <c r="P2077" t="s">
        <v>830</v>
      </c>
      <c r="AH2077">
        <v>1797510</v>
      </c>
      <c r="AI2077">
        <v>1797381</v>
      </c>
      <c r="AJ2077">
        <f t="shared" si="37"/>
        <v>1</v>
      </c>
    </row>
    <row r="2078" spans="1:36">
      <c r="A2078" s="1">
        <v>46218</v>
      </c>
      <c r="B2078" t="s">
        <v>977</v>
      </c>
      <c r="C2078" t="s">
        <v>7</v>
      </c>
      <c r="D2078" t="s">
        <v>1393</v>
      </c>
      <c r="E2078" t="s">
        <v>208</v>
      </c>
      <c r="F2078" t="s">
        <v>1656</v>
      </c>
      <c r="G2078">
        <v>26847</v>
      </c>
      <c r="H2078" s="1">
        <v>41171</v>
      </c>
      <c r="I2078" s="1">
        <v>41176</v>
      </c>
      <c r="J2078" s="1">
        <v>56537</v>
      </c>
      <c r="K2078" t="s">
        <v>113</v>
      </c>
      <c r="L2078" t="s">
        <v>187</v>
      </c>
      <c r="M2078">
        <v>0</v>
      </c>
      <c r="N2078">
        <v>0</v>
      </c>
      <c r="O2078" t="s">
        <v>120</v>
      </c>
      <c r="P2078" t="s">
        <v>800</v>
      </c>
      <c r="AH2078">
        <v>1800457</v>
      </c>
      <c r="AI2078">
        <v>1797386</v>
      </c>
      <c r="AJ2078">
        <f t="shared" si="37"/>
        <v>1</v>
      </c>
    </row>
    <row r="2079" spans="1:36">
      <c r="A2079" s="1">
        <v>46218</v>
      </c>
      <c r="B2079" t="s">
        <v>977</v>
      </c>
      <c r="C2079" t="s">
        <v>7</v>
      </c>
      <c r="D2079" t="s">
        <v>1311</v>
      </c>
      <c r="E2079" t="s">
        <v>208</v>
      </c>
      <c r="F2079" t="s">
        <v>1657</v>
      </c>
      <c r="G2079">
        <v>18107</v>
      </c>
      <c r="H2079" s="1">
        <v>40079</v>
      </c>
      <c r="I2079" s="1">
        <v>40085</v>
      </c>
      <c r="J2079" s="1">
        <v>52062</v>
      </c>
      <c r="K2079" t="s">
        <v>113</v>
      </c>
      <c r="L2079" t="s">
        <v>187</v>
      </c>
      <c r="M2079">
        <v>0</v>
      </c>
      <c r="N2079">
        <v>0</v>
      </c>
      <c r="O2079" t="s">
        <v>120</v>
      </c>
      <c r="P2079" t="s">
        <v>830</v>
      </c>
      <c r="AH2079">
        <v>1802985</v>
      </c>
      <c r="AI2079">
        <v>1797385</v>
      </c>
      <c r="AJ2079">
        <f t="shared" si="37"/>
        <v>1</v>
      </c>
    </row>
    <row r="2080" spans="1:36">
      <c r="A2080" s="1">
        <v>46218</v>
      </c>
      <c r="B2080" t="s">
        <v>977</v>
      </c>
      <c r="C2080" t="s">
        <v>7</v>
      </c>
      <c r="D2080" t="s">
        <v>1393</v>
      </c>
      <c r="E2080" t="s">
        <v>208</v>
      </c>
      <c r="F2080" t="s">
        <v>1657</v>
      </c>
      <c r="G2080">
        <v>18108</v>
      </c>
      <c r="H2080" s="1">
        <v>40079</v>
      </c>
      <c r="I2080" s="1">
        <v>40085</v>
      </c>
      <c r="J2080" s="1">
        <v>52062</v>
      </c>
      <c r="K2080" t="s">
        <v>113</v>
      </c>
      <c r="L2080" t="s">
        <v>187</v>
      </c>
      <c r="M2080">
        <v>0</v>
      </c>
      <c r="N2080">
        <v>0</v>
      </c>
      <c r="O2080" t="s">
        <v>120</v>
      </c>
      <c r="P2080" t="s">
        <v>830</v>
      </c>
      <c r="AH2080">
        <v>1808961</v>
      </c>
      <c r="AI2080">
        <v>1794973</v>
      </c>
      <c r="AJ2080">
        <f t="shared" si="37"/>
        <v>1</v>
      </c>
    </row>
    <row r="2081" spans="1:36">
      <c r="A2081" s="1">
        <v>46218</v>
      </c>
      <c r="B2081" t="s">
        <v>977</v>
      </c>
      <c r="C2081" t="s">
        <v>7</v>
      </c>
      <c r="D2081" t="s">
        <v>1311</v>
      </c>
      <c r="E2081" t="s">
        <v>208</v>
      </c>
      <c r="F2081" t="s">
        <v>1657</v>
      </c>
      <c r="G2081">
        <v>22650</v>
      </c>
      <c r="H2081" s="1">
        <v>40697</v>
      </c>
      <c r="I2081" s="1">
        <v>40702</v>
      </c>
      <c r="J2081" s="1">
        <v>52062</v>
      </c>
      <c r="K2081" t="s">
        <v>113</v>
      </c>
      <c r="L2081" t="s">
        <v>187</v>
      </c>
      <c r="M2081">
        <v>0</v>
      </c>
      <c r="N2081">
        <v>0</v>
      </c>
      <c r="O2081" t="s">
        <v>120</v>
      </c>
      <c r="P2081" t="s">
        <v>1587</v>
      </c>
      <c r="AH2081">
        <v>1814015</v>
      </c>
      <c r="AI2081">
        <v>1794972</v>
      </c>
      <c r="AJ2081">
        <f t="shared" si="37"/>
        <v>1</v>
      </c>
    </row>
    <row r="2082" spans="1:36">
      <c r="A2082" s="1">
        <v>46218</v>
      </c>
      <c r="B2082" t="s">
        <v>977</v>
      </c>
      <c r="C2082" t="s">
        <v>7</v>
      </c>
      <c r="D2082" t="s">
        <v>1393</v>
      </c>
      <c r="E2082" t="s">
        <v>208</v>
      </c>
      <c r="F2082" t="s">
        <v>1657</v>
      </c>
      <c r="G2082">
        <v>26843</v>
      </c>
      <c r="H2082" s="1">
        <v>41171</v>
      </c>
      <c r="I2082" s="1">
        <v>41176</v>
      </c>
      <c r="J2082" s="1">
        <v>52062</v>
      </c>
      <c r="K2082" t="s">
        <v>113</v>
      </c>
      <c r="L2082" t="s">
        <v>187</v>
      </c>
      <c r="M2082">
        <v>0</v>
      </c>
      <c r="N2082">
        <v>0</v>
      </c>
      <c r="O2082" t="s">
        <v>120</v>
      </c>
      <c r="P2082" t="s">
        <v>831</v>
      </c>
      <c r="AH2082">
        <v>1734773</v>
      </c>
      <c r="AI2082">
        <v>1794971</v>
      </c>
      <c r="AJ2082">
        <f t="shared" si="37"/>
        <v>1</v>
      </c>
    </row>
    <row r="2083" spans="1:36">
      <c r="A2083" s="1">
        <v>46218</v>
      </c>
      <c r="B2083" t="s">
        <v>977</v>
      </c>
      <c r="C2083" t="s">
        <v>7</v>
      </c>
      <c r="D2083" t="s">
        <v>978</v>
      </c>
      <c r="E2083" t="s">
        <v>208</v>
      </c>
      <c r="F2083" t="s">
        <v>1000</v>
      </c>
      <c r="G2083">
        <v>39346</v>
      </c>
      <c r="H2083" s="1">
        <v>42704</v>
      </c>
      <c r="I2083" s="1">
        <v>42725</v>
      </c>
      <c r="J2083" s="1">
        <v>46706</v>
      </c>
      <c r="K2083" t="s">
        <v>113</v>
      </c>
      <c r="L2083" t="s">
        <v>187</v>
      </c>
      <c r="M2083">
        <v>0</v>
      </c>
      <c r="N2083">
        <v>0</v>
      </c>
      <c r="O2083" t="s">
        <v>120</v>
      </c>
      <c r="P2083" t="s">
        <v>510</v>
      </c>
      <c r="AH2083">
        <v>1755607</v>
      </c>
      <c r="AI2083">
        <v>1794328</v>
      </c>
      <c r="AJ2083">
        <f t="shared" si="37"/>
        <v>2</v>
      </c>
    </row>
    <row r="2084" spans="1:36">
      <c r="A2084" s="1">
        <v>46251</v>
      </c>
      <c r="B2084" t="s">
        <v>977</v>
      </c>
      <c r="C2084" t="s">
        <v>7</v>
      </c>
      <c r="D2084" t="s">
        <v>978</v>
      </c>
      <c r="E2084" t="s">
        <v>208</v>
      </c>
      <c r="F2084" t="s">
        <v>1000</v>
      </c>
      <c r="G2084">
        <v>39346</v>
      </c>
      <c r="H2084" s="1">
        <v>42704</v>
      </c>
      <c r="I2084" s="1">
        <v>42725</v>
      </c>
      <c r="J2084" s="1">
        <v>46706</v>
      </c>
      <c r="K2084" t="s">
        <v>113</v>
      </c>
      <c r="L2084" t="s">
        <v>187</v>
      </c>
      <c r="M2084">
        <v>0</v>
      </c>
      <c r="N2084">
        <v>0</v>
      </c>
      <c r="O2084" t="s">
        <v>120</v>
      </c>
      <c r="P2084" t="s">
        <v>510</v>
      </c>
      <c r="AH2084">
        <v>1758473</v>
      </c>
      <c r="AI2084">
        <v>1794330</v>
      </c>
      <c r="AJ2084">
        <f t="shared" si="37"/>
        <v>1</v>
      </c>
    </row>
    <row r="2085" spans="1:36">
      <c r="A2085" s="1">
        <v>46218</v>
      </c>
      <c r="B2085" t="s">
        <v>977</v>
      </c>
      <c r="C2085" t="s">
        <v>7</v>
      </c>
      <c r="D2085" t="s">
        <v>978</v>
      </c>
      <c r="E2085" t="s">
        <v>208</v>
      </c>
      <c r="F2085" t="s">
        <v>1000</v>
      </c>
      <c r="G2085">
        <v>49184</v>
      </c>
      <c r="H2085" s="1">
        <v>43481</v>
      </c>
      <c r="I2085" s="1">
        <v>43483</v>
      </c>
      <c r="J2085" s="1">
        <v>46706</v>
      </c>
      <c r="K2085" t="s">
        <v>113</v>
      </c>
      <c r="L2085" t="s">
        <v>187</v>
      </c>
      <c r="M2085">
        <v>0</v>
      </c>
      <c r="N2085">
        <v>0</v>
      </c>
      <c r="O2085" t="s">
        <v>120</v>
      </c>
      <c r="P2085" t="s">
        <v>362</v>
      </c>
      <c r="AH2085">
        <v>1762585</v>
      </c>
      <c r="AI2085">
        <v>1797425</v>
      </c>
      <c r="AJ2085">
        <f t="shared" si="37"/>
        <v>1</v>
      </c>
    </row>
    <row r="2086" spans="1:36">
      <c r="A2086" s="1">
        <v>46251</v>
      </c>
      <c r="B2086" t="s">
        <v>977</v>
      </c>
      <c r="C2086" t="s">
        <v>7</v>
      </c>
      <c r="D2086" t="s">
        <v>978</v>
      </c>
      <c r="E2086" t="s">
        <v>208</v>
      </c>
      <c r="F2086" t="s">
        <v>1000</v>
      </c>
      <c r="G2086">
        <v>49184</v>
      </c>
      <c r="H2086" s="1">
        <v>43481</v>
      </c>
      <c r="I2086" s="1">
        <v>43483</v>
      </c>
      <c r="J2086" s="1">
        <v>46706</v>
      </c>
      <c r="K2086" t="s">
        <v>113</v>
      </c>
      <c r="L2086" t="s">
        <v>187</v>
      </c>
      <c r="M2086">
        <v>0</v>
      </c>
      <c r="N2086">
        <v>0</v>
      </c>
      <c r="O2086" t="s">
        <v>120</v>
      </c>
      <c r="P2086" t="s">
        <v>362</v>
      </c>
      <c r="AH2086">
        <v>1765481</v>
      </c>
      <c r="AI2086">
        <v>1797464</v>
      </c>
      <c r="AJ2086">
        <f t="shared" si="37"/>
        <v>1</v>
      </c>
    </row>
    <row r="2087" spans="1:36">
      <c r="A2087" s="1">
        <v>46216</v>
      </c>
      <c r="B2087" t="s">
        <v>977</v>
      </c>
      <c r="C2087" t="s">
        <v>7</v>
      </c>
      <c r="D2087" t="s">
        <v>978</v>
      </c>
      <c r="E2087" t="s">
        <v>208</v>
      </c>
      <c r="F2087" t="s">
        <v>1001</v>
      </c>
      <c r="G2087">
        <v>41740</v>
      </c>
      <c r="H2087" s="1">
        <v>42899</v>
      </c>
      <c r="I2087" s="1">
        <v>42907</v>
      </c>
      <c r="J2087" s="1">
        <v>46369</v>
      </c>
      <c r="K2087" t="s">
        <v>113</v>
      </c>
      <c r="L2087" t="s">
        <v>187</v>
      </c>
      <c r="M2087">
        <v>0</v>
      </c>
      <c r="N2087">
        <v>0</v>
      </c>
      <c r="O2087" t="s">
        <v>120</v>
      </c>
      <c r="P2087" t="s">
        <v>827</v>
      </c>
      <c r="AH2087">
        <v>1768316</v>
      </c>
      <c r="AI2087">
        <v>1797495</v>
      </c>
      <c r="AJ2087">
        <f t="shared" si="37"/>
        <v>1</v>
      </c>
    </row>
    <row r="2088" spans="1:36">
      <c r="A2088" s="1">
        <v>46247</v>
      </c>
      <c r="B2088" t="s">
        <v>977</v>
      </c>
      <c r="C2088" t="s">
        <v>7</v>
      </c>
      <c r="D2088" t="s">
        <v>978</v>
      </c>
      <c r="E2088" t="s">
        <v>208</v>
      </c>
      <c r="F2088" t="s">
        <v>1001</v>
      </c>
      <c r="G2088">
        <v>41740</v>
      </c>
      <c r="H2088" s="1">
        <v>42899</v>
      </c>
      <c r="I2088" s="1">
        <v>42907</v>
      </c>
      <c r="J2088" s="1">
        <v>46369</v>
      </c>
      <c r="K2088" t="s">
        <v>113</v>
      </c>
      <c r="L2088" t="s">
        <v>187</v>
      </c>
      <c r="M2088">
        <v>0</v>
      </c>
      <c r="N2088">
        <v>0</v>
      </c>
      <c r="O2088" t="s">
        <v>120</v>
      </c>
      <c r="P2088" t="s">
        <v>827</v>
      </c>
      <c r="AH2088">
        <v>1771436</v>
      </c>
      <c r="AI2088">
        <v>1800288</v>
      </c>
      <c r="AJ2088">
        <f t="shared" si="37"/>
        <v>1</v>
      </c>
    </row>
    <row r="2089" spans="1:36">
      <c r="A2089" s="1">
        <v>46216</v>
      </c>
      <c r="B2089" t="s">
        <v>977</v>
      </c>
      <c r="C2089" t="s">
        <v>7</v>
      </c>
      <c r="D2089" t="s">
        <v>978</v>
      </c>
      <c r="E2089" t="s">
        <v>208</v>
      </c>
      <c r="F2089" t="s">
        <v>1001</v>
      </c>
      <c r="G2089">
        <v>49193</v>
      </c>
      <c r="H2089" s="1">
        <v>43481</v>
      </c>
      <c r="I2089" s="1">
        <v>43483</v>
      </c>
      <c r="J2089" s="1">
        <v>46369</v>
      </c>
      <c r="K2089" t="s">
        <v>113</v>
      </c>
      <c r="L2089" t="s">
        <v>187</v>
      </c>
      <c r="M2089">
        <v>0</v>
      </c>
      <c r="N2089">
        <v>0</v>
      </c>
      <c r="O2089" t="s">
        <v>120</v>
      </c>
      <c r="P2089" t="s">
        <v>782</v>
      </c>
      <c r="AH2089">
        <v>1774885</v>
      </c>
      <c r="AI2089">
        <v>1800289</v>
      </c>
      <c r="AJ2089">
        <f t="shared" si="37"/>
        <v>1</v>
      </c>
    </row>
    <row r="2090" spans="1:36">
      <c r="A2090" s="1">
        <v>46247</v>
      </c>
      <c r="B2090" t="s">
        <v>977</v>
      </c>
      <c r="C2090" t="s">
        <v>7</v>
      </c>
      <c r="D2090" t="s">
        <v>978</v>
      </c>
      <c r="E2090" t="s">
        <v>208</v>
      </c>
      <c r="F2090" t="s">
        <v>1001</v>
      </c>
      <c r="G2090">
        <v>49193</v>
      </c>
      <c r="H2090" s="1">
        <v>43481</v>
      </c>
      <c r="I2090" s="1">
        <v>43483</v>
      </c>
      <c r="J2090" s="1">
        <v>46369</v>
      </c>
      <c r="K2090" t="s">
        <v>113</v>
      </c>
      <c r="L2090" t="s">
        <v>187</v>
      </c>
      <c r="M2090">
        <v>0</v>
      </c>
      <c r="N2090">
        <v>0</v>
      </c>
      <c r="O2090" t="s">
        <v>120</v>
      </c>
      <c r="P2090" t="s">
        <v>782</v>
      </c>
      <c r="AH2090">
        <v>1777580</v>
      </c>
      <c r="AI2090">
        <v>1794327</v>
      </c>
      <c r="AJ2090">
        <f t="shared" si="37"/>
        <v>1</v>
      </c>
    </row>
    <row r="2091" spans="1:36">
      <c r="A2091" s="1">
        <v>46224</v>
      </c>
      <c r="B2091" t="s">
        <v>977</v>
      </c>
      <c r="C2091" t="s">
        <v>7</v>
      </c>
      <c r="D2091" t="s">
        <v>1311</v>
      </c>
      <c r="E2091" t="s">
        <v>208</v>
      </c>
      <c r="F2091" t="s">
        <v>1658</v>
      </c>
      <c r="G2091">
        <v>20401</v>
      </c>
      <c r="H2091" s="1">
        <v>40473</v>
      </c>
      <c r="I2091" s="1">
        <v>40479</v>
      </c>
      <c r="J2091" s="1">
        <v>56635</v>
      </c>
      <c r="K2091" t="s">
        <v>350</v>
      </c>
      <c r="L2091" t="s">
        <v>187</v>
      </c>
      <c r="M2091">
        <v>0</v>
      </c>
      <c r="N2091">
        <v>0</v>
      </c>
      <c r="O2091" t="s">
        <v>120</v>
      </c>
      <c r="P2091" t="s">
        <v>1600</v>
      </c>
      <c r="AH2091">
        <v>1780455</v>
      </c>
      <c r="AI2091">
        <v>1797507</v>
      </c>
      <c r="AJ2091">
        <f t="shared" si="37"/>
        <v>2</v>
      </c>
    </row>
    <row r="2092" spans="1:36">
      <c r="A2092" s="1">
        <v>46224</v>
      </c>
      <c r="B2092" t="s">
        <v>977</v>
      </c>
      <c r="C2092" t="s">
        <v>7</v>
      </c>
      <c r="D2092" t="s">
        <v>1393</v>
      </c>
      <c r="E2092" t="s">
        <v>208</v>
      </c>
      <c r="F2092" t="s">
        <v>1658</v>
      </c>
      <c r="G2092">
        <v>20402</v>
      </c>
      <c r="H2092" s="1">
        <v>40473</v>
      </c>
      <c r="I2092" s="1">
        <v>40479</v>
      </c>
      <c r="J2092" s="1">
        <v>56635</v>
      </c>
      <c r="K2092" t="s">
        <v>350</v>
      </c>
      <c r="L2092" t="s">
        <v>187</v>
      </c>
      <c r="M2092">
        <v>0</v>
      </c>
      <c r="N2092">
        <v>0</v>
      </c>
      <c r="O2092" t="s">
        <v>120</v>
      </c>
      <c r="P2092" t="s">
        <v>1600</v>
      </c>
      <c r="AH2092">
        <v>1783135</v>
      </c>
      <c r="AI2092">
        <v>1794323</v>
      </c>
      <c r="AJ2092">
        <f t="shared" si="37"/>
        <v>1</v>
      </c>
    </row>
    <row r="2093" spans="1:36">
      <c r="A2093" s="1">
        <v>46224</v>
      </c>
      <c r="B2093" t="s">
        <v>977</v>
      </c>
      <c r="C2093" t="s">
        <v>7</v>
      </c>
      <c r="D2093" t="s">
        <v>1311</v>
      </c>
      <c r="E2093" t="s">
        <v>208</v>
      </c>
      <c r="F2093" t="s">
        <v>1658</v>
      </c>
      <c r="G2093">
        <v>22975</v>
      </c>
      <c r="H2093" s="1">
        <v>40739</v>
      </c>
      <c r="I2093" s="1">
        <v>40744</v>
      </c>
      <c r="J2093" s="1">
        <v>56635</v>
      </c>
      <c r="K2093" t="s">
        <v>350</v>
      </c>
      <c r="L2093" t="s">
        <v>187</v>
      </c>
      <c r="M2093">
        <v>0</v>
      </c>
      <c r="N2093">
        <v>0</v>
      </c>
      <c r="O2093" t="s">
        <v>120</v>
      </c>
      <c r="P2093" t="s">
        <v>830</v>
      </c>
      <c r="AH2093">
        <v>1783700</v>
      </c>
      <c r="AI2093">
        <v>1794969</v>
      </c>
      <c r="AJ2093">
        <f t="shared" si="37"/>
        <v>1</v>
      </c>
    </row>
    <row r="2094" spans="1:36">
      <c r="A2094" s="1">
        <v>46224</v>
      </c>
      <c r="B2094" t="s">
        <v>977</v>
      </c>
      <c r="C2094" t="s">
        <v>7</v>
      </c>
      <c r="D2094" t="s">
        <v>1393</v>
      </c>
      <c r="E2094" t="s">
        <v>208</v>
      </c>
      <c r="F2094" t="s">
        <v>1658</v>
      </c>
      <c r="G2094">
        <v>26846</v>
      </c>
      <c r="H2094" s="1">
        <v>41171</v>
      </c>
      <c r="I2094" s="1">
        <v>41176</v>
      </c>
      <c r="J2094" s="1">
        <v>56635</v>
      </c>
      <c r="K2094" t="s">
        <v>350</v>
      </c>
      <c r="L2094" t="s">
        <v>187</v>
      </c>
      <c r="M2094">
        <v>0</v>
      </c>
      <c r="N2094">
        <v>0</v>
      </c>
      <c r="O2094" t="s">
        <v>120</v>
      </c>
      <c r="P2094" t="s">
        <v>831</v>
      </c>
      <c r="AH2094">
        <v>1790860</v>
      </c>
      <c r="AI2094">
        <v>1794968</v>
      </c>
      <c r="AJ2094">
        <f t="shared" si="37"/>
        <v>1</v>
      </c>
    </row>
    <row r="2095" spans="1:36">
      <c r="A2095" s="1">
        <v>46225</v>
      </c>
      <c r="B2095" t="s">
        <v>977</v>
      </c>
      <c r="C2095" t="s">
        <v>7</v>
      </c>
      <c r="D2095" t="s">
        <v>1323</v>
      </c>
      <c r="E2095" t="s">
        <v>208</v>
      </c>
      <c r="F2095" t="s">
        <v>1659</v>
      </c>
      <c r="G2095">
        <v>28174</v>
      </c>
      <c r="H2095" s="1">
        <v>41347</v>
      </c>
      <c r="I2095" s="1">
        <v>41352</v>
      </c>
      <c r="J2095" s="1">
        <v>56179</v>
      </c>
      <c r="K2095" t="s">
        <v>113</v>
      </c>
      <c r="L2095" t="s">
        <v>187</v>
      </c>
      <c r="M2095">
        <v>0</v>
      </c>
      <c r="N2095">
        <v>0</v>
      </c>
      <c r="O2095" t="s">
        <v>120</v>
      </c>
      <c r="P2095" t="s">
        <v>420</v>
      </c>
      <c r="AH2095">
        <v>1794318</v>
      </c>
      <c r="AI2095">
        <v>1794783</v>
      </c>
      <c r="AJ2095">
        <f t="shared" si="37"/>
        <v>1</v>
      </c>
    </row>
    <row r="2096" spans="1:36">
      <c r="A2096" s="1">
        <v>46225</v>
      </c>
      <c r="B2096" t="s">
        <v>977</v>
      </c>
      <c r="C2096" t="s">
        <v>7</v>
      </c>
      <c r="D2096" t="s">
        <v>1323</v>
      </c>
      <c r="E2096" t="s">
        <v>208</v>
      </c>
      <c r="F2096" t="s">
        <v>1659</v>
      </c>
      <c r="G2096">
        <v>34918</v>
      </c>
      <c r="H2096" s="1">
        <v>42214</v>
      </c>
      <c r="I2096" s="1">
        <v>42216</v>
      </c>
      <c r="J2096" s="1">
        <v>56179</v>
      </c>
      <c r="K2096" t="s">
        <v>113</v>
      </c>
      <c r="L2096" t="s">
        <v>187</v>
      </c>
      <c r="M2096">
        <v>0</v>
      </c>
      <c r="N2096">
        <v>0</v>
      </c>
      <c r="O2096" t="s">
        <v>120</v>
      </c>
      <c r="P2096" t="s">
        <v>674</v>
      </c>
      <c r="AH2096">
        <v>1797507</v>
      </c>
      <c r="AI2096">
        <v>1797487</v>
      </c>
      <c r="AJ2096">
        <f t="shared" si="37"/>
        <v>1</v>
      </c>
    </row>
    <row r="2097" spans="1:36">
      <c r="A2097" s="1">
        <v>46225</v>
      </c>
      <c r="B2097" t="s">
        <v>977</v>
      </c>
      <c r="C2097" t="s">
        <v>7</v>
      </c>
      <c r="D2097" t="s">
        <v>1323</v>
      </c>
      <c r="E2097" t="s">
        <v>208</v>
      </c>
      <c r="F2097" t="s">
        <v>1660</v>
      </c>
      <c r="G2097">
        <v>29451</v>
      </c>
      <c r="H2097" s="1">
        <v>41529</v>
      </c>
      <c r="I2097" s="1">
        <v>41543</v>
      </c>
      <c r="J2097" s="1">
        <v>56178</v>
      </c>
      <c r="K2097" t="s">
        <v>113</v>
      </c>
      <c r="L2097" t="s">
        <v>187</v>
      </c>
      <c r="M2097">
        <v>0</v>
      </c>
      <c r="N2097">
        <v>0</v>
      </c>
      <c r="O2097" t="s">
        <v>120</v>
      </c>
      <c r="P2097" t="s">
        <v>510</v>
      </c>
      <c r="AH2097">
        <v>1800454</v>
      </c>
      <c r="AI2097">
        <v>1797506</v>
      </c>
      <c r="AJ2097">
        <f t="shared" si="37"/>
        <v>2</v>
      </c>
    </row>
    <row r="2098" spans="1:36">
      <c r="A2098" s="1">
        <v>46225</v>
      </c>
      <c r="B2098" t="s">
        <v>977</v>
      </c>
      <c r="C2098" t="s">
        <v>7</v>
      </c>
      <c r="D2098" t="s">
        <v>1393</v>
      </c>
      <c r="E2098" t="s">
        <v>208</v>
      </c>
      <c r="F2098" t="s">
        <v>1660</v>
      </c>
      <c r="G2098">
        <v>29452</v>
      </c>
      <c r="H2098" s="1">
        <v>41529</v>
      </c>
      <c r="I2098" s="1">
        <v>41543</v>
      </c>
      <c r="J2098" s="1">
        <v>56178</v>
      </c>
      <c r="K2098" t="s">
        <v>113</v>
      </c>
      <c r="L2098" t="s">
        <v>187</v>
      </c>
      <c r="M2098">
        <v>0</v>
      </c>
      <c r="N2098">
        <v>0</v>
      </c>
      <c r="O2098" t="s">
        <v>120</v>
      </c>
      <c r="P2098" t="s">
        <v>510</v>
      </c>
      <c r="AH2098">
        <v>1802983</v>
      </c>
      <c r="AI2098">
        <v>1797509</v>
      </c>
      <c r="AJ2098">
        <f t="shared" si="37"/>
        <v>2</v>
      </c>
    </row>
    <row r="2099" spans="1:36">
      <c r="A2099" s="1">
        <v>46225</v>
      </c>
      <c r="B2099" t="s">
        <v>977</v>
      </c>
      <c r="C2099" t="s">
        <v>7</v>
      </c>
      <c r="D2099" t="s">
        <v>1393</v>
      </c>
      <c r="E2099" t="s">
        <v>208</v>
      </c>
      <c r="F2099" t="s">
        <v>1660</v>
      </c>
      <c r="G2099">
        <v>32635</v>
      </c>
      <c r="H2099" s="1">
        <v>41920</v>
      </c>
      <c r="I2099" s="1">
        <v>41922</v>
      </c>
      <c r="J2099" s="1">
        <v>56178</v>
      </c>
      <c r="K2099" t="s">
        <v>113</v>
      </c>
      <c r="L2099" t="s">
        <v>187</v>
      </c>
      <c r="M2099">
        <v>0</v>
      </c>
      <c r="N2099">
        <v>0</v>
      </c>
      <c r="O2099" t="s">
        <v>120</v>
      </c>
      <c r="P2099" t="s">
        <v>1587</v>
      </c>
      <c r="AH2099">
        <v>1808958</v>
      </c>
      <c r="AI2099">
        <v>1797508</v>
      </c>
      <c r="AJ2099">
        <f t="shared" si="37"/>
        <v>2</v>
      </c>
    </row>
    <row r="2100" spans="1:36">
      <c r="A2100" s="1">
        <v>46225</v>
      </c>
      <c r="B2100" t="s">
        <v>977</v>
      </c>
      <c r="C2100" t="s">
        <v>7</v>
      </c>
      <c r="D2100" t="s">
        <v>1323</v>
      </c>
      <c r="E2100" t="s">
        <v>208</v>
      </c>
      <c r="F2100" t="s">
        <v>1660</v>
      </c>
      <c r="G2100">
        <v>34921</v>
      </c>
      <c r="H2100" s="1">
        <v>42214</v>
      </c>
      <c r="I2100" s="1">
        <v>42216</v>
      </c>
      <c r="J2100" s="1">
        <v>56178</v>
      </c>
      <c r="K2100" t="s">
        <v>113</v>
      </c>
      <c r="L2100" t="s">
        <v>187</v>
      </c>
      <c r="M2100">
        <v>0</v>
      </c>
      <c r="N2100">
        <v>0</v>
      </c>
      <c r="O2100" t="s">
        <v>120</v>
      </c>
      <c r="P2100" t="s">
        <v>1661</v>
      </c>
      <c r="AH2100">
        <v>1814012</v>
      </c>
      <c r="AI2100">
        <v>1797455</v>
      </c>
      <c r="AJ2100">
        <f t="shared" si="37"/>
        <v>1</v>
      </c>
    </row>
    <row r="2101" spans="1:36">
      <c r="A2101" s="1">
        <v>46230</v>
      </c>
      <c r="B2101" t="s">
        <v>977</v>
      </c>
      <c r="C2101" t="s">
        <v>7</v>
      </c>
      <c r="D2101" t="s">
        <v>1311</v>
      </c>
      <c r="E2101" t="s">
        <v>208</v>
      </c>
      <c r="F2101" t="s">
        <v>1329</v>
      </c>
      <c r="G2101">
        <v>22544</v>
      </c>
      <c r="H2101" s="1">
        <v>40690</v>
      </c>
      <c r="I2101" s="1">
        <v>40703</v>
      </c>
      <c r="J2101" s="1">
        <v>55298</v>
      </c>
      <c r="K2101" t="s">
        <v>350</v>
      </c>
      <c r="L2101" t="s">
        <v>352</v>
      </c>
      <c r="M2101">
        <v>0</v>
      </c>
      <c r="N2101">
        <v>0</v>
      </c>
      <c r="O2101" t="s">
        <v>120</v>
      </c>
      <c r="P2101" t="s">
        <v>1590</v>
      </c>
      <c r="AH2101">
        <v>1734770</v>
      </c>
      <c r="AI2101">
        <v>1797505</v>
      </c>
      <c r="AJ2101">
        <f t="shared" si="37"/>
        <v>2</v>
      </c>
    </row>
    <row r="2102" spans="1:36">
      <c r="A2102" s="1">
        <v>46230</v>
      </c>
      <c r="B2102" t="s">
        <v>977</v>
      </c>
      <c r="C2102" t="s">
        <v>7</v>
      </c>
      <c r="D2102" t="s">
        <v>1311</v>
      </c>
      <c r="E2102" t="s">
        <v>208</v>
      </c>
      <c r="F2102" t="s">
        <v>1329</v>
      </c>
      <c r="G2102">
        <v>23358</v>
      </c>
      <c r="H2102" s="1">
        <v>40794</v>
      </c>
      <c r="I2102" s="1">
        <v>40799</v>
      </c>
      <c r="J2102" s="1">
        <v>55298</v>
      </c>
      <c r="K2102" t="s">
        <v>350</v>
      </c>
      <c r="L2102" t="s">
        <v>352</v>
      </c>
      <c r="M2102">
        <v>0</v>
      </c>
      <c r="N2102">
        <v>0</v>
      </c>
      <c r="O2102" t="s">
        <v>120</v>
      </c>
      <c r="P2102" t="s">
        <v>993</v>
      </c>
      <c r="AH2102">
        <v>1755605</v>
      </c>
      <c r="AI2102">
        <v>1797510</v>
      </c>
      <c r="AJ2102">
        <f t="shared" si="37"/>
        <v>1</v>
      </c>
    </row>
    <row r="2103" spans="1:36">
      <c r="A2103" s="1">
        <v>46230</v>
      </c>
      <c r="B2103" t="s">
        <v>977</v>
      </c>
      <c r="C2103" t="s">
        <v>7</v>
      </c>
      <c r="D2103" t="s">
        <v>1311</v>
      </c>
      <c r="E2103" t="s">
        <v>208</v>
      </c>
      <c r="F2103" t="s">
        <v>1329</v>
      </c>
      <c r="G2103">
        <v>23819</v>
      </c>
      <c r="H2103" s="1">
        <v>40844</v>
      </c>
      <c r="I2103" s="1">
        <v>40849</v>
      </c>
      <c r="J2103" s="1">
        <v>55298</v>
      </c>
      <c r="K2103" t="s">
        <v>350</v>
      </c>
      <c r="L2103" t="s">
        <v>352</v>
      </c>
      <c r="M2103">
        <v>0</v>
      </c>
      <c r="N2103">
        <v>0</v>
      </c>
      <c r="O2103" t="s">
        <v>120</v>
      </c>
      <c r="P2103" t="s">
        <v>1590</v>
      </c>
      <c r="AH2103">
        <v>1758471</v>
      </c>
      <c r="AI2103">
        <v>1800271</v>
      </c>
      <c r="AJ2103">
        <f t="shared" si="37"/>
        <v>1</v>
      </c>
    </row>
    <row r="2104" spans="1:36">
      <c r="A2104" s="1">
        <v>46230</v>
      </c>
      <c r="B2104" t="s">
        <v>977</v>
      </c>
      <c r="C2104" t="s">
        <v>7</v>
      </c>
      <c r="D2104" t="s">
        <v>1311</v>
      </c>
      <c r="E2104" t="s">
        <v>208</v>
      </c>
      <c r="F2104" t="s">
        <v>1329</v>
      </c>
      <c r="G2104">
        <v>24718</v>
      </c>
      <c r="H2104" s="1">
        <v>40938</v>
      </c>
      <c r="I2104" s="1">
        <v>40941</v>
      </c>
      <c r="J2104" s="1">
        <v>55298</v>
      </c>
      <c r="K2104" t="s">
        <v>350</v>
      </c>
      <c r="L2104" t="s">
        <v>352</v>
      </c>
      <c r="M2104">
        <v>0</v>
      </c>
      <c r="N2104">
        <v>0</v>
      </c>
      <c r="O2104" t="s">
        <v>120</v>
      </c>
      <c r="P2104" t="s">
        <v>1590</v>
      </c>
      <c r="AH2104">
        <v>1762584</v>
      </c>
      <c r="AI2104">
        <v>1797427</v>
      </c>
      <c r="AJ2104">
        <f t="shared" si="37"/>
        <v>1</v>
      </c>
    </row>
    <row r="2105" spans="1:36">
      <c r="A2105" s="1">
        <v>46223</v>
      </c>
      <c r="B2105" t="s">
        <v>977</v>
      </c>
      <c r="C2105" t="s">
        <v>7</v>
      </c>
      <c r="D2105" t="s">
        <v>1311</v>
      </c>
      <c r="E2105" t="s">
        <v>208</v>
      </c>
      <c r="F2105" t="s">
        <v>1662</v>
      </c>
      <c r="G2105">
        <v>25794</v>
      </c>
      <c r="H2105" s="1">
        <v>41045</v>
      </c>
      <c r="I2105" s="1">
        <v>41052</v>
      </c>
      <c r="J2105" s="1">
        <v>56540</v>
      </c>
      <c r="K2105" t="s">
        <v>350</v>
      </c>
      <c r="L2105" t="s">
        <v>352</v>
      </c>
      <c r="M2105">
        <v>0</v>
      </c>
      <c r="N2105">
        <v>0</v>
      </c>
      <c r="O2105" t="s">
        <v>120</v>
      </c>
      <c r="P2105" t="s">
        <v>1663</v>
      </c>
      <c r="AH2105">
        <v>1765479</v>
      </c>
      <c r="AI2105">
        <v>1797435</v>
      </c>
      <c r="AJ2105">
        <f t="shared" si="37"/>
        <v>1</v>
      </c>
    </row>
    <row r="2106" spans="1:36">
      <c r="A2106" s="1">
        <v>46223</v>
      </c>
      <c r="B2106" t="s">
        <v>977</v>
      </c>
      <c r="C2106" t="s">
        <v>7</v>
      </c>
      <c r="D2106" t="s">
        <v>1393</v>
      </c>
      <c r="E2106" t="s">
        <v>208</v>
      </c>
      <c r="F2106" t="s">
        <v>1662</v>
      </c>
      <c r="G2106">
        <v>25795</v>
      </c>
      <c r="H2106" s="1">
        <v>41045</v>
      </c>
      <c r="I2106" s="1">
        <v>41052</v>
      </c>
      <c r="J2106" s="1">
        <v>56540</v>
      </c>
      <c r="K2106" t="s">
        <v>350</v>
      </c>
      <c r="L2106" t="s">
        <v>352</v>
      </c>
      <c r="M2106">
        <v>0</v>
      </c>
      <c r="N2106">
        <v>0</v>
      </c>
      <c r="O2106" t="s">
        <v>120</v>
      </c>
      <c r="P2106" t="s">
        <v>1663</v>
      </c>
      <c r="AH2106">
        <v>1768314</v>
      </c>
      <c r="AI2106">
        <v>1797462</v>
      </c>
      <c r="AJ2106">
        <f t="shared" si="37"/>
        <v>1</v>
      </c>
    </row>
    <row r="2107" spans="1:36">
      <c r="A2107" s="1">
        <v>46223</v>
      </c>
      <c r="B2107" t="s">
        <v>977</v>
      </c>
      <c r="C2107" t="s">
        <v>7</v>
      </c>
      <c r="D2107" t="s">
        <v>1393</v>
      </c>
      <c r="E2107" t="s">
        <v>208</v>
      </c>
      <c r="F2107" t="s">
        <v>1662</v>
      </c>
      <c r="G2107">
        <v>26517</v>
      </c>
      <c r="H2107" s="1">
        <v>41141</v>
      </c>
      <c r="I2107" s="1">
        <v>41144</v>
      </c>
      <c r="J2107" s="1">
        <v>56540</v>
      </c>
      <c r="K2107" t="s">
        <v>350</v>
      </c>
      <c r="L2107" t="s">
        <v>352</v>
      </c>
      <c r="M2107">
        <v>0</v>
      </c>
      <c r="N2107">
        <v>0</v>
      </c>
      <c r="O2107" t="s">
        <v>120</v>
      </c>
      <c r="P2107" t="s">
        <v>219</v>
      </c>
      <c r="AH2107">
        <v>1771434</v>
      </c>
      <c r="AI2107">
        <v>1800274</v>
      </c>
      <c r="AJ2107">
        <f t="shared" si="37"/>
        <v>1</v>
      </c>
    </row>
    <row r="2108" spans="1:36">
      <c r="A2108" s="1">
        <v>46223</v>
      </c>
      <c r="B2108" t="s">
        <v>977</v>
      </c>
      <c r="C2108" t="s">
        <v>7</v>
      </c>
      <c r="D2108" t="s">
        <v>1311</v>
      </c>
      <c r="E2108" t="s">
        <v>208</v>
      </c>
      <c r="F2108" t="s">
        <v>1662</v>
      </c>
      <c r="G2108">
        <v>26518</v>
      </c>
      <c r="H2108" s="1">
        <v>41141</v>
      </c>
      <c r="I2108" s="1">
        <v>41144</v>
      </c>
      <c r="J2108" s="1">
        <v>56540</v>
      </c>
      <c r="K2108" t="s">
        <v>350</v>
      </c>
      <c r="L2108" t="s">
        <v>352</v>
      </c>
      <c r="M2108">
        <v>0</v>
      </c>
      <c r="N2108">
        <v>0</v>
      </c>
      <c r="O2108" t="s">
        <v>120</v>
      </c>
      <c r="P2108" t="s">
        <v>219</v>
      </c>
      <c r="AH2108">
        <v>1774884</v>
      </c>
      <c r="AI2108">
        <v>1800275</v>
      </c>
      <c r="AJ2108">
        <f t="shared" si="37"/>
        <v>1</v>
      </c>
    </row>
    <row r="2109" spans="1:36">
      <c r="A2109" s="1">
        <v>46223</v>
      </c>
      <c r="B2109" t="s">
        <v>977</v>
      </c>
      <c r="C2109" t="s">
        <v>7</v>
      </c>
      <c r="D2109" t="s">
        <v>1311</v>
      </c>
      <c r="E2109" t="s">
        <v>208</v>
      </c>
      <c r="F2109" t="s">
        <v>1662</v>
      </c>
      <c r="G2109">
        <v>26938</v>
      </c>
      <c r="H2109" s="1">
        <v>41179</v>
      </c>
      <c r="I2109" s="1">
        <v>41184</v>
      </c>
      <c r="J2109" s="1">
        <v>56540</v>
      </c>
      <c r="K2109" t="s">
        <v>350</v>
      </c>
      <c r="L2109" t="s">
        <v>352</v>
      </c>
      <c r="M2109">
        <v>0</v>
      </c>
      <c r="N2109">
        <v>0</v>
      </c>
      <c r="O2109" t="s">
        <v>120</v>
      </c>
      <c r="P2109" t="s">
        <v>1587</v>
      </c>
      <c r="AH2109">
        <v>1777578</v>
      </c>
      <c r="AI2109">
        <v>1800273</v>
      </c>
      <c r="AJ2109">
        <f t="shared" si="37"/>
        <v>1</v>
      </c>
    </row>
    <row r="2110" spans="1:36">
      <c r="A2110" s="1">
        <v>46227</v>
      </c>
      <c r="B2110" t="s">
        <v>977</v>
      </c>
      <c r="C2110" t="s">
        <v>7</v>
      </c>
      <c r="D2110" t="s">
        <v>1311</v>
      </c>
      <c r="E2110" t="s">
        <v>208</v>
      </c>
      <c r="F2110" t="s">
        <v>1664</v>
      </c>
      <c r="G2110">
        <v>24888</v>
      </c>
      <c r="H2110" s="1">
        <v>40953</v>
      </c>
      <c r="I2110" s="1">
        <v>40956</v>
      </c>
      <c r="J2110" s="1">
        <v>53806</v>
      </c>
      <c r="K2110" t="s">
        <v>350</v>
      </c>
      <c r="L2110" t="s">
        <v>352</v>
      </c>
      <c r="M2110">
        <v>0</v>
      </c>
      <c r="N2110">
        <v>0</v>
      </c>
      <c r="O2110" t="s">
        <v>120</v>
      </c>
      <c r="P2110" t="s">
        <v>800</v>
      </c>
      <c r="AH2110">
        <v>1780453</v>
      </c>
      <c r="AI2110">
        <v>1800277</v>
      </c>
      <c r="AJ2110">
        <f t="shared" si="37"/>
        <v>1</v>
      </c>
    </row>
    <row r="2111" spans="1:36">
      <c r="A2111" s="1">
        <v>46227</v>
      </c>
      <c r="B2111" t="s">
        <v>977</v>
      </c>
      <c r="C2111" t="s">
        <v>7</v>
      </c>
      <c r="D2111" t="s">
        <v>1311</v>
      </c>
      <c r="E2111" t="s">
        <v>208</v>
      </c>
      <c r="F2111" t="s">
        <v>1664</v>
      </c>
      <c r="G2111">
        <v>25491</v>
      </c>
      <c r="H2111" s="1">
        <v>41009</v>
      </c>
      <c r="I2111" s="1">
        <v>41012</v>
      </c>
      <c r="J2111" s="1">
        <v>53806</v>
      </c>
      <c r="K2111" t="s">
        <v>350</v>
      </c>
      <c r="L2111" t="s">
        <v>352</v>
      </c>
      <c r="M2111">
        <v>0</v>
      </c>
      <c r="N2111">
        <v>0</v>
      </c>
      <c r="O2111" t="s">
        <v>120</v>
      </c>
      <c r="P2111" t="s">
        <v>1665</v>
      </c>
      <c r="AH2111">
        <v>1783133</v>
      </c>
      <c r="AI2111">
        <v>1800276</v>
      </c>
      <c r="AJ2111">
        <f t="shared" si="37"/>
        <v>1</v>
      </c>
    </row>
    <row r="2112" spans="1:36">
      <c r="A2112" s="1">
        <v>46223</v>
      </c>
      <c r="B2112" t="s">
        <v>977</v>
      </c>
      <c r="C2112" t="s">
        <v>7</v>
      </c>
      <c r="D2112" t="s">
        <v>1393</v>
      </c>
      <c r="E2112" t="s">
        <v>208</v>
      </c>
      <c r="F2112" t="s">
        <v>1322</v>
      </c>
      <c r="G2112">
        <v>32161</v>
      </c>
      <c r="H2112" s="1">
        <v>41887</v>
      </c>
      <c r="I2112" s="1">
        <v>41894</v>
      </c>
      <c r="J2112" s="1">
        <v>57272</v>
      </c>
      <c r="K2112" t="s">
        <v>350</v>
      </c>
      <c r="L2112" t="s">
        <v>352</v>
      </c>
      <c r="M2112">
        <v>0</v>
      </c>
      <c r="N2112">
        <v>0</v>
      </c>
      <c r="O2112" t="s">
        <v>120</v>
      </c>
      <c r="P2112" t="s">
        <v>1665</v>
      </c>
      <c r="AH2112">
        <v>1783698</v>
      </c>
      <c r="AI2112">
        <v>1800326</v>
      </c>
      <c r="AJ2112">
        <f t="shared" si="37"/>
        <v>1</v>
      </c>
    </row>
    <row r="2113" spans="1:36">
      <c r="A2113" s="1">
        <v>46223</v>
      </c>
      <c r="B2113" t="s">
        <v>977</v>
      </c>
      <c r="C2113" t="s">
        <v>7</v>
      </c>
      <c r="D2113" t="s">
        <v>1434</v>
      </c>
      <c r="E2113" t="s">
        <v>208</v>
      </c>
      <c r="F2113" t="s">
        <v>1322</v>
      </c>
      <c r="G2113">
        <v>32163</v>
      </c>
      <c r="H2113" s="1">
        <v>41887</v>
      </c>
      <c r="I2113" s="1">
        <v>41894</v>
      </c>
      <c r="J2113" s="1">
        <v>57272</v>
      </c>
      <c r="K2113" t="s">
        <v>350</v>
      </c>
      <c r="L2113" t="s">
        <v>352</v>
      </c>
      <c r="M2113">
        <v>0</v>
      </c>
      <c r="N2113">
        <v>0</v>
      </c>
      <c r="O2113" t="s">
        <v>120</v>
      </c>
      <c r="P2113" t="s">
        <v>1665</v>
      </c>
      <c r="AH2113">
        <v>1790857</v>
      </c>
      <c r="AI2113">
        <v>1802896</v>
      </c>
      <c r="AJ2113">
        <f t="shared" si="37"/>
        <v>1</v>
      </c>
    </row>
    <row r="2114" spans="1:36">
      <c r="A2114" s="1">
        <v>46223</v>
      </c>
      <c r="B2114" t="s">
        <v>977</v>
      </c>
      <c r="C2114" t="s">
        <v>7</v>
      </c>
      <c r="D2114" t="s">
        <v>1393</v>
      </c>
      <c r="E2114" t="s">
        <v>208</v>
      </c>
      <c r="F2114" t="s">
        <v>1322</v>
      </c>
      <c r="G2114">
        <v>34253</v>
      </c>
      <c r="H2114" s="1">
        <v>42123</v>
      </c>
      <c r="I2114" s="1">
        <v>42125</v>
      </c>
      <c r="J2114" s="1">
        <v>57272</v>
      </c>
      <c r="K2114" t="s">
        <v>350</v>
      </c>
      <c r="L2114" t="s">
        <v>352</v>
      </c>
      <c r="M2114">
        <v>0</v>
      </c>
      <c r="N2114">
        <v>0</v>
      </c>
      <c r="O2114" t="s">
        <v>120</v>
      </c>
      <c r="P2114" t="s">
        <v>831</v>
      </c>
      <c r="AH2114">
        <v>1794317</v>
      </c>
      <c r="AI2114">
        <v>1802897</v>
      </c>
      <c r="AJ2114">
        <f t="shared" si="37"/>
        <v>1</v>
      </c>
    </row>
    <row r="2115" spans="1:36">
      <c r="A2115" s="1">
        <v>46223</v>
      </c>
      <c r="B2115" t="s">
        <v>977</v>
      </c>
      <c r="C2115" t="s">
        <v>7</v>
      </c>
      <c r="D2115" t="s">
        <v>1434</v>
      </c>
      <c r="E2115" t="s">
        <v>208</v>
      </c>
      <c r="F2115" t="s">
        <v>1322</v>
      </c>
      <c r="G2115">
        <v>35675</v>
      </c>
      <c r="H2115" s="1">
        <v>42282</v>
      </c>
      <c r="I2115" s="1">
        <v>42285</v>
      </c>
      <c r="J2115" s="1">
        <v>57272</v>
      </c>
      <c r="K2115" t="s">
        <v>350</v>
      </c>
      <c r="L2115" t="s">
        <v>352</v>
      </c>
      <c r="M2115">
        <v>0</v>
      </c>
      <c r="N2115">
        <v>0</v>
      </c>
      <c r="O2115" t="s">
        <v>120</v>
      </c>
      <c r="P2115" t="s">
        <v>993</v>
      </c>
      <c r="AH2115">
        <v>1797506</v>
      </c>
      <c r="AI2115">
        <v>1800316</v>
      </c>
      <c r="AJ2115">
        <f t="shared" si="37"/>
        <v>1</v>
      </c>
    </row>
    <row r="2116" spans="1:36">
      <c r="A2116" s="1">
        <v>46223</v>
      </c>
      <c r="B2116" t="s">
        <v>977</v>
      </c>
      <c r="C2116" t="s">
        <v>7</v>
      </c>
      <c r="D2116" t="s">
        <v>1434</v>
      </c>
      <c r="E2116" t="s">
        <v>208</v>
      </c>
      <c r="F2116" t="s">
        <v>1666</v>
      </c>
      <c r="G2116">
        <v>32798</v>
      </c>
      <c r="H2116" s="1">
        <v>41940</v>
      </c>
      <c r="I2116" s="1">
        <v>41943</v>
      </c>
      <c r="J2116" s="1">
        <v>50425</v>
      </c>
      <c r="K2116" t="s">
        <v>350</v>
      </c>
      <c r="L2116" t="s">
        <v>352</v>
      </c>
      <c r="M2116">
        <v>0</v>
      </c>
      <c r="N2116">
        <v>0</v>
      </c>
      <c r="O2116" t="s">
        <v>120</v>
      </c>
      <c r="P2116" t="s">
        <v>1583</v>
      </c>
      <c r="AH2116">
        <v>1800453</v>
      </c>
      <c r="AI2116">
        <v>1800312</v>
      </c>
      <c r="AJ2116">
        <f t="shared" ref="AJ2116:AJ2179" si="38">COUNTIF(AH:AH,AI2116)</f>
        <v>1</v>
      </c>
    </row>
    <row r="2117" spans="1:36">
      <c r="A2117" s="1">
        <v>46223</v>
      </c>
      <c r="B2117" t="s">
        <v>977</v>
      </c>
      <c r="C2117" t="s">
        <v>7</v>
      </c>
      <c r="D2117" t="s">
        <v>1434</v>
      </c>
      <c r="E2117" t="s">
        <v>208</v>
      </c>
      <c r="F2117" t="s">
        <v>1666</v>
      </c>
      <c r="G2117">
        <v>32815</v>
      </c>
      <c r="H2117" s="1">
        <v>41941</v>
      </c>
      <c r="I2117" s="1">
        <v>41943</v>
      </c>
      <c r="J2117" s="1">
        <v>50425</v>
      </c>
      <c r="K2117" t="s">
        <v>350</v>
      </c>
      <c r="L2117" t="s">
        <v>352</v>
      </c>
      <c r="M2117">
        <v>0</v>
      </c>
      <c r="N2117">
        <v>0</v>
      </c>
      <c r="O2117" t="s">
        <v>120</v>
      </c>
      <c r="P2117" t="s">
        <v>1583</v>
      </c>
      <c r="AH2117">
        <v>1802981</v>
      </c>
      <c r="AI2117">
        <v>1800311</v>
      </c>
      <c r="AJ2117">
        <f t="shared" si="38"/>
        <v>1</v>
      </c>
    </row>
    <row r="2118" spans="1:36">
      <c r="A2118" s="1">
        <v>46223</v>
      </c>
      <c r="B2118" t="s">
        <v>977</v>
      </c>
      <c r="C2118" t="s">
        <v>7</v>
      </c>
      <c r="D2118" t="s">
        <v>1434</v>
      </c>
      <c r="E2118" t="s">
        <v>208</v>
      </c>
      <c r="F2118" t="s">
        <v>1666</v>
      </c>
      <c r="G2118">
        <v>35935</v>
      </c>
      <c r="H2118" s="1">
        <v>42307</v>
      </c>
      <c r="I2118" s="1">
        <v>42311</v>
      </c>
      <c r="J2118" s="1">
        <v>50425</v>
      </c>
      <c r="K2118" t="s">
        <v>350</v>
      </c>
      <c r="L2118" t="s">
        <v>352</v>
      </c>
      <c r="M2118">
        <v>0</v>
      </c>
      <c r="N2118">
        <v>0</v>
      </c>
      <c r="O2118" t="s">
        <v>120</v>
      </c>
      <c r="P2118" t="s">
        <v>1599</v>
      </c>
      <c r="AH2118">
        <v>1808957</v>
      </c>
      <c r="AI2118">
        <v>1800300</v>
      </c>
      <c r="AJ2118">
        <f t="shared" si="38"/>
        <v>1</v>
      </c>
    </row>
    <row r="2119" spans="1:36">
      <c r="A2119" s="1">
        <v>46251</v>
      </c>
      <c r="B2119" t="s">
        <v>977</v>
      </c>
      <c r="C2119" t="s">
        <v>7</v>
      </c>
      <c r="D2119" t="s">
        <v>1434</v>
      </c>
      <c r="E2119" t="s">
        <v>208</v>
      </c>
      <c r="F2119" t="s">
        <v>1343</v>
      </c>
      <c r="G2119">
        <v>32707</v>
      </c>
      <c r="H2119" s="1">
        <v>41928</v>
      </c>
      <c r="I2119" s="1">
        <v>41932</v>
      </c>
      <c r="J2119" s="1">
        <v>55076</v>
      </c>
      <c r="K2119" t="s">
        <v>350</v>
      </c>
      <c r="L2119" t="s">
        <v>352</v>
      </c>
      <c r="M2119">
        <v>0</v>
      </c>
      <c r="N2119">
        <v>0</v>
      </c>
      <c r="O2119" t="s">
        <v>120</v>
      </c>
      <c r="P2119" t="s">
        <v>998</v>
      </c>
      <c r="AH2119">
        <v>1814010</v>
      </c>
      <c r="AI2119">
        <v>1800317</v>
      </c>
      <c r="AJ2119">
        <f t="shared" si="38"/>
        <v>1</v>
      </c>
    </row>
    <row r="2120" spans="1:36">
      <c r="A2120" s="1">
        <v>46218</v>
      </c>
      <c r="B2120" t="s">
        <v>977</v>
      </c>
      <c r="C2120" t="s">
        <v>7</v>
      </c>
      <c r="D2120" t="s">
        <v>1434</v>
      </c>
      <c r="E2120" t="s">
        <v>208</v>
      </c>
      <c r="F2120" t="s">
        <v>1343</v>
      </c>
      <c r="G2120">
        <v>32707</v>
      </c>
      <c r="H2120" s="1">
        <v>41928</v>
      </c>
      <c r="I2120" s="1">
        <v>41932</v>
      </c>
      <c r="J2120" s="1">
        <v>55076</v>
      </c>
      <c r="K2120" t="s">
        <v>350</v>
      </c>
      <c r="L2120" t="s">
        <v>352</v>
      </c>
      <c r="M2120">
        <v>0</v>
      </c>
      <c r="N2120">
        <v>0</v>
      </c>
      <c r="O2120" t="s">
        <v>120</v>
      </c>
      <c r="P2120" t="s">
        <v>998</v>
      </c>
      <c r="AH2120">
        <v>1734774</v>
      </c>
      <c r="AI2120">
        <v>1800314</v>
      </c>
      <c r="AJ2120">
        <f t="shared" si="38"/>
        <v>1</v>
      </c>
    </row>
    <row r="2121" spans="1:36">
      <c r="A2121" s="1">
        <v>46218</v>
      </c>
      <c r="B2121" t="s">
        <v>977</v>
      </c>
      <c r="C2121" t="s">
        <v>7</v>
      </c>
      <c r="D2121" t="s">
        <v>1434</v>
      </c>
      <c r="E2121" t="s">
        <v>208</v>
      </c>
      <c r="F2121" t="s">
        <v>1343</v>
      </c>
      <c r="G2121">
        <v>35679</v>
      </c>
      <c r="H2121" s="1">
        <v>42282</v>
      </c>
      <c r="I2121" s="1">
        <v>42285</v>
      </c>
      <c r="J2121" s="1">
        <v>55076</v>
      </c>
      <c r="K2121" t="s">
        <v>350</v>
      </c>
      <c r="L2121" t="s">
        <v>352</v>
      </c>
      <c r="M2121">
        <v>0</v>
      </c>
      <c r="N2121">
        <v>0</v>
      </c>
      <c r="O2121" t="s">
        <v>120</v>
      </c>
      <c r="P2121" t="s">
        <v>993</v>
      </c>
      <c r="AH2121">
        <v>1755609</v>
      </c>
      <c r="AI2121">
        <v>1800313</v>
      </c>
      <c r="AJ2121">
        <f t="shared" si="38"/>
        <v>1</v>
      </c>
    </row>
    <row r="2122" spans="1:36">
      <c r="A2122" s="1">
        <v>46251</v>
      </c>
      <c r="B2122" t="s">
        <v>977</v>
      </c>
      <c r="C2122" t="s">
        <v>7</v>
      </c>
      <c r="D2122" t="s">
        <v>1434</v>
      </c>
      <c r="E2122" t="s">
        <v>208</v>
      </c>
      <c r="F2122" t="s">
        <v>1343</v>
      </c>
      <c r="G2122">
        <v>35679</v>
      </c>
      <c r="H2122" s="1">
        <v>42282</v>
      </c>
      <c r="I2122" s="1">
        <v>42285</v>
      </c>
      <c r="J2122" s="1">
        <v>55076</v>
      </c>
      <c r="K2122" t="s">
        <v>350</v>
      </c>
      <c r="L2122" t="s">
        <v>352</v>
      </c>
      <c r="M2122">
        <v>0</v>
      </c>
      <c r="N2122">
        <v>0</v>
      </c>
      <c r="O2122" t="s">
        <v>120</v>
      </c>
      <c r="P2122" t="s">
        <v>993</v>
      </c>
      <c r="AH2122">
        <v>1758475</v>
      </c>
      <c r="AI2122">
        <v>1800304</v>
      </c>
      <c r="AJ2122">
        <f t="shared" si="38"/>
        <v>1</v>
      </c>
    </row>
    <row r="2123" spans="1:36">
      <c r="A2123" s="1">
        <v>46224</v>
      </c>
      <c r="B2123" t="s">
        <v>977</v>
      </c>
      <c r="C2123" t="s">
        <v>7</v>
      </c>
      <c r="D2123" t="s">
        <v>1311</v>
      </c>
      <c r="E2123" t="s">
        <v>208</v>
      </c>
      <c r="F2123" t="s">
        <v>1667</v>
      </c>
      <c r="G2123">
        <v>18274</v>
      </c>
      <c r="H2123" s="1">
        <v>40113</v>
      </c>
      <c r="I2123" s="1">
        <v>40120</v>
      </c>
      <c r="J2123" s="1">
        <v>56635</v>
      </c>
      <c r="K2123" t="s">
        <v>350</v>
      </c>
      <c r="L2123" t="s">
        <v>352</v>
      </c>
      <c r="M2123">
        <v>0</v>
      </c>
      <c r="N2123">
        <v>0</v>
      </c>
      <c r="O2123" t="s">
        <v>120</v>
      </c>
      <c r="P2123" t="s">
        <v>830</v>
      </c>
      <c r="AH2123">
        <v>1762587</v>
      </c>
      <c r="AI2123">
        <v>1800305</v>
      </c>
      <c r="AJ2123">
        <f t="shared" si="38"/>
        <v>1</v>
      </c>
    </row>
    <row r="2124" spans="1:36">
      <c r="A2124" s="1">
        <v>46224</v>
      </c>
      <c r="B2124" t="s">
        <v>977</v>
      </c>
      <c r="C2124" t="s">
        <v>7</v>
      </c>
      <c r="D2124" t="s">
        <v>1393</v>
      </c>
      <c r="E2124" t="s">
        <v>208</v>
      </c>
      <c r="F2124" t="s">
        <v>1667</v>
      </c>
      <c r="G2124">
        <v>18275</v>
      </c>
      <c r="H2124" s="1">
        <v>40113</v>
      </c>
      <c r="I2124" s="1">
        <v>40120</v>
      </c>
      <c r="J2124" s="1">
        <v>56635</v>
      </c>
      <c r="K2124" t="s">
        <v>350</v>
      </c>
      <c r="L2124" t="s">
        <v>352</v>
      </c>
      <c r="M2124">
        <v>0</v>
      </c>
      <c r="N2124">
        <v>0</v>
      </c>
      <c r="O2124" t="s">
        <v>120</v>
      </c>
      <c r="P2124" t="s">
        <v>830</v>
      </c>
      <c r="AH2124">
        <v>1765482</v>
      </c>
      <c r="AI2124">
        <v>1800454</v>
      </c>
      <c r="AJ2124">
        <f t="shared" si="38"/>
        <v>2</v>
      </c>
    </row>
    <row r="2125" spans="1:36">
      <c r="A2125" s="1">
        <v>46224</v>
      </c>
      <c r="B2125" t="s">
        <v>977</v>
      </c>
      <c r="C2125" t="s">
        <v>7</v>
      </c>
      <c r="D2125" t="s">
        <v>1311</v>
      </c>
      <c r="E2125" t="s">
        <v>208</v>
      </c>
      <c r="F2125" t="s">
        <v>1667</v>
      </c>
      <c r="G2125">
        <v>20398</v>
      </c>
      <c r="H2125" s="1">
        <v>40473</v>
      </c>
      <c r="I2125" s="1">
        <v>40478</v>
      </c>
      <c r="J2125" s="1">
        <v>56635</v>
      </c>
      <c r="K2125" t="s">
        <v>350</v>
      </c>
      <c r="L2125" t="s">
        <v>352</v>
      </c>
      <c r="M2125">
        <v>0</v>
      </c>
      <c r="N2125">
        <v>0</v>
      </c>
      <c r="O2125" t="s">
        <v>120</v>
      </c>
      <c r="P2125" t="s">
        <v>830</v>
      </c>
      <c r="AH2125">
        <v>1768317</v>
      </c>
      <c r="AI2125">
        <v>1800298</v>
      </c>
      <c r="AJ2125">
        <f t="shared" si="38"/>
        <v>1</v>
      </c>
    </row>
    <row r="2126" spans="1:36">
      <c r="A2126" s="1">
        <v>46224</v>
      </c>
      <c r="B2126" t="s">
        <v>977</v>
      </c>
      <c r="C2126" t="s">
        <v>7</v>
      </c>
      <c r="D2126" t="s">
        <v>1393</v>
      </c>
      <c r="E2126" t="s">
        <v>208</v>
      </c>
      <c r="F2126" t="s">
        <v>1667</v>
      </c>
      <c r="G2126">
        <v>20399</v>
      </c>
      <c r="H2126" s="1">
        <v>40473</v>
      </c>
      <c r="I2126" s="1">
        <v>40478</v>
      </c>
      <c r="J2126" s="1">
        <v>56635</v>
      </c>
      <c r="K2126" t="s">
        <v>350</v>
      </c>
      <c r="L2126" t="s">
        <v>352</v>
      </c>
      <c r="M2126">
        <v>0</v>
      </c>
      <c r="N2126">
        <v>0</v>
      </c>
      <c r="O2126" t="s">
        <v>120</v>
      </c>
      <c r="P2126" t="s">
        <v>830</v>
      </c>
      <c r="AH2126">
        <v>1771437</v>
      </c>
      <c r="AI2126">
        <v>1800295</v>
      </c>
      <c r="AJ2126">
        <f t="shared" si="38"/>
        <v>1</v>
      </c>
    </row>
    <row r="2127" spans="1:36">
      <c r="A2127" s="1">
        <v>46223</v>
      </c>
      <c r="B2127" t="s">
        <v>977</v>
      </c>
      <c r="C2127" t="s">
        <v>7</v>
      </c>
      <c r="D2127" t="s">
        <v>1310</v>
      </c>
      <c r="E2127" t="s">
        <v>208</v>
      </c>
      <c r="F2127" t="s">
        <v>1391</v>
      </c>
      <c r="G2127">
        <v>14686</v>
      </c>
      <c r="H2127" s="1">
        <v>39149</v>
      </c>
      <c r="I2127" s="1">
        <v>39156</v>
      </c>
      <c r="J2127" s="1">
        <v>47777</v>
      </c>
      <c r="K2127" t="s">
        <v>350</v>
      </c>
      <c r="L2127" t="s">
        <v>7</v>
      </c>
      <c r="M2127">
        <v>0</v>
      </c>
      <c r="N2127">
        <v>0</v>
      </c>
      <c r="O2127" t="s">
        <v>120</v>
      </c>
      <c r="P2127" t="s">
        <v>1590</v>
      </c>
      <c r="AH2127">
        <v>1774887</v>
      </c>
      <c r="AI2127">
        <v>1800294</v>
      </c>
      <c r="AJ2127">
        <f t="shared" si="38"/>
        <v>1</v>
      </c>
    </row>
    <row r="2128" spans="1:36">
      <c r="A2128" s="1">
        <v>46223</v>
      </c>
      <c r="B2128" t="s">
        <v>977</v>
      </c>
      <c r="C2128" t="s">
        <v>7</v>
      </c>
      <c r="D2128" t="s">
        <v>1310</v>
      </c>
      <c r="E2128" t="s">
        <v>208</v>
      </c>
      <c r="F2128" t="s">
        <v>1391</v>
      </c>
      <c r="G2128">
        <v>38353</v>
      </c>
      <c r="H2128" s="1">
        <v>42612</v>
      </c>
      <c r="I2128" s="1">
        <v>42614</v>
      </c>
      <c r="J2128" s="1">
        <v>47777</v>
      </c>
      <c r="K2128" t="s">
        <v>350</v>
      </c>
      <c r="L2128" t="s">
        <v>7</v>
      </c>
      <c r="M2128">
        <v>0</v>
      </c>
      <c r="N2128">
        <v>0</v>
      </c>
      <c r="O2128" t="s">
        <v>120</v>
      </c>
      <c r="P2128" t="s">
        <v>993</v>
      </c>
      <c r="AH2128">
        <v>1777581</v>
      </c>
      <c r="AI2128">
        <v>1800293</v>
      </c>
      <c r="AJ2128">
        <f t="shared" si="38"/>
        <v>1</v>
      </c>
    </row>
    <row r="2129" spans="1:36">
      <c r="A2129" s="1">
        <v>46230</v>
      </c>
      <c r="B2129" t="s">
        <v>977</v>
      </c>
      <c r="C2129" t="s">
        <v>7</v>
      </c>
      <c r="D2129" t="s">
        <v>1311</v>
      </c>
      <c r="E2129" t="s">
        <v>208</v>
      </c>
      <c r="F2129" t="s">
        <v>1668</v>
      </c>
      <c r="G2129">
        <v>27214</v>
      </c>
      <c r="H2129" s="1">
        <v>41214</v>
      </c>
      <c r="I2129" s="1">
        <v>41219</v>
      </c>
      <c r="J2129" s="1">
        <v>53898</v>
      </c>
      <c r="K2129" t="s">
        <v>350</v>
      </c>
      <c r="L2129" t="s">
        <v>7</v>
      </c>
      <c r="M2129">
        <v>0</v>
      </c>
      <c r="N2129">
        <v>0</v>
      </c>
      <c r="O2129" t="s">
        <v>120</v>
      </c>
      <c r="P2129" t="s">
        <v>800</v>
      </c>
      <c r="AH2129">
        <v>1780456</v>
      </c>
      <c r="AI2129">
        <v>1800297</v>
      </c>
      <c r="AJ2129">
        <f t="shared" si="38"/>
        <v>1</v>
      </c>
    </row>
    <row r="2130" spans="1:36">
      <c r="A2130" s="1">
        <v>46230</v>
      </c>
      <c r="B2130" t="s">
        <v>977</v>
      </c>
      <c r="C2130" t="s">
        <v>7</v>
      </c>
      <c r="D2130" t="s">
        <v>1393</v>
      </c>
      <c r="E2130" t="s">
        <v>208</v>
      </c>
      <c r="F2130" t="s">
        <v>1668</v>
      </c>
      <c r="G2130">
        <v>27215</v>
      </c>
      <c r="H2130" s="1">
        <v>41214</v>
      </c>
      <c r="I2130" s="1">
        <v>41219</v>
      </c>
      <c r="J2130" s="1">
        <v>53898</v>
      </c>
      <c r="K2130" t="s">
        <v>350</v>
      </c>
      <c r="L2130" t="s">
        <v>7</v>
      </c>
      <c r="M2130">
        <v>0</v>
      </c>
      <c r="N2130">
        <v>0</v>
      </c>
      <c r="O2130" t="s">
        <v>120</v>
      </c>
      <c r="P2130" t="s">
        <v>800</v>
      </c>
      <c r="AH2130">
        <v>1783136</v>
      </c>
      <c r="AI2130">
        <v>1800310</v>
      </c>
      <c r="AJ2130">
        <f t="shared" si="38"/>
        <v>1</v>
      </c>
    </row>
    <row r="2131" spans="1:36">
      <c r="A2131" s="1">
        <v>46230</v>
      </c>
      <c r="B2131" t="s">
        <v>977</v>
      </c>
      <c r="C2131" t="s">
        <v>7</v>
      </c>
      <c r="D2131" t="s">
        <v>1393</v>
      </c>
      <c r="E2131" t="s">
        <v>208</v>
      </c>
      <c r="F2131" t="s">
        <v>1668</v>
      </c>
      <c r="G2131">
        <v>35562</v>
      </c>
      <c r="H2131" s="1">
        <v>42277</v>
      </c>
      <c r="I2131" s="1">
        <v>42282</v>
      </c>
      <c r="J2131" s="1">
        <v>53898</v>
      </c>
      <c r="K2131" t="s">
        <v>350</v>
      </c>
      <c r="L2131" t="s">
        <v>7</v>
      </c>
      <c r="M2131">
        <v>0</v>
      </c>
      <c r="N2131">
        <v>0</v>
      </c>
      <c r="O2131" t="s">
        <v>120</v>
      </c>
      <c r="P2131" t="s">
        <v>993</v>
      </c>
      <c r="AH2131">
        <v>1783702</v>
      </c>
      <c r="AI2131">
        <v>1800303</v>
      </c>
      <c r="AJ2131">
        <f t="shared" si="38"/>
        <v>1</v>
      </c>
    </row>
    <row r="2132" spans="1:36">
      <c r="A2132" s="1">
        <v>46230</v>
      </c>
      <c r="B2132" t="s">
        <v>977</v>
      </c>
      <c r="C2132" t="s">
        <v>7</v>
      </c>
      <c r="D2132" t="s">
        <v>1311</v>
      </c>
      <c r="E2132" t="s">
        <v>208</v>
      </c>
      <c r="F2132" t="s">
        <v>1668</v>
      </c>
      <c r="G2132">
        <v>35570</v>
      </c>
      <c r="H2132" s="1">
        <v>42277</v>
      </c>
      <c r="I2132" s="1">
        <v>42279</v>
      </c>
      <c r="J2132" s="1">
        <v>53898</v>
      </c>
      <c r="K2132" t="s">
        <v>350</v>
      </c>
      <c r="L2132" t="s">
        <v>7</v>
      </c>
      <c r="M2132">
        <v>0</v>
      </c>
      <c r="N2132">
        <v>0</v>
      </c>
      <c r="O2132" t="s">
        <v>120</v>
      </c>
      <c r="P2132" t="s">
        <v>993</v>
      </c>
      <c r="AH2132">
        <v>1790861</v>
      </c>
      <c r="AI2132">
        <v>1800302</v>
      </c>
      <c r="AJ2132">
        <f t="shared" si="38"/>
        <v>1</v>
      </c>
    </row>
    <row r="2133" spans="1:36">
      <c r="A2133" s="1">
        <v>46254</v>
      </c>
      <c r="B2133" t="s">
        <v>977</v>
      </c>
      <c r="C2133" t="s">
        <v>7</v>
      </c>
      <c r="D2133" t="s">
        <v>1323</v>
      </c>
      <c r="E2133" t="s">
        <v>208</v>
      </c>
      <c r="F2133" t="s">
        <v>1478</v>
      </c>
      <c r="G2133">
        <v>29131</v>
      </c>
      <c r="H2133" s="1">
        <v>41494</v>
      </c>
      <c r="I2133" s="1">
        <v>41499</v>
      </c>
      <c r="J2133" s="1">
        <v>56603</v>
      </c>
      <c r="K2133" t="s">
        <v>350</v>
      </c>
      <c r="L2133" t="s">
        <v>7</v>
      </c>
      <c r="M2133">
        <v>0</v>
      </c>
      <c r="N2133">
        <v>0</v>
      </c>
      <c r="O2133" t="s">
        <v>120</v>
      </c>
      <c r="P2133" t="s">
        <v>1590</v>
      </c>
      <c r="AH2133">
        <v>1794320</v>
      </c>
      <c r="AI2133">
        <v>1800301</v>
      </c>
      <c r="AJ2133">
        <f t="shared" si="38"/>
        <v>1</v>
      </c>
    </row>
    <row r="2134" spans="1:36">
      <c r="A2134" s="1">
        <v>46223</v>
      </c>
      <c r="B2134" t="s">
        <v>977</v>
      </c>
      <c r="C2134" t="s">
        <v>7</v>
      </c>
      <c r="D2134" t="s">
        <v>1323</v>
      </c>
      <c r="E2134" t="s">
        <v>208</v>
      </c>
      <c r="F2134" t="s">
        <v>1478</v>
      </c>
      <c r="G2134">
        <v>29131</v>
      </c>
      <c r="H2134" s="1">
        <v>41494</v>
      </c>
      <c r="I2134" s="1">
        <v>41499</v>
      </c>
      <c r="J2134" s="1">
        <v>56603</v>
      </c>
      <c r="K2134" t="s">
        <v>350</v>
      </c>
      <c r="L2134" t="s">
        <v>7</v>
      </c>
      <c r="M2134">
        <v>0</v>
      </c>
      <c r="N2134">
        <v>0</v>
      </c>
      <c r="O2134" t="s">
        <v>120</v>
      </c>
      <c r="P2134" t="s">
        <v>1590</v>
      </c>
      <c r="AH2134">
        <v>1797509</v>
      </c>
      <c r="AI2134">
        <v>1800453</v>
      </c>
      <c r="AJ2134">
        <f t="shared" si="38"/>
        <v>2</v>
      </c>
    </row>
    <row r="2135" spans="1:36">
      <c r="A2135" s="1">
        <v>46254</v>
      </c>
      <c r="B2135" t="s">
        <v>977</v>
      </c>
      <c r="C2135" t="s">
        <v>7</v>
      </c>
      <c r="D2135" t="s">
        <v>1323</v>
      </c>
      <c r="E2135" t="s">
        <v>208</v>
      </c>
      <c r="F2135" t="s">
        <v>1478</v>
      </c>
      <c r="G2135">
        <v>30746</v>
      </c>
      <c r="H2135" s="1">
        <v>41708</v>
      </c>
      <c r="I2135" s="1">
        <v>41711</v>
      </c>
      <c r="J2135" s="1">
        <v>56603</v>
      </c>
      <c r="K2135" t="s">
        <v>350</v>
      </c>
      <c r="L2135" t="s">
        <v>7</v>
      </c>
      <c r="M2135">
        <v>0</v>
      </c>
      <c r="N2135">
        <v>0</v>
      </c>
      <c r="O2135" t="s">
        <v>120</v>
      </c>
      <c r="P2135" t="s">
        <v>1585</v>
      </c>
      <c r="AH2135">
        <v>1800456</v>
      </c>
      <c r="AI2135">
        <v>1800382</v>
      </c>
      <c r="AJ2135">
        <f t="shared" si="38"/>
        <v>1</v>
      </c>
    </row>
    <row r="2136" spans="1:36">
      <c r="A2136" s="1">
        <v>46223</v>
      </c>
      <c r="B2136" t="s">
        <v>977</v>
      </c>
      <c r="C2136" t="s">
        <v>7</v>
      </c>
      <c r="D2136" t="s">
        <v>1323</v>
      </c>
      <c r="E2136" t="s">
        <v>208</v>
      </c>
      <c r="F2136" t="s">
        <v>1478</v>
      </c>
      <c r="G2136">
        <v>30746</v>
      </c>
      <c r="H2136" s="1">
        <v>41708</v>
      </c>
      <c r="I2136" s="1">
        <v>41711</v>
      </c>
      <c r="J2136" s="1">
        <v>56603</v>
      </c>
      <c r="K2136" t="s">
        <v>350</v>
      </c>
      <c r="L2136" t="s">
        <v>7</v>
      </c>
      <c r="M2136">
        <v>0</v>
      </c>
      <c r="N2136">
        <v>0</v>
      </c>
      <c r="O2136" t="s">
        <v>120</v>
      </c>
      <c r="P2136" t="s">
        <v>1585</v>
      </c>
      <c r="AH2136">
        <v>1802984</v>
      </c>
      <c r="AI2136">
        <v>1800381</v>
      </c>
      <c r="AJ2136">
        <f t="shared" si="38"/>
        <v>1</v>
      </c>
    </row>
    <row r="2137" spans="1:36">
      <c r="A2137" s="1">
        <v>46220</v>
      </c>
      <c r="B2137" t="s">
        <v>977</v>
      </c>
      <c r="C2137" t="s">
        <v>7</v>
      </c>
      <c r="D2137" t="s">
        <v>1311</v>
      </c>
      <c r="E2137" t="s">
        <v>208</v>
      </c>
      <c r="F2137" t="s">
        <v>1669</v>
      </c>
      <c r="G2137">
        <v>29023</v>
      </c>
      <c r="H2137" s="1">
        <v>41477</v>
      </c>
      <c r="I2137" s="1">
        <v>41480</v>
      </c>
      <c r="J2137" s="1">
        <v>56600</v>
      </c>
      <c r="K2137" t="s">
        <v>350</v>
      </c>
      <c r="L2137" t="s">
        <v>7</v>
      </c>
      <c r="M2137">
        <v>0</v>
      </c>
      <c r="N2137">
        <v>0</v>
      </c>
      <c r="O2137" t="s">
        <v>120</v>
      </c>
      <c r="P2137" t="s">
        <v>800</v>
      </c>
      <c r="AH2137">
        <v>1808960</v>
      </c>
      <c r="AI2137">
        <v>1800456</v>
      </c>
      <c r="AJ2137">
        <f t="shared" si="38"/>
        <v>2</v>
      </c>
    </row>
    <row r="2138" spans="1:36">
      <c r="A2138" s="1">
        <v>46251</v>
      </c>
      <c r="B2138" t="s">
        <v>977</v>
      </c>
      <c r="C2138" t="s">
        <v>7</v>
      </c>
      <c r="D2138" t="s">
        <v>1311</v>
      </c>
      <c r="E2138" t="s">
        <v>208</v>
      </c>
      <c r="F2138" t="s">
        <v>1669</v>
      </c>
      <c r="G2138">
        <v>29023</v>
      </c>
      <c r="H2138" s="1">
        <v>41477</v>
      </c>
      <c r="I2138" s="1">
        <v>41480</v>
      </c>
      <c r="J2138" s="1">
        <v>56600</v>
      </c>
      <c r="K2138" t="s">
        <v>350</v>
      </c>
      <c r="L2138" t="s">
        <v>7</v>
      </c>
      <c r="M2138">
        <v>0</v>
      </c>
      <c r="N2138">
        <v>0</v>
      </c>
      <c r="O2138" t="s">
        <v>120</v>
      </c>
      <c r="P2138" t="s">
        <v>800</v>
      </c>
      <c r="AH2138">
        <v>1814014</v>
      </c>
      <c r="AI2138">
        <v>1800325</v>
      </c>
      <c r="AJ2138">
        <f t="shared" si="38"/>
        <v>1</v>
      </c>
    </row>
    <row r="2139" spans="1:36">
      <c r="A2139" s="1">
        <v>46220</v>
      </c>
      <c r="B2139" t="s">
        <v>977</v>
      </c>
      <c r="C2139" t="s">
        <v>7</v>
      </c>
      <c r="D2139" t="s">
        <v>1311</v>
      </c>
      <c r="E2139" t="s">
        <v>208</v>
      </c>
      <c r="F2139" t="s">
        <v>1669</v>
      </c>
      <c r="G2139">
        <v>32358</v>
      </c>
      <c r="H2139" s="1">
        <v>41904</v>
      </c>
      <c r="I2139" s="1">
        <v>41907</v>
      </c>
      <c r="J2139" s="1">
        <v>56600</v>
      </c>
      <c r="K2139" t="s">
        <v>350</v>
      </c>
      <c r="L2139" t="s">
        <v>7</v>
      </c>
      <c r="M2139">
        <v>0</v>
      </c>
      <c r="N2139">
        <v>0</v>
      </c>
      <c r="O2139" t="s">
        <v>120</v>
      </c>
      <c r="P2139" t="s">
        <v>800</v>
      </c>
      <c r="AH2139">
        <v>1734772</v>
      </c>
      <c r="AI2139">
        <v>1800324</v>
      </c>
      <c r="AJ2139">
        <f t="shared" si="38"/>
        <v>1</v>
      </c>
    </row>
    <row r="2140" spans="1:36">
      <c r="A2140" s="1">
        <v>46251</v>
      </c>
      <c r="B2140" t="s">
        <v>977</v>
      </c>
      <c r="C2140" t="s">
        <v>7</v>
      </c>
      <c r="D2140" t="s">
        <v>1311</v>
      </c>
      <c r="E2140" t="s">
        <v>208</v>
      </c>
      <c r="F2140" t="s">
        <v>1669</v>
      </c>
      <c r="G2140">
        <v>32358</v>
      </c>
      <c r="H2140" s="1">
        <v>41904</v>
      </c>
      <c r="I2140" s="1">
        <v>41907</v>
      </c>
      <c r="J2140" s="1">
        <v>56600</v>
      </c>
      <c r="K2140" t="s">
        <v>350</v>
      </c>
      <c r="L2140" t="s">
        <v>7</v>
      </c>
      <c r="M2140">
        <v>0</v>
      </c>
      <c r="N2140">
        <v>0</v>
      </c>
      <c r="O2140" t="s">
        <v>120</v>
      </c>
      <c r="P2140" t="s">
        <v>800</v>
      </c>
      <c r="AH2140">
        <v>1755608</v>
      </c>
      <c r="AI2140">
        <v>1800323</v>
      </c>
      <c r="AJ2140">
        <f t="shared" si="38"/>
        <v>1</v>
      </c>
    </row>
    <row r="2141" spans="1:36">
      <c r="A2141" s="1">
        <v>46218</v>
      </c>
      <c r="B2141" t="s">
        <v>977</v>
      </c>
      <c r="C2141" t="s">
        <v>7</v>
      </c>
      <c r="D2141" t="s">
        <v>1311</v>
      </c>
      <c r="E2141" t="s">
        <v>208</v>
      </c>
      <c r="F2141" t="s">
        <v>1399</v>
      </c>
      <c r="G2141">
        <v>28907</v>
      </c>
      <c r="H2141" s="1">
        <v>41458</v>
      </c>
      <c r="I2141" s="1">
        <v>41464</v>
      </c>
      <c r="J2141" s="1">
        <v>55807</v>
      </c>
      <c r="K2141" t="s">
        <v>350</v>
      </c>
      <c r="L2141" t="s">
        <v>7</v>
      </c>
      <c r="M2141">
        <v>0</v>
      </c>
      <c r="N2141">
        <v>0</v>
      </c>
      <c r="O2141" t="s">
        <v>120</v>
      </c>
      <c r="P2141" t="s">
        <v>1585</v>
      </c>
      <c r="AH2141">
        <v>1758474</v>
      </c>
      <c r="AI2141">
        <v>1800322</v>
      </c>
      <c r="AJ2141">
        <f t="shared" si="38"/>
        <v>1</v>
      </c>
    </row>
    <row r="2142" spans="1:36">
      <c r="A2142" s="1">
        <v>46218</v>
      </c>
      <c r="B2142" t="s">
        <v>977</v>
      </c>
      <c r="C2142" t="s">
        <v>7</v>
      </c>
      <c r="D2142" t="s">
        <v>1311</v>
      </c>
      <c r="E2142" t="s">
        <v>208</v>
      </c>
      <c r="F2142" t="s">
        <v>1399</v>
      </c>
      <c r="G2142">
        <v>31320</v>
      </c>
      <c r="H2142" s="1">
        <v>41786</v>
      </c>
      <c r="I2142" s="1">
        <v>41789</v>
      </c>
      <c r="J2142" s="1">
        <v>55807</v>
      </c>
      <c r="K2142" t="s">
        <v>350</v>
      </c>
      <c r="L2142" t="s">
        <v>7</v>
      </c>
      <c r="M2142">
        <v>0</v>
      </c>
      <c r="N2142">
        <v>0</v>
      </c>
      <c r="O2142" t="s">
        <v>120</v>
      </c>
      <c r="P2142" t="s">
        <v>1651</v>
      </c>
      <c r="AH2142">
        <v>1762586</v>
      </c>
      <c r="AI2142">
        <v>1800455</v>
      </c>
      <c r="AJ2142">
        <f t="shared" si="38"/>
        <v>2</v>
      </c>
    </row>
    <row r="2143" spans="1:36">
      <c r="A2143" s="1">
        <v>46251</v>
      </c>
      <c r="B2143" t="s">
        <v>977</v>
      </c>
      <c r="C2143" t="s">
        <v>7</v>
      </c>
      <c r="D2143" t="s">
        <v>1434</v>
      </c>
      <c r="E2143" t="s">
        <v>208</v>
      </c>
      <c r="F2143" t="s">
        <v>1404</v>
      </c>
      <c r="G2143">
        <v>33747</v>
      </c>
      <c r="H2143" s="1">
        <v>42060</v>
      </c>
      <c r="I2143" s="1">
        <v>42062</v>
      </c>
      <c r="J2143" s="1">
        <v>50724</v>
      </c>
      <c r="K2143" t="s">
        <v>350</v>
      </c>
      <c r="L2143" t="s">
        <v>7</v>
      </c>
      <c r="M2143">
        <v>0</v>
      </c>
      <c r="N2143">
        <v>0</v>
      </c>
      <c r="O2143" t="s">
        <v>120</v>
      </c>
      <c r="P2143" t="s">
        <v>1651</v>
      </c>
      <c r="AH2143">
        <v>1765480</v>
      </c>
      <c r="AI2143">
        <v>1800370</v>
      </c>
      <c r="AJ2143">
        <f t="shared" si="38"/>
        <v>1</v>
      </c>
    </row>
    <row r="2144" spans="1:36">
      <c r="A2144" s="1">
        <v>46251</v>
      </c>
      <c r="B2144" t="s">
        <v>977</v>
      </c>
      <c r="C2144" t="s">
        <v>7</v>
      </c>
      <c r="D2144" t="s">
        <v>1434</v>
      </c>
      <c r="E2144" t="s">
        <v>208</v>
      </c>
      <c r="F2144" t="s">
        <v>1404</v>
      </c>
      <c r="G2144">
        <v>33747</v>
      </c>
      <c r="H2144" s="1">
        <v>42060</v>
      </c>
      <c r="I2144" s="1">
        <v>42062</v>
      </c>
      <c r="J2144" s="1">
        <v>50724</v>
      </c>
      <c r="K2144" t="s">
        <v>980</v>
      </c>
      <c r="L2144" t="s">
        <v>7</v>
      </c>
      <c r="M2144">
        <v>482312.4</v>
      </c>
      <c r="N2144">
        <v>482312.4</v>
      </c>
      <c r="O2144" t="s">
        <v>120</v>
      </c>
      <c r="P2144" t="s">
        <v>1651</v>
      </c>
      <c r="AH2144">
        <v>1768315</v>
      </c>
      <c r="AI2144">
        <v>1800371</v>
      </c>
      <c r="AJ2144">
        <f t="shared" si="38"/>
        <v>1</v>
      </c>
    </row>
    <row r="2145" spans="1:36">
      <c r="A2145" s="1">
        <v>46251</v>
      </c>
      <c r="B2145" t="s">
        <v>977</v>
      </c>
      <c r="C2145" t="s">
        <v>7</v>
      </c>
      <c r="D2145" t="s">
        <v>1434</v>
      </c>
      <c r="E2145" t="s">
        <v>208</v>
      </c>
      <c r="F2145" t="s">
        <v>1404</v>
      </c>
      <c r="G2145">
        <v>35683</v>
      </c>
      <c r="H2145" s="1">
        <v>42282</v>
      </c>
      <c r="I2145" s="1">
        <v>42285</v>
      </c>
      <c r="J2145" s="1">
        <v>50724</v>
      </c>
      <c r="K2145" t="s">
        <v>350</v>
      </c>
      <c r="L2145" t="s">
        <v>7</v>
      </c>
      <c r="M2145">
        <v>0</v>
      </c>
      <c r="N2145">
        <v>0</v>
      </c>
      <c r="O2145" t="s">
        <v>120</v>
      </c>
      <c r="P2145" t="s">
        <v>993</v>
      </c>
      <c r="AH2145">
        <v>1771435</v>
      </c>
      <c r="AI2145">
        <v>1800452</v>
      </c>
      <c r="AJ2145">
        <f t="shared" si="38"/>
        <v>2</v>
      </c>
    </row>
    <row r="2146" spans="1:36">
      <c r="A2146" s="1">
        <v>46251</v>
      </c>
      <c r="B2146" t="s">
        <v>977</v>
      </c>
      <c r="C2146" t="s">
        <v>7</v>
      </c>
      <c r="D2146" t="s">
        <v>1434</v>
      </c>
      <c r="E2146" t="s">
        <v>208</v>
      </c>
      <c r="F2146" t="s">
        <v>1404</v>
      </c>
      <c r="G2146">
        <v>35683</v>
      </c>
      <c r="H2146" s="1">
        <v>42282</v>
      </c>
      <c r="I2146" s="1">
        <v>42285</v>
      </c>
      <c r="J2146" s="1">
        <v>50724</v>
      </c>
      <c r="K2146" t="s">
        <v>980</v>
      </c>
      <c r="L2146" t="s">
        <v>7</v>
      </c>
      <c r="M2146">
        <v>-482312.4</v>
      </c>
      <c r="N2146">
        <v>-482312.4</v>
      </c>
      <c r="O2146" t="s">
        <v>120</v>
      </c>
      <c r="P2146" t="s">
        <v>993</v>
      </c>
      <c r="AH2146">
        <v>1774886</v>
      </c>
      <c r="AI2146">
        <v>1800457</v>
      </c>
      <c r="AJ2146">
        <f t="shared" si="38"/>
        <v>1</v>
      </c>
    </row>
    <row r="2147" spans="1:36">
      <c r="A2147" s="1">
        <v>46218</v>
      </c>
      <c r="B2147" t="s">
        <v>977</v>
      </c>
      <c r="C2147" t="s">
        <v>7</v>
      </c>
      <c r="D2147" t="s">
        <v>978</v>
      </c>
      <c r="E2147" t="s">
        <v>208</v>
      </c>
      <c r="F2147" t="s">
        <v>1002</v>
      </c>
      <c r="G2147">
        <v>22013</v>
      </c>
      <c r="H2147" s="1">
        <v>40626</v>
      </c>
      <c r="I2147" s="1">
        <v>40627</v>
      </c>
      <c r="J2147" s="1">
        <v>48867</v>
      </c>
      <c r="K2147" t="s">
        <v>350</v>
      </c>
      <c r="L2147" t="s">
        <v>7</v>
      </c>
      <c r="M2147">
        <v>0</v>
      </c>
      <c r="N2147">
        <v>0</v>
      </c>
      <c r="O2147" t="s">
        <v>120</v>
      </c>
      <c r="P2147" t="s">
        <v>993</v>
      </c>
      <c r="AH2147">
        <v>1777579</v>
      </c>
      <c r="AI2147">
        <v>1802881</v>
      </c>
      <c r="AJ2147">
        <f t="shared" si="38"/>
        <v>1</v>
      </c>
    </row>
    <row r="2148" spans="1:36">
      <c r="A2148" s="1">
        <v>46233</v>
      </c>
      <c r="B2148" t="s">
        <v>977</v>
      </c>
      <c r="C2148" t="s">
        <v>7</v>
      </c>
      <c r="D2148" t="s">
        <v>1311</v>
      </c>
      <c r="E2148" t="s">
        <v>208</v>
      </c>
      <c r="F2148" t="s">
        <v>1405</v>
      </c>
      <c r="G2148">
        <v>25619</v>
      </c>
      <c r="H2148" s="1">
        <v>41025</v>
      </c>
      <c r="I2148" s="1">
        <v>41037</v>
      </c>
      <c r="J2148" s="1">
        <v>52077</v>
      </c>
      <c r="K2148" t="s">
        <v>350</v>
      </c>
      <c r="L2148" t="s">
        <v>7</v>
      </c>
      <c r="M2148">
        <v>0</v>
      </c>
      <c r="N2148">
        <v>0</v>
      </c>
      <c r="O2148" t="s">
        <v>120</v>
      </c>
      <c r="P2148" t="s">
        <v>830</v>
      </c>
      <c r="AH2148">
        <v>1780454</v>
      </c>
      <c r="AI2148">
        <v>1800339</v>
      </c>
      <c r="AJ2148">
        <f t="shared" si="38"/>
        <v>1</v>
      </c>
    </row>
    <row r="2149" spans="1:36">
      <c r="A2149" s="1">
        <v>46233</v>
      </c>
      <c r="B2149" t="s">
        <v>977</v>
      </c>
      <c r="C2149" t="s">
        <v>7</v>
      </c>
      <c r="D2149" t="s">
        <v>1393</v>
      </c>
      <c r="E2149" t="s">
        <v>208</v>
      </c>
      <c r="F2149" t="s">
        <v>1405</v>
      </c>
      <c r="G2149">
        <v>25620</v>
      </c>
      <c r="H2149" s="1">
        <v>41025</v>
      </c>
      <c r="I2149" s="1">
        <v>41037</v>
      </c>
      <c r="J2149" s="1">
        <v>52077</v>
      </c>
      <c r="K2149" t="s">
        <v>350</v>
      </c>
      <c r="L2149" t="s">
        <v>7</v>
      </c>
      <c r="M2149">
        <v>0</v>
      </c>
      <c r="N2149">
        <v>0</v>
      </c>
      <c r="O2149" t="s">
        <v>120</v>
      </c>
      <c r="P2149" t="s">
        <v>830</v>
      </c>
      <c r="AH2149">
        <v>1783134</v>
      </c>
      <c r="AI2149">
        <v>1800352</v>
      </c>
      <c r="AJ2149">
        <f t="shared" si="38"/>
        <v>1</v>
      </c>
    </row>
    <row r="2150" spans="1:36">
      <c r="A2150" s="1">
        <v>46233</v>
      </c>
      <c r="B2150" t="s">
        <v>977</v>
      </c>
      <c r="C2150" t="s">
        <v>7</v>
      </c>
      <c r="D2150" t="s">
        <v>1393</v>
      </c>
      <c r="E2150" t="s">
        <v>208</v>
      </c>
      <c r="F2150" t="s">
        <v>1405</v>
      </c>
      <c r="G2150">
        <v>26516</v>
      </c>
      <c r="H2150" s="1">
        <v>41141</v>
      </c>
      <c r="I2150" s="1">
        <v>41144</v>
      </c>
      <c r="J2150" s="1">
        <v>52077</v>
      </c>
      <c r="K2150" t="s">
        <v>350</v>
      </c>
      <c r="L2150" t="s">
        <v>7</v>
      </c>
      <c r="M2150">
        <v>0</v>
      </c>
      <c r="N2150">
        <v>0</v>
      </c>
      <c r="O2150" t="s">
        <v>120</v>
      </c>
      <c r="P2150" t="s">
        <v>1588</v>
      </c>
      <c r="AH2150">
        <v>1783701</v>
      </c>
      <c r="AI2150">
        <v>1802882</v>
      </c>
      <c r="AJ2150">
        <f t="shared" si="38"/>
        <v>1</v>
      </c>
    </row>
    <row r="2151" spans="1:36">
      <c r="A2151" s="1">
        <v>46233</v>
      </c>
      <c r="B2151" t="s">
        <v>977</v>
      </c>
      <c r="C2151" t="s">
        <v>7</v>
      </c>
      <c r="D2151" t="s">
        <v>1311</v>
      </c>
      <c r="E2151" t="s">
        <v>208</v>
      </c>
      <c r="F2151" t="s">
        <v>1405</v>
      </c>
      <c r="G2151">
        <v>26669</v>
      </c>
      <c r="H2151" s="1">
        <v>41152</v>
      </c>
      <c r="I2151" s="1">
        <v>41159</v>
      </c>
      <c r="J2151" s="1">
        <v>52077</v>
      </c>
      <c r="K2151" t="s">
        <v>350</v>
      </c>
      <c r="L2151" t="s">
        <v>7</v>
      </c>
      <c r="M2151">
        <v>0</v>
      </c>
      <c r="N2151">
        <v>0</v>
      </c>
      <c r="O2151" t="s">
        <v>120</v>
      </c>
      <c r="P2151" t="s">
        <v>219</v>
      </c>
      <c r="AH2151">
        <v>1790859</v>
      </c>
      <c r="AI2151">
        <v>1800346</v>
      </c>
      <c r="AJ2151">
        <f t="shared" si="38"/>
        <v>1</v>
      </c>
    </row>
    <row r="2152" spans="1:36">
      <c r="A2152" s="1">
        <v>46233</v>
      </c>
      <c r="B2152" t="s">
        <v>977</v>
      </c>
      <c r="C2152" t="s">
        <v>7</v>
      </c>
      <c r="D2152" t="s">
        <v>1311</v>
      </c>
      <c r="E2152" t="s">
        <v>208</v>
      </c>
      <c r="F2152" t="s">
        <v>1405</v>
      </c>
      <c r="G2152">
        <v>26748</v>
      </c>
      <c r="H2152" s="1">
        <v>41158</v>
      </c>
      <c r="I2152" s="1">
        <v>41163</v>
      </c>
      <c r="J2152" s="1">
        <v>52077</v>
      </c>
      <c r="K2152" t="s">
        <v>350</v>
      </c>
      <c r="L2152" t="s">
        <v>7</v>
      </c>
      <c r="M2152">
        <v>0</v>
      </c>
      <c r="N2152">
        <v>0</v>
      </c>
      <c r="O2152" t="s">
        <v>120</v>
      </c>
      <c r="P2152" t="s">
        <v>219</v>
      </c>
      <c r="AH2152">
        <v>1794319</v>
      </c>
      <c r="AI2152">
        <v>1800328</v>
      </c>
      <c r="AJ2152">
        <f t="shared" si="38"/>
        <v>1</v>
      </c>
    </row>
    <row r="2153" spans="1:36">
      <c r="A2153" s="1">
        <v>46233</v>
      </c>
      <c r="B2153" t="s">
        <v>977</v>
      </c>
      <c r="C2153" t="s">
        <v>7</v>
      </c>
      <c r="D2153" t="s">
        <v>1311</v>
      </c>
      <c r="E2153" t="s">
        <v>208</v>
      </c>
      <c r="F2153" t="s">
        <v>1405</v>
      </c>
      <c r="G2153">
        <v>26760</v>
      </c>
      <c r="H2153" s="1">
        <v>41159</v>
      </c>
      <c r="I2153" s="1">
        <v>41164</v>
      </c>
      <c r="J2153" s="1">
        <v>52077</v>
      </c>
      <c r="K2153" t="s">
        <v>350</v>
      </c>
      <c r="L2153" t="s">
        <v>7</v>
      </c>
      <c r="M2153">
        <v>0</v>
      </c>
      <c r="N2153">
        <v>0</v>
      </c>
      <c r="O2153" t="s">
        <v>120</v>
      </c>
      <c r="P2153" t="s">
        <v>1618</v>
      </c>
      <c r="AH2153">
        <v>1797508</v>
      </c>
      <c r="AI2153">
        <v>1800342</v>
      </c>
      <c r="AJ2153">
        <f t="shared" si="38"/>
        <v>1</v>
      </c>
    </row>
    <row r="2154" spans="1:36">
      <c r="A2154" s="1">
        <v>46233</v>
      </c>
      <c r="B2154" t="s">
        <v>977</v>
      </c>
      <c r="C2154" t="s">
        <v>7</v>
      </c>
      <c r="D2154" t="s">
        <v>1311</v>
      </c>
      <c r="E2154" t="s">
        <v>208</v>
      </c>
      <c r="F2154" t="s">
        <v>1405</v>
      </c>
      <c r="G2154">
        <v>32402</v>
      </c>
      <c r="H2154" s="1">
        <v>41907</v>
      </c>
      <c r="I2154" s="1">
        <v>41912</v>
      </c>
      <c r="J2154" s="1">
        <v>52077</v>
      </c>
      <c r="K2154" t="s">
        <v>350</v>
      </c>
      <c r="L2154" t="s">
        <v>7</v>
      </c>
      <c r="M2154">
        <v>0</v>
      </c>
      <c r="N2154">
        <v>0</v>
      </c>
      <c r="O2154" t="s">
        <v>120</v>
      </c>
      <c r="P2154" t="s">
        <v>1651</v>
      </c>
      <c r="AH2154">
        <v>1800455</v>
      </c>
      <c r="AI2154">
        <v>1800341</v>
      </c>
      <c r="AJ2154">
        <f t="shared" si="38"/>
        <v>1</v>
      </c>
    </row>
    <row r="2155" spans="1:36">
      <c r="A2155" s="1">
        <v>46233</v>
      </c>
      <c r="B2155" t="s">
        <v>977</v>
      </c>
      <c r="C2155" t="s">
        <v>7</v>
      </c>
      <c r="D2155" t="s">
        <v>978</v>
      </c>
      <c r="E2155" t="s">
        <v>208</v>
      </c>
      <c r="F2155" t="s">
        <v>1003</v>
      </c>
      <c r="G2155">
        <v>64690</v>
      </c>
      <c r="H2155" s="1">
        <v>46231</v>
      </c>
      <c r="I2155" s="1">
        <v>46233</v>
      </c>
      <c r="J2155" s="1">
        <v>46317</v>
      </c>
      <c r="K2155" t="s">
        <v>980</v>
      </c>
      <c r="L2155" t="s">
        <v>733</v>
      </c>
      <c r="M2155">
        <v>-17435182.18</v>
      </c>
      <c r="N2155">
        <v>-13606886.9231908</v>
      </c>
      <c r="O2155" t="s">
        <v>120</v>
      </c>
      <c r="P2155" t="s">
        <v>787</v>
      </c>
      <c r="AH2155">
        <v>1802982</v>
      </c>
      <c r="AI2155">
        <v>1800330</v>
      </c>
      <c r="AJ2155">
        <f t="shared" si="38"/>
        <v>1</v>
      </c>
    </row>
    <row r="2156" spans="1:36">
      <c r="A2156" s="1">
        <v>46212</v>
      </c>
      <c r="B2156" t="s">
        <v>977</v>
      </c>
      <c r="C2156" t="s">
        <v>7</v>
      </c>
      <c r="D2156" t="s">
        <v>978</v>
      </c>
      <c r="E2156" t="s">
        <v>1004</v>
      </c>
      <c r="F2156" t="s">
        <v>1005</v>
      </c>
      <c r="G2156">
        <v>72213</v>
      </c>
      <c r="H2156" s="1">
        <v>46029</v>
      </c>
      <c r="I2156" s="1">
        <v>46029</v>
      </c>
      <c r="J2156" s="1">
        <v>46212</v>
      </c>
      <c r="K2156" t="s">
        <v>980</v>
      </c>
      <c r="L2156" t="s">
        <v>7</v>
      </c>
      <c r="M2156">
        <v>93889535.790000007</v>
      </c>
      <c r="N2156">
        <v>93889535.790000007</v>
      </c>
      <c r="O2156" t="s">
        <v>120</v>
      </c>
      <c r="P2156" t="s">
        <v>148</v>
      </c>
      <c r="AH2156">
        <v>1808959</v>
      </c>
      <c r="AI2156">
        <v>1802880</v>
      </c>
      <c r="AJ2156">
        <f t="shared" si="38"/>
        <v>1</v>
      </c>
    </row>
    <row r="2157" spans="1:36">
      <c r="A2157" s="1">
        <v>46212</v>
      </c>
      <c r="B2157" t="s">
        <v>977</v>
      </c>
      <c r="C2157" t="s">
        <v>7</v>
      </c>
      <c r="D2157" t="s">
        <v>978</v>
      </c>
      <c r="E2157" t="s">
        <v>1004</v>
      </c>
      <c r="F2157" t="s">
        <v>1006</v>
      </c>
      <c r="G2157">
        <v>72213</v>
      </c>
      <c r="H2157" s="1">
        <v>46029</v>
      </c>
      <c r="I2157" s="1">
        <v>46029</v>
      </c>
      <c r="J2157" s="1">
        <v>46212</v>
      </c>
      <c r="K2157" t="s">
        <v>980</v>
      </c>
      <c r="L2157" t="s">
        <v>408</v>
      </c>
      <c r="M2157">
        <v>-14471408219</v>
      </c>
      <c r="N2157">
        <v>-89115076.526684105</v>
      </c>
      <c r="O2157" t="s">
        <v>120</v>
      </c>
      <c r="P2157" t="s">
        <v>148</v>
      </c>
      <c r="AH2157">
        <v>1814013</v>
      </c>
      <c r="AI2157">
        <v>1802885</v>
      </c>
      <c r="AJ2157">
        <f t="shared" si="38"/>
        <v>1</v>
      </c>
    </row>
    <row r="2158" spans="1:36">
      <c r="A2158" s="1">
        <v>46219</v>
      </c>
      <c r="B2158" t="s">
        <v>977</v>
      </c>
      <c r="C2158" t="s">
        <v>7</v>
      </c>
      <c r="D2158" t="s">
        <v>978</v>
      </c>
      <c r="E2158" t="s">
        <v>1004</v>
      </c>
      <c r="F2158" t="s">
        <v>1007</v>
      </c>
      <c r="G2158">
        <v>72305</v>
      </c>
      <c r="H2158" s="1">
        <v>46036</v>
      </c>
      <c r="I2158" s="1">
        <v>46036</v>
      </c>
      <c r="J2158" s="1">
        <v>46219</v>
      </c>
      <c r="K2158" t="s">
        <v>980</v>
      </c>
      <c r="L2158" t="s">
        <v>7</v>
      </c>
      <c r="M2158">
        <v>34467769.25</v>
      </c>
      <c r="N2158">
        <v>34467769.25</v>
      </c>
      <c r="O2158" t="s">
        <v>120</v>
      </c>
      <c r="P2158" t="s">
        <v>380</v>
      </c>
      <c r="AH2158">
        <v>1734771</v>
      </c>
      <c r="AI2158">
        <v>1800369</v>
      </c>
      <c r="AJ2158">
        <f t="shared" si="38"/>
        <v>1</v>
      </c>
    </row>
    <row r="2159" spans="1:36">
      <c r="A2159" s="1">
        <v>46219</v>
      </c>
      <c r="B2159" t="s">
        <v>977</v>
      </c>
      <c r="C2159" t="s">
        <v>7</v>
      </c>
      <c r="D2159" t="s">
        <v>978</v>
      </c>
      <c r="E2159" t="s">
        <v>1004</v>
      </c>
      <c r="F2159" t="s">
        <v>1008</v>
      </c>
      <c r="G2159">
        <v>72305</v>
      </c>
      <c r="H2159" s="1">
        <v>46036</v>
      </c>
      <c r="I2159" s="1">
        <v>46036</v>
      </c>
      <c r="J2159" s="1">
        <v>46219</v>
      </c>
      <c r="K2159" t="s">
        <v>980</v>
      </c>
      <c r="L2159" t="s">
        <v>187</v>
      </c>
      <c r="M2159">
        <v>-29349933.329999998</v>
      </c>
      <c r="N2159">
        <v>-33577791.226186499</v>
      </c>
      <c r="O2159" t="s">
        <v>120</v>
      </c>
      <c r="P2159" t="s">
        <v>380</v>
      </c>
      <c r="AH2159">
        <v>1755606</v>
      </c>
      <c r="AI2159">
        <v>1800353</v>
      </c>
      <c r="AJ2159">
        <f t="shared" si="38"/>
        <v>1</v>
      </c>
    </row>
    <row r="2160" spans="1:36">
      <c r="A2160" s="1">
        <v>46230</v>
      </c>
      <c r="B2160" t="s">
        <v>977</v>
      </c>
      <c r="C2160" t="s">
        <v>7</v>
      </c>
      <c r="D2160" t="s">
        <v>978</v>
      </c>
      <c r="E2160" t="s">
        <v>1004</v>
      </c>
      <c r="F2160" t="s">
        <v>1009</v>
      </c>
      <c r="G2160">
        <v>72396</v>
      </c>
      <c r="H2160" s="1">
        <v>46044</v>
      </c>
      <c r="I2160" s="1">
        <v>46044</v>
      </c>
      <c r="J2160" s="1">
        <v>46230</v>
      </c>
      <c r="K2160" t="s">
        <v>980</v>
      </c>
      <c r="L2160" t="s">
        <v>7</v>
      </c>
      <c r="M2160">
        <v>10931161.449999999</v>
      </c>
      <c r="N2160">
        <v>10931161.449999999</v>
      </c>
      <c r="O2160" t="s">
        <v>120</v>
      </c>
      <c r="P2160" t="s">
        <v>1010</v>
      </c>
      <c r="AH2160">
        <v>1758472</v>
      </c>
      <c r="AI2160">
        <v>1802884</v>
      </c>
      <c r="AJ2160">
        <f t="shared" si="38"/>
        <v>1</v>
      </c>
    </row>
    <row r="2161" spans="1:36">
      <c r="A2161" s="1">
        <v>46230</v>
      </c>
      <c r="B2161" t="s">
        <v>977</v>
      </c>
      <c r="C2161" t="s">
        <v>7</v>
      </c>
      <c r="D2161" t="s">
        <v>978</v>
      </c>
      <c r="E2161" t="s">
        <v>1004</v>
      </c>
      <c r="F2161" t="s">
        <v>1011</v>
      </c>
      <c r="G2161">
        <v>72396</v>
      </c>
      <c r="H2161" s="1">
        <v>46044</v>
      </c>
      <c r="I2161" s="1">
        <v>46044</v>
      </c>
      <c r="J2161" s="1">
        <v>46230</v>
      </c>
      <c r="K2161" t="s">
        <v>980</v>
      </c>
      <c r="L2161" t="s">
        <v>408</v>
      </c>
      <c r="M2161">
        <v>-1708815781</v>
      </c>
      <c r="N2161">
        <v>-10436148.0903544</v>
      </c>
      <c r="O2161" t="s">
        <v>120</v>
      </c>
      <c r="P2161" t="s">
        <v>1010</v>
      </c>
      <c r="AH2161">
        <v>1762583</v>
      </c>
      <c r="AI2161">
        <v>1802931</v>
      </c>
      <c r="AJ2161">
        <f t="shared" si="38"/>
        <v>1</v>
      </c>
    </row>
    <row r="2162" spans="1:36">
      <c r="A2162" s="1">
        <v>46239</v>
      </c>
      <c r="B2162" t="s">
        <v>977</v>
      </c>
      <c r="C2162" t="s">
        <v>7</v>
      </c>
      <c r="D2162" t="s">
        <v>978</v>
      </c>
      <c r="E2162" t="s">
        <v>1004</v>
      </c>
      <c r="F2162" t="s">
        <v>1012</v>
      </c>
      <c r="G2162">
        <v>72810</v>
      </c>
      <c r="H2162" s="1">
        <v>46084</v>
      </c>
      <c r="I2162" s="1">
        <v>46084</v>
      </c>
      <c r="J2162" s="1">
        <v>46239</v>
      </c>
      <c r="K2162" t="s">
        <v>980</v>
      </c>
      <c r="L2162" t="s">
        <v>7</v>
      </c>
      <c r="M2162">
        <v>108065376.86</v>
      </c>
      <c r="N2162">
        <v>108065376.86</v>
      </c>
      <c r="O2162" t="s">
        <v>120</v>
      </c>
      <c r="P2162" t="s">
        <v>380</v>
      </c>
      <c r="AH2162">
        <v>1765478</v>
      </c>
      <c r="AI2162">
        <v>1802927</v>
      </c>
      <c r="AJ2162">
        <f t="shared" si="38"/>
        <v>1</v>
      </c>
    </row>
    <row r="2163" spans="1:36">
      <c r="A2163" s="1">
        <v>46239</v>
      </c>
      <c r="B2163" t="s">
        <v>977</v>
      </c>
      <c r="C2163" t="s">
        <v>7</v>
      </c>
      <c r="D2163" t="s">
        <v>978</v>
      </c>
      <c r="E2163" t="s">
        <v>1004</v>
      </c>
      <c r="F2163" t="s">
        <v>1013</v>
      </c>
      <c r="G2163">
        <v>72810</v>
      </c>
      <c r="H2163" s="1">
        <v>46084</v>
      </c>
      <c r="I2163" s="1">
        <v>46084</v>
      </c>
      <c r="J2163" s="1">
        <v>46239</v>
      </c>
      <c r="K2163" t="s">
        <v>980</v>
      </c>
      <c r="L2163" t="s">
        <v>334</v>
      </c>
      <c r="M2163">
        <v>-152805000</v>
      </c>
      <c r="N2163">
        <v>-107803927.5</v>
      </c>
      <c r="O2163" t="s">
        <v>120</v>
      </c>
      <c r="P2163" t="s">
        <v>380</v>
      </c>
      <c r="AH2163">
        <v>1768313</v>
      </c>
      <c r="AI2163">
        <v>1800468</v>
      </c>
      <c r="AJ2163">
        <f t="shared" si="38"/>
        <v>1</v>
      </c>
    </row>
    <row r="2164" spans="1:36">
      <c r="A2164" s="1">
        <v>46203</v>
      </c>
      <c r="B2164" t="s">
        <v>977</v>
      </c>
      <c r="C2164" t="s">
        <v>7</v>
      </c>
      <c r="D2164" t="s">
        <v>978</v>
      </c>
      <c r="E2164" t="s">
        <v>1004</v>
      </c>
      <c r="F2164" t="s">
        <v>1670</v>
      </c>
      <c r="G2164">
        <v>73051</v>
      </c>
      <c r="H2164" s="1">
        <v>46108</v>
      </c>
      <c r="I2164" s="1">
        <v>46108</v>
      </c>
      <c r="J2164" s="1">
        <v>46203</v>
      </c>
      <c r="K2164" t="s">
        <v>980</v>
      </c>
      <c r="L2164" t="s">
        <v>7</v>
      </c>
      <c r="M2164">
        <v>57919870</v>
      </c>
      <c r="N2164">
        <v>57919870</v>
      </c>
      <c r="O2164" t="s">
        <v>120</v>
      </c>
      <c r="P2164" t="s">
        <v>510</v>
      </c>
      <c r="AH2164">
        <v>1771433</v>
      </c>
      <c r="AI2164">
        <v>1800467</v>
      </c>
      <c r="AJ2164">
        <f t="shared" si="38"/>
        <v>1</v>
      </c>
    </row>
    <row r="2165" spans="1:36">
      <c r="A2165" s="1">
        <v>46203</v>
      </c>
      <c r="B2165" t="s">
        <v>977</v>
      </c>
      <c r="C2165" t="s">
        <v>7</v>
      </c>
      <c r="D2165" t="s">
        <v>978</v>
      </c>
      <c r="E2165" t="s">
        <v>1004</v>
      </c>
      <c r="F2165" t="s">
        <v>1671</v>
      </c>
      <c r="G2165">
        <v>73051</v>
      </c>
      <c r="H2165" s="1">
        <v>46108</v>
      </c>
      <c r="I2165" s="1">
        <v>46108</v>
      </c>
      <c r="J2165" s="1">
        <v>46203</v>
      </c>
      <c r="K2165" t="s">
        <v>980</v>
      </c>
      <c r="L2165" t="s">
        <v>187</v>
      </c>
      <c r="M2165">
        <v>-50000000</v>
      </c>
      <c r="N2165">
        <v>-57132500</v>
      </c>
      <c r="O2165" t="s">
        <v>120</v>
      </c>
      <c r="P2165" t="s">
        <v>510</v>
      </c>
      <c r="AH2165">
        <v>1774883</v>
      </c>
      <c r="AI2165">
        <v>1800466</v>
      </c>
      <c r="AJ2165">
        <f t="shared" si="38"/>
        <v>1</v>
      </c>
    </row>
    <row r="2166" spans="1:36">
      <c r="A2166" s="1">
        <v>46212</v>
      </c>
      <c r="B2166" t="s">
        <v>977</v>
      </c>
      <c r="C2166" t="s">
        <v>7</v>
      </c>
      <c r="D2166" t="s">
        <v>978</v>
      </c>
      <c r="E2166" t="s">
        <v>1004</v>
      </c>
      <c r="F2166" t="s">
        <v>1014</v>
      </c>
      <c r="G2166">
        <v>73113</v>
      </c>
      <c r="H2166" s="1">
        <v>46119</v>
      </c>
      <c r="I2166" s="1">
        <v>46119</v>
      </c>
      <c r="J2166" s="1">
        <v>46212</v>
      </c>
      <c r="K2166" t="s">
        <v>980</v>
      </c>
      <c r="L2166" t="s">
        <v>7</v>
      </c>
      <c r="M2166">
        <v>31431200.239999998</v>
      </c>
      <c r="N2166">
        <v>31431200.239999998</v>
      </c>
      <c r="O2166" t="s">
        <v>120</v>
      </c>
      <c r="P2166" t="s">
        <v>480</v>
      </c>
      <c r="AH2166">
        <v>1777577</v>
      </c>
      <c r="AI2166">
        <v>1802900</v>
      </c>
      <c r="AJ2166">
        <f t="shared" si="38"/>
        <v>1</v>
      </c>
    </row>
    <row r="2167" spans="1:36">
      <c r="A2167" s="1">
        <v>46212</v>
      </c>
      <c r="B2167" t="s">
        <v>977</v>
      </c>
      <c r="C2167" t="s">
        <v>7</v>
      </c>
      <c r="D2167" t="s">
        <v>978</v>
      </c>
      <c r="E2167" t="s">
        <v>1004</v>
      </c>
      <c r="F2167" t="s">
        <v>1015</v>
      </c>
      <c r="G2167">
        <v>73113</v>
      </c>
      <c r="H2167" s="1">
        <v>46119</v>
      </c>
      <c r="I2167" s="1">
        <v>46119</v>
      </c>
      <c r="J2167" s="1">
        <v>46212</v>
      </c>
      <c r="K2167" t="s">
        <v>980</v>
      </c>
      <c r="L2167" t="s">
        <v>334</v>
      </c>
      <c r="M2167">
        <v>-45543725</v>
      </c>
      <c r="N2167">
        <v>-31605067.963750001</v>
      </c>
      <c r="O2167" t="s">
        <v>120</v>
      </c>
      <c r="P2167" t="s">
        <v>480</v>
      </c>
      <c r="AH2167">
        <v>1780452</v>
      </c>
      <c r="AI2167">
        <v>1802899</v>
      </c>
      <c r="AJ2167">
        <f t="shared" si="38"/>
        <v>1</v>
      </c>
    </row>
    <row r="2168" spans="1:36">
      <c r="A2168" s="1">
        <v>46216</v>
      </c>
      <c r="B2168" t="s">
        <v>977</v>
      </c>
      <c r="C2168" t="s">
        <v>7</v>
      </c>
      <c r="D2168" t="s">
        <v>978</v>
      </c>
      <c r="E2168" t="s">
        <v>1004</v>
      </c>
      <c r="F2168" t="s">
        <v>1016</v>
      </c>
      <c r="G2168">
        <v>73138</v>
      </c>
      <c r="H2168" s="1">
        <v>46121</v>
      </c>
      <c r="I2168" s="1">
        <v>46121</v>
      </c>
      <c r="J2168" s="1">
        <v>46216</v>
      </c>
      <c r="K2168" t="s">
        <v>980</v>
      </c>
      <c r="L2168" t="s">
        <v>7</v>
      </c>
      <c r="M2168">
        <v>44559660.810000002</v>
      </c>
      <c r="N2168">
        <v>44559660.810000002</v>
      </c>
      <c r="O2168" t="s">
        <v>120</v>
      </c>
      <c r="P2168" t="s">
        <v>148</v>
      </c>
      <c r="AH2168">
        <v>1783132</v>
      </c>
      <c r="AI2168">
        <v>1802898</v>
      </c>
      <c r="AJ2168">
        <f t="shared" si="38"/>
        <v>1</v>
      </c>
    </row>
    <row r="2169" spans="1:36">
      <c r="A2169" s="1">
        <v>46216</v>
      </c>
      <c r="B2169" t="s">
        <v>977</v>
      </c>
      <c r="C2169" t="s">
        <v>7</v>
      </c>
      <c r="D2169" t="s">
        <v>978</v>
      </c>
      <c r="E2169" t="s">
        <v>1004</v>
      </c>
      <c r="F2169" t="s">
        <v>1017</v>
      </c>
      <c r="G2169">
        <v>73138</v>
      </c>
      <c r="H2169" s="1">
        <v>46121</v>
      </c>
      <c r="I2169" s="1">
        <v>46121</v>
      </c>
      <c r="J2169" s="1">
        <v>46216</v>
      </c>
      <c r="K2169" t="s">
        <v>980</v>
      </c>
      <c r="L2169" t="s">
        <v>408</v>
      </c>
      <c r="M2169">
        <v>-7018933056</v>
      </c>
      <c r="N2169">
        <v>-43206726.970141403</v>
      </c>
      <c r="O2169" t="s">
        <v>120</v>
      </c>
      <c r="P2169" t="s">
        <v>148</v>
      </c>
      <c r="AH2169">
        <v>1783699</v>
      </c>
      <c r="AI2169">
        <v>1800464</v>
      </c>
      <c r="AJ2169">
        <f t="shared" si="38"/>
        <v>1</v>
      </c>
    </row>
    <row r="2170" spans="1:36">
      <c r="A2170" s="1">
        <v>46219</v>
      </c>
      <c r="B2170" t="s">
        <v>977</v>
      </c>
      <c r="C2170" t="s">
        <v>7</v>
      </c>
      <c r="D2170" t="s">
        <v>978</v>
      </c>
      <c r="E2170" t="s">
        <v>1004</v>
      </c>
      <c r="F2170" t="s">
        <v>1018</v>
      </c>
      <c r="G2170">
        <v>73207</v>
      </c>
      <c r="H2170" s="1">
        <v>46126</v>
      </c>
      <c r="I2170" s="1">
        <v>46126</v>
      </c>
      <c r="J2170" s="1">
        <v>46219</v>
      </c>
      <c r="K2170" t="s">
        <v>980</v>
      </c>
      <c r="L2170" t="s">
        <v>7</v>
      </c>
      <c r="M2170">
        <v>95044140.480000004</v>
      </c>
      <c r="N2170">
        <v>95044140.480000004</v>
      </c>
      <c r="O2170" t="s">
        <v>120</v>
      </c>
      <c r="P2170" t="s">
        <v>726</v>
      </c>
      <c r="AH2170">
        <v>1790858</v>
      </c>
      <c r="AI2170">
        <v>1800465</v>
      </c>
      <c r="AJ2170">
        <f t="shared" si="38"/>
        <v>1</v>
      </c>
    </row>
    <row r="2171" spans="1:36">
      <c r="A2171" s="1">
        <v>46219</v>
      </c>
      <c r="B2171" t="s">
        <v>977</v>
      </c>
      <c r="C2171" t="s">
        <v>7</v>
      </c>
      <c r="D2171" t="s">
        <v>978</v>
      </c>
      <c r="E2171" t="s">
        <v>1004</v>
      </c>
      <c r="F2171" t="s">
        <v>1019</v>
      </c>
      <c r="G2171">
        <v>73207</v>
      </c>
      <c r="H2171" s="1">
        <v>46126</v>
      </c>
      <c r="I2171" s="1">
        <v>46126</v>
      </c>
      <c r="J2171" s="1">
        <v>46219</v>
      </c>
      <c r="K2171" t="s">
        <v>980</v>
      </c>
      <c r="L2171" t="s">
        <v>187</v>
      </c>
      <c r="M2171">
        <v>-80491400</v>
      </c>
      <c r="N2171">
        <v>-92086186.170000002</v>
      </c>
      <c r="O2171" t="s">
        <v>120</v>
      </c>
      <c r="P2171" t="s">
        <v>726</v>
      </c>
      <c r="AH2171">
        <v>1794316</v>
      </c>
      <c r="AI2171">
        <v>1800463</v>
      </c>
      <c r="AJ2171">
        <f t="shared" si="38"/>
        <v>1</v>
      </c>
    </row>
    <row r="2172" spans="1:36">
      <c r="A2172" s="1">
        <v>46219</v>
      </c>
      <c r="B2172" t="s">
        <v>977</v>
      </c>
      <c r="C2172" t="s">
        <v>7</v>
      </c>
      <c r="D2172" t="s">
        <v>978</v>
      </c>
      <c r="E2172" t="s">
        <v>1004</v>
      </c>
      <c r="F2172" t="s">
        <v>1020</v>
      </c>
      <c r="G2172">
        <v>73209</v>
      </c>
      <c r="H2172" s="1">
        <v>46126</v>
      </c>
      <c r="I2172" s="1">
        <v>46126</v>
      </c>
      <c r="J2172" s="1">
        <v>46219</v>
      </c>
      <c r="K2172" t="s">
        <v>980</v>
      </c>
      <c r="L2172" t="s">
        <v>7</v>
      </c>
      <c r="M2172">
        <v>133324832.63</v>
      </c>
      <c r="N2172">
        <v>133324832.63</v>
      </c>
      <c r="O2172" t="s">
        <v>120</v>
      </c>
      <c r="P2172" t="s">
        <v>1010</v>
      </c>
      <c r="AH2172">
        <v>1797505</v>
      </c>
      <c r="AI2172">
        <v>1802977</v>
      </c>
      <c r="AJ2172">
        <f t="shared" si="38"/>
        <v>1</v>
      </c>
    </row>
    <row r="2173" spans="1:36">
      <c r="A2173" s="1">
        <v>46219</v>
      </c>
      <c r="B2173" t="s">
        <v>977</v>
      </c>
      <c r="C2173" t="s">
        <v>7</v>
      </c>
      <c r="D2173" t="s">
        <v>978</v>
      </c>
      <c r="E2173" t="s">
        <v>1004</v>
      </c>
      <c r="F2173" t="s">
        <v>1021</v>
      </c>
      <c r="G2173">
        <v>73209</v>
      </c>
      <c r="H2173" s="1">
        <v>46126</v>
      </c>
      <c r="I2173" s="1">
        <v>46126</v>
      </c>
      <c r="J2173" s="1">
        <v>46219</v>
      </c>
      <c r="K2173" t="s">
        <v>980</v>
      </c>
      <c r="L2173" t="s">
        <v>408</v>
      </c>
      <c r="M2173">
        <v>-21055737500</v>
      </c>
      <c r="N2173">
        <v>-129649650.86937501</v>
      </c>
      <c r="O2173" t="s">
        <v>120</v>
      </c>
      <c r="P2173" t="s">
        <v>1010</v>
      </c>
      <c r="AH2173">
        <v>1800452</v>
      </c>
      <c r="AI2173">
        <v>1802944</v>
      </c>
      <c r="AJ2173">
        <f t="shared" si="38"/>
        <v>1</v>
      </c>
    </row>
    <row r="2174" spans="1:36">
      <c r="A2174" s="1">
        <v>46220</v>
      </c>
      <c r="B2174" t="s">
        <v>977</v>
      </c>
      <c r="C2174" t="s">
        <v>7</v>
      </c>
      <c r="D2174" t="s">
        <v>978</v>
      </c>
      <c r="E2174" t="s">
        <v>1004</v>
      </c>
      <c r="F2174" t="s">
        <v>1022</v>
      </c>
      <c r="G2174">
        <v>73236</v>
      </c>
      <c r="H2174" s="1">
        <v>46127</v>
      </c>
      <c r="I2174" s="1">
        <v>46127</v>
      </c>
      <c r="J2174" s="1">
        <v>46220</v>
      </c>
      <c r="K2174" t="s">
        <v>980</v>
      </c>
      <c r="L2174" t="s">
        <v>7</v>
      </c>
      <c r="M2174">
        <v>109623064.15000001</v>
      </c>
      <c r="N2174">
        <v>109623064.15000001</v>
      </c>
      <c r="O2174" t="s">
        <v>120</v>
      </c>
      <c r="P2174" t="s">
        <v>480</v>
      </c>
      <c r="AH2174">
        <v>1802980</v>
      </c>
      <c r="AI2174">
        <v>1802936</v>
      </c>
      <c r="AJ2174">
        <f t="shared" si="38"/>
        <v>1</v>
      </c>
    </row>
    <row r="2175" spans="1:36">
      <c r="A2175" s="1">
        <v>46220</v>
      </c>
      <c r="B2175" t="s">
        <v>977</v>
      </c>
      <c r="C2175" t="s">
        <v>7</v>
      </c>
      <c r="D2175" t="s">
        <v>978</v>
      </c>
      <c r="E2175" t="s">
        <v>1004</v>
      </c>
      <c r="F2175" t="s">
        <v>1023</v>
      </c>
      <c r="G2175">
        <v>73236</v>
      </c>
      <c r="H2175" s="1">
        <v>46127</v>
      </c>
      <c r="I2175" s="1">
        <v>46127</v>
      </c>
      <c r="J2175" s="1">
        <v>46220</v>
      </c>
      <c r="K2175" t="s">
        <v>980</v>
      </c>
      <c r="L2175" t="s">
        <v>352</v>
      </c>
      <c r="M2175">
        <v>-80827726.030000001</v>
      </c>
      <c r="N2175">
        <v>-108781995.077475</v>
      </c>
      <c r="O2175" t="s">
        <v>120</v>
      </c>
      <c r="P2175" t="s">
        <v>480</v>
      </c>
      <c r="AH2175">
        <v>1808956</v>
      </c>
      <c r="AI2175">
        <v>1802930</v>
      </c>
      <c r="AJ2175">
        <f t="shared" si="38"/>
        <v>1</v>
      </c>
    </row>
    <row r="2176" spans="1:36">
      <c r="A2176" s="1">
        <v>46230</v>
      </c>
      <c r="B2176" t="s">
        <v>977</v>
      </c>
      <c r="C2176" t="s">
        <v>7</v>
      </c>
      <c r="D2176" t="s">
        <v>978</v>
      </c>
      <c r="E2176" t="s">
        <v>1004</v>
      </c>
      <c r="F2176" t="s">
        <v>1024</v>
      </c>
      <c r="G2176">
        <v>73254</v>
      </c>
      <c r="H2176" s="1">
        <v>46128</v>
      </c>
      <c r="I2176" s="1">
        <v>46128</v>
      </c>
      <c r="J2176" s="1">
        <v>46230</v>
      </c>
      <c r="K2176" t="s">
        <v>980</v>
      </c>
      <c r="L2176" t="s">
        <v>7</v>
      </c>
      <c r="M2176">
        <v>108988690.69</v>
      </c>
      <c r="N2176">
        <v>108988690.69</v>
      </c>
      <c r="O2176" t="s">
        <v>120</v>
      </c>
      <c r="P2176" t="s">
        <v>219</v>
      </c>
      <c r="AH2176">
        <v>1814011</v>
      </c>
      <c r="AI2176">
        <v>1802928</v>
      </c>
      <c r="AJ2176">
        <f t="shared" si="38"/>
        <v>1</v>
      </c>
    </row>
    <row r="2177" spans="1:36">
      <c r="A2177" s="1">
        <v>46230</v>
      </c>
      <c r="B2177" t="s">
        <v>977</v>
      </c>
      <c r="C2177" t="s">
        <v>7</v>
      </c>
      <c r="D2177" t="s">
        <v>978</v>
      </c>
      <c r="E2177" t="s">
        <v>1004</v>
      </c>
      <c r="F2177" t="s">
        <v>1025</v>
      </c>
      <c r="G2177">
        <v>73254</v>
      </c>
      <c r="H2177" s="1">
        <v>46128</v>
      </c>
      <c r="I2177" s="1">
        <v>46128</v>
      </c>
      <c r="J2177" s="1">
        <v>46230</v>
      </c>
      <c r="K2177" t="s">
        <v>980</v>
      </c>
      <c r="L2177" t="s">
        <v>334</v>
      </c>
      <c r="M2177">
        <v>-151943666.66999999</v>
      </c>
      <c r="N2177">
        <v>-106246608.918997</v>
      </c>
      <c r="O2177" t="s">
        <v>120</v>
      </c>
      <c r="P2177" t="s">
        <v>219</v>
      </c>
      <c r="AH2177">
        <v>1731879</v>
      </c>
      <c r="AI2177">
        <v>1802926</v>
      </c>
      <c r="AJ2177">
        <f t="shared" si="38"/>
        <v>1</v>
      </c>
    </row>
    <row r="2178" spans="1:36">
      <c r="A2178" s="1">
        <v>46233</v>
      </c>
      <c r="B2178" t="s">
        <v>977</v>
      </c>
      <c r="C2178" t="s">
        <v>7</v>
      </c>
      <c r="D2178" t="s">
        <v>978</v>
      </c>
      <c r="E2178" t="s">
        <v>1004</v>
      </c>
      <c r="F2178" t="s">
        <v>1026</v>
      </c>
      <c r="G2178">
        <v>73371</v>
      </c>
      <c r="H2178" s="1">
        <v>46140</v>
      </c>
      <c r="I2178" s="1">
        <v>46140</v>
      </c>
      <c r="J2178" s="1">
        <v>46233</v>
      </c>
      <c r="K2178" t="s">
        <v>980</v>
      </c>
      <c r="L2178" t="s">
        <v>7</v>
      </c>
      <c r="M2178">
        <v>48219816.689999998</v>
      </c>
      <c r="N2178">
        <v>48219816.689999998</v>
      </c>
      <c r="O2178" t="s">
        <v>120</v>
      </c>
      <c r="P2178" t="s">
        <v>623</v>
      </c>
      <c r="AH2178">
        <v>1731880</v>
      </c>
      <c r="AI2178">
        <v>1808886</v>
      </c>
      <c r="AJ2178">
        <f t="shared" si="38"/>
        <v>1</v>
      </c>
    </row>
    <row r="2179" spans="1:36">
      <c r="A2179" s="1">
        <v>46233</v>
      </c>
      <c r="B2179" t="s">
        <v>977</v>
      </c>
      <c r="C2179" t="s">
        <v>7</v>
      </c>
      <c r="D2179" t="s">
        <v>978</v>
      </c>
      <c r="E2179" t="s">
        <v>1004</v>
      </c>
      <c r="F2179" t="s">
        <v>1027</v>
      </c>
      <c r="G2179">
        <v>73371</v>
      </c>
      <c r="H2179" s="1">
        <v>46140</v>
      </c>
      <c r="I2179" s="1">
        <v>46140</v>
      </c>
      <c r="J2179" s="1">
        <v>46233</v>
      </c>
      <c r="K2179" t="s">
        <v>980</v>
      </c>
      <c r="L2179" t="s">
        <v>408</v>
      </c>
      <c r="M2179">
        <v>-7619403222</v>
      </c>
      <c r="N2179">
        <v>-47815488.725628696</v>
      </c>
      <c r="O2179" t="s">
        <v>120</v>
      </c>
      <c r="P2179" t="s">
        <v>623</v>
      </c>
      <c r="AH2179">
        <v>1731898</v>
      </c>
      <c r="AI2179">
        <v>1808887</v>
      </c>
      <c r="AJ2179">
        <f t="shared" si="38"/>
        <v>1</v>
      </c>
    </row>
    <row r="2180" spans="1:36">
      <c r="A2180" s="1">
        <v>46234</v>
      </c>
      <c r="B2180" t="s">
        <v>977</v>
      </c>
      <c r="C2180" t="s">
        <v>7</v>
      </c>
      <c r="D2180" t="s">
        <v>978</v>
      </c>
      <c r="E2180" t="s">
        <v>1004</v>
      </c>
      <c r="F2180" t="s">
        <v>1028</v>
      </c>
      <c r="G2180">
        <v>73377</v>
      </c>
      <c r="H2180" s="1">
        <v>46140</v>
      </c>
      <c r="I2180" s="1">
        <v>46140</v>
      </c>
      <c r="J2180" s="1">
        <v>46234</v>
      </c>
      <c r="K2180" t="s">
        <v>980</v>
      </c>
      <c r="L2180" t="s">
        <v>7</v>
      </c>
      <c r="M2180">
        <v>17608845</v>
      </c>
      <c r="N2180">
        <v>17608845</v>
      </c>
      <c r="O2180" t="s">
        <v>120</v>
      </c>
      <c r="P2180" t="s">
        <v>380</v>
      </c>
      <c r="AH2180">
        <v>1731943</v>
      </c>
      <c r="AI2180">
        <v>1802914</v>
      </c>
      <c r="AJ2180">
        <f t="shared" ref="AJ2180:AJ2243" si="39">COUNTIF(AH:AH,AI2180)</f>
        <v>1</v>
      </c>
    </row>
    <row r="2181" spans="1:36">
      <c r="A2181" s="1">
        <v>46234</v>
      </c>
      <c r="B2181" t="s">
        <v>977</v>
      </c>
      <c r="C2181" t="s">
        <v>7</v>
      </c>
      <c r="D2181" t="s">
        <v>978</v>
      </c>
      <c r="E2181" t="s">
        <v>1004</v>
      </c>
      <c r="F2181" t="s">
        <v>1029</v>
      </c>
      <c r="G2181">
        <v>73377</v>
      </c>
      <c r="H2181" s="1">
        <v>46140</v>
      </c>
      <c r="I2181" s="1">
        <v>46140</v>
      </c>
      <c r="J2181" s="1">
        <v>46234</v>
      </c>
      <c r="K2181" t="s">
        <v>980</v>
      </c>
      <c r="L2181" t="s">
        <v>187</v>
      </c>
      <c r="M2181">
        <v>-15000000</v>
      </c>
      <c r="N2181">
        <v>-17296500</v>
      </c>
      <c r="O2181" t="s">
        <v>120</v>
      </c>
      <c r="P2181" t="s">
        <v>380</v>
      </c>
      <c r="AH2181">
        <v>1731955</v>
      </c>
      <c r="AI2181">
        <v>1802913</v>
      </c>
      <c r="AJ2181">
        <f t="shared" si="39"/>
        <v>1</v>
      </c>
    </row>
    <row r="2182" spans="1:36">
      <c r="A2182" s="1">
        <v>46238</v>
      </c>
      <c r="B2182" t="s">
        <v>977</v>
      </c>
      <c r="C2182" t="s">
        <v>7</v>
      </c>
      <c r="D2182" t="s">
        <v>978</v>
      </c>
      <c r="E2182" t="s">
        <v>1004</v>
      </c>
      <c r="F2182" t="s">
        <v>1030</v>
      </c>
      <c r="G2182">
        <v>73391</v>
      </c>
      <c r="H2182" s="1">
        <v>46141</v>
      </c>
      <c r="I2182" s="1">
        <v>46141</v>
      </c>
      <c r="J2182" s="1">
        <v>46238</v>
      </c>
      <c r="K2182" t="s">
        <v>980</v>
      </c>
      <c r="L2182" t="s">
        <v>7</v>
      </c>
      <c r="M2182">
        <v>23636433.52</v>
      </c>
      <c r="N2182">
        <v>23636433.52</v>
      </c>
      <c r="O2182" t="s">
        <v>120</v>
      </c>
      <c r="P2182" t="s">
        <v>362</v>
      </c>
      <c r="AH2182">
        <v>1732109</v>
      </c>
      <c r="AI2182">
        <v>1802912</v>
      </c>
      <c r="AJ2182">
        <f t="shared" si="39"/>
        <v>1</v>
      </c>
    </row>
    <row r="2183" spans="1:36">
      <c r="A2183" s="1">
        <v>46238</v>
      </c>
      <c r="B2183" t="s">
        <v>977</v>
      </c>
      <c r="C2183" t="s">
        <v>7</v>
      </c>
      <c r="D2183" t="s">
        <v>978</v>
      </c>
      <c r="E2183" t="s">
        <v>1004</v>
      </c>
      <c r="F2183" t="s">
        <v>1031</v>
      </c>
      <c r="G2183">
        <v>73391</v>
      </c>
      <c r="H2183" s="1">
        <v>46141</v>
      </c>
      <c r="I2183" s="1">
        <v>46141</v>
      </c>
      <c r="J2183" s="1">
        <v>46238</v>
      </c>
      <c r="K2183" t="s">
        <v>980</v>
      </c>
      <c r="L2183" t="s">
        <v>187</v>
      </c>
      <c r="M2183">
        <v>-20125222.219999999</v>
      </c>
      <c r="N2183">
        <v>-23205387.480771001</v>
      </c>
      <c r="O2183" t="s">
        <v>120</v>
      </c>
      <c r="P2183" t="s">
        <v>362</v>
      </c>
      <c r="AH2183">
        <v>1732245</v>
      </c>
      <c r="AI2183">
        <v>1802909</v>
      </c>
      <c r="AJ2183">
        <f t="shared" si="39"/>
        <v>1</v>
      </c>
    </row>
    <row r="2184" spans="1:36">
      <c r="A2184" s="1">
        <v>46239</v>
      </c>
      <c r="B2184" t="s">
        <v>977</v>
      </c>
      <c r="C2184" t="s">
        <v>7</v>
      </c>
      <c r="D2184" t="s">
        <v>978</v>
      </c>
      <c r="E2184" t="s">
        <v>1004</v>
      </c>
      <c r="F2184" t="s">
        <v>1032</v>
      </c>
      <c r="G2184">
        <v>73393</v>
      </c>
      <c r="H2184" s="1">
        <v>46141</v>
      </c>
      <c r="I2184" s="1">
        <v>46141</v>
      </c>
      <c r="J2184" s="1">
        <v>46239</v>
      </c>
      <c r="K2184" t="s">
        <v>980</v>
      </c>
      <c r="L2184" t="s">
        <v>7</v>
      </c>
      <c r="M2184">
        <v>26995040</v>
      </c>
      <c r="N2184">
        <v>26995040</v>
      </c>
      <c r="O2184" t="s">
        <v>120</v>
      </c>
      <c r="P2184" t="s">
        <v>362</v>
      </c>
      <c r="AH2184">
        <v>1732566</v>
      </c>
      <c r="AI2184">
        <v>1802983</v>
      </c>
      <c r="AJ2184">
        <f t="shared" si="39"/>
        <v>2</v>
      </c>
    </row>
    <row r="2185" spans="1:36">
      <c r="A2185" s="1">
        <v>46239</v>
      </c>
      <c r="B2185" t="s">
        <v>977</v>
      </c>
      <c r="C2185" t="s">
        <v>7</v>
      </c>
      <c r="D2185" t="s">
        <v>978</v>
      </c>
      <c r="E2185" t="s">
        <v>1004</v>
      </c>
      <c r="F2185" t="s">
        <v>1033</v>
      </c>
      <c r="G2185">
        <v>73393</v>
      </c>
      <c r="H2185" s="1">
        <v>46141</v>
      </c>
      <c r="I2185" s="1">
        <v>46141</v>
      </c>
      <c r="J2185" s="1">
        <v>46239</v>
      </c>
      <c r="K2185" t="s">
        <v>980</v>
      </c>
      <c r="L2185" t="s">
        <v>352</v>
      </c>
      <c r="M2185">
        <v>-20000000</v>
      </c>
      <c r="N2185">
        <v>-26928000</v>
      </c>
      <c r="O2185" t="s">
        <v>120</v>
      </c>
      <c r="P2185" t="s">
        <v>362</v>
      </c>
      <c r="AH2185">
        <v>1732711</v>
      </c>
      <c r="AI2185">
        <v>1800471</v>
      </c>
      <c r="AJ2185">
        <f t="shared" si="39"/>
        <v>1</v>
      </c>
    </row>
    <row r="2186" spans="1:36">
      <c r="A2186" s="1">
        <v>46238</v>
      </c>
      <c r="B2186" t="s">
        <v>977</v>
      </c>
      <c r="C2186" t="s">
        <v>7</v>
      </c>
      <c r="D2186" t="s">
        <v>978</v>
      </c>
      <c r="E2186" t="s">
        <v>1004</v>
      </c>
      <c r="F2186" t="s">
        <v>1034</v>
      </c>
      <c r="G2186">
        <v>73395</v>
      </c>
      <c r="H2186" s="1">
        <v>46141</v>
      </c>
      <c r="I2186" s="1">
        <v>46141</v>
      </c>
      <c r="J2186" s="1">
        <v>46238</v>
      </c>
      <c r="K2186" t="s">
        <v>980</v>
      </c>
      <c r="L2186" t="s">
        <v>7</v>
      </c>
      <c r="M2186">
        <v>102398726.81999999</v>
      </c>
      <c r="N2186">
        <v>102398726.81999999</v>
      </c>
      <c r="O2186" t="s">
        <v>120</v>
      </c>
      <c r="P2186" t="s">
        <v>148</v>
      </c>
      <c r="AH2186">
        <v>1733050</v>
      </c>
      <c r="AI2186">
        <v>1800470</v>
      </c>
      <c r="AJ2186">
        <f t="shared" si="39"/>
        <v>1</v>
      </c>
    </row>
    <row r="2187" spans="1:36">
      <c r="A2187" s="1">
        <v>46238</v>
      </c>
      <c r="B2187" t="s">
        <v>977</v>
      </c>
      <c r="C2187" t="s">
        <v>7</v>
      </c>
      <c r="D2187" t="s">
        <v>978</v>
      </c>
      <c r="E2187" t="s">
        <v>1004</v>
      </c>
      <c r="F2187" t="s">
        <v>1035</v>
      </c>
      <c r="G2187">
        <v>73395</v>
      </c>
      <c r="H2187" s="1">
        <v>46141</v>
      </c>
      <c r="I2187" s="1">
        <v>46141</v>
      </c>
      <c r="J2187" s="1">
        <v>46238</v>
      </c>
      <c r="K2187" t="s">
        <v>980</v>
      </c>
      <c r="L2187" t="s">
        <v>147</v>
      </c>
      <c r="M2187">
        <v>-80024533.329999998</v>
      </c>
      <c r="N2187">
        <v>-98881514.363881201</v>
      </c>
      <c r="O2187" t="s">
        <v>120</v>
      </c>
      <c r="P2187" t="s">
        <v>148</v>
      </c>
      <c r="AH2187">
        <v>1733263</v>
      </c>
      <c r="AI2187">
        <v>1800469</v>
      </c>
      <c r="AJ2187">
        <f t="shared" si="39"/>
        <v>1</v>
      </c>
    </row>
    <row r="2188" spans="1:36">
      <c r="A2188" s="1">
        <v>46238</v>
      </c>
      <c r="B2188" t="s">
        <v>977</v>
      </c>
      <c r="C2188" t="s">
        <v>7</v>
      </c>
      <c r="D2188" t="s">
        <v>978</v>
      </c>
      <c r="E2188" t="s">
        <v>1004</v>
      </c>
      <c r="F2188" t="s">
        <v>1036</v>
      </c>
      <c r="G2188">
        <v>73403</v>
      </c>
      <c r="H2188" s="1">
        <v>46142</v>
      </c>
      <c r="I2188" s="1">
        <v>46142</v>
      </c>
      <c r="J2188" s="1">
        <v>46238</v>
      </c>
      <c r="K2188" t="s">
        <v>980</v>
      </c>
      <c r="L2188" t="s">
        <v>7</v>
      </c>
      <c r="M2188">
        <v>117863851.62</v>
      </c>
      <c r="N2188">
        <v>117863851.62</v>
      </c>
      <c r="O2188" t="s">
        <v>120</v>
      </c>
      <c r="P2188" t="s">
        <v>380</v>
      </c>
      <c r="AH2188">
        <v>1732983</v>
      </c>
      <c r="AI2188">
        <v>1800886</v>
      </c>
      <c r="AJ2188">
        <f t="shared" si="39"/>
        <v>1</v>
      </c>
    </row>
    <row r="2189" spans="1:36">
      <c r="A2189" s="1">
        <v>46238</v>
      </c>
      <c r="B2189" t="s">
        <v>977</v>
      </c>
      <c r="C2189" t="s">
        <v>7</v>
      </c>
      <c r="D2189" t="s">
        <v>978</v>
      </c>
      <c r="E2189" t="s">
        <v>1004</v>
      </c>
      <c r="F2189" t="s">
        <v>1037</v>
      </c>
      <c r="G2189">
        <v>73403</v>
      </c>
      <c r="H2189" s="1">
        <v>46142</v>
      </c>
      <c r="I2189" s="1">
        <v>46142</v>
      </c>
      <c r="J2189" s="1">
        <v>46238</v>
      </c>
      <c r="K2189" t="s">
        <v>980</v>
      </c>
      <c r="L2189" t="s">
        <v>187</v>
      </c>
      <c r="M2189">
        <v>-100628666.67</v>
      </c>
      <c r="N2189">
        <v>-116029884.103843</v>
      </c>
      <c r="O2189" t="s">
        <v>120</v>
      </c>
      <c r="P2189" t="s">
        <v>380</v>
      </c>
      <c r="AH2189">
        <v>1732456</v>
      </c>
      <c r="AI2189">
        <v>1800885</v>
      </c>
      <c r="AJ2189">
        <f t="shared" si="39"/>
        <v>1</v>
      </c>
    </row>
    <row r="2190" spans="1:36">
      <c r="A2190" s="1">
        <v>46240</v>
      </c>
      <c r="B2190" t="s">
        <v>977</v>
      </c>
      <c r="C2190" t="s">
        <v>7</v>
      </c>
      <c r="D2190" t="s">
        <v>978</v>
      </c>
      <c r="E2190" t="s">
        <v>1004</v>
      </c>
      <c r="F2190" t="s">
        <v>1038</v>
      </c>
      <c r="G2190">
        <v>73480</v>
      </c>
      <c r="H2190" s="1">
        <v>46148</v>
      </c>
      <c r="I2190" s="1">
        <v>46148</v>
      </c>
      <c r="J2190" s="1">
        <v>46240</v>
      </c>
      <c r="K2190" t="s">
        <v>980</v>
      </c>
      <c r="L2190" t="s">
        <v>7</v>
      </c>
      <c r="M2190">
        <v>23550858</v>
      </c>
      <c r="N2190">
        <v>23550858</v>
      </c>
      <c r="O2190" t="s">
        <v>120</v>
      </c>
      <c r="P2190" t="s">
        <v>362</v>
      </c>
      <c r="AH2190">
        <v>1732976</v>
      </c>
      <c r="AI2190">
        <v>1802901</v>
      </c>
      <c r="AJ2190">
        <f t="shared" si="39"/>
        <v>1</v>
      </c>
    </row>
    <row r="2191" spans="1:36">
      <c r="A2191" s="1">
        <v>46240</v>
      </c>
      <c r="B2191" t="s">
        <v>977</v>
      </c>
      <c r="C2191" t="s">
        <v>7</v>
      </c>
      <c r="D2191" t="s">
        <v>978</v>
      </c>
      <c r="E2191" t="s">
        <v>1004</v>
      </c>
      <c r="F2191" t="s">
        <v>1039</v>
      </c>
      <c r="G2191">
        <v>73480</v>
      </c>
      <c r="H2191" s="1">
        <v>46148</v>
      </c>
      <c r="I2191" s="1">
        <v>46148</v>
      </c>
      <c r="J2191" s="1">
        <v>46240</v>
      </c>
      <c r="K2191" t="s">
        <v>980</v>
      </c>
      <c r="L2191" t="s">
        <v>187</v>
      </c>
      <c r="M2191">
        <v>-20000000</v>
      </c>
      <c r="N2191">
        <v>-23046000</v>
      </c>
      <c r="O2191" t="s">
        <v>120</v>
      </c>
      <c r="P2191" t="s">
        <v>362</v>
      </c>
      <c r="AH2191">
        <v>1734758</v>
      </c>
      <c r="AI2191">
        <v>1800884</v>
      </c>
      <c r="AJ2191">
        <f t="shared" si="39"/>
        <v>1</v>
      </c>
    </row>
    <row r="2192" spans="1:36">
      <c r="A2192" s="1">
        <v>46231</v>
      </c>
      <c r="B2192" t="s">
        <v>977</v>
      </c>
      <c r="C2192" t="s">
        <v>7</v>
      </c>
      <c r="D2192" t="s">
        <v>978</v>
      </c>
      <c r="E2192" t="s">
        <v>1004</v>
      </c>
      <c r="F2192" t="s">
        <v>1040</v>
      </c>
      <c r="G2192">
        <v>73721</v>
      </c>
      <c r="H2192" s="1">
        <v>46168</v>
      </c>
      <c r="I2192" s="1">
        <v>46168</v>
      </c>
      <c r="J2192" s="1">
        <v>46231</v>
      </c>
      <c r="K2192" t="s">
        <v>980</v>
      </c>
      <c r="L2192" t="s">
        <v>7</v>
      </c>
      <c r="M2192">
        <v>63189863.490000002</v>
      </c>
      <c r="N2192">
        <v>63189863.490000002</v>
      </c>
      <c r="O2192" t="s">
        <v>120</v>
      </c>
      <c r="P2192" t="s">
        <v>380</v>
      </c>
      <c r="AH2192">
        <v>1728073</v>
      </c>
      <c r="AI2192">
        <v>1802905</v>
      </c>
      <c r="AJ2192">
        <f t="shared" si="39"/>
        <v>1</v>
      </c>
    </row>
    <row r="2193" spans="1:36">
      <c r="A2193" s="1">
        <v>46231</v>
      </c>
      <c r="B2193" t="s">
        <v>977</v>
      </c>
      <c r="C2193" t="s">
        <v>7</v>
      </c>
      <c r="D2193" t="s">
        <v>978</v>
      </c>
      <c r="E2193" t="s">
        <v>1004</v>
      </c>
      <c r="F2193" t="s">
        <v>1041</v>
      </c>
      <c r="G2193">
        <v>73721</v>
      </c>
      <c r="H2193" s="1">
        <v>46168</v>
      </c>
      <c r="I2193" s="1">
        <v>46168</v>
      </c>
      <c r="J2193" s="1">
        <v>46231</v>
      </c>
      <c r="K2193" t="s">
        <v>980</v>
      </c>
      <c r="L2193" t="s">
        <v>408</v>
      </c>
      <c r="M2193">
        <v>-10000000000</v>
      </c>
      <c r="N2193">
        <v>-61029600</v>
      </c>
      <c r="O2193" t="s">
        <v>120</v>
      </c>
      <c r="P2193" t="s">
        <v>380</v>
      </c>
      <c r="AH2193">
        <v>1728500</v>
      </c>
      <c r="AI2193">
        <v>1801034</v>
      </c>
      <c r="AJ2193">
        <f t="shared" si="39"/>
        <v>1</v>
      </c>
    </row>
    <row r="2194" spans="1:36">
      <c r="A2194" s="1">
        <v>46204</v>
      </c>
      <c r="B2194" t="s">
        <v>977</v>
      </c>
      <c r="C2194" t="s">
        <v>7</v>
      </c>
      <c r="D2194" t="s">
        <v>978</v>
      </c>
      <c r="E2194" t="s">
        <v>1004</v>
      </c>
      <c r="F2194" t="s">
        <v>1042</v>
      </c>
      <c r="G2194">
        <v>73839</v>
      </c>
      <c r="H2194" s="1">
        <v>46184</v>
      </c>
      <c r="I2194" s="1">
        <v>46184</v>
      </c>
      <c r="J2194" s="1">
        <v>46204</v>
      </c>
      <c r="K2194" t="s">
        <v>980</v>
      </c>
      <c r="L2194" t="s">
        <v>7</v>
      </c>
      <c r="M2194">
        <v>7488063.7199999997</v>
      </c>
      <c r="N2194">
        <v>7488063.7199999997</v>
      </c>
      <c r="O2194" t="s">
        <v>120</v>
      </c>
      <c r="P2194" t="s">
        <v>1010</v>
      </c>
      <c r="AH2194">
        <v>1728710</v>
      </c>
      <c r="AI2194">
        <v>1801033</v>
      </c>
      <c r="AJ2194">
        <f t="shared" si="39"/>
        <v>1</v>
      </c>
    </row>
    <row r="2195" spans="1:36">
      <c r="A2195" s="1">
        <v>46204</v>
      </c>
      <c r="B2195" t="s">
        <v>977</v>
      </c>
      <c r="C2195" t="s">
        <v>7</v>
      </c>
      <c r="D2195" t="s">
        <v>978</v>
      </c>
      <c r="E2195" t="s">
        <v>1004</v>
      </c>
      <c r="F2195" t="s">
        <v>1043</v>
      </c>
      <c r="G2195">
        <v>73839</v>
      </c>
      <c r="H2195" s="1">
        <v>46184</v>
      </c>
      <c r="I2195" s="1">
        <v>46184</v>
      </c>
      <c r="J2195" s="1">
        <v>46204</v>
      </c>
      <c r="K2195" t="s">
        <v>980</v>
      </c>
      <c r="L2195" t="s">
        <v>408</v>
      </c>
      <c r="M2195">
        <v>-1200554667</v>
      </c>
      <c r="N2195">
        <v>-7384623.7622636696</v>
      </c>
      <c r="O2195" t="s">
        <v>120</v>
      </c>
      <c r="P2195" t="s">
        <v>1010</v>
      </c>
      <c r="AH2195">
        <v>1728794</v>
      </c>
      <c r="AI2195">
        <v>1801028</v>
      </c>
      <c r="AJ2195">
        <f t="shared" si="39"/>
        <v>1</v>
      </c>
    </row>
    <row r="2196" spans="1:36">
      <c r="A2196" s="1">
        <v>46204</v>
      </c>
      <c r="B2196" t="s">
        <v>977</v>
      </c>
      <c r="C2196" t="s">
        <v>7</v>
      </c>
      <c r="D2196" t="s">
        <v>978</v>
      </c>
      <c r="E2196" t="s">
        <v>1004</v>
      </c>
      <c r="F2196" t="s">
        <v>1044</v>
      </c>
      <c r="G2196">
        <v>73851</v>
      </c>
      <c r="H2196" s="1">
        <v>46184</v>
      </c>
      <c r="I2196" s="1">
        <v>46184</v>
      </c>
      <c r="J2196" s="1">
        <v>46204</v>
      </c>
      <c r="K2196" t="s">
        <v>980</v>
      </c>
      <c r="L2196" t="s">
        <v>7</v>
      </c>
      <c r="M2196">
        <v>33062117.760000002</v>
      </c>
      <c r="N2196">
        <v>33062117.760000002</v>
      </c>
      <c r="O2196" t="s">
        <v>120</v>
      </c>
      <c r="P2196" t="s">
        <v>360</v>
      </c>
      <c r="AH2196">
        <v>1729359</v>
      </c>
      <c r="AI2196">
        <v>1802933</v>
      </c>
      <c r="AJ2196">
        <f t="shared" si="39"/>
        <v>1</v>
      </c>
    </row>
    <row r="2197" spans="1:36">
      <c r="A2197" s="1">
        <v>46204</v>
      </c>
      <c r="B2197" t="s">
        <v>977</v>
      </c>
      <c r="C2197" t="s">
        <v>7</v>
      </c>
      <c r="D2197" t="s">
        <v>978</v>
      </c>
      <c r="E2197" t="s">
        <v>1004</v>
      </c>
      <c r="F2197" t="s">
        <v>1045</v>
      </c>
      <c r="G2197">
        <v>73851</v>
      </c>
      <c r="H2197" s="1">
        <v>46184</v>
      </c>
      <c r="I2197" s="1">
        <v>46184</v>
      </c>
      <c r="J2197" s="1">
        <v>46204</v>
      </c>
      <c r="K2197" t="s">
        <v>980</v>
      </c>
      <c r="L2197" t="s">
        <v>408</v>
      </c>
      <c r="M2197">
        <v>-5302096444</v>
      </c>
      <c r="N2197">
        <v>-32613248.2480084</v>
      </c>
      <c r="O2197" t="s">
        <v>120</v>
      </c>
      <c r="P2197" t="s">
        <v>360</v>
      </c>
      <c r="AH2197">
        <v>1729473</v>
      </c>
      <c r="AI2197">
        <v>1802981</v>
      </c>
      <c r="AJ2197">
        <f t="shared" si="39"/>
        <v>2</v>
      </c>
    </row>
    <row r="2198" spans="1:36">
      <c r="A2198" s="1">
        <v>46230</v>
      </c>
      <c r="B2198" t="s">
        <v>977</v>
      </c>
      <c r="C2198" t="s">
        <v>7</v>
      </c>
      <c r="D2198" t="s">
        <v>978</v>
      </c>
      <c r="E2198" t="s">
        <v>1004</v>
      </c>
      <c r="F2198" t="s">
        <v>1046</v>
      </c>
      <c r="G2198">
        <v>74044</v>
      </c>
      <c r="H2198" s="1">
        <v>46197</v>
      </c>
      <c r="I2198" s="1">
        <v>46197</v>
      </c>
      <c r="J2198" s="1">
        <v>46230</v>
      </c>
      <c r="K2198" t="s">
        <v>980</v>
      </c>
      <c r="L2198" t="s">
        <v>7</v>
      </c>
      <c r="M2198">
        <v>1235497.1200000001</v>
      </c>
      <c r="N2198">
        <v>1235497.1200000001</v>
      </c>
      <c r="O2198" t="s">
        <v>120</v>
      </c>
      <c r="P2198" t="s">
        <v>148</v>
      </c>
      <c r="AH2198">
        <v>1729511</v>
      </c>
      <c r="AI2198">
        <v>1802964</v>
      </c>
      <c r="AJ2198">
        <f t="shared" si="39"/>
        <v>1</v>
      </c>
    </row>
    <row r="2199" spans="1:36">
      <c r="A2199" s="1">
        <v>46230</v>
      </c>
      <c r="B2199" t="s">
        <v>977</v>
      </c>
      <c r="C2199" t="s">
        <v>7</v>
      </c>
      <c r="D2199" t="s">
        <v>978</v>
      </c>
      <c r="E2199" t="s">
        <v>1004</v>
      </c>
      <c r="F2199" t="s">
        <v>1047</v>
      </c>
      <c r="G2199">
        <v>74044</v>
      </c>
      <c r="H2199" s="1">
        <v>46197</v>
      </c>
      <c r="I2199" s="1">
        <v>46197</v>
      </c>
      <c r="J2199" s="1">
        <v>46230</v>
      </c>
      <c r="K2199" t="s">
        <v>980</v>
      </c>
      <c r="L2199" t="s">
        <v>147</v>
      </c>
      <c r="M2199">
        <v>-1000000</v>
      </c>
      <c r="N2199">
        <v>-1220780</v>
      </c>
      <c r="O2199" t="s">
        <v>120</v>
      </c>
      <c r="P2199" t="s">
        <v>148</v>
      </c>
      <c r="AH2199">
        <v>1729703</v>
      </c>
      <c r="AI2199">
        <v>1802957</v>
      </c>
      <c r="AJ2199">
        <f t="shared" si="39"/>
        <v>1</v>
      </c>
    </row>
    <row r="2200" spans="1:36">
      <c r="A2200" s="1">
        <v>46209</v>
      </c>
      <c r="B2200" t="s">
        <v>977</v>
      </c>
      <c r="C2200" t="s">
        <v>7</v>
      </c>
      <c r="D2200" t="s">
        <v>978</v>
      </c>
      <c r="E2200" t="s">
        <v>1004</v>
      </c>
      <c r="F2200" t="s">
        <v>1048</v>
      </c>
      <c r="G2200">
        <v>74124</v>
      </c>
      <c r="H2200" s="1">
        <v>46204</v>
      </c>
      <c r="I2200" s="1">
        <v>46204</v>
      </c>
      <c r="J2200" s="1">
        <v>46209</v>
      </c>
      <c r="K2200" t="s">
        <v>980</v>
      </c>
      <c r="L2200" t="s">
        <v>147</v>
      </c>
      <c r="M2200">
        <v>29900000</v>
      </c>
      <c r="N2200">
        <v>37131315</v>
      </c>
      <c r="O2200" t="s">
        <v>120</v>
      </c>
      <c r="P2200" t="s">
        <v>726</v>
      </c>
      <c r="AH2200">
        <v>1730388</v>
      </c>
      <c r="AI2200">
        <v>1802972</v>
      </c>
      <c r="AJ2200">
        <f t="shared" si="39"/>
        <v>1</v>
      </c>
    </row>
    <row r="2201" spans="1:36">
      <c r="A2201" s="1">
        <v>46209</v>
      </c>
      <c r="B2201" t="s">
        <v>977</v>
      </c>
      <c r="C2201" t="s">
        <v>7</v>
      </c>
      <c r="D2201" t="s">
        <v>978</v>
      </c>
      <c r="E2201" t="s">
        <v>1004</v>
      </c>
      <c r="F2201" t="s">
        <v>1049</v>
      </c>
      <c r="G2201">
        <v>74124</v>
      </c>
      <c r="H2201" s="1">
        <v>46204</v>
      </c>
      <c r="I2201" s="1">
        <v>46204</v>
      </c>
      <c r="J2201" s="1">
        <v>46209</v>
      </c>
      <c r="K2201" t="s">
        <v>980</v>
      </c>
      <c r="L2201" t="s">
        <v>7</v>
      </c>
      <c r="M2201">
        <v>-36941135.600000001</v>
      </c>
      <c r="N2201">
        <v>-36941135.600000001</v>
      </c>
      <c r="O2201" t="s">
        <v>120</v>
      </c>
      <c r="P2201" t="s">
        <v>726</v>
      </c>
      <c r="AH2201">
        <v>1730464</v>
      </c>
      <c r="AI2201">
        <v>1802976</v>
      </c>
      <c r="AJ2201">
        <f t="shared" si="39"/>
        <v>1</v>
      </c>
    </row>
    <row r="2202" spans="1:36">
      <c r="A2202" s="1">
        <v>46238</v>
      </c>
      <c r="B2202" t="s">
        <v>977</v>
      </c>
      <c r="C2202" t="s">
        <v>7</v>
      </c>
      <c r="D2202" t="s">
        <v>978</v>
      </c>
      <c r="E2202" t="s">
        <v>1004</v>
      </c>
      <c r="F2202" t="s">
        <v>1050</v>
      </c>
      <c r="G2202">
        <v>74527</v>
      </c>
      <c r="H2202" s="1">
        <v>46233</v>
      </c>
      <c r="I2202" s="1">
        <v>46233</v>
      </c>
      <c r="J2202" s="1">
        <v>46238</v>
      </c>
      <c r="K2202" t="s">
        <v>980</v>
      </c>
      <c r="L2202" t="s">
        <v>187</v>
      </c>
      <c r="M2202">
        <v>20000000</v>
      </c>
      <c r="N2202">
        <v>23061000</v>
      </c>
      <c r="O2202" t="s">
        <v>120</v>
      </c>
      <c r="P2202" t="s">
        <v>219</v>
      </c>
      <c r="AH2202">
        <v>1731127</v>
      </c>
      <c r="AI2202">
        <v>1802984</v>
      </c>
      <c r="AJ2202">
        <f t="shared" si="39"/>
        <v>2</v>
      </c>
    </row>
    <row r="2203" spans="1:36">
      <c r="A2203" s="1">
        <v>46238</v>
      </c>
      <c r="B2203" t="s">
        <v>977</v>
      </c>
      <c r="C2203" t="s">
        <v>7</v>
      </c>
      <c r="D2203" t="s">
        <v>978</v>
      </c>
      <c r="E2203" t="s">
        <v>1004</v>
      </c>
      <c r="F2203" t="s">
        <v>1051</v>
      </c>
      <c r="G2203">
        <v>74527</v>
      </c>
      <c r="H2203" s="1">
        <v>46233</v>
      </c>
      <c r="I2203" s="1">
        <v>46233</v>
      </c>
      <c r="J2203" s="1">
        <v>46238</v>
      </c>
      <c r="K2203" t="s">
        <v>980</v>
      </c>
      <c r="L2203" t="s">
        <v>7</v>
      </c>
      <c r="M2203">
        <v>-22890904</v>
      </c>
      <c r="N2203">
        <v>-22890904</v>
      </c>
      <c r="O2203" t="s">
        <v>120</v>
      </c>
      <c r="P2203" t="s">
        <v>219</v>
      </c>
      <c r="AH2203">
        <v>1731269</v>
      </c>
      <c r="AI2203">
        <v>1802924</v>
      </c>
      <c r="AJ2203">
        <f t="shared" si="39"/>
        <v>1</v>
      </c>
    </row>
    <row r="2204" spans="1:36">
      <c r="A2204" s="1">
        <v>46251</v>
      </c>
      <c r="B2204" t="s">
        <v>977</v>
      </c>
      <c r="C2204" t="s">
        <v>7</v>
      </c>
      <c r="D2204" t="s">
        <v>978</v>
      </c>
      <c r="E2204" t="s">
        <v>1004</v>
      </c>
      <c r="F2204" t="s">
        <v>1052</v>
      </c>
      <c r="G2204">
        <v>74647</v>
      </c>
      <c r="H2204" s="1">
        <v>46246</v>
      </c>
      <c r="I2204" s="1">
        <v>46246</v>
      </c>
      <c r="J2204" s="1">
        <v>46251</v>
      </c>
      <c r="K2204" t="s">
        <v>980</v>
      </c>
      <c r="L2204" t="s">
        <v>408</v>
      </c>
      <c r="M2204">
        <v>6452114556</v>
      </c>
      <c r="N2204">
        <v>40461016.817239299</v>
      </c>
      <c r="O2204" t="s">
        <v>120</v>
      </c>
      <c r="P2204" t="s">
        <v>510</v>
      </c>
      <c r="AH2204">
        <v>1734753</v>
      </c>
      <c r="AI2204">
        <v>1802923</v>
      </c>
      <c r="AJ2204">
        <f t="shared" si="39"/>
        <v>1</v>
      </c>
    </row>
    <row r="2205" spans="1:36">
      <c r="A2205" s="1">
        <v>46251</v>
      </c>
      <c r="B2205" t="s">
        <v>977</v>
      </c>
      <c r="C2205" t="s">
        <v>7</v>
      </c>
      <c r="D2205" t="s">
        <v>978</v>
      </c>
      <c r="E2205" t="s">
        <v>1004</v>
      </c>
      <c r="F2205" t="s">
        <v>1053</v>
      </c>
      <c r="G2205">
        <v>74647</v>
      </c>
      <c r="H2205" s="1">
        <v>46246</v>
      </c>
      <c r="I2205" s="1">
        <v>46246</v>
      </c>
      <c r="J2205" s="1">
        <v>46251</v>
      </c>
      <c r="K2205" t="s">
        <v>980</v>
      </c>
      <c r="L2205" t="s">
        <v>7</v>
      </c>
      <c r="M2205">
        <v>-40475226.399999999</v>
      </c>
      <c r="N2205">
        <v>-40475226.399999999</v>
      </c>
      <c r="O2205" t="s">
        <v>120</v>
      </c>
      <c r="P2205" t="s">
        <v>510</v>
      </c>
      <c r="AH2205">
        <v>1734686</v>
      </c>
      <c r="AI2205">
        <v>1802922</v>
      </c>
      <c r="AJ2205">
        <f t="shared" si="39"/>
        <v>1</v>
      </c>
    </row>
    <row r="2206" spans="1:36">
      <c r="A2206" s="1">
        <v>46251</v>
      </c>
      <c r="B2206" t="s">
        <v>977</v>
      </c>
      <c r="C2206" t="s">
        <v>7</v>
      </c>
      <c r="D2206" t="s">
        <v>978</v>
      </c>
      <c r="E2206" t="s">
        <v>1004</v>
      </c>
      <c r="F2206" t="s">
        <v>1054</v>
      </c>
      <c r="G2206">
        <v>74659</v>
      </c>
      <c r="H2206" s="1">
        <v>46246</v>
      </c>
      <c r="I2206" s="1">
        <v>46246</v>
      </c>
      <c r="J2206" s="1">
        <v>46251</v>
      </c>
      <c r="K2206" t="s">
        <v>980</v>
      </c>
      <c r="L2206" t="s">
        <v>408</v>
      </c>
      <c r="M2206">
        <v>6300000000</v>
      </c>
      <c r="N2206">
        <v>39507111</v>
      </c>
      <c r="O2206" t="s">
        <v>120</v>
      </c>
      <c r="P2206" t="s">
        <v>380</v>
      </c>
      <c r="AH2206">
        <v>1754709</v>
      </c>
      <c r="AI2206">
        <v>1802921</v>
      </c>
      <c r="AJ2206">
        <f t="shared" si="39"/>
        <v>1</v>
      </c>
    </row>
    <row r="2207" spans="1:36">
      <c r="A2207" s="1">
        <v>46251</v>
      </c>
      <c r="B2207" t="s">
        <v>977</v>
      </c>
      <c r="C2207" t="s">
        <v>7</v>
      </c>
      <c r="D2207" t="s">
        <v>978</v>
      </c>
      <c r="E2207" t="s">
        <v>1004</v>
      </c>
      <c r="F2207" t="s">
        <v>1055</v>
      </c>
      <c r="G2207">
        <v>74659</v>
      </c>
      <c r="H2207" s="1">
        <v>46246</v>
      </c>
      <c r="I2207" s="1">
        <v>46246</v>
      </c>
      <c r="J2207" s="1">
        <v>46251</v>
      </c>
      <c r="K2207" t="s">
        <v>980</v>
      </c>
      <c r="L2207" t="s">
        <v>7</v>
      </c>
      <c r="M2207">
        <v>-39540993.090000004</v>
      </c>
      <c r="N2207">
        <v>-39540993.090000004</v>
      </c>
      <c r="O2207" t="s">
        <v>120</v>
      </c>
      <c r="P2207" t="s">
        <v>380</v>
      </c>
      <c r="AH2207">
        <v>1758392</v>
      </c>
      <c r="AI2207">
        <v>1802982</v>
      </c>
      <c r="AJ2207">
        <f t="shared" si="39"/>
        <v>2</v>
      </c>
    </row>
    <row r="2208" spans="1:36">
      <c r="A2208" s="1">
        <v>46213</v>
      </c>
      <c r="B2208" t="s">
        <v>977</v>
      </c>
      <c r="C2208" t="s">
        <v>7</v>
      </c>
      <c r="D2208" t="s">
        <v>978</v>
      </c>
      <c r="E2208" t="s">
        <v>1056</v>
      </c>
      <c r="F2208" t="s">
        <v>1057</v>
      </c>
      <c r="G2208">
        <v>74185</v>
      </c>
      <c r="H2208" s="1">
        <v>46211</v>
      </c>
      <c r="I2208" s="1">
        <v>46211</v>
      </c>
      <c r="J2208" s="1">
        <v>46213</v>
      </c>
      <c r="K2208" t="s">
        <v>980</v>
      </c>
      <c r="L2208" t="s">
        <v>408</v>
      </c>
      <c r="M2208">
        <v>14700000000</v>
      </c>
      <c r="N2208">
        <v>90889365</v>
      </c>
      <c r="O2208" t="s">
        <v>120</v>
      </c>
      <c r="P2208" t="s">
        <v>1010</v>
      </c>
      <c r="AH2208">
        <v>1761126</v>
      </c>
      <c r="AI2208">
        <v>1802970</v>
      </c>
      <c r="AJ2208">
        <f t="shared" si="39"/>
        <v>1</v>
      </c>
    </row>
    <row r="2209" spans="1:36">
      <c r="A2209" s="1">
        <v>46213</v>
      </c>
      <c r="B2209" t="s">
        <v>977</v>
      </c>
      <c r="C2209" t="s">
        <v>7</v>
      </c>
      <c r="D2209" t="s">
        <v>978</v>
      </c>
      <c r="E2209" t="s">
        <v>1056</v>
      </c>
      <c r="F2209" t="s">
        <v>1058</v>
      </c>
      <c r="G2209">
        <v>74185</v>
      </c>
      <c r="H2209" s="1">
        <v>46211</v>
      </c>
      <c r="I2209" s="1">
        <v>46211</v>
      </c>
      <c r="J2209" s="1">
        <v>46213</v>
      </c>
      <c r="K2209" t="s">
        <v>980</v>
      </c>
      <c r="L2209" t="s">
        <v>7</v>
      </c>
      <c r="M2209">
        <v>-90522258.010000005</v>
      </c>
      <c r="N2209">
        <v>-90522258.010000005</v>
      </c>
      <c r="O2209" t="s">
        <v>120</v>
      </c>
      <c r="P2209" t="s">
        <v>1010</v>
      </c>
      <c r="AH2209">
        <v>1765374</v>
      </c>
      <c r="AI2209">
        <v>1802980</v>
      </c>
      <c r="AJ2209">
        <f t="shared" si="39"/>
        <v>2</v>
      </c>
    </row>
    <row r="2210" spans="1:36">
      <c r="A2210" s="1">
        <v>46213</v>
      </c>
      <c r="B2210" t="s">
        <v>977</v>
      </c>
      <c r="C2210" t="s">
        <v>7</v>
      </c>
      <c r="D2210" t="s">
        <v>978</v>
      </c>
      <c r="E2210" t="s">
        <v>1056</v>
      </c>
      <c r="F2210" t="s">
        <v>1059</v>
      </c>
      <c r="G2210">
        <v>74187</v>
      </c>
      <c r="H2210" s="1">
        <v>46211</v>
      </c>
      <c r="I2210" s="1">
        <v>46211</v>
      </c>
      <c r="J2210" s="1">
        <v>46213</v>
      </c>
      <c r="K2210" t="s">
        <v>980</v>
      </c>
      <c r="L2210" t="s">
        <v>334</v>
      </c>
      <c r="M2210">
        <v>50000000</v>
      </c>
      <c r="N2210">
        <v>34760000</v>
      </c>
      <c r="O2210" t="s">
        <v>120</v>
      </c>
      <c r="P2210" t="s">
        <v>362</v>
      </c>
      <c r="AH2210">
        <v>1767670</v>
      </c>
      <c r="AI2210">
        <v>1802985</v>
      </c>
      <c r="AJ2210">
        <f t="shared" si="39"/>
        <v>1</v>
      </c>
    </row>
    <row r="2211" spans="1:36">
      <c r="A2211" s="1">
        <v>46213</v>
      </c>
      <c r="B2211" t="s">
        <v>977</v>
      </c>
      <c r="C2211" t="s">
        <v>7</v>
      </c>
      <c r="D2211" t="s">
        <v>978</v>
      </c>
      <c r="E2211" t="s">
        <v>1056</v>
      </c>
      <c r="F2211" t="s">
        <v>1060</v>
      </c>
      <c r="G2211">
        <v>74187</v>
      </c>
      <c r="H2211" s="1">
        <v>46211</v>
      </c>
      <c r="I2211" s="1">
        <v>46211</v>
      </c>
      <c r="J2211" s="1">
        <v>46213</v>
      </c>
      <c r="K2211" t="s">
        <v>980</v>
      </c>
      <c r="L2211" t="s">
        <v>7</v>
      </c>
      <c r="M2211">
        <v>-34661500</v>
      </c>
      <c r="N2211">
        <v>-34661500</v>
      </c>
      <c r="O2211" t="s">
        <v>120</v>
      </c>
      <c r="P2211" t="s">
        <v>362</v>
      </c>
      <c r="AH2211">
        <v>1771229</v>
      </c>
      <c r="AI2211">
        <v>1808869</v>
      </c>
      <c r="AJ2211">
        <f t="shared" si="39"/>
        <v>1</v>
      </c>
    </row>
    <row r="2212" spans="1:36">
      <c r="A2212" s="1">
        <v>46216</v>
      </c>
      <c r="B2212" t="s">
        <v>977</v>
      </c>
      <c r="C2212" t="s">
        <v>7</v>
      </c>
      <c r="D2212" t="s">
        <v>978</v>
      </c>
      <c r="E2212" t="s">
        <v>1056</v>
      </c>
      <c r="F2212" t="s">
        <v>1061</v>
      </c>
      <c r="G2212">
        <v>74205</v>
      </c>
      <c r="H2212" s="1">
        <v>46212</v>
      </c>
      <c r="I2212" s="1">
        <v>46212</v>
      </c>
      <c r="J2212" s="1">
        <v>46216</v>
      </c>
      <c r="K2212" t="s">
        <v>980</v>
      </c>
      <c r="L2212" t="s">
        <v>408</v>
      </c>
      <c r="M2212">
        <v>7400000000</v>
      </c>
      <c r="N2212">
        <v>45552476</v>
      </c>
      <c r="O2212" t="s">
        <v>120</v>
      </c>
      <c r="P2212" t="s">
        <v>409</v>
      </c>
      <c r="AH2212">
        <v>1774798</v>
      </c>
      <c r="AI2212">
        <v>1808871</v>
      </c>
      <c r="AJ2212">
        <f t="shared" si="39"/>
        <v>1</v>
      </c>
    </row>
    <row r="2213" spans="1:36">
      <c r="A2213" s="1">
        <v>46216</v>
      </c>
      <c r="B2213" t="s">
        <v>977</v>
      </c>
      <c r="C2213" t="s">
        <v>7</v>
      </c>
      <c r="D2213" t="s">
        <v>978</v>
      </c>
      <c r="E2213" t="s">
        <v>1056</v>
      </c>
      <c r="F2213" t="s">
        <v>1062</v>
      </c>
      <c r="G2213">
        <v>74205</v>
      </c>
      <c r="H2213" s="1">
        <v>46212</v>
      </c>
      <c r="I2213" s="1">
        <v>46212</v>
      </c>
      <c r="J2213" s="1">
        <v>46216</v>
      </c>
      <c r="K2213" t="s">
        <v>980</v>
      </c>
      <c r="L2213" t="s">
        <v>7</v>
      </c>
      <c r="M2213">
        <v>-45548958.82</v>
      </c>
      <c r="N2213">
        <v>-45548958.82</v>
      </c>
      <c r="O2213" t="s">
        <v>120</v>
      </c>
      <c r="P2213" t="s">
        <v>409</v>
      </c>
      <c r="AH2213">
        <v>1777483</v>
      </c>
      <c r="AI2213">
        <v>1802978</v>
      </c>
      <c r="AJ2213">
        <f t="shared" si="39"/>
        <v>1</v>
      </c>
    </row>
    <row r="2214" spans="1:36">
      <c r="A2214" s="1">
        <v>46218</v>
      </c>
      <c r="B2214" t="s">
        <v>977</v>
      </c>
      <c r="C2214" t="s">
        <v>7</v>
      </c>
      <c r="D2214" t="s">
        <v>978</v>
      </c>
      <c r="E2214" t="s">
        <v>1056</v>
      </c>
      <c r="F2214" t="s">
        <v>1063</v>
      </c>
      <c r="G2214">
        <v>74254</v>
      </c>
      <c r="H2214" s="1">
        <v>46216</v>
      </c>
      <c r="I2214" s="1">
        <v>46216</v>
      </c>
      <c r="J2214" s="1">
        <v>46218</v>
      </c>
      <c r="K2214" t="s">
        <v>980</v>
      </c>
      <c r="L2214" t="s">
        <v>334</v>
      </c>
      <c r="M2214">
        <v>100000000</v>
      </c>
      <c r="N2214">
        <v>70070000</v>
      </c>
      <c r="O2214" t="s">
        <v>120</v>
      </c>
      <c r="P2214" t="s">
        <v>510</v>
      </c>
      <c r="AH2214">
        <v>1780402</v>
      </c>
      <c r="AI2214">
        <v>1808872</v>
      </c>
      <c r="AJ2214">
        <f t="shared" si="39"/>
        <v>1</v>
      </c>
    </row>
    <row r="2215" spans="1:36">
      <c r="A2215" s="1">
        <v>46218</v>
      </c>
      <c r="B2215" t="s">
        <v>977</v>
      </c>
      <c r="C2215" t="s">
        <v>7</v>
      </c>
      <c r="D2215" t="s">
        <v>978</v>
      </c>
      <c r="E2215" t="s">
        <v>1056</v>
      </c>
      <c r="F2215" t="s">
        <v>1064</v>
      </c>
      <c r="G2215">
        <v>74254</v>
      </c>
      <c r="H2215" s="1">
        <v>46216</v>
      </c>
      <c r="I2215" s="1">
        <v>46216</v>
      </c>
      <c r="J2215" s="1">
        <v>46218</v>
      </c>
      <c r="K2215" t="s">
        <v>980</v>
      </c>
      <c r="L2215" t="s">
        <v>7</v>
      </c>
      <c r="M2215">
        <v>-69281000</v>
      </c>
      <c r="N2215">
        <v>-69281000</v>
      </c>
      <c r="O2215" t="s">
        <v>120</v>
      </c>
      <c r="P2215" t="s">
        <v>510</v>
      </c>
      <c r="AH2215">
        <v>1783030</v>
      </c>
      <c r="AI2215">
        <v>1808870</v>
      </c>
      <c r="AJ2215">
        <f t="shared" si="39"/>
        <v>1</v>
      </c>
    </row>
    <row r="2216" spans="1:36">
      <c r="A2216" s="1">
        <v>46218</v>
      </c>
      <c r="B2216" t="s">
        <v>977</v>
      </c>
      <c r="C2216" t="s">
        <v>7</v>
      </c>
      <c r="D2216" t="s">
        <v>978</v>
      </c>
      <c r="E2216" t="s">
        <v>1056</v>
      </c>
      <c r="F2216" t="s">
        <v>1065</v>
      </c>
      <c r="G2216">
        <v>74256</v>
      </c>
      <c r="H2216" s="1">
        <v>46216</v>
      </c>
      <c r="I2216" s="1">
        <v>46216</v>
      </c>
      <c r="J2216" s="1">
        <v>46218</v>
      </c>
      <c r="K2216" t="s">
        <v>980</v>
      </c>
      <c r="L2216" t="s">
        <v>334</v>
      </c>
      <c r="M2216">
        <v>150000000</v>
      </c>
      <c r="N2216">
        <v>105105000</v>
      </c>
      <c r="O2216" t="s">
        <v>120</v>
      </c>
      <c r="P2216" t="s">
        <v>510</v>
      </c>
      <c r="AH2216">
        <v>1783606</v>
      </c>
      <c r="AI2216">
        <v>1808874</v>
      </c>
      <c r="AJ2216">
        <f t="shared" si="39"/>
        <v>1</v>
      </c>
    </row>
    <row r="2217" spans="1:36">
      <c r="A2217" s="1">
        <v>46218</v>
      </c>
      <c r="B2217" t="s">
        <v>977</v>
      </c>
      <c r="C2217" t="s">
        <v>7</v>
      </c>
      <c r="D2217" t="s">
        <v>978</v>
      </c>
      <c r="E2217" t="s">
        <v>1056</v>
      </c>
      <c r="F2217" t="s">
        <v>1066</v>
      </c>
      <c r="G2217">
        <v>74256</v>
      </c>
      <c r="H2217" s="1">
        <v>46216</v>
      </c>
      <c r="I2217" s="1">
        <v>46216</v>
      </c>
      <c r="J2217" s="1">
        <v>46218</v>
      </c>
      <c r="K2217" t="s">
        <v>980</v>
      </c>
      <c r="L2217" t="s">
        <v>7</v>
      </c>
      <c r="M2217">
        <v>-103926000</v>
      </c>
      <c r="N2217">
        <v>-103926000</v>
      </c>
      <c r="O2217" t="s">
        <v>120</v>
      </c>
      <c r="P2217" t="s">
        <v>510</v>
      </c>
      <c r="AH2217">
        <v>1790767</v>
      </c>
      <c r="AI2217">
        <v>1808873</v>
      </c>
      <c r="AJ2217">
        <f t="shared" si="39"/>
        <v>1</v>
      </c>
    </row>
    <row r="2218" spans="1:36">
      <c r="A2218" s="1">
        <v>46219</v>
      </c>
      <c r="B2218" t="s">
        <v>977</v>
      </c>
      <c r="C2218" t="s">
        <v>7</v>
      </c>
      <c r="D2218" t="s">
        <v>978</v>
      </c>
      <c r="E2218" t="s">
        <v>1056</v>
      </c>
      <c r="F2218" t="s">
        <v>1067</v>
      </c>
      <c r="G2218">
        <v>74289</v>
      </c>
      <c r="H2218" s="1">
        <v>46217</v>
      </c>
      <c r="I2218" s="1">
        <v>46217</v>
      </c>
      <c r="J2218" s="1">
        <v>46219</v>
      </c>
      <c r="K2218" t="s">
        <v>980</v>
      </c>
      <c r="L2218" t="s">
        <v>408</v>
      </c>
      <c r="M2218">
        <v>21000000000</v>
      </c>
      <c r="N2218">
        <v>129306450</v>
      </c>
      <c r="O2218" t="s">
        <v>120</v>
      </c>
      <c r="P2218" t="s">
        <v>430</v>
      </c>
      <c r="AH2218">
        <v>1794179</v>
      </c>
      <c r="AI2218">
        <v>1803566</v>
      </c>
      <c r="AJ2218">
        <f t="shared" si="39"/>
        <v>1</v>
      </c>
    </row>
    <row r="2219" spans="1:36">
      <c r="A2219" s="1">
        <v>46219</v>
      </c>
      <c r="B2219" t="s">
        <v>977</v>
      </c>
      <c r="C2219" t="s">
        <v>7</v>
      </c>
      <c r="D2219" t="s">
        <v>978</v>
      </c>
      <c r="E2219" t="s">
        <v>1056</v>
      </c>
      <c r="F2219" t="s">
        <v>1068</v>
      </c>
      <c r="G2219">
        <v>74289</v>
      </c>
      <c r="H2219" s="1">
        <v>46217</v>
      </c>
      <c r="I2219" s="1">
        <v>46217</v>
      </c>
      <c r="J2219" s="1">
        <v>46219</v>
      </c>
      <c r="K2219" t="s">
        <v>980</v>
      </c>
      <c r="L2219" t="s">
        <v>7</v>
      </c>
      <c r="M2219">
        <v>-129431487.59999999</v>
      </c>
      <c r="N2219">
        <v>-129431487.59999999</v>
      </c>
      <c r="O2219" t="s">
        <v>120</v>
      </c>
      <c r="P2219" t="s">
        <v>430</v>
      </c>
      <c r="AH2219">
        <v>1797382</v>
      </c>
      <c r="AI2219">
        <v>1803565</v>
      </c>
      <c r="AJ2219">
        <f t="shared" si="39"/>
        <v>1</v>
      </c>
    </row>
    <row r="2220" spans="1:36">
      <c r="A2220" s="1">
        <v>46219</v>
      </c>
      <c r="B2220" t="s">
        <v>977</v>
      </c>
      <c r="C2220" t="s">
        <v>7</v>
      </c>
      <c r="D2220" t="s">
        <v>978</v>
      </c>
      <c r="E2220" t="s">
        <v>1056</v>
      </c>
      <c r="F2220" t="s">
        <v>1069</v>
      </c>
      <c r="G2220">
        <v>74299</v>
      </c>
      <c r="H2220" s="1">
        <v>46217</v>
      </c>
      <c r="I2220" s="1">
        <v>46217</v>
      </c>
      <c r="J2220" s="1">
        <v>46219</v>
      </c>
      <c r="K2220" t="s">
        <v>980</v>
      </c>
      <c r="L2220" t="s">
        <v>187</v>
      </c>
      <c r="M2220">
        <v>29000000</v>
      </c>
      <c r="N2220">
        <v>33177450</v>
      </c>
      <c r="O2220" t="s">
        <v>120</v>
      </c>
      <c r="P2220" t="s">
        <v>510</v>
      </c>
      <c r="AH2220">
        <v>1800271</v>
      </c>
      <c r="AI2220">
        <v>1808949</v>
      </c>
      <c r="AJ2220">
        <f t="shared" si="39"/>
        <v>1</v>
      </c>
    </row>
    <row r="2221" spans="1:36">
      <c r="A2221" s="1">
        <v>46219</v>
      </c>
      <c r="B2221" t="s">
        <v>977</v>
      </c>
      <c r="C2221" t="s">
        <v>7</v>
      </c>
      <c r="D2221" t="s">
        <v>978</v>
      </c>
      <c r="E2221" t="s">
        <v>1056</v>
      </c>
      <c r="F2221" t="s">
        <v>1070</v>
      </c>
      <c r="G2221">
        <v>74299</v>
      </c>
      <c r="H2221" s="1">
        <v>46217</v>
      </c>
      <c r="I2221" s="1">
        <v>46217</v>
      </c>
      <c r="J2221" s="1">
        <v>46219</v>
      </c>
      <c r="K2221" t="s">
        <v>980</v>
      </c>
      <c r="L2221" t="s">
        <v>7</v>
      </c>
      <c r="M2221">
        <v>-33031290</v>
      </c>
      <c r="N2221">
        <v>-33031290</v>
      </c>
      <c r="O2221" t="s">
        <v>120</v>
      </c>
      <c r="P2221" t="s">
        <v>510</v>
      </c>
      <c r="AH2221">
        <v>1802881</v>
      </c>
      <c r="AI2221">
        <v>1808913</v>
      </c>
      <c r="AJ2221">
        <f t="shared" si="39"/>
        <v>1</v>
      </c>
    </row>
    <row r="2222" spans="1:36">
      <c r="A2222" s="1">
        <v>46226</v>
      </c>
      <c r="B2222" t="s">
        <v>977</v>
      </c>
      <c r="C2222" t="s">
        <v>7</v>
      </c>
      <c r="D2222" t="s">
        <v>978</v>
      </c>
      <c r="E2222" t="s">
        <v>1056</v>
      </c>
      <c r="F2222" t="s">
        <v>1071</v>
      </c>
      <c r="G2222">
        <v>74369</v>
      </c>
      <c r="H2222" s="1">
        <v>46224</v>
      </c>
      <c r="I2222" s="1">
        <v>46224</v>
      </c>
      <c r="J2222" s="1">
        <v>46226</v>
      </c>
      <c r="K2222" t="s">
        <v>980</v>
      </c>
      <c r="L2222" t="s">
        <v>187</v>
      </c>
      <c r="M2222">
        <v>73000000</v>
      </c>
      <c r="N2222">
        <v>83059400</v>
      </c>
      <c r="O2222" t="s">
        <v>120</v>
      </c>
      <c r="P2222" t="s">
        <v>480</v>
      </c>
      <c r="AH2222">
        <v>1808869</v>
      </c>
      <c r="AI2222">
        <v>1808921</v>
      </c>
      <c r="AJ2222">
        <f t="shared" si="39"/>
        <v>1</v>
      </c>
    </row>
    <row r="2223" spans="1:36">
      <c r="A2223" s="1">
        <v>46226</v>
      </c>
      <c r="B2223" t="s">
        <v>977</v>
      </c>
      <c r="C2223" t="s">
        <v>7</v>
      </c>
      <c r="D2223" t="s">
        <v>978</v>
      </c>
      <c r="E2223" t="s">
        <v>1056</v>
      </c>
      <c r="F2223" t="s">
        <v>1072</v>
      </c>
      <c r="G2223">
        <v>74369</v>
      </c>
      <c r="H2223" s="1">
        <v>46224</v>
      </c>
      <c r="I2223" s="1">
        <v>46224</v>
      </c>
      <c r="J2223" s="1">
        <v>46226</v>
      </c>
      <c r="K2223" t="s">
        <v>980</v>
      </c>
      <c r="L2223" t="s">
        <v>7</v>
      </c>
      <c r="M2223">
        <v>-83295190</v>
      </c>
      <c r="N2223">
        <v>-83295190</v>
      </c>
      <c r="O2223" t="s">
        <v>120</v>
      </c>
      <c r="P2223" t="s">
        <v>480</v>
      </c>
      <c r="AH2223">
        <v>1808995</v>
      </c>
      <c r="AI2223">
        <v>1809010</v>
      </c>
      <c r="AJ2223">
        <f t="shared" si="39"/>
        <v>1</v>
      </c>
    </row>
    <row r="2224" spans="1:36">
      <c r="A2224" s="1">
        <v>46227</v>
      </c>
      <c r="B2224" t="s">
        <v>977</v>
      </c>
      <c r="C2224" t="s">
        <v>7</v>
      </c>
      <c r="D2224" t="s">
        <v>978</v>
      </c>
      <c r="E2224" t="s">
        <v>1056</v>
      </c>
      <c r="F2224" t="s">
        <v>1073</v>
      </c>
      <c r="G2224">
        <v>74401</v>
      </c>
      <c r="H2224" s="1">
        <v>46225</v>
      </c>
      <c r="I2224" s="1">
        <v>46225</v>
      </c>
      <c r="J2224" s="1">
        <v>46227</v>
      </c>
      <c r="K2224" t="s">
        <v>980</v>
      </c>
      <c r="L2224" t="s">
        <v>187</v>
      </c>
      <c r="M2224">
        <v>43000000</v>
      </c>
      <c r="N2224">
        <v>48891000</v>
      </c>
      <c r="O2224" t="s">
        <v>120</v>
      </c>
      <c r="P2224" t="s">
        <v>360</v>
      </c>
      <c r="AH2224">
        <v>1819029</v>
      </c>
      <c r="AI2224">
        <v>1809011</v>
      </c>
      <c r="AJ2224">
        <f t="shared" si="39"/>
        <v>1</v>
      </c>
    </row>
    <row r="2225" spans="1:36">
      <c r="A2225" s="1">
        <v>46227</v>
      </c>
      <c r="B2225" t="s">
        <v>977</v>
      </c>
      <c r="C2225" t="s">
        <v>7</v>
      </c>
      <c r="D2225" t="s">
        <v>978</v>
      </c>
      <c r="E2225" t="s">
        <v>1056</v>
      </c>
      <c r="F2225" t="s">
        <v>1074</v>
      </c>
      <c r="G2225">
        <v>74401</v>
      </c>
      <c r="H2225" s="1">
        <v>46225</v>
      </c>
      <c r="I2225" s="1">
        <v>46225</v>
      </c>
      <c r="J2225" s="1">
        <v>46227</v>
      </c>
      <c r="K2225" t="s">
        <v>980</v>
      </c>
      <c r="L2225" t="s">
        <v>7</v>
      </c>
      <c r="M2225">
        <v>-49073750</v>
      </c>
      <c r="N2225">
        <v>-49073750</v>
      </c>
      <c r="O2225" t="s">
        <v>120</v>
      </c>
      <c r="P2225" t="s">
        <v>360</v>
      </c>
      <c r="AH2225">
        <v>1797427</v>
      </c>
      <c r="AI2225">
        <v>1808906</v>
      </c>
      <c r="AJ2225">
        <f t="shared" si="39"/>
        <v>1</v>
      </c>
    </row>
    <row r="2226" spans="1:36">
      <c r="A2226" s="1">
        <v>46230</v>
      </c>
      <c r="B2226" t="s">
        <v>977</v>
      </c>
      <c r="C2226" t="s">
        <v>7</v>
      </c>
      <c r="D2226" t="s">
        <v>978</v>
      </c>
      <c r="E2226" t="s">
        <v>1056</v>
      </c>
      <c r="F2226" t="s">
        <v>1075</v>
      </c>
      <c r="G2226">
        <v>74421</v>
      </c>
      <c r="H2226" s="1">
        <v>46226</v>
      </c>
      <c r="I2226" s="1">
        <v>46226</v>
      </c>
      <c r="J2226" s="1">
        <v>46230</v>
      </c>
      <c r="K2226" t="s">
        <v>980</v>
      </c>
      <c r="L2226" t="s">
        <v>147</v>
      </c>
      <c r="M2226">
        <v>1000000</v>
      </c>
      <c r="N2226">
        <v>1220780</v>
      </c>
      <c r="O2226" t="s">
        <v>120</v>
      </c>
      <c r="P2226" t="s">
        <v>514</v>
      </c>
      <c r="AH2226">
        <v>1800339</v>
      </c>
      <c r="AI2226">
        <v>1808893</v>
      </c>
      <c r="AJ2226">
        <f t="shared" si="39"/>
        <v>1</v>
      </c>
    </row>
    <row r="2227" spans="1:36">
      <c r="A2227" s="1">
        <v>46230</v>
      </c>
      <c r="B2227" t="s">
        <v>977</v>
      </c>
      <c r="C2227" t="s">
        <v>7</v>
      </c>
      <c r="D2227" t="s">
        <v>978</v>
      </c>
      <c r="E2227" t="s">
        <v>1056</v>
      </c>
      <c r="F2227" t="s">
        <v>1076</v>
      </c>
      <c r="G2227">
        <v>74421</v>
      </c>
      <c r="H2227" s="1">
        <v>46226</v>
      </c>
      <c r="I2227" s="1">
        <v>46226</v>
      </c>
      <c r="J2227" s="1">
        <v>46230</v>
      </c>
      <c r="K2227" t="s">
        <v>980</v>
      </c>
      <c r="L2227" t="s">
        <v>7</v>
      </c>
      <c r="M2227">
        <v>-1227445.69</v>
      </c>
      <c r="N2227">
        <v>-1227445.69</v>
      </c>
      <c r="O2227" t="s">
        <v>120</v>
      </c>
      <c r="P2227" t="s">
        <v>514</v>
      </c>
      <c r="AH2227">
        <v>1768245</v>
      </c>
      <c r="AI2227">
        <v>1808979</v>
      </c>
      <c r="AJ2227">
        <f t="shared" si="39"/>
        <v>1</v>
      </c>
    </row>
    <row r="2228" spans="1:36">
      <c r="A2228" s="1">
        <v>46230</v>
      </c>
      <c r="B2228" t="s">
        <v>977</v>
      </c>
      <c r="C2228" t="s">
        <v>7</v>
      </c>
      <c r="D2228" t="s">
        <v>978</v>
      </c>
      <c r="E2228" t="s">
        <v>1056</v>
      </c>
      <c r="F2228" t="s">
        <v>1077</v>
      </c>
      <c r="G2228">
        <v>74428</v>
      </c>
      <c r="H2228" s="1">
        <v>46226</v>
      </c>
      <c r="I2228" s="1">
        <v>46226</v>
      </c>
      <c r="J2228" s="1">
        <v>46230</v>
      </c>
      <c r="K2228" t="s">
        <v>980</v>
      </c>
      <c r="L2228" t="s">
        <v>334</v>
      </c>
      <c r="M2228">
        <v>148000000</v>
      </c>
      <c r="N2228">
        <v>103489000</v>
      </c>
      <c r="O2228" t="s">
        <v>120</v>
      </c>
      <c r="P2228" t="s">
        <v>510</v>
      </c>
      <c r="AH2228">
        <v>1768266</v>
      </c>
      <c r="AI2228">
        <v>1808978</v>
      </c>
      <c r="AJ2228">
        <f t="shared" si="39"/>
        <v>1</v>
      </c>
    </row>
    <row r="2229" spans="1:36">
      <c r="A2229" s="1">
        <v>46230</v>
      </c>
      <c r="B2229" t="s">
        <v>977</v>
      </c>
      <c r="C2229" t="s">
        <v>7</v>
      </c>
      <c r="D2229" t="s">
        <v>978</v>
      </c>
      <c r="E2229" t="s">
        <v>1056</v>
      </c>
      <c r="F2229" t="s">
        <v>1078</v>
      </c>
      <c r="G2229">
        <v>74428</v>
      </c>
      <c r="H2229" s="1">
        <v>46226</v>
      </c>
      <c r="I2229" s="1">
        <v>46226</v>
      </c>
      <c r="J2229" s="1">
        <v>46230</v>
      </c>
      <c r="K2229" t="s">
        <v>980</v>
      </c>
      <c r="L2229" t="s">
        <v>7</v>
      </c>
      <c r="M2229">
        <v>-103607400</v>
      </c>
      <c r="N2229">
        <v>-103607400</v>
      </c>
      <c r="O2229" t="s">
        <v>120</v>
      </c>
      <c r="P2229" t="s">
        <v>510</v>
      </c>
      <c r="AH2229">
        <v>1797435</v>
      </c>
      <c r="AI2229">
        <v>1808894</v>
      </c>
      <c r="AJ2229">
        <f t="shared" si="39"/>
        <v>1</v>
      </c>
    </row>
    <row r="2230" spans="1:36">
      <c r="A2230" s="1">
        <v>46231</v>
      </c>
      <c r="B2230" t="s">
        <v>977</v>
      </c>
      <c r="C2230" t="s">
        <v>7</v>
      </c>
      <c r="D2230" t="s">
        <v>978</v>
      </c>
      <c r="E2230" t="s">
        <v>1056</v>
      </c>
      <c r="F2230" t="s">
        <v>1079</v>
      </c>
      <c r="G2230">
        <v>74447</v>
      </c>
      <c r="H2230" s="1">
        <v>46227</v>
      </c>
      <c r="I2230" s="1">
        <v>46227</v>
      </c>
      <c r="J2230" s="1">
        <v>46231</v>
      </c>
      <c r="K2230" t="s">
        <v>980</v>
      </c>
      <c r="L2230" t="s">
        <v>408</v>
      </c>
      <c r="M2230">
        <v>2900000000</v>
      </c>
      <c r="N2230">
        <v>17698584</v>
      </c>
      <c r="O2230" t="s">
        <v>120</v>
      </c>
      <c r="P2230" t="s">
        <v>510</v>
      </c>
      <c r="AH2230">
        <v>1768237</v>
      </c>
      <c r="AI2230">
        <v>1808981</v>
      </c>
      <c r="AJ2230">
        <f t="shared" si="39"/>
        <v>1</v>
      </c>
    </row>
    <row r="2231" spans="1:36">
      <c r="A2231" s="1">
        <v>46231</v>
      </c>
      <c r="B2231" t="s">
        <v>977</v>
      </c>
      <c r="C2231" t="s">
        <v>7</v>
      </c>
      <c r="D2231" t="s">
        <v>978</v>
      </c>
      <c r="E2231" t="s">
        <v>1056</v>
      </c>
      <c r="F2231" t="s">
        <v>1080</v>
      </c>
      <c r="G2231">
        <v>74447</v>
      </c>
      <c r="H2231" s="1">
        <v>46227</v>
      </c>
      <c r="I2231" s="1">
        <v>46227</v>
      </c>
      <c r="J2231" s="1">
        <v>46231</v>
      </c>
      <c r="K2231" t="s">
        <v>980</v>
      </c>
      <c r="L2231" t="s">
        <v>7</v>
      </c>
      <c r="M2231">
        <v>-17707220.27</v>
      </c>
      <c r="N2231">
        <v>-17707220.27</v>
      </c>
      <c r="O2231" t="s">
        <v>120</v>
      </c>
      <c r="P2231" t="s">
        <v>510</v>
      </c>
      <c r="AH2231">
        <v>1800352</v>
      </c>
      <c r="AI2231">
        <v>1808980</v>
      </c>
      <c r="AJ2231">
        <f t="shared" si="39"/>
        <v>1</v>
      </c>
    </row>
    <row r="2232" spans="1:36">
      <c r="A2232" s="1">
        <v>46233</v>
      </c>
      <c r="B2232" t="s">
        <v>977</v>
      </c>
      <c r="C2232" t="s">
        <v>7</v>
      </c>
      <c r="D2232" t="s">
        <v>978</v>
      </c>
      <c r="E2232" t="s">
        <v>1056</v>
      </c>
      <c r="F2232" t="s">
        <v>1081</v>
      </c>
      <c r="G2232">
        <v>74485</v>
      </c>
      <c r="H2232" s="1">
        <v>46231</v>
      </c>
      <c r="I2232" s="1">
        <v>46231</v>
      </c>
      <c r="J2232" s="1">
        <v>46233</v>
      </c>
      <c r="K2232" t="s">
        <v>980</v>
      </c>
      <c r="L2232" t="s">
        <v>408</v>
      </c>
      <c r="M2232">
        <v>8400000000</v>
      </c>
      <c r="N2232">
        <v>52714116</v>
      </c>
      <c r="O2232" t="s">
        <v>120</v>
      </c>
      <c r="P2232" t="s">
        <v>824</v>
      </c>
      <c r="AH2232">
        <v>1768256</v>
      </c>
      <c r="AI2232">
        <v>1808914</v>
      </c>
      <c r="AJ2232">
        <f t="shared" si="39"/>
        <v>1</v>
      </c>
    </row>
    <row r="2233" spans="1:36">
      <c r="A2233" s="1">
        <v>46233</v>
      </c>
      <c r="B2233" t="s">
        <v>977</v>
      </c>
      <c r="C2233" t="s">
        <v>7</v>
      </c>
      <c r="D2233" t="s">
        <v>978</v>
      </c>
      <c r="E2233" t="s">
        <v>1056</v>
      </c>
      <c r="F2233" t="s">
        <v>1082</v>
      </c>
      <c r="G2233">
        <v>74485</v>
      </c>
      <c r="H2233" s="1">
        <v>46231</v>
      </c>
      <c r="I2233" s="1">
        <v>46231</v>
      </c>
      <c r="J2233" s="1">
        <v>46233</v>
      </c>
      <c r="K2233" t="s">
        <v>980</v>
      </c>
      <c r="L2233" t="s">
        <v>7</v>
      </c>
      <c r="M2233">
        <v>-51295517.140000001</v>
      </c>
      <c r="N2233">
        <v>-51295517.140000001</v>
      </c>
      <c r="O2233" t="s">
        <v>120</v>
      </c>
      <c r="P2233" t="s">
        <v>824</v>
      </c>
      <c r="AH2233">
        <v>1729360</v>
      </c>
      <c r="AI2233">
        <v>1808901</v>
      </c>
      <c r="AJ2233">
        <f t="shared" si="39"/>
        <v>1</v>
      </c>
    </row>
    <row r="2234" spans="1:36">
      <c r="A2234" s="1">
        <v>46233</v>
      </c>
      <c r="B2234" t="s">
        <v>977</v>
      </c>
      <c r="C2234" t="s">
        <v>7</v>
      </c>
      <c r="D2234" t="s">
        <v>978</v>
      </c>
      <c r="E2234" t="s">
        <v>1056</v>
      </c>
      <c r="F2234" t="s">
        <v>1083</v>
      </c>
      <c r="G2234">
        <v>74491</v>
      </c>
      <c r="H2234" s="1">
        <v>46231</v>
      </c>
      <c r="I2234" s="1">
        <v>46231</v>
      </c>
      <c r="J2234" s="1">
        <v>46233</v>
      </c>
      <c r="K2234" t="s">
        <v>980</v>
      </c>
      <c r="L2234" t="s">
        <v>733</v>
      </c>
      <c r="M2234">
        <v>17435182.18</v>
      </c>
      <c r="N2234">
        <v>13606886.9231908</v>
      </c>
      <c r="O2234" t="s">
        <v>120</v>
      </c>
      <c r="P2234" t="s">
        <v>510</v>
      </c>
      <c r="AH2234">
        <v>1797462</v>
      </c>
      <c r="AI2234">
        <v>1808900</v>
      </c>
      <c r="AJ2234">
        <f t="shared" si="39"/>
        <v>1</v>
      </c>
    </row>
    <row r="2235" spans="1:36">
      <c r="A2235" s="1">
        <v>46233</v>
      </c>
      <c r="B2235" t="s">
        <v>977</v>
      </c>
      <c r="C2235" t="s">
        <v>7</v>
      </c>
      <c r="D2235" t="s">
        <v>978</v>
      </c>
      <c r="E2235" t="s">
        <v>1056</v>
      </c>
      <c r="F2235" t="s">
        <v>1084</v>
      </c>
      <c r="G2235">
        <v>74491</v>
      </c>
      <c r="H2235" s="1">
        <v>46231</v>
      </c>
      <c r="I2235" s="1">
        <v>46231</v>
      </c>
      <c r="J2235" s="1">
        <v>46233</v>
      </c>
      <c r="K2235" t="s">
        <v>980</v>
      </c>
      <c r="L2235" t="s">
        <v>7</v>
      </c>
      <c r="M2235">
        <v>-13486372.35</v>
      </c>
      <c r="N2235">
        <v>-13486372.35</v>
      </c>
      <c r="O2235" t="s">
        <v>120</v>
      </c>
      <c r="P2235" t="s">
        <v>510</v>
      </c>
      <c r="AH2235">
        <v>1768257</v>
      </c>
      <c r="AI2235">
        <v>1808911</v>
      </c>
      <c r="AJ2235">
        <f t="shared" si="39"/>
        <v>1</v>
      </c>
    </row>
    <row r="2236" spans="1:36">
      <c r="A2236" s="1">
        <v>46239</v>
      </c>
      <c r="B2236" t="s">
        <v>977</v>
      </c>
      <c r="C2236" t="s">
        <v>7</v>
      </c>
      <c r="D2236" t="s">
        <v>978</v>
      </c>
      <c r="E2236" t="s">
        <v>1056</v>
      </c>
      <c r="F2236" t="s">
        <v>1085</v>
      </c>
      <c r="G2236">
        <v>74542</v>
      </c>
      <c r="H2236" s="1">
        <v>46237</v>
      </c>
      <c r="I2236" s="1">
        <v>46237</v>
      </c>
      <c r="J2236" s="1">
        <v>46239</v>
      </c>
      <c r="K2236" t="s">
        <v>980</v>
      </c>
      <c r="L2236" t="s">
        <v>147</v>
      </c>
      <c r="M2236">
        <v>50000000</v>
      </c>
      <c r="N2236">
        <v>61935000</v>
      </c>
      <c r="O2236" t="s">
        <v>120</v>
      </c>
      <c r="P2236" t="s">
        <v>148</v>
      </c>
      <c r="AH2236">
        <v>1734027</v>
      </c>
      <c r="AI2236">
        <v>1808899</v>
      </c>
      <c r="AJ2236">
        <f t="shared" si="39"/>
        <v>1</v>
      </c>
    </row>
    <row r="2237" spans="1:36">
      <c r="A2237" s="1">
        <v>46239</v>
      </c>
      <c r="B2237" t="s">
        <v>977</v>
      </c>
      <c r="C2237" t="s">
        <v>7</v>
      </c>
      <c r="D2237" t="s">
        <v>978</v>
      </c>
      <c r="E2237" t="s">
        <v>1056</v>
      </c>
      <c r="F2237" t="s">
        <v>1086</v>
      </c>
      <c r="G2237">
        <v>74542</v>
      </c>
      <c r="H2237" s="1">
        <v>46237</v>
      </c>
      <c r="I2237" s="1">
        <v>46237</v>
      </c>
      <c r="J2237" s="1">
        <v>46239</v>
      </c>
      <c r="K2237" t="s">
        <v>980</v>
      </c>
      <c r="L2237" t="s">
        <v>7</v>
      </c>
      <c r="M2237">
        <v>-61849038.869999997</v>
      </c>
      <c r="N2237">
        <v>-61849038.869999997</v>
      </c>
      <c r="O2237" t="s">
        <v>120</v>
      </c>
      <c r="P2237" t="s">
        <v>148</v>
      </c>
      <c r="AH2237">
        <v>1734061</v>
      </c>
      <c r="AI2237">
        <v>1808896</v>
      </c>
      <c r="AJ2237">
        <f t="shared" si="39"/>
        <v>1</v>
      </c>
    </row>
    <row r="2238" spans="1:36">
      <c r="A2238" s="1">
        <v>46241</v>
      </c>
      <c r="B2238" t="s">
        <v>977</v>
      </c>
      <c r="C2238" t="s">
        <v>7</v>
      </c>
      <c r="D2238" t="s">
        <v>978</v>
      </c>
      <c r="E2238" t="s">
        <v>1056</v>
      </c>
      <c r="F2238" t="s">
        <v>1087</v>
      </c>
      <c r="G2238">
        <v>74560</v>
      </c>
      <c r="H2238" s="1">
        <v>46239</v>
      </c>
      <c r="I2238" s="1">
        <v>46239</v>
      </c>
      <c r="J2238" s="1">
        <v>46241</v>
      </c>
      <c r="K2238" t="s">
        <v>980</v>
      </c>
      <c r="L2238" t="s">
        <v>334</v>
      </c>
      <c r="M2238">
        <v>100000000</v>
      </c>
      <c r="N2238">
        <v>70700000</v>
      </c>
      <c r="O2238" t="s">
        <v>120</v>
      </c>
      <c r="P2238" t="s">
        <v>380</v>
      </c>
      <c r="AH2238">
        <v>1734168</v>
      </c>
      <c r="AI2238">
        <v>1808958</v>
      </c>
      <c r="AJ2238">
        <f t="shared" si="39"/>
        <v>2</v>
      </c>
    </row>
    <row r="2239" spans="1:36">
      <c r="A2239" s="1">
        <v>46241</v>
      </c>
      <c r="B2239" t="s">
        <v>977</v>
      </c>
      <c r="C2239" t="s">
        <v>7</v>
      </c>
      <c r="D2239" t="s">
        <v>978</v>
      </c>
      <c r="E2239" t="s">
        <v>1056</v>
      </c>
      <c r="F2239" t="s">
        <v>1088</v>
      </c>
      <c r="G2239">
        <v>74560</v>
      </c>
      <c r="H2239" s="1">
        <v>46239</v>
      </c>
      <c r="I2239" s="1">
        <v>46239</v>
      </c>
      <c r="J2239" s="1">
        <v>46241</v>
      </c>
      <c r="K2239" t="s">
        <v>980</v>
      </c>
      <c r="L2239" t="s">
        <v>7</v>
      </c>
      <c r="M2239">
        <v>-70481000</v>
      </c>
      <c r="N2239">
        <v>-70481000</v>
      </c>
      <c r="O2239" t="s">
        <v>120</v>
      </c>
      <c r="P2239" t="s">
        <v>380</v>
      </c>
      <c r="AH2239">
        <v>1734759</v>
      </c>
      <c r="AI2239">
        <v>1802986</v>
      </c>
      <c r="AJ2239">
        <f t="shared" si="39"/>
        <v>1</v>
      </c>
    </row>
    <row r="2240" spans="1:36">
      <c r="A2240" s="1">
        <v>46241</v>
      </c>
      <c r="B2240" t="s">
        <v>977</v>
      </c>
      <c r="C2240" t="s">
        <v>7</v>
      </c>
      <c r="D2240" t="s">
        <v>978</v>
      </c>
      <c r="E2240" t="s">
        <v>1056</v>
      </c>
      <c r="F2240" t="s">
        <v>1089</v>
      </c>
      <c r="G2240">
        <v>74569</v>
      </c>
      <c r="H2240" s="1">
        <v>46239</v>
      </c>
      <c r="I2240" s="1">
        <v>46239</v>
      </c>
      <c r="J2240" s="1">
        <v>46241</v>
      </c>
      <c r="K2240" t="s">
        <v>980</v>
      </c>
      <c r="L2240" t="s">
        <v>187</v>
      </c>
      <c r="M2240">
        <v>4100</v>
      </c>
      <c r="N2240">
        <v>4740.2150000000001</v>
      </c>
      <c r="O2240" t="s">
        <v>120</v>
      </c>
      <c r="P2240" t="s">
        <v>219</v>
      </c>
      <c r="AH2240">
        <v>1734214</v>
      </c>
      <c r="AI2240">
        <v>1803564</v>
      </c>
      <c r="AJ2240">
        <f t="shared" si="39"/>
        <v>1</v>
      </c>
    </row>
    <row r="2241" spans="1:36">
      <c r="A2241" s="1">
        <v>46241</v>
      </c>
      <c r="B2241" t="s">
        <v>977</v>
      </c>
      <c r="C2241" t="s">
        <v>7</v>
      </c>
      <c r="D2241" t="s">
        <v>978</v>
      </c>
      <c r="E2241" t="s">
        <v>1056</v>
      </c>
      <c r="F2241" t="s">
        <v>1090</v>
      </c>
      <c r="G2241">
        <v>74569</v>
      </c>
      <c r="H2241" s="1">
        <v>46239</v>
      </c>
      <c r="I2241" s="1">
        <v>46239</v>
      </c>
      <c r="J2241" s="1">
        <v>46241</v>
      </c>
      <c r="K2241" t="s">
        <v>980</v>
      </c>
      <c r="L2241" t="s">
        <v>147</v>
      </c>
      <c r="M2241">
        <v>-3828.33</v>
      </c>
      <c r="N2241">
        <v>-4740.6593223</v>
      </c>
      <c r="O2241" t="s">
        <v>120</v>
      </c>
      <c r="P2241" t="s">
        <v>219</v>
      </c>
      <c r="AH2241">
        <v>1733771</v>
      </c>
      <c r="AI2241">
        <v>1802987</v>
      </c>
      <c r="AJ2241">
        <f t="shared" si="39"/>
        <v>1</v>
      </c>
    </row>
    <row r="2242" spans="1:36">
      <c r="A2242" s="1">
        <v>46244</v>
      </c>
      <c r="B2242" t="s">
        <v>977</v>
      </c>
      <c r="C2242" t="s">
        <v>7</v>
      </c>
      <c r="D2242" t="s">
        <v>978</v>
      </c>
      <c r="E2242" t="s">
        <v>1056</v>
      </c>
      <c r="F2242" t="s">
        <v>1091</v>
      </c>
      <c r="G2242">
        <v>74585</v>
      </c>
      <c r="H2242" s="1">
        <v>46240</v>
      </c>
      <c r="I2242" s="1">
        <v>46240</v>
      </c>
      <c r="J2242" s="1">
        <v>46244</v>
      </c>
      <c r="K2242" t="s">
        <v>980</v>
      </c>
      <c r="L2242" t="s">
        <v>334</v>
      </c>
      <c r="M2242">
        <v>48780805.079999998</v>
      </c>
      <c r="N2242">
        <v>34412418.943686001</v>
      </c>
      <c r="O2242" t="s">
        <v>120</v>
      </c>
      <c r="P2242" t="s">
        <v>362</v>
      </c>
      <c r="AH2242">
        <v>1733872</v>
      </c>
      <c r="AI2242">
        <v>1808957</v>
      </c>
      <c r="AJ2242">
        <f t="shared" si="39"/>
        <v>2</v>
      </c>
    </row>
    <row r="2243" spans="1:36">
      <c r="A2243" s="1">
        <v>46244</v>
      </c>
      <c r="B2243" t="s">
        <v>977</v>
      </c>
      <c r="C2243" t="s">
        <v>7</v>
      </c>
      <c r="D2243" t="s">
        <v>978</v>
      </c>
      <c r="E2243" t="s">
        <v>1056</v>
      </c>
      <c r="F2243" t="s">
        <v>1092</v>
      </c>
      <c r="G2243">
        <v>74585</v>
      </c>
      <c r="H2243" s="1">
        <v>46240</v>
      </c>
      <c r="I2243" s="1">
        <v>46240</v>
      </c>
      <c r="J2243" s="1">
        <v>46244</v>
      </c>
      <c r="K2243" t="s">
        <v>980</v>
      </c>
      <c r="L2243" t="s">
        <v>7</v>
      </c>
      <c r="M2243">
        <v>-34368516.219999999</v>
      </c>
      <c r="N2243">
        <v>-34368516.219999999</v>
      </c>
      <c r="O2243" t="s">
        <v>120</v>
      </c>
      <c r="P2243" t="s">
        <v>362</v>
      </c>
      <c r="AH2243">
        <v>1734754</v>
      </c>
      <c r="AI2243">
        <v>1808924</v>
      </c>
      <c r="AJ2243">
        <f t="shared" si="39"/>
        <v>1</v>
      </c>
    </row>
    <row r="2244" spans="1:36">
      <c r="A2244" s="1">
        <v>46244</v>
      </c>
      <c r="B2244" t="s">
        <v>977</v>
      </c>
      <c r="C2244" t="s">
        <v>7</v>
      </c>
      <c r="D2244" t="s">
        <v>978</v>
      </c>
      <c r="E2244" t="s">
        <v>1056</v>
      </c>
      <c r="F2244" t="s">
        <v>1093</v>
      </c>
      <c r="G2244">
        <v>74591</v>
      </c>
      <c r="H2244" s="1">
        <v>46240</v>
      </c>
      <c r="I2244" s="1">
        <v>46240</v>
      </c>
      <c r="J2244" s="1">
        <v>46244</v>
      </c>
      <c r="K2244" t="s">
        <v>980</v>
      </c>
      <c r="L2244" t="s">
        <v>334</v>
      </c>
      <c r="M2244">
        <v>140000000</v>
      </c>
      <c r="N2244">
        <v>98763000</v>
      </c>
      <c r="O2244" t="s">
        <v>120</v>
      </c>
      <c r="P2244" t="s">
        <v>362</v>
      </c>
      <c r="AH2244">
        <v>1734675</v>
      </c>
      <c r="AI2244">
        <v>1808951</v>
      </c>
      <c r="AJ2244">
        <f t="shared" ref="AJ2244:AJ2307" si="40">COUNTIF(AH:AH,AI2244)</f>
        <v>1</v>
      </c>
    </row>
    <row r="2245" spans="1:36">
      <c r="A2245" s="1">
        <v>46244</v>
      </c>
      <c r="B2245" t="s">
        <v>977</v>
      </c>
      <c r="C2245" t="s">
        <v>7</v>
      </c>
      <c r="D2245" t="s">
        <v>978</v>
      </c>
      <c r="E2245" t="s">
        <v>1056</v>
      </c>
      <c r="F2245" t="s">
        <v>1094</v>
      </c>
      <c r="G2245">
        <v>74591</v>
      </c>
      <c r="H2245" s="1">
        <v>46240</v>
      </c>
      <c r="I2245" s="1">
        <v>46240</v>
      </c>
      <c r="J2245" s="1">
        <v>46244</v>
      </c>
      <c r="K2245" t="s">
        <v>980</v>
      </c>
      <c r="L2245" t="s">
        <v>7</v>
      </c>
      <c r="M2245">
        <v>-98600600</v>
      </c>
      <c r="N2245">
        <v>-98600600</v>
      </c>
      <c r="O2245" t="s">
        <v>120</v>
      </c>
      <c r="P2245" t="s">
        <v>362</v>
      </c>
      <c r="AH2245">
        <v>1754712</v>
      </c>
      <c r="AI2245">
        <v>1808953</v>
      </c>
      <c r="AJ2245">
        <f t="shared" si="40"/>
        <v>1</v>
      </c>
    </row>
    <row r="2246" spans="1:36">
      <c r="A2246" s="1">
        <v>46246</v>
      </c>
      <c r="B2246" t="s">
        <v>977</v>
      </c>
      <c r="C2246" t="s">
        <v>7</v>
      </c>
      <c r="D2246" t="s">
        <v>978</v>
      </c>
      <c r="E2246" t="s">
        <v>1056</v>
      </c>
      <c r="F2246" t="s">
        <v>1095</v>
      </c>
      <c r="G2246">
        <v>74628</v>
      </c>
      <c r="H2246" s="1">
        <v>46245</v>
      </c>
      <c r="I2246" s="1">
        <v>46245</v>
      </c>
      <c r="J2246" s="1">
        <v>46246</v>
      </c>
      <c r="K2246" t="s">
        <v>980</v>
      </c>
      <c r="L2246" t="s">
        <v>408</v>
      </c>
      <c r="M2246">
        <v>19387118503</v>
      </c>
      <c r="N2246">
        <v>121557039.14262401</v>
      </c>
      <c r="O2246" t="s">
        <v>120</v>
      </c>
      <c r="P2246" t="s">
        <v>380</v>
      </c>
      <c r="AH2246">
        <v>1758393</v>
      </c>
      <c r="AI2246">
        <v>1808954</v>
      </c>
      <c r="AJ2246">
        <f t="shared" si="40"/>
        <v>1</v>
      </c>
    </row>
    <row r="2247" spans="1:36">
      <c r="A2247" s="1">
        <v>46246</v>
      </c>
      <c r="B2247" t="s">
        <v>977</v>
      </c>
      <c r="C2247" t="s">
        <v>7</v>
      </c>
      <c r="D2247" t="s">
        <v>978</v>
      </c>
      <c r="E2247" t="s">
        <v>1056</v>
      </c>
      <c r="F2247" t="s">
        <v>1096</v>
      </c>
      <c r="G2247">
        <v>74628</v>
      </c>
      <c r="H2247" s="1">
        <v>46245</v>
      </c>
      <c r="I2247" s="1">
        <v>46245</v>
      </c>
      <c r="J2247" s="1">
        <v>46246</v>
      </c>
      <c r="K2247" t="s">
        <v>980</v>
      </c>
      <c r="L2247" t="s">
        <v>7</v>
      </c>
      <c r="M2247">
        <v>-121780218.44</v>
      </c>
      <c r="N2247">
        <v>-121780218.44</v>
      </c>
      <c r="O2247" t="s">
        <v>120</v>
      </c>
      <c r="P2247" t="s">
        <v>380</v>
      </c>
      <c r="AH2247">
        <v>1761129</v>
      </c>
      <c r="AI2247">
        <v>1808929</v>
      </c>
      <c r="AJ2247">
        <f t="shared" si="40"/>
        <v>1</v>
      </c>
    </row>
    <row r="2248" spans="1:36">
      <c r="A2248" s="1">
        <v>46251</v>
      </c>
      <c r="B2248" t="s">
        <v>977</v>
      </c>
      <c r="C2248" t="s">
        <v>7</v>
      </c>
      <c r="D2248" t="s">
        <v>978</v>
      </c>
      <c r="E2248" t="s">
        <v>1056</v>
      </c>
      <c r="F2248" t="s">
        <v>1097</v>
      </c>
      <c r="G2248">
        <v>74673</v>
      </c>
      <c r="H2248" s="1">
        <v>46247</v>
      </c>
      <c r="I2248" s="1">
        <v>46247</v>
      </c>
      <c r="J2248" s="1">
        <v>46251</v>
      </c>
      <c r="K2248" t="s">
        <v>980</v>
      </c>
      <c r="L2248" t="s">
        <v>334</v>
      </c>
      <c r="M2248">
        <v>142000000</v>
      </c>
      <c r="N2248">
        <v>100883900</v>
      </c>
      <c r="O2248" t="s">
        <v>120</v>
      </c>
      <c r="P2248" t="s">
        <v>1010</v>
      </c>
      <c r="AH2248">
        <v>1765377</v>
      </c>
      <c r="AI2248">
        <v>1808926</v>
      </c>
      <c r="AJ2248">
        <f t="shared" si="40"/>
        <v>1</v>
      </c>
    </row>
    <row r="2249" spans="1:36">
      <c r="A2249" s="1">
        <v>46251</v>
      </c>
      <c r="B2249" t="s">
        <v>977</v>
      </c>
      <c r="C2249" t="s">
        <v>7</v>
      </c>
      <c r="D2249" t="s">
        <v>978</v>
      </c>
      <c r="E2249" t="s">
        <v>1056</v>
      </c>
      <c r="F2249" t="s">
        <v>1098</v>
      </c>
      <c r="G2249">
        <v>74673</v>
      </c>
      <c r="H2249" s="1">
        <v>46247</v>
      </c>
      <c r="I2249" s="1">
        <v>46247</v>
      </c>
      <c r="J2249" s="1">
        <v>46251</v>
      </c>
      <c r="K2249" t="s">
        <v>980</v>
      </c>
      <c r="L2249" t="s">
        <v>7</v>
      </c>
      <c r="M2249">
        <v>-100122780</v>
      </c>
      <c r="N2249">
        <v>-100122780</v>
      </c>
      <c r="O2249" t="s">
        <v>120</v>
      </c>
      <c r="P2249" t="s">
        <v>1010</v>
      </c>
      <c r="AH2249">
        <v>1767671</v>
      </c>
      <c r="AI2249">
        <v>1808928</v>
      </c>
      <c r="AJ2249">
        <f t="shared" si="40"/>
        <v>1</v>
      </c>
    </row>
    <row r="2250" spans="1:36">
      <c r="A2250" s="1">
        <v>46253</v>
      </c>
      <c r="B2250" t="s">
        <v>977</v>
      </c>
      <c r="C2250" t="s">
        <v>7</v>
      </c>
      <c r="D2250" t="s">
        <v>978</v>
      </c>
      <c r="E2250" t="s">
        <v>1056</v>
      </c>
      <c r="F2250" t="s">
        <v>1099</v>
      </c>
      <c r="G2250">
        <v>74703</v>
      </c>
      <c r="H2250" s="1">
        <v>46251</v>
      </c>
      <c r="I2250" s="1">
        <v>46251</v>
      </c>
      <c r="J2250" s="1">
        <v>46253</v>
      </c>
      <c r="K2250" t="s">
        <v>980</v>
      </c>
      <c r="L2250" t="s">
        <v>334</v>
      </c>
      <c r="M2250">
        <v>97576207.019999996</v>
      </c>
      <c r="N2250">
        <v>69513289.881047994</v>
      </c>
      <c r="O2250" t="s">
        <v>120</v>
      </c>
      <c r="P2250" t="s">
        <v>824</v>
      </c>
      <c r="AH2250">
        <v>1771230</v>
      </c>
      <c r="AI2250">
        <v>1808927</v>
      </c>
      <c r="AJ2250">
        <f t="shared" si="40"/>
        <v>1</v>
      </c>
    </row>
    <row r="2251" spans="1:36">
      <c r="A2251" s="1">
        <v>46253</v>
      </c>
      <c r="B2251" t="s">
        <v>977</v>
      </c>
      <c r="C2251" t="s">
        <v>7</v>
      </c>
      <c r="D2251" t="s">
        <v>978</v>
      </c>
      <c r="E2251" t="s">
        <v>1056</v>
      </c>
      <c r="F2251" t="s">
        <v>1100</v>
      </c>
      <c r="G2251">
        <v>74703</v>
      </c>
      <c r="H2251" s="1">
        <v>46251</v>
      </c>
      <c r="I2251" s="1">
        <v>46251</v>
      </c>
      <c r="J2251" s="1">
        <v>46253</v>
      </c>
      <c r="K2251" t="s">
        <v>980</v>
      </c>
      <c r="L2251" t="s">
        <v>7</v>
      </c>
      <c r="M2251">
        <v>-69506459.549999997</v>
      </c>
      <c r="N2251">
        <v>-69506459.549999997</v>
      </c>
      <c r="O2251" t="s">
        <v>120</v>
      </c>
      <c r="P2251" t="s">
        <v>824</v>
      </c>
      <c r="AH2251">
        <v>1774799</v>
      </c>
      <c r="AI2251">
        <v>1808960</v>
      </c>
      <c r="AJ2251">
        <f t="shared" si="40"/>
        <v>2</v>
      </c>
    </row>
    <row r="2252" spans="1:36">
      <c r="A2252" s="1">
        <v>46254</v>
      </c>
      <c r="B2252" t="s">
        <v>977</v>
      </c>
      <c r="C2252" t="s">
        <v>7</v>
      </c>
      <c r="D2252" t="s">
        <v>978</v>
      </c>
      <c r="E2252" t="s">
        <v>1056</v>
      </c>
      <c r="F2252" t="s">
        <v>1101</v>
      </c>
      <c r="G2252">
        <v>74715</v>
      </c>
      <c r="H2252" s="1">
        <v>46252</v>
      </c>
      <c r="I2252" s="1">
        <v>46252</v>
      </c>
      <c r="J2252" s="1">
        <v>46254</v>
      </c>
      <c r="K2252" t="s">
        <v>980</v>
      </c>
      <c r="L2252" t="s">
        <v>334</v>
      </c>
      <c r="M2252">
        <v>60000000</v>
      </c>
      <c r="N2252">
        <v>42675000</v>
      </c>
      <c r="O2252" t="s">
        <v>120</v>
      </c>
      <c r="P2252" t="s">
        <v>362</v>
      </c>
      <c r="AH2252">
        <v>1777484</v>
      </c>
      <c r="AI2252">
        <v>1808917</v>
      </c>
      <c r="AJ2252">
        <f t="shared" si="40"/>
        <v>1</v>
      </c>
    </row>
    <row r="2253" spans="1:36">
      <c r="A2253" s="1">
        <v>46254</v>
      </c>
      <c r="B2253" t="s">
        <v>977</v>
      </c>
      <c r="C2253" t="s">
        <v>7</v>
      </c>
      <c r="D2253" t="s">
        <v>978</v>
      </c>
      <c r="E2253" t="s">
        <v>1056</v>
      </c>
      <c r="F2253" t="s">
        <v>1102</v>
      </c>
      <c r="G2253">
        <v>74715</v>
      </c>
      <c r="H2253" s="1">
        <v>46252</v>
      </c>
      <c r="I2253" s="1">
        <v>46252</v>
      </c>
      <c r="J2253" s="1">
        <v>46254</v>
      </c>
      <c r="K2253" t="s">
        <v>980</v>
      </c>
      <c r="L2253" t="s">
        <v>7</v>
      </c>
      <c r="M2253">
        <v>-42663000</v>
      </c>
      <c r="N2253">
        <v>-42663000</v>
      </c>
      <c r="O2253" t="s">
        <v>120</v>
      </c>
      <c r="P2253" t="s">
        <v>362</v>
      </c>
      <c r="AH2253">
        <v>1780403</v>
      </c>
      <c r="AI2253">
        <v>1808915</v>
      </c>
      <c r="AJ2253">
        <f t="shared" si="40"/>
        <v>1</v>
      </c>
    </row>
    <row r="2254" spans="1:36">
      <c r="A2254" s="1">
        <v>46204</v>
      </c>
      <c r="B2254" t="s">
        <v>977</v>
      </c>
      <c r="C2254" t="s">
        <v>7</v>
      </c>
      <c r="D2254" t="s">
        <v>978</v>
      </c>
      <c r="E2254" t="s">
        <v>1103</v>
      </c>
      <c r="F2254" t="s">
        <v>1104</v>
      </c>
      <c r="G2254" t="s">
        <v>1105</v>
      </c>
      <c r="H2254" s="1">
        <v>45226</v>
      </c>
      <c r="I2254" s="1">
        <v>45226</v>
      </c>
      <c r="J2254" s="1">
        <v>47053</v>
      </c>
      <c r="K2254" t="s">
        <v>980</v>
      </c>
      <c r="L2254" t="s">
        <v>7</v>
      </c>
      <c r="M2254">
        <v>6285943.7300000004</v>
      </c>
      <c r="N2254">
        <v>6285943.7300000004</v>
      </c>
      <c r="O2254" t="s">
        <v>120</v>
      </c>
      <c r="P2254" t="s">
        <v>605</v>
      </c>
      <c r="AH2254">
        <v>1783033</v>
      </c>
      <c r="AI2254">
        <v>1808931</v>
      </c>
      <c r="AJ2254">
        <f t="shared" si="40"/>
        <v>1</v>
      </c>
    </row>
    <row r="2255" spans="1:36">
      <c r="A2255" s="1">
        <v>46203</v>
      </c>
      <c r="B2255" t="s">
        <v>977</v>
      </c>
      <c r="C2255" t="s">
        <v>7</v>
      </c>
      <c r="D2255" t="s">
        <v>978</v>
      </c>
      <c r="E2255" t="s">
        <v>1103</v>
      </c>
      <c r="F2255" t="s">
        <v>1104</v>
      </c>
      <c r="G2255" t="s">
        <v>1105</v>
      </c>
      <c r="H2255" s="1">
        <v>45226</v>
      </c>
      <c r="I2255" s="1">
        <v>45226</v>
      </c>
      <c r="J2255" s="1">
        <v>47053</v>
      </c>
      <c r="K2255" t="s">
        <v>980</v>
      </c>
      <c r="L2255" t="s">
        <v>7</v>
      </c>
      <c r="M2255">
        <v>-262981</v>
      </c>
      <c r="N2255">
        <v>-262981</v>
      </c>
      <c r="O2255" t="s">
        <v>120</v>
      </c>
      <c r="P2255" t="s">
        <v>605</v>
      </c>
      <c r="AH2255">
        <v>1783607</v>
      </c>
      <c r="AI2255">
        <v>1808919</v>
      </c>
      <c r="AJ2255">
        <f t="shared" si="40"/>
        <v>1</v>
      </c>
    </row>
    <row r="2256" spans="1:36">
      <c r="A2256" s="1">
        <v>46204</v>
      </c>
      <c r="B2256" t="s">
        <v>977</v>
      </c>
      <c r="C2256" t="s">
        <v>7</v>
      </c>
      <c r="D2256" t="s">
        <v>978</v>
      </c>
      <c r="E2256" t="s">
        <v>1103</v>
      </c>
      <c r="F2256" t="s">
        <v>1104</v>
      </c>
      <c r="G2256" t="s">
        <v>1105</v>
      </c>
      <c r="H2256" s="1">
        <v>45226</v>
      </c>
      <c r="I2256" s="1">
        <v>45226</v>
      </c>
      <c r="J2256" s="1">
        <v>47053</v>
      </c>
      <c r="K2256" t="s">
        <v>113</v>
      </c>
      <c r="L2256" t="s">
        <v>7</v>
      </c>
      <c r="M2256">
        <v>640.82000000000005</v>
      </c>
      <c r="N2256">
        <v>640.82000000000005</v>
      </c>
      <c r="O2256" t="s">
        <v>120</v>
      </c>
      <c r="P2256" t="s">
        <v>605</v>
      </c>
      <c r="AH2256">
        <v>1790769</v>
      </c>
      <c r="AI2256">
        <v>1808933</v>
      </c>
      <c r="AJ2256">
        <f t="shared" si="40"/>
        <v>1</v>
      </c>
    </row>
    <row r="2257" spans="1:36">
      <c r="A2257" s="1">
        <v>46204</v>
      </c>
      <c r="B2257" t="s">
        <v>977</v>
      </c>
      <c r="C2257" t="s">
        <v>7</v>
      </c>
      <c r="D2257" t="s">
        <v>978</v>
      </c>
      <c r="E2257" t="s">
        <v>1103</v>
      </c>
      <c r="F2257" t="s">
        <v>1106</v>
      </c>
      <c r="G2257" t="s">
        <v>1107</v>
      </c>
      <c r="H2257" s="1">
        <v>45931</v>
      </c>
      <c r="I2257" s="1">
        <v>45931</v>
      </c>
      <c r="J2257" s="1">
        <v>47757</v>
      </c>
      <c r="K2257" t="s">
        <v>980</v>
      </c>
      <c r="L2257" t="s">
        <v>7</v>
      </c>
      <c r="M2257">
        <v>4322398.3099999996</v>
      </c>
      <c r="N2257">
        <v>4322398.3099999996</v>
      </c>
      <c r="O2257" t="s">
        <v>120</v>
      </c>
      <c r="P2257" t="s">
        <v>466</v>
      </c>
      <c r="AH2257">
        <v>1794181</v>
      </c>
      <c r="AI2257">
        <v>1808918</v>
      </c>
      <c r="AJ2257">
        <f t="shared" si="40"/>
        <v>1</v>
      </c>
    </row>
    <row r="2258" spans="1:36">
      <c r="A2258" s="1">
        <v>46204</v>
      </c>
      <c r="B2258" t="s">
        <v>977</v>
      </c>
      <c r="C2258" t="s">
        <v>7</v>
      </c>
      <c r="D2258" t="s">
        <v>978</v>
      </c>
      <c r="E2258" t="s">
        <v>1103</v>
      </c>
      <c r="F2258" t="s">
        <v>1106</v>
      </c>
      <c r="G2258" t="s">
        <v>1107</v>
      </c>
      <c r="H2258" s="1">
        <v>45931</v>
      </c>
      <c r="I2258" s="1">
        <v>45931</v>
      </c>
      <c r="J2258" s="1">
        <v>47757</v>
      </c>
      <c r="K2258" t="s">
        <v>113</v>
      </c>
      <c r="L2258" t="s">
        <v>7</v>
      </c>
      <c r="M2258">
        <v>639.16</v>
      </c>
      <c r="N2258">
        <v>639.16</v>
      </c>
      <c r="O2258" t="s">
        <v>120</v>
      </c>
      <c r="P2258" t="s">
        <v>466</v>
      </c>
      <c r="AH2258">
        <v>1797383</v>
      </c>
      <c r="AI2258">
        <v>1808932</v>
      </c>
      <c r="AJ2258">
        <f t="shared" si="40"/>
        <v>1</v>
      </c>
    </row>
    <row r="2259" spans="1:36">
      <c r="A2259" s="1">
        <v>46203</v>
      </c>
      <c r="B2259" t="s">
        <v>977</v>
      </c>
      <c r="C2259" t="s">
        <v>7</v>
      </c>
      <c r="D2259" t="s">
        <v>978</v>
      </c>
      <c r="E2259" t="s">
        <v>1103</v>
      </c>
      <c r="F2259" t="s">
        <v>1106</v>
      </c>
      <c r="G2259" t="s">
        <v>1107</v>
      </c>
      <c r="H2259" s="1">
        <v>45931</v>
      </c>
      <c r="I2259" s="1">
        <v>45931</v>
      </c>
      <c r="J2259" s="1">
        <v>47757</v>
      </c>
      <c r="K2259" t="s">
        <v>980</v>
      </c>
      <c r="L2259" t="s">
        <v>7</v>
      </c>
      <c r="M2259">
        <v>-4092500</v>
      </c>
      <c r="N2259">
        <v>-4092500</v>
      </c>
      <c r="O2259" t="s">
        <v>120</v>
      </c>
      <c r="P2259" t="s">
        <v>466</v>
      </c>
      <c r="AH2259">
        <v>1800274</v>
      </c>
      <c r="AI2259">
        <v>1808959</v>
      </c>
      <c r="AJ2259">
        <f t="shared" si="40"/>
        <v>2</v>
      </c>
    </row>
    <row r="2260" spans="1:36">
      <c r="A2260" s="1">
        <v>46212</v>
      </c>
      <c r="B2260" t="s">
        <v>977</v>
      </c>
      <c r="C2260" t="s">
        <v>7</v>
      </c>
      <c r="D2260" t="s">
        <v>978</v>
      </c>
      <c r="E2260" t="s">
        <v>1103</v>
      </c>
      <c r="F2260" t="s">
        <v>1108</v>
      </c>
      <c r="G2260" t="s">
        <v>1109</v>
      </c>
      <c r="H2260" s="1">
        <v>46029</v>
      </c>
      <c r="I2260" s="1">
        <v>46031</v>
      </c>
      <c r="J2260" s="1">
        <v>46212</v>
      </c>
      <c r="K2260" t="s">
        <v>980</v>
      </c>
      <c r="L2260" t="s">
        <v>408</v>
      </c>
      <c r="M2260">
        <v>14400000000</v>
      </c>
      <c r="N2260">
        <v>88675344</v>
      </c>
      <c r="O2260" t="s">
        <v>120</v>
      </c>
      <c r="P2260" t="s">
        <v>875</v>
      </c>
      <c r="AH2260">
        <v>1802882</v>
      </c>
      <c r="AI2260">
        <v>1808956</v>
      </c>
      <c r="AJ2260">
        <f t="shared" si="40"/>
        <v>2</v>
      </c>
    </row>
    <row r="2261" spans="1:36">
      <c r="A2261" s="1">
        <v>46212</v>
      </c>
      <c r="B2261" t="s">
        <v>977</v>
      </c>
      <c r="C2261" t="s">
        <v>7</v>
      </c>
      <c r="D2261" t="s">
        <v>978</v>
      </c>
      <c r="E2261" t="s">
        <v>1103</v>
      </c>
      <c r="F2261" t="s">
        <v>1108</v>
      </c>
      <c r="G2261" t="s">
        <v>1109</v>
      </c>
      <c r="H2261" s="1">
        <v>46029</v>
      </c>
      <c r="I2261" s="1">
        <v>46031</v>
      </c>
      <c r="J2261" s="1">
        <v>46212</v>
      </c>
      <c r="K2261" t="s">
        <v>113</v>
      </c>
      <c r="L2261" t="s">
        <v>408</v>
      </c>
      <c r="M2261">
        <v>71408219</v>
      </c>
      <c r="N2261">
        <v>439732.52668418997</v>
      </c>
      <c r="O2261" t="s">
        <v>120</v>
      </c>
      <c r="P2261" t="s">
        <v>875</v>
      </c>
      <c r="AH2261">
        <v>1808871</v>
      </c>
      <c r="AI2261">
        <v>1808961</v>
      </c>
      <c r="AJ2261">
        <f t="shared" si="40"/>
        <v>1</v>
      </c>
    </row>
    <row r="2262" spans="1:36">
      <c r="A2262" s="1">
        <v>46219</v>
      </c>
      <c r="B2262" t="s">
        <v>977</v>
      </c>
      <c r="C2262" t="s">
        <v>7</v>
      </c>
      <c r="D2262" t="s">
        <v>978</v>
      </c>
      <c r="E2262" t="s">
        <v>1103</v>
      </c>
      <c r="F2262" t="s">
        <v>1110</v>
      </c>
      <c r="G2262" t="s">
        <v>1111</v>
      </c>
      <c r="H2262" s="1">
        <v>46036</v>
      </c>
      <c r="I2262" s="1">
        <v>46038</v>
      </c>
      <c r="J2262" s="1">
        <v>46219</v>
      </c>
      <c r="K2262" t="s">
        <v>113</v>
      </c>
      <c r="L2262" t="s">
        <v>187</v>
      </c>
      <c r="M2262">
        <v>349933.33</v>
      </c>
      <c r="N2262">
        <v>400341.22618649999</v>
      </c>
      <c r="O2262" t="s">
        <v>120</v>
      </c>
      <c r="P2262" t="s">
        <v>840</v>
      </c>
      <c r="AH2262">
        <v>1808997</v>
      </c>
      <c r="AI2262">
        <v>1808995</v>
      </c>
      <c r="AJ2262">
        <f t="shared" si="40"/>
        <v>1</v>
      </c>
    </row>
    <row r="2263" spans="1:36">
      <c r="A2263" s="1">
        <v>46219</v>
      </c>
      <c r="B2263" t="s">
        <v>977</v>
      </c>
      <c r="C2263" t="s">
        <v>7</v>
      </c>
      <c r="D2263" t="s">
        <v>978</v>
      </c>
      <c r="E2263" t="s">
        <v>1103</v>
      </c>
      <c r="F2263" t="s">
        <v>1110</v>
      </c>
      <c r="G2263" t="s">
        <v>1111</v>
      </c>
      <c r="H2263" s="1">
        <v>46036</v>
      </c>
      <c r="I2263" s="1">
        <v>46038</v>
      </c>
      <c r="J2263" s="1">
        <v>46219</v>
      </c>
      <c r="K2263" t="s">
        <v>980</v>
      </c>
      <c r="L2263" t="s">
        <v>187</v>
      </c>
      <c r="M2263">
        <v>29000000</v>
      </c>
      <c r="N2263">
        <v>33177450</v>
      </c>
      <c r="O2263" t="s">
        <v>120</v>
      </c>
      <c r="P2263" t="s">
        <v>840</v>
      </c>
      <c r="AH2263">
        <v>1819030</v>
      </c>
      <c r="AI2263">
        <v>1808997</v>
      </c>
      <c r="AJ2263">
        <f t="shared" si="40"/>
        <v>1</v>
      </c>
    </row>
    <row r="2264" spans="1:36">
      <c r="A2264" s="1">
        <v>46230</v>
      </c>
      <c r="B2264" t="s">
        <v>977</v>
      </c>
      <c r="C2264" t="s">
        <v>7</v>
      </c>
      <c r="D2264" t="s">
        <v>978</v>
      </c>
      <c r="E2264" t="s">
        <v>1103</v>
      </c>
      <c r="F2264" t="s">
        <v>954</v>
      </c>
      <c r="G2264" t="s">
        <v>1112</v>
      </c>
      <c r="H2264" s="1">
        <v>46044</v>
      </c>
      <c r="I2264" s="1">
        <v>46048</v>
      </c>
      <c r="J2264" s="1">
        <v>46230</v>
      </c>
      <c r="K2264" t="s">
        <v>113</v>
      </c>
      <c r="L2264" t="s">
        <v>408</v>
      </c>
      <c r="M2264">
        <v>8815781</v>
      </c>
      <c r="N2264">
        <v>53840.090354439999</v>
      </c>
      <c r="O2264" t="s">
        <v>120</v>
      </c>
      <c r="P2264" t="s">
        <v>875</v>
      </c>
      <c r="AH2264">
        <v>1791307</v>
      </c>
      <c r="AI2264">
        <v>1808950</v>
      </c>
      <c r="AJ2264">
        <f t="shared" si="40"/>
        <v>1</v>
      </c>
    </row>
    <row r="2265" spans="1:36">
      <c r="A2265" s="1">
        <v>46230</v>
      </c>
      <c r="B2265" t="s">
        <v>977</v>
      </c>
      <c r="C2265" t="s">
        <v>7</v>
      </c>
      <c r="D2265" t="s">
        <v>978</v>
      </c>
      <c r="E2265" t="s">
        <v>1103</v>
      </c>
      <c r="F2265" t="s">
        <v>954</v>
      </c>
      <c r="G2265" t="s">
        <v>1112</v>
      </c>
      <c r="H2265" s="1">
        <v>46044</v>
      </c>
      <c r="I2265" s="1">
        <v>46048</v>
      </c>
      <c r="J2265" s="1">
        <v>46230</v>
      </c>
      <c r="K2265" t="s">
        <v>980</v>
      </c>
      <c r="L2265" t="s">
        <v>408</v>
      </c>
      <c r="M2265">
        <v>1700000000</v>
      </c>
      <c r="N2265">
        <v>10382308</v>
      </c>
      <c r="O2265" t="s">
        <v>120</v>
      </c>
      <c r="P2265" t="s">
        <v>875</v>
      </c>
      <c r="AH2265">
        <v>1784158</v>
      </c>
      <c r="AI2265">
        <v>1808998</v>
      </c>
      <c r="AJ2265">
        <f t="shared" si="40"/>
        <v>1</v>
      </c>
    </row>
    <row r="2266" spans="1:36">
      <c r="A2266" s="1">
        <v>46239</v>
      </c>
      <c r="B2266" t="s">
        <v>977</v>
      </c>
      <c r="C2266" t="s">
        <v>7</v>
      </c>
      <c r="D2266" t="s">
        <v>978</v>
      </c>
      <c r="E2266" t="s">
        <v>1103</v>
      </c>
      <c r="F2266" t="s">
        <v>1113</v>
      </c>
      <c r="G2266" t="s">
        <v>1114</v>
      </c>
      <c r="H2266" s="1">
        <v>46084</v>
      </c>
      <c r="I2266" s="1">
        <v>46086</v>
      </c>
      <c r="J2266" s="1">
        <v>46239</v>
      </c>
      <c r="K2266" t="s">
        <v>113</v>
      </c>
      <c r="L2266" t="s">
        <v>334</v>
      </c>
      <c r="M2266">
        <v>2805000</v>
      </c>
      <c r="N2266">
        <v>1978927.5</v>
      </c>
      <c r="O2266" t="s">
        <v>120</v>
      </c>
      <c r="P2266" t="s">
        <v>826</v>
      </c>
      <c r="AH2266">
        <v>1784159</v>
      </c>
      <c r="AI2266">
        <v>1808999</v>
      </c>
      <c r="AJ2266">
        <f t="shared" si="40"/>
        <v>1</v>
      </c>
    </row>
    <row r="2267" spans="1:36">
      <c r="A2267" s="1">
        <v>46239</v>
      </c>
      <c r="B2267" t="s">
        <v>977</v>
      </c>
      <c r="C2267" t="s">
        <v>7</v>
      </c>
      <c r="D2267" t="s">
        <v>978</v>
      </c>
      <c r="E2267" t="s">
        <v>1103</v>
      </c>
      <c r="F2267" t="s">
        <v>1113</v>
      </c>
      <c r="G2267" t="s">
        <v>1114</v>
      </c>
      <c r="H2267" s="1">
        <v>46084</v>
      </c>
      <c r="I2267" s="1">
        <v>46086</v>
      </c>
      <c r="J2267" s="1">
        <v>46239</v>
      </c>
      <c r="K2267" t="s">
        <v>980</v>
      </c>
      <c r="L2267" t="s">
        <v>334</v>
      </c>
      <c r="M2267">
        <v>150000000</v>
      </c>
      <c r="N2267">
        <v>105825000</v>
      </c>
      <c r="O2267" t="s">
        <v>120</v>
      </c>
      <c r="P2267" t="s">
        <v>826</v>
      </c>
      <c r="AH2267">
        <v>1733592</v>
      </c>
      <c r="AI2267">
        <v>1813955</v>
      </c>
      <c r="AJ2267">
        <f t="shared" si="40"/>
        <v>1</v>
      </c>
    </row>
    <row r="2268" spans="1:36">
      <c r="A2268" s="1">
        <v>46212</v>
      </c>
      <c r="B2268" t="s">
        <v>977</v>
      </c>
      <c r="C2268" t="s">
        <v>7</v>
      </c>
      <c r="D2268" t="s">
        <v>978</v>
      </c>
      <c r="E2268" t="s">
        <v>1103</v>
      </c>
      <c r="F2268" t="s">
        <v>1115</v>
      </c>
      <c r="G2268" t="s">
        <v>1116</v>
      </c>
      <c r="H2268" s="1">
        <v>46119</v>
      </c>
      <c r="I2268" s="1">
        <v>46121</v>
      </c>
      <c r="J2268" s="1">
        <v>46212</v>
      </c>
      <c r="K2268" t="s">
        <v>980</v>
      </c>
      <c r="L2268" t="s">
        <v>334</v>
      </c>
      <c r="M2268">
        <v>45000000</v>
      </c>
      <c r="N2268">
        <v>31227750</v>
      </c>
      <c r="O2268" t="s">
        <v>120</v>
      </c>
      <c r="P2268" t="s">
        <v>826</v>
      </c>
      <c r="AH2268">
        <v>1802978</v>
      </c>
      <c r="AI2268">
        <v>1813958</v>
      </c>
      <c r="AJ2268">
        <f t="shared" si="40"/>
        <v>1</v>
      </c>
    </row>
    <row r="2269" spans="1:36">
      <c r="A2269" s="1">
        <v>46212</v>
      </c>
      <c r="B2269" t="s">
        <v>977</v>
      </c>
      <c r="C2269" t="s">
        <v>7</v>
      </c>
      <c r="D2269" t="s">
        <v>978</v>
      </c>
      <c r="E2269" t="s">
        <v>1103</v>
      </c>
      <c r="F2269" t="s">
        <v>1115</v>
      </c>
      <c r="G2269" t="s">
        <v>1116</v>
      </c>
      <c r="H2269" s="1">
        <v>46119</v>
      </c>
      <c r="I2269" s="1">
        <v>46121</v>
      </c>
      <c r="J2269" s="1">
        <v>46212</v>
      </c>
      <c r="K2269" t="s">
        <v>113</v>
      </c>
      <c r="L2269" t="s">
        <v>334</v>
      </c>
      <c r="M2269">
        <v>543725</v>
      </c>
      <c r="N2269">
        <v>377317.96375</v>
      </c>
      <c r="O2269" t="s">
        <v>120</v>
      </c>
      <c r="P2269" t="s">
        <v>826</v>
      </c>
      <c r="AH2269">
        <v>1808950</v>
      </c>
      <c r="AI2269">
        <v>1813963</v>
      </c>
      <c r="AJ2269">
        <f t="shared" si="40"/>
        <v>1</v>
      </c>
    </row>
    <row r="2270" spans="1:36">
      <c r="A2270" s="1">
        <v>46244</v>
      </c>
      <c r="B2270" t="s">
        <v>977</v>
      </c>
      <c r="C2270" t="s">
        <v>7</v>
      </c>
      <c r="D2270" t="s">
        <v>978</v>
      </c>
      <c r="E2270" t="s">
        <v>1103</v>
      </c>
      <c r="F2270" t="s">
        <v>1117</v>
      </c>
      <c r="G2270" t="s">
        <v>1118</v>
      </c>
      <c r="H2270" s="1">
        <v>46120</v>
      </c>
      <c r="I2270" s="1">
        <v>46122</v>
      </c>
      <c r="J2270" s="1">
        <v>46244</v>
      </c>
      <c r="K2270" t="s">
        <v>113</v>
      </c>
      <c r="L2270" t="s">
        <v>7</v>
      </c>
      <c r="M2270">
        <v>1396222.22</v>
      </c>
      <c r="N2270">
        <v>1396222.22</v>
      </c>
      <c r="O2270" t="s">
        <v>120</v>
      </c>
      <c r="P2270" t="s">
        <v>868</v>
      </c>
      <c r="AH2270">
        <v>1734295</v>
      </c>
      <c r="AI2270">
        <v>1813962</v>
      </c>
      <c r="AJ2270">
        <f t="shared" si="40"/>
        <v>1</v>
      </c>
    </row>
    <row r="2271" spans="1:36">
      <c r="A2271" s="1">
        <v>46244</v>
      </c>
      <c r="B2271" t="s">
        <v>977</v>
      </c>
      <c r="C2271" t="s">
        <v>7</v>
      </c>
      <c r="D2271" t="s">
        <v>978</v>
      </c>
      <c r="E2271" t="s">
        <v>1103</v>
      </c>
      <c r="F2271" t="s">
        <v>1117</v>
      </c>
      <c r="G2271" t="s">
        <v>1118</v>
      </c>
      <c r="H2271" s="1">
        <v>46120</v>
      </c>
      <c r="I2271" s="1">
        <v>46122</v>
      </c>
      <c r="J2271" s="1">
        <v>46244</v>
      </c>
      <c r="K2271" t="s">
        <v>980</v>
      </c>
      <c r="L2271" t="s">
        <v>7</v>
      </c>
      <c r="M2271">
        <v>100000000</v>
      </c>
      <c r="N2271">
        <v>100000000</v>
      </c>
      <c r="O2271" t="s">
        <v>120</v>
      </c>
      <c r="P2271" t="s">
        <v>868</v>
      </c>
      <c r="AH2271">
        <v>1734763</v>
      </c>
      <c r="AI2271">
        <v>1813965</v>
      </c>
      <c r="AJ2271">
        <f t="shared" si="40"/>
        <v>1</v>
      </c>
    </row>
    <row r="2272" spans="1:36">
      <c r="A2272" s="1">
        <v>46213</v>
      </c>
      <c r="B2272" t="s">
        <v>977</v>
      </c>
      <c r="C2272" t="s">
        <v>7</v>
      </c>
      <c r="D2272" t="s">
        <v>978</v>
      </c>
      <c r="E2272" t="s">
        <v>1103</v>
      </c>
      <c r="F2272" t="s">
        <v>1119</v>
      </c>
      <c r="G2272" t="s">
        <v>1120</v>
      </c>
      <c r="H2272" s="1">
        <v>46120</v>
      </c>
      <c r="I2272" s="1">
        <v>46122</v>
      </c>
      <c r="J2272" s="1">
        <v>46213</v>
      </c>
      <c r="K2272" t="s">
        <v>980</v>
      </c>
      <c r="L2272" t="s">
        <v>7</v>
      </c>
      <c r="M2272">
        <v>50000000</v>
      </c>
      <c r="N2272">
        <v>50000000</v>
      </c>
      <c r="O2272" t="s">
        <v>120</v>
      </c>
      <c r="P2272" t="s">
        <v>903</v>
      </c>
      <c r="AH2272">
        <v>1734678</v>
      </c>
      <c r="AI2272">
        <v>1813973</v>
      </c>
      <c r="AJ2272">
        <f t="shared" si="40"/>
        <v>1</v>
      </c>
    </row>
    <row r="2273" spans="1:36">
      <c r="A2273" s="1">
        <v>46213</v>
      </c>
      <c r="B2273" t="s">
        <v>977</v>
      </c>
      <c r="C2273" t="s">
        <v>7</v>
      </c>
      <c r="D2273" t="s">
        <v>978</v>
      </c>
      <c r="E2273" t="s">
        <v>1103</v>
      </c>
      <c r="F2273" t="s">
        <v>1119</v>
      </c>
      <c r="G2273" t="s">
        <v>1120</v>
      </c>
      <c r="H2273" s="1">
        <v>46120</v>
      </c>
      <c r="I2273" s="1">
        <v>46122</v>
      </c>
      <c r="J2273" s="1">
        <v>46213</v>
      </c>
      <c r="K2273" t="s">
        <v>113</v>
      </c>
      <c r="L2273" t="s">
        <v>7</v>
      </c>
      <c r="M2273">
        <v>515666.67</v>
      </c>
      <c r="N2273">
        <v>515666.67</v>
      </c>
      <c r="O2273" t="s">
        <v>120</v>
      </c>
      <c r="P2273" t="s">
        <v>903</v>
      </c>
      <c r="AH2273">
        <v>1754713</v>
      </c>
      <c r="AI2273">
        <v>1813974</v>
      </c>
      <c r="AJ2273">
        <f t="shared" si="40"/>
        <v>1</v>
      </c>
    </row>
    <row r="2274" spans="1:36">
      <c r="A2274" s="1">
        <v>46216</v>
      </c>
      <c r="B2274" t="s">
        <v>977</v>
      </c>
      <c r="C2274" t="s">
        <v>7</v>
      </c>
      <c r="D2274" t="s">
        <v>978</v>
      </c>
      <c r="E2274" t="s">
        <v>1103</v>
      </c>
      <c r="F2274" t="s">
        <v>1121</v>
      </c>
      <c r="G2274" t="s">
        <v>1122</v>
      </c>
      <c r="H2274" s="1">
        <v>46121</v>
      </c>
      <c r="I2274" s="1">
        <v>46125</v>
      </c>
      <c r="J2274" s="1">
        <v>46216</v>
      </c>
      <c r="K2274" t="s">
        <v>980</v>
      </c>
      <c r="L2274" t="s">
        <v>408</v>
      </c>
      <c r="M2274">
        <v>7000000000</v>
      </c>
      <c r="N2274">
        <v>43090180</v>
      </c>
      <c r="O2274" t="s">
        <v>120</v>
      </c>
      <c r="P2274" t="s">
        <v>411</v>
      </c>
      <c r="AH2274">
        <v>1758394</v>
      </c>
      <c r="AI2274">
        <v>1813976</v>
      </c>
      <c r="AJ2274">
        <f t="shared" si="40"/>
        <v>1</v>
      </c>
    </row>
    <row r="2275" spans="1:36">
      <c r="A2275" s="1">
        <v>46216</v>
      </c>
      <c r="B2275" t="s">
        <v>977</v>
      </c>
      <c r="C2275" t="s">
        <v>7</v>
      </c>
      <c r="D2275" t="s">
        <v>978</v>
      </c>
      <c r="E2275" t="s">
        <v>1103</v>
      </c>
      <c r="F2275" t="s">
        <v>1121</v>
      </c>
      <c r="G2275" t="s">
        <v>1122</v>
      </c>
      <c r="H2275" s="1">
        <v>46121</v>
      </c>
      <c r="I2275" s="1">
        <v>46125</v>
      </c>
      <c r="J2275" s="1">
        <v>46216</v>
      </c>
      <c r="K2275" t="s">
        <v>113</v>
      </c>
      <c r="L2275" t="s">
        <v>408</v>
      </c>
      <c r="M2275">
        <v>18933055</v>
      </c>
      <c r="N2275">
        <v>116546.9639857</v>
      </c>
      <c r="O2275" t="s">
        <v>120</v>
      </c>
      <c r="P2275" t="s">
        <v>411</v>
      </c>
      <c r="AH2275">
        <v>1761130</v>
      </c>
      <c r="AI2275">
        <v>1808977</v>
      </c>
      <c r="AJ2275">
        <f t="shared" si="40"/>
        <v>1</v>
      </c>
    </row>
    <row r="2276" spans="1:36">
      <c r="A2276" s="1">
        <v>46219</v>
      </c>
      <c r="B2276" t="s">
        <v>977</v>
      </c>
      <c r="C2276" t="s">
        <v>7</v>
      </c>
      <c r="D2276" t="s">
        <v>978</v>
      </c>
      <c r="E2276" t="s">
        <v>1103</v>
      </c>
      <c r="F2276" t="s">
        <v>1123</v>
      </c>
      <c r="G2276" t="s">
        <v>1124</v>
      </c>
      <c r="H2276" s="1">
        <v>46126</v>
      </c>
      <c r="I2276" s="1">
        <v>46128</v>
      </c>
      <c r="J2276" s="1">
        <v>46219</v>
      </c>
      <c r="K2276" t="s">
        <v>980</v>
      </c>
      <c r="L2276" t="s">
        <v>187</v>
      </c>
      <c r="M2276">
        <v>80000000</v>
      </c>
      <c r="N2276">
        <v>91524000</v>
      </c>
      <c r="O2276" t="s">
        <v>120</v>
      </c>
      <c r="P2276" t="s">
        <v>887</v>
      </c>
      <c r="AH2276">
        <v>1767672</v>
      </c>
      <c r="AI2276">
        <v>1808994</v>
      </c>
      <c r="AJ2276">
        <f t="shared" si="40"/>
        <v>1</v>
      </c>
    </row>
    <row r="2277" spans="1:36">
      <c r="A2277" s="1">
        <v>46219</v>
      </c>
      <c r="B2277" t="s">
        <v>977</v>
      </c>
      <c r="C2277" t="s">
        <v>7</v>
      </c>
      <c r="D2277" t="s">
        <v>978</v>
      </c>
      <c r="E2277" t="s">
        <v>1103</v>
      </c>
      <c r="F2277" t="s">
        <v>1123</v>
      </c>
      <c r="G2277" t="s">
        <v>1124</v>
      </c>
      <c r="H2277" s="1">
        <v>46126</v>
      </c>
      <c r="I2277" s="1">
        <v>46128</v>
      </c>
      <c r="J2277" s="1">
        <v>46219</v>
      </c>
      <c r="K2277" t="s">
        <v>113</v>
      </c>
      <c r="L2277" t="s">
        <v>187</v>
      </c>
      <c r="M2277">
        <v>491400</v>
      </c>
      <c r="N2277">
        <v>562186.17000000004</v>
      </c>
      <c r="O2277" t="s">
        <v>120</v>
      </c>
      <c r="P2277" t="s">
        <v>887</v>
      </c>
      <c r="AH2277">
        <v>1771231</v>
      </c>
      <c r="AI2277">
        <v>1808993</v>
      </c>
      <c r="AJ2277">
        <f t="shared" si="40"/>
        <v>1</v>
      </c>
    </row>
    <row r="2278" spans="1:36">
      <c r="A2278" s="1">
        <v>46219</v>
      </c>
      <c r="B2278" t="s">
        <v>977</v>
      </c>
      <c r="C2278" t="s">
        <v>7</v>
      </c>
      <c r="D2278" t="s">
        <v>978</v>
      </c>
      <c r="E2278" t="s">
        <v>1103</v>
      </c>
      <c r="F2278" t="s">
        <v>1125</v>
      </c>
      <c r="G2278" t="s">
        <v>1126</v>
      </c>
      <c r="H2278" s="1">
        <v>46126</v>
      </c>
      <c r="I2278" s="1">
        <v>46128</v>
      </c>
      <c r="J2278" s="1">
        <v>46219</v>
      </c>
      <c r="K2278" t="s">
        <v>980</v>
      </c>
      <c r="L2278" t="s">
        <v>408</v>
      </c>
      <c r="M2278">
        <v>21000000000</v>
      </c>
      <c r="N2278">
        <v>129306450</v>
      </c>
      <c r="O2278" t="s">
        <v>120</v>
      </c>
      <c r="P2278" t="s">
        <v>411</v>
      </c>
      <c r="AH2278">
        <v>1774800</v>
      </c>
      <c r="AI2278">
        <v>1808992</v>
      </c>
      <c r="AJ2278">
        <f t="shared" si="40"/>
        <v>1</v>
      </c>
    </row>
    <row r="2279" spans="1:36">
      <c r="A2279" s="1">
        <v>46219</v>
      </c>
      <c r="B2279" t="s">
        <v>977</v>
      </c>
      <c r="C2279" t="s">
        <v>7</v>
      </c>
      <c r="D2279" t="s">
        <v>978</v>
      </c>
      <c r="E2279" t="s">
        <v>1103</v>
      </c>
      <c r="F2279" t="s">
        <v>1125</v>
      </c>
      <c r="G2279" t="s">
        <v>1126</v>
      </c>
      <c r="H2279" s="1">
        <v>46126</v>
      </c>
      <c r="I2279" s="1">
        <v>46128</v>
      </c>
      <c r="J2279" s="1">
        <v>46219</v>
      </c>
      <c r="K2279" t="s">
        <v>113</v>
      </c>
      <c r="L2279" t="s">
        <v>408</v>
      </c>
      <c r="M2279">
        <v>55737500</v>
      </c>
      <c r="N2279">
        <v>343200.86937500001</v>
      </c>
      <c r="O2279" t="s">
        <v>120</v>
      </c>
      <c r="P2279" t="s">
        <v>411</v>
      </c>
      <c r="AH2279">
        <v>1777485</v>
      </c>
      <c r="AI2279">
        <v>1813957</v>
      </c>
      <c r="AJ2279">
        <f t="shared" si="40"/>
        <v>1</v>
      </c>
    </row>
    <row r="2280" spans="1:36">
      <c r="A2280" s="1">
        <v>46251</v>
      </c>
      <c r="B2280" t="s">
        <v>977</v>
      </c>
      <c r="C2280" t="s">
        <v>7</v>
      </c>
      <c r="D2280" t="s">
        <v>978</v>
      </c>
      <c r="E2280" t="s">
        <v>1103</v>
      </c>
      <c r="F2280" t="s">
        <v>1127</v>
      </c>
      <c r="G2280" t="s">
        <v>1128</v>
      </c>
      <c r="H2280" s="1">
        <v>46126</v>
      </c>
      <c r="I2280" s="1">
        <v>46128</v>
      </c>
      <c r="J2280" s="1">
        <v>46251</v>
      </c>
      <c r="K2280" t="s">
        <v>980</v>
      </c>
      <c r="L2280" t="s">
        <v>7</v>
      </c>
      <c r="M2280">
        <v>100000000</v>
      </c>
      <c r="N2280">
        <v>100000000</v>
      </c>
      <c r="O2280" t="s">
        <v>120</v>
      </c>
      <c r="P2280" t="s">
        <v>868</v>
      </c>
      <c r="AH2280">
        <v>1780404</v>
      </c>
      <c r="AI2280">
        <v>1813956</v>
      </c>
      <c r="AJ2280">
        <f t="shared" si="40"/>
        <v>1</v>
      </c>
    </row>
    <row r="2281" spans="1:36">
      <c r="A2281" s="1">
        <v>46251</v>
      </c>
      <c r="B2281" t="s">
        <v>977</v>
      </c>
      <c r="C2281" t="s">
        <v>7</v>
      </c>
      <c r="D2281" t="s">
        <v>978</v>
      </c>
      <c r="E2281" t="s">
        <v>1103</v>
      </c>
      <c r="F2281" t="s">
        <v>1127</v>
      </c>
      <c r="G2281" t="s">
        <v>1128</v>
      </c>
      <c r="H2281" s="1">
        <v>46126</v>
      </c>
      <c r="I2281" s="1">
        <v>46128</v>
      </c>
      <c r="J2281" s="1">
        <v>46251</v>
      </c>
      <c r="K2281" t="s">
        <v>113</v>
      </c>
      <c r="L2281" t="s">
        <v>7</v>
      </c>
      <c r="M2281">
        <v>1414500</v>
      </c>
      <c r="N2281">
        <v>1414500</v>
      </c>
      <c r="O2281" t="s">
        <v>120</v>
      </c>
      <c r="P2281" t="s">
        <v>868</v>
      </c>
      <c r="AH2281">
        <v>1783034</v>
      </c>
      <c r="AI2281">
        <v>1813954</v>
      </c>
      <c r="AJ2281">
        <f t="shared" si="40"/>
        <v>1</v>
      </c>
    </row>
    <row r="2282" spans="1:36">
      <c r="A2282" s="1">
        <v>46220</v>
      </c>
      <c r="B2282" t="s">
        <v>977</v>
      </c>
      <c r="C2282" t="s">
        <v>7</v>
      </c>
      <c r="D2282" t="s">
        <v>978</v>
      </c>
      <c r="E2282" t="s">
        <v>1103</v>
      </c>
      <c r="F2282" t="s">
        <v>1129</v>
      </c>
      <c r="G2282" t="s">
        <v>1130</v>
      </c>
      <c r="H2282" s="1">
        <v>46127</v>
      </c>
      <c r="I2282" s="1">
        <v>46129</v>
      </c>
      <c r="J2282" s="1">
        <v>46220</v>
      </c>
      <c r="K2282" t="s">
        <v>980</v>
      </c>
      <c r="L2282" t="s">
        <v>352</v>
      </c>
      <c r="M2282">
        <v>80000000</v>
      </c>
      <c r="N2282">
        <v>107668000</v>
      </c>
      <c r="O2282" t="s">
        <v>120</v>
      </c>
      <c r="P2282" t="s">
        <v>364</v>
      </c>
      <c r="AH2282">
        <v>1783608</v>
      </c>
      <c r="AI2282">
        <v>1813960</v>
      </c>
      <c r="AJ2282">
        <f t="shared" si="40"/>
        <v>1</v>
      </c>
    </row>
    <row r="2283" spans="1:36">
      <c r="A2283" s="1">
        <v>46220</v>
      </c>
      <c r="B2283" t="s">
        <v>977</v>
      </c>
      <c r="C2283" t="s">
        <v>7</v>
      </c>
      <c r="D2283" t="s">
        <v>978</v>
      </c>
      <c r="E2283" t="s">
        <v>1103</v>
      </c>
      <c r="F2283" t="s">
        <v>1129</v>
      </c>
      <c r="G2283" t="s">
        <v>1130</v>
      </c>
      <c r="H2283" s="1">
        <v>46127</v>
      </c>
      <c r="I2283" s="1">
        <v>46129</v>
      </c>
      <c r="J2283" s="1">
        <v>46220</v>
      </c>
      <c r="K2283" t="s">
        <v>113</v>
      </c>
      <c r="L2283" t="s">
        <v>352</v>
      </c>
      <c r="M2283">
        <v>827726.03</v>
      </c>
      <c r="N2283">
        <v>1113995.0774755001</v>
      </c>
      <c r="O2283" t="s">
        <v>120</v>
      </c>
      <c r="P2283" t="s">
        <v>364</v>
      </c>
      <c r="AH2283">
        <v>1790770</v>
      </c>
      <c r="AI2283">
        <v>1813961</v>
      </c>
      <c r="AJ2283">
        <f t="shared" si="40"/>
        <v>1</v>
      </c>
    </row>
    <row r="2284" spans="1:36">
      <c r="A2284" s="1">
        <v>46254</v>
      </c>
      <c r="B2284" t="s">
        <v>977</v>
      </c>
      <c r="C2284" t="s">
        <v>7</v>
      </c>
      <c r="D2284" t="s">
        <v>978</v>
      </c>
      <c r="E2284" t="s">
        <v>1103</v>
      </c>
      <c r="F2284" t="s">
        <v>1131</v>
      </c>
      <c r="G2284" t="s">
        <v>1132</v>
      </c>
      <c r="H2284" s="1">
        <v>46128</v>
      </c>
      <c r="I2284" s="1">
        <v>46132</v>
      </c>
      <c r="J2284" s="1">
        <v>46254</v>
      </c>
      <c r="K2284" t="s">
        <v>980</v>
      </c>
      <c r="L2284" t="s">
        <v>7</v>
      </c>
      <c r="M2284">
        <v>50000000</v>
      </c>
      <c r="N2284">
        <v>50000000</v>
      </c>
      <c r="O2284" t="s">
        <v>120</v>
      </c>
      <c r="P2284" t="s">
        <v>840</v>
      </c>
      <c r="AH2284">
        <v>1794182</v>
      </c>
      <c r="AI2284">
        <v>1813970</v>
      </c>
      <c r="AJ2284">
        <f t="shared" si="40"/>
        <v>1</v>
      </c>
    </row>
    <row r="2285" spans="1:36">
      <c r="A2285" s="1">
        <v>46254</v>
      </c>
      <c r="B2285" t="s">
        <v>977</v>
      </c>
      <c r="C2285" t="s">
        <v>7</v>
      </c>
      <c r="D2285" t="s">
        <v>978</v>
      </c>
      <c r="E2285" t="s">
        <v>1103</v>
      </c>
      <c r="F2285" t="s">
        <v>1131</v>
      </c>
      <c r="G2285" t="s">
        <v>1132</v>
      </c>
      <c r="H2285" s="1">
        <v>46128</v>
      </c>
      <c r="I2285" s="1">
        <v>46132</v>
      </c>
      <c r="J2285" s="1">
        <v>46254</v>
      </c>
      <c r="K2285" t="s">
        <v>113</v>
      </c>
      <c r="L2285" t="s">
        <v>7</v>
      </c>
      <c r="M2285">
        <v>699805.56</v>
      </c>
      <c r="N2285">
        <v>699805.56</v>
      </c>
      <c r="O2285" t="s">
        <v>120</v>
      </c>
      <c r="P2285" t="s">
        <v>840</v>
      </c>
      <c r="AH2285">
        <v>1797384</v>
      </c>
      <c r="AI2285">
        <v>1814003</v>
      </c>
      <c r="AJ2285">
        <f t="shared" si="40"/>
        <v>1</v>
      </c>
    </row>
    <row r="2286" spans="1:36">
      <c r="A2286" s="1">
        <v>46230</v>
      </c>
      <c r="B2286" t="s">
        <v>977</v>
      </c>
      <c r="C2286" t="s">
        <v>7</v>
      </c>
      <c r="D2286" t="s">
        <v>978</v>
      </c>
      <c r="E2286" t="s">
        <v>1103</v>
      </c>
      <c r="F2286" t="s">
        <v>953</v>
      </c>
      <c r="G2286" t="s">
        <v>1133</v>
      </c>
      <c r="H2286" s="1">
        <v>46128</v>
      </c>
      <c r="I2286" s="1">
        <v>46132</v>
      </c>
      <c r="J2286" s="1">
        <v>46230</v>
      </c>
      <c r="K2286" t="s">
        <v>113</v>
      </c>
      <c r="L2286" t="s">
        <v>334</v>
      </c>
      <c r="M2286">
        <v>1943666.67</v>
      </c>
      <c r="N2286">
        <v>1359108.9189975001</v>
      </c>
      <c r="O2286" t="s">
        <v>120</v>
      </c>
      <c r="P2286" t="s">
        <v>868</v>
      </c>
      <c r="AH2286">
        <v>1800275</v>
      </c>
      <c r="AI2286">
        <v>1819045</v>
      </c>
      <c r="AJ2286">
        <f t="shared" si="40"/>
        <v>1</v>
      </c>
    </row>
    <row r="2287" spans="1:36">
      <c r="A2287" s="1">
        <v>46230</v>
      </c>
      <c r="B2287" t="s">
        <v>977</v>
      </c>
      <c r="C2287" t="s">
        <v>7</v>
      </c>
      <c r="D2287" t="s">
        <v>978</v>
      </c>
      <c r="E2287" t="s">
        <v>1103</v>
      </c>
      <c r="F2287" t="s">
        <v>953</v>
      </c>
      <c r="G2287" t="s">
        <v>1133</v>
      </c>
      <c r="H2287" s="1">
        <v>46128</v>
      </c>
      <c r="I2287" s="1">
        <v>46132</v>
      </c>
      <c r="J2287" s="1">
        <v>46230</v>
      </c>
      <c r="K2287" t="s">
        <v>980</v>
      </c>
      <c r="L2287" t="s">
        <v>334</v>
      </c>
      <c r="M2287">
        <v>150000000</v>
      </c>
      <c r="N2287">
        <v>104887500</v>
      </c>
      <c r="O2287" t="s">
        <v>120</v>
      </c>
      <c r="P2287" t="s">
        <v>868</v>
      </c>
      <c r="AH2287">
        <v>1808872</v>
      </c>
      <c r="AI2287">
        <v>1819046</v>
      </c>
      <c r="AJ2287">
        <f t="shared" si="40"/>
        <v>1</v>
      </c>
    </row>
    <row r="2288" spans="1:36">
      <c r="A2288" s="1">
        <v>46233</v>
      </c>
      <c r="B2288" t="s">
        <v>977</v>
      </c>
      <c r="C2288" t="s">
        <v>7</v>
      </c>
      <c r="D2288" t="s">
        <v>978</v>
      </c>
      <c r="E2288" t="s">
        <v>1103</v>
      </c>
      <c r="F2288" t="s">
        <v>1134</v>
      </c>
      <c r="G2288" t="s">
        <v>1135</v>
      </c>
      <c r="H2288" s="1">
        <v>46140</v>
      </c>
      <c r="I2288" s="1">
        <v>46142</v>
      </c>
      <c r="J2288" s="1">
        <v>46233</v>
      </c>
      <c r="K2288" t="s">
        <v>113</v>
      </c>
      <c r="L2288" t="s">
        <v>408</v>
      </c>
      <c r="M2288">
        <v>19403222</v>
      </c>
      <c r="N2288">
        <v>121764.72562878</v>
      </c>
      <c r="O2288" t="s">
        <v>120</v>
      </c>
      <c r="P2288" t="s">
        <v>411</v>
      </c>
      <c r="AH2288">
        <v>1808998</v>
      </c>
      <c r="AI2288">
        <v>1814012</v>
      </c>
      <c r="AJ2288">
        <f t="shared" si="40"/>
        <v>2</v>
      </c>
    </row>
    <row r="2289" spans="1:36">
      <c r="A2289" s="1">
        <v>46233</v>
      </c>
      <c r="B2289" t="s">
        <v>977</v>
      </c>
      <c r="C2289" t="s">
        <v>7</v>
      </c>
      <c r="D2289" t="s">
        <v>978</v>
      </c>
      <c r="E2289" t="s">
        <v>1103</v>
      </c>
      <c r="F2289" t="s">
        <v>1134</v>
      </c>
      <c r="G2289" t="s">
        <v>1135</v>
      </c>
      <c r="H2289" s="1">
        <v>46140</v>
      </c>
      <c r="I2289" s="1">
        <v>46142</v>
      </c>
      <c r="J2289" s="1">
        <v>46233</v>
      </c>
      <c r="K2289" t="s">
        <v>980</v>
      </c>
      <c r="L2289" t="s">
        <v>408</v>
      </c>
      <c r="M2289">
        <v>7600000000</v>
      </c>
      <c r="N2289">
        <v>47693724</v>
      </c>
      <c r="O2289" t="s">
        <v>120</v>
      </c>
      <c r="P2289" t="s">
        <v>411</v>
      </c>
      <c r="AH2289">
        <v>1819031</v>
      </c>
      <c r="AI2289">
        <v>1814010</v>
      </c>
      <c r="AJ2289">
        <f t="shared" si="40"/>
        <v>2</v>
      </c>
    </row>
    <row r="2290" spans="1:36">
      <c r="A2290" s="1">
        <v>46238</v>
      </c>
      <c r="B2290" t="s">
        <v>977</v>
      </c>
      <c r="C2290" t="s">
        <v>7</v>
      </c>
      <c r="D2290" t="s">
        <v>978</v>
      </c>
      <c r="E2290" t="s">
        <v>1103</v>
      </c>
      <c r="F2290" t="s">
        <v>959</v>
      </c>
      <c r="G2290" t="s">
        <v>1136</v>
      </c>
      <c r="H2290" s="1">
        <v>46141</v>
      </c>
      <c r="I2290" s="1">
        <v>46146</v>
      </c>
      <c r="J2290" s="1">
        <v>46238</v>
      </c>
      <c r="K2290" t="s">
        <v>113</v>
      </c>
      <c r="L2290" t="s">
        <v>187</v>
      </c>
      <c r="M2290">
        <v>125222.22</v>
      </c>
      <c r="N2290">
        <v>144387.480771</v>
      </c>
      <c r="O2290" t="s">
        <v>120</v>
      </c>
      <c r="P2290" t="s">
        <v>809</v>
      </c>
      <c r="AH2290">
        <v>1777536</v>
      </c>
      <c r="AI2290">
        <v>1808989</v>
      </c>
      <c r="AJ2290">
        <f t="shared" si="40"/>
        <v>1</v>
      </c>
    </row>
    <row r="2291" spans="1:36">
      <c r="A2291" s="1">
        <v>46238</v>
      </c>
      <c r="B2291" t="s">
        <v>977</v>
      </c>
      <c r="C2291" t="s">
        <v>7</v>
      </c>
      <c r="D2291" t="s">
        <v>978</v>
      </c>
      <c r="E2291" t="s">
        <v>1103</v>
      </c>
      <c r="F2291" t="s">
        <v>959</v>
      </c>
      <c r="G2291" t="s">
        <v>1136</v>
      </c>
      <c r="H2291" s="1">
        <v>46141</v>
      </c>
      <c r="I2291" s="1">
        <v>46146</v>
      </c>
      <c r="J2291" s="1">
        <v>46238</v>
      </c>
      <c r="K2291" t="s">
        <v>980</v>
      </c>
      <c r="L2291" t="s">
        <v>187</v>
      </c>
      <c r="M2291">
        <v>20000000</v>
      </c>
      <c r="N2291">
        <v>23061000</v>
      </c>
      <c r="O2291" t="s">
        <v>120</v>
      </c>
      <c r="P2291" t="s">
        <v>809</v>
      </c>
      <c r="AH2291">
        <v>1800346</v>
      </c>
      <c r="AI2291">
        <v>1808988</v>
      </c>
      <c r="AJ2291">
        <f t="shared" si="40"/>
        <v>1</v>
      </c>
    </row>
    <row r="2292" spans="1:36">
      <c r="A2292" s="1">
        <v>46238</v>
      </c>
      <c r="B2292" t="s">
        <v>977</v>
      </c>
      <c r="C2292" t="s">
        <v>7</v>
      </c>
      <c r="D2292" t="s">
        <v>978</v>
      </c>
      <c r="E2292" t="s">
        <v>1103</v>
      </c>
      <c r="F2292" t="s">
        <v>958</v>
      </c>
      <c r="G2292" t="s">
        <v>1137</v>
      </c>
      <c r="H2292" s="1">
        <v>46141</v>
      </c>
      <c r="I2292" s="1">
        <v>46146</v>
      </c>
      <c r="J2292" s="1">
        <v>46238</v>
      </c>
      <c r="K2292" t="s">
        <v>113</v>
      </c>
      <c r="L2292" t="s">
        <v>147</v>
      </c>
      <c r="M2292">
        <v>24533.33</v>
      </c>
      <c r="N2292">
        <v>30314.363881199999</v>
      </c>
      <c r="O2292" t="s">
        <v>120</v>
      </c>
      <c r="P2292" t="s">
        <v>820</v>
      </c>
      <c r="AH2292">
        <v>1813981</v>
      </c>
      <c r="AI2292">
        <v>1808982</v>
      </c>
      <c r="AJ2292">
        <f t="shared" si="40"/>
        <v>1</v>
      </c>
    </row>
    <row r="2293" spans="1:36">
      <c r="A2293" s="1">
        <v>46238</v>
      </c>
      <c r="B2293" t="s">
        <v>977</v>
      </c>
      <c r="C2293" t="s">
        <v>7</v>
      </c>
      <c r="D2293" t="s">
        <v>978</v>
      </c>
      <c r="E2293" t="s">
        <v>1103</v>
      </c>
      <c r="F2293" t="s">
        <v>958</v>
      </c>
      <c r="G2293" t="s">
        <v>1137</v>
      </c>
      <c r="H2293" s="1">
        <v>46141</v>
      </c>
      <c r="I2293" s="1">
        <v>46146</v>
      </c>
      <c r="J2293" s="1">
        <v>46238</v>
      </c>
      <c r="K2293" t="s">
        <v>980</v>
      </c>
      <c r="L2293" t="s">
        <v>147</v>
      </c>
      <c r="M2293">
        <v>80000000</v>
      </c>
      <c r="N2293">
        <v>98851200</v>
      </c>
      <c r="O2293" t="s">
        <v>120</v>
      </c>
      <c r="P2293" t="s">
        <v>820</v>
      </c>
      <c r="AH2293">
        <v>1813985</v>
      </c>
      <c r="AI2293">
        <v>1808967</v>
      </c>
      <c r="AJ2293">
        <f t="shared" si="40"/>
        <v>1</v>
      </c>
    </row>
    <row r="2294" spans="1:36">
      <c r="A2294" s="1">
        <v>46237</v>
      </c>
      <c r="B2294" t="s">
        <v>977</v>
      </c>
      <c r="C2294" t="s">
        <v>7</v>
      </c>
      <c r="D2294" t="s">
        <v>978</v>
      </c>
      <c r="E2294" t="s">
        <v>1103</v>
      </c>
      <c r="F2294" t="s">
        <v>1138</v>
      </c>
      <c r="G2294" t="s">
        <v>1139</v>
      </c>
      <c r="H2294" s="1">
        <v>46141</v>
      </c>
      <c r="I2294" s="1">
        <v>46143</v>
      </c>
      <c r="J2294" s="1">
        <v>46237</v>
      </c>
      <c r="K2294" t="s">
        <v>113</v>
      </c>
      <c r="L2294" t="s">
        <v>7</v>
      </c>
      <c r="M2294">
        <v>925900</v>
      </c>
      <c r="N2294">
        <v>925900</v>
      </c>
      <c r="O2294" t="s">
        <v>120</v>
      </c>
      <c r="P2294" t="s">
        <v>804</v>
      </c>
      <c r="AH2294">
        <v>1813984</v>
      </c>
      <c r="AI2294">
        <v>1808969</v>
      </c>
      <c r="AJ2294">
        <f t="shared" si="40"/>
        <v>1</v>
      </c>
    </row>
    <row r="2295" spans="1:36">
      <c r="A2295" s="1">
        <v>46237</v>
      </c>
      <c r="B2295" t="s">
        <v>977</v>
      </c>
      <c r="C2295" t="s">
        <v>7</v>
      </c>
      <c r="D2295" t="s">
        <v>978</v>
      </c>
      <c r="E2295" t="s">
        <v>1103</v>
      </c>
      <c r="F2295" t="s">
        <v>1138</v>
      </c>
      <c r="G2295" t="s">
        <v>1139</v>
      </c>
      <c r="H2295" s="1">
        <v>46141</v>
      </c>
      <c r="I2295" s="1">
        <v>46143</v>
      </c>
      <c r="J2295" s="1">
        <v>46237</v>
      </c>
      <c r="K2295" t="s">
        <v>980</v>
      </c>
      <c r="L2295" t="s">
        <v>7</v>
      </c>
      <c r="M2295">
        <v>90000000</v>
      </c>
      <c r="N2295">
        <v>90000000</v>
      </c>
      <c r="O2295" t="s">
        <v>120</v>
      </c>
      <c r="P2295" t="s">
        <v>804</v>
      </c>
      <c r="AH2295">
        <v>1800328</v>
      </c>
      <c r="AI2295">
        <v>1808968</v>
      </c>
      <c r="AJ2295">
        <f t="shared" si="40"/>
        <v>1</v>
      </c>
    </row>
    <row r="2296" spans="1:36">
      <c r="A2296" s="1">
        <v>46238</v>
      </c>
      <c r="B2296" t="s">
        <v>977</v>
      </c>
      <c r="C2296" t="s">
        <v>7</v>
      </c>
      <c r="D2296" t="s">
        <v>978</v>
      </c>
      <c r="E2296" t="s">
        <v>1103</v>
      </c>
      <c r="F2296" t="s">
        <v>957</v>
      </c>
      <c r="G2296" t="s">
        <v>1140</v>
      </c>
      <c r="H2296" s="1">
        <v>46142</v>
      </c>
      <c r="I2296" s="1">
        <v>46146</v>
      </c>
      <c r="J2296" s="1">
        <v>46238</v>
      </c>
      <c r="K2296" t="s">
        <v>113</v>
      </c>
      <c r="L2296" t="s">
        <v>187</v>
      </c>
      <c r="M2296">
        <v>628666.67000000004</v>
      </c>
      <c r="N2296">
        <v>724884.10384350002</v>
      </c>
      <c r="O2296" t="s">
        <v>120</v>
      </c>
      <c r="P2296" t="s">
        <v>887</v>
      </c>
      <c r="AH2296">
        <v>1777535</v>
      </c>
      <c r="AI2296">
        <v>1814014</v>
      </c>
      <c r="AJ2296">
        <f t="shared" si="40"/>
        <v>2</v>
      </c>
    </row>
    <row r="2297" spans="1:36">
      <c r="A2297" s="1">
        <v>46238</v>
      </c>
      <c r="B2297" t="s">
        <v>977</v>
      </c>
      <c r="C2297" t="s">
        <v>7</v>
      </c>
      <c r="D2297" t="s">
        <v>978</v>
      </c>
      <c r="E2297" t="s">
        <v>1103</v>
      </c>
      <c r="F2297" t="s">
        <v>957</v>
      </c>
      <c r="G2297" t="s">
        <v>1140</v>
      </c>
      <c r="H2297" s="1">
        <v>46142</v>
      </c>
      <c r="I2297" s="1">
        <v>46146</v>
      </c>
      <c r="J2297" s="1">
        <v>46238</v>
      </c>
      <c r="K2297" t="s">
        <v>980</v>
      </c>
      <c r="L2297" t="s">
        <v>187</v>
      </c>
      <c r="M2297">
        <v>100000000</v>
      </c>
      <c r="N2297">
        <v>115305000</v>
      </c>
      <c r="O2297" t="s">
        <v>120</v>
      </c>
      <c r="P2297" t="s">
        <v>887</v>
      </c>
      <c r="AH2297">
        <v>1777534</v>
      </c>
      <c r="AI2297">
        <v>1813964</v>
      </c>
      <c r="AJ2297">
        <f t="shared" si="40"/>
        <v>1</v>
      </c>
    </row>
    <row r="2298" spans="1:36">
      <c r="A2298" s="1">
        <v>46241</v>
      </c>
      <c r="B2298" t="s">
        <v>977</v>
      </c>
      <c r="C2298" t="s">
        <v>7</v>
      </c>
      <c r="D2298" t="s">
        <v>978</v>
      </c>
      <c r="E2298" t="s">
        <v>1103</v>
      </c>
      <c r="F2298" t="s">
        <v>1141</v>
      </c>
      <c r="G2298" t="s">
        <v>1142</v>
      </c>
      <c r="H2298" s="1">
        <v>46147</v>
      </c>
      <c r="I2298" s="1">
        <v>46149</v>
      </c>
      <c r="J2298" s="1">
        <v>46241</v>
      </c>
      <c r="K2298" t="s">
        <v>113</v>
      </c>
      <c r="L2298" t="s">
        <v>7</v>
      </c>
      <c r="M2298">
        <v>2008666.67</v>
      </c>
      <c r="N2298">
        <v>2008666.67</v>
      </c>
      <c r="O2298" t="s">
        <v>120</v>
      </c>
      <c r="P2298" t="s">
        <v>828</v>
      </c>
      <c r="AH2298">
        <v>1800342</v>
      </c>
      <c r="AI2298">
        <v>1813966</v>
      </c>
      <c r="AJ2298">
        <f t="shared" si="40"/>
        <v>1</v>
      </c>
    </row>
    <row r="2299" spans="1:36">
      <c r="A2299" s="1">
        <v>46241</v>
      </c>
      <c r="B2299" t="s">
        <v>977</v>
      </c>
      <c r="C2299" t="s">
        <v>7</v>
      </c>
      <c r="D2299" t="s">
        <v>978</v>
      </c>
      <c r="E2299" t="s">
        <v>1103</v>
      </c>
      <c r="F2299" t="s">
        <v>1141</v>
      </c>
      <c r="G2299" t="s">
        <v>1142</v>
      </c>
      <c r="H2299" s="1">
        <v>46147</v>
      </c>
      <c r="I2299" s="1">
        <v>46149</v>
      </c>
      <c r="J2299" s="1">
        <v>46241</v>
      </c>
      <c r="K2299" t="s">
        <v>980</v>
      </c>
      <c r="L2299" t="s">
        <v>7</v>
      </c>
      <c r="M2299">
        <v>200000000</v>
      </c>
      <c r="N2299">
        <v>200000000</v>
      </c>
      <c r="O2299" t="s">
        <v>120</v>
      </c>
      <c r="P2299" t="s">
        <v>828</v>
      </c>
      <c r="AH2299">
        <v>1800341</v>
      </c>
      <c r="AI2299">
        <v>1813987</v>
      </c>
      <c r="AJ2299">
        <f t="shared" si="40"/>
        <v>1</v>
      </c>
    </row>
    <row r="2300" spans="1:36">
      <c r="A2300" s="1">
        <v>46245</v>
      </c>
      <c r="B2300" t="s">
        <v>977</v>
      </c>
      <c r="C2300" t="s">
        <v>7</v>
      </c>
      <c r="D2300" t="s">
        <v>978</v>
      </c>
      <c r="E2300" t="s">
        <v>1103</v>
      </c>
      <c r="F2300" t="s">
        <v>1143</v>
      </c>
      <c r="G2300" t="s">
        <v>1144</v>
      </c>
      <c r="H2300" s="1">
        <v>46149</v>
      </c>
      <c r="I2300" s="1">
        <v>46153</v>
      </c>
      <c r="J2300" s="1">
        <v>46245</v>
      </c>
      <c r="K2300" t="s">
        <v>113</v>
      </c>
      <c r="L2300" t="s">
        <v>7</v>
      </c>
      <c r="M2300">
        <v>1812400</v>
      </c>
      <c r="N2300">
        <v>1812400</v>
      </c>
      <c r="O2300" t="s">
        <v>120</v>
      </c>
      <c r="P2300" t="s">
        <v>804</v>
      </c>
      <c r="AH2300">
        <v>1777594</v>
      </c>
      <c r="AI2300">
        <v>1813986</v>
      </c>
      <c r="AJ2300">
        <f t="shared" si="40"/>
        <v>1</v>
      </c>
    </row>
    <row r="2301" spans="1:36">
      <c r="A2301" s="1">
        <v>46245</v>
      </c>
      <c r="B2301" t="s">
        <v>977</v>
      </c>
      <c r="C2301" t="s">
        <v>7</v>
      </c>
      <c r="D2301" t="s">
        <v>978</v>
      </c>
      <c r="E2301" t="s">
        <v>1103</v>
      </c>
      <c r="F2301" t="s">
        <v>1143</v>
      </c>
      <c r="G2301" t="s">
        <v>1144</v>
      </c>
      <c r="H2301" s="1">
        <v>46149</v>
      </c>
      <c r="I2301" s="1">
        <v>46153</v>
      </c>
      <c r="J2301" s="1">
        <v>46245</v>
      </c>
      <c r="K2301" t="s">
        <v>980</v>
      </c>
      <c r="L2301" t="s">
        <v>7</v>
      </c>
      <c r="M2301">
        <v>180000000</v>
      </c>
      <c r="N2301">
        <v>180000000</v>
      </c>
      <c r="O2301" t="s">
        <v>120</v>
      </c>
      <c r="P2301" t="s">
        <v>804</v>
      </c>
      <c r="AH2301">
        <v>1733524</v>
      </c>
      <c r="AI2301">
        <v>1814013</v>
      </c>
      <c r="AJ2301">
        <f t="shared" si="40"/>
        <v>2</v>
      </c>
    </row>
    <row r="2302" spans="1:36">
      <c r="A2302" s="1">
        <v>46251</v>
      </c>
      <c r="B2302" t="s">
        <v>977</v>
      </c>
      <c r="C2302" t="s">
        <v>7</v>
      </c>
      <c r="D2302" t="s">
        <v>978</v>
      </c>
      <c r="E2302" t="s">
        <v>1103</v>
      </c>
      <c r="F2302" t="s">
        <v>1145</v>
      </c>
      <c r="G2302" t="s">
        <v>1146</v>
      </c>
      <c r="H2302" s="1">
        <v>46156</v>
      </c>
      <c r="I2302" s="1">
        <v>46157</v>
      </c>
      <c r="J2302" s="1">
        <v>46251</v>
      </c>
      <c r="K2302" t="s">
        <v>980</v>
      </c>
      <c r="L2302" t="s">
        <v>7</v>
      </c>
      <c r="M2302">
        <v>60000000</v>
      </c>
      <c r="N2302">
        <v>60000000</v>
      </c>
      <c r="O2302" t="s">
        <v>120</v>
      </c>
      <c r="P2302" t="s">
        <v>876</v>
      </c>
      <c r="AH2302">
        <v>1733658</v>
      </c>
      <c r="AI2302">
        <v>1814011</v>
      </c>
      <c r="AJ2302">
        <f t="shared" si="40"/>
        <v>2</v>
      </c>
    </row>
    <row r="2303" spans="1:36">
      <c r="A2303" s="1">
        <v>46251</v>
      </c>
      <c r="B2303" t="s">
        <v>977</v>
      </c>
      <c r="C2303" t="s">
        <v>7</v>
      </c>
      <c r="D2303" t="s">
        <v>978</v>
      </c>
      <c r="E2303" t="s">
        <v>1103</v>
      </c>
      <c r="F2303" t="s">
        <v>1145</v>
      </c>
      <c r="G2303" t="s">
        <v>1146</v>
      </c>
      <c r="H2303" s="1">
        <v>46156</v>
      </c>
      <c r="I2303" s="1">
        <v>46157</v>
      </c>
      <c r="J2303" s="1">
        <v>46251</v>
      </c>
      <c r="K2303" t="s">
        <v>113</v>
      </c>
      <c r="L2303" t="s">
        <v>7</v>
      </c>
      <c r="M2303">
        <v>626666.67000000004</v>
      </c>
      <c r="N2303">
        <v>626666.67000000004</v>
      </c>
      <c r="O2303" t="s">
        <v>120</v>
      </c>
      <c r="P2303" t="s">
        <v>876</v>
      </c>
      <c r="AH2303">
        <v>1734030</v>
      </c>
      <c r="AI2303">
        <v>1814015</v>
      </c>
      <c r="AJ2303">
        <f t="shared" si="40"/>
        <v>1</v>
      </c>
    </row>
    <row r="2304" spans="1:36">
      <c r="A2304" s="1">
        <v>46253</v>
      </c>
      <c r="B2304" t="s">
        <v>977</v>
      </c>
      <c r="C2304" t="s">
        <v>7</v>
      </c>
      <c r="D2304" t="s">
        <v>978</v>
      </c>
      <c r="E2304" t="s">
        <v>1103</v>
      </c>
      <c r="F2304" t="s">
        <v>1147</v>
      </c>
      <c r="G2304" t="s">
        <v>1148</v>
      </c>
      <c r="H2304" s="1">
        <v>46157</v>
      </c>
      <c r="I2304" s="1">
        <v>46161</v>
      </c>
      <c r="J2304" s="1">
        <v>46253</v>
      </c>
      <c r="K2304" t="s">
        <v>980</v>
      </c>
      <c r="L2304" t="s">
        <v>7</v>
      </c>
      <c r="M2304">
        <v>50000000</v>
      </c>
      <c r="N2304">
        <v>50000000</v>
      </c>
      <c r="O2304" t="s">
        <v>120</v>
      </c>
      <c r="P2304" t="s">
        <v>425</v>
      </c>
      <c r="AH2304">
        <v>1734056</v>
      </c>
      <c r="AI2304">
        <v>1819029</v>
      </c>
      <c r="AJ2304">
        <f t="shared" si="40"/>
        <v>1</v>
      </c>
    </row>
    <row r="2305" spans="1:36">
      <c r="A2305" s="1">
        <v>46253</v>
      </c>
      <c r="B2305" t="s">
        <v>977</v>
      </c>
      <c r="C2305" t="s">
        <v>7</v>
      </c>
      <c r="D2305" t="s">
        <v>978</v>
      </c>
      <c r="E2305" t="s">
        <v>1103</v>
      </c>
      <c r="F2305" t="s">
        <v>1147</v>
      </c>
      <c r="G2305" t="s">
        <v>1148</v>
      </c>
      <c r="H2305" s="1">
        <v>46157</v>
      </c>
      <c r="I2305" s="1">
        <v>46161</v>
      </c>
      <c r="J2305" s="1">
        <v>46253</v>
      </c>
      <c r="K2305" t="s">
        <v>113</v>
      </c>
      <c r="L2305" t="s">
        <v>7</v>
      </c>
      <c r="M2305">
        <v>506000</v>
      </c>
      <c r="N2305">
        <v>506000</v>
      </c>
      <c r="O2305" t="s">
        <v>120</v>
      </c>
      <c r="P2305" t="s">
        <v>425</v>
      </c>
      <c r="AH2305">
        <v>1734178</v>
      </c>
      <c r="AI2305">
        <v>1819030</v>
      </c>
      <c r="AJ2305">
        <f t="shared" si="40"/>
        <v>1</v>
      </c>
    </row>
    <row r="2306" spans="1:36">
      <c r="A2306" s="1">
        <v>46204</v>
      </c>
      <c r="B2306" t="s">
        <v>977</v>
      </c>
      <c r="C2306" t="s">
        <v>7</v>
      </c>
      <c r="D2306" t="s">
        <v>978</v>
      </c>
      <c r="E2306" t="s">
        <v>1103</v>
      </c>
      <c r="F2306" t="s">
        <v>1149</v>
      </c>
      <c r="G2306" t="s">
        <v>1150</v>
      </c>
      <c r="H2306" s="1">
        <v>46184</v>
      </c>
      <c r="I2306" s="1">
        <v>46188</v>
      </c>
      <c r="J2306" s="1">
        <v>46204</v>
      </c>
      <c r="K2306" t="s">
        <v>113</v>
      </c>
      <c r="L2306" t="s">
        <v>408</v>
      </c>
      <c r="M2306">
        <v>554667</v>
      </c>
      <c r="N2306">
        <v>3411.7622636699998</v>
      </c>
      <c r="O2306" t="s">
        <v>120</v>
      </c>
      <c r="P2306" t="s">
        <v>411</v>
      </c>
      <c r="AH2306">
        <v>1734108</v>
      </c>
      <c r="AI2306">
        <v>1819031</v>
      </c>
      <c r="AJ2306">
        <f t="shared" si="40"/>
        <v>1</v>
      </c>
    </row>
    <row r="2307" spans="1:36">
      <c r="A2307" s="1">
        <v>46204</v>
      </c>
      <c r="B2307" t="s">
        <v>977</v>
      </c>
      <c r="C2307" t="s">
        <v>7</v>
      </c>
      <c r="D2307" t="s">
        <v>978</v>
      </c>
      <c r="E2307" t="s">
        <v>1103</v>
      </c>
      <c r="F2307" t="s">
        <v>1149</v>
      </c>
      <c r="G2307" t="s">
        <v>1150</v>
      </c>
      <c r="H2307" s="1">
        <v>46184</v>
      </c>
      <c r="I2307" s="1">
        <v>46188</v>
      </c>
      <c r="J2307" s="1">
        <v>46204</v>
      </c>
      <c r="K2307" t="s">
        <v>980</v>
      </c>
      <c r="L2307" t="s">
        <v>408</v>
      </c>
      <c r="M2307">
        <v>1200000000</v>
      </c>
      <c r="N2307">
        <v>7381212</v>
      </c>
      <c r="O2307" t="s">
        <v>120</v>
      </c>
      <c r="P2307" t="s">
        <v>411</v>
      </c>
      <c r="AH2307">
        <v>1734760</v>
      </c>
      <c r="AI2307">
        <v>1813981</v>
      </c>
      <c r="AJ2307">
        <f t="shared" si="40"/>
        <v>1</v>
      </c>
    </row>
    <row r="2308" spans="1:36">
      <c r="A2308" s="1">
        <v>46204</v>
      </c>
      <c r="B2308" t="s">
        <v>977</v>
      </c>
      <c r="C2308" t="s">
        <v>7</v>
      </c>
      <c r="D2308" t="s">
        <v>978</v>
      </c>
      <c r="E2308" t="s">
        <v>1103</v>
      </c>
      <c r="F2308" t="s">
        <v>1151</v>
      </c>
      <c r="G2308" t="s">
        <v>1152</v>
      </c>
      <c r="H2308" s="1">
        <v>46184</v>
      </c>
      <c r="I2308" s="1">
        <v>46188</v>
      </c>
      <c r="J2308" s="1">
        <v>46204</v>
      </c>
      <c r="K2308" t="s">
        <v>113</v>
      </c>
      <c r="L2308" t="s">
        <v>408</v>
      </c>
      <c r="M2308">
        <v>2096444</v>
      </c>
      <c r="N2308">
        <v>12895.248008439999</v>
      </c>
      <c r="O2308" t="s">
        <v>120</v>
      </c>
      <c r="P2308" t="s">
        <v>510</v>
      </c>
      <c r="AH2308">
        <v>1733491</v>
      </c>
      <c r="AI2308">
        <v>1813985</v>
      </c>
      <c r="AJ2308">
        <f t="shared" ref="AJ2308:AJ2371" si="41">COUNTIF(AH:AH,AI2308)</f>
        <v>1</v>
      </c>
    </row>
    <row r="2309" spans="1:36">
      <c r="A2309" s="1">
        <v>46204</v>
      </c>
      <c r="B2309" t="s">
        <v>977</v>
      </c>
      <c r="C2309" t="s">
        <v>7</v>
      </c>
      <c r="D2309" t="s">
        <v>978</v>
      </c>
      <c r="E2309" t="s">
        <v>1103</v>
      </c>
      <c r="F2309" t="s">
        <v>1151</v>
      </c>
      <c r="G2309" t="s">
        <v>1152</v>
      </c>
      <c r="H2309" s="1">
        <v>46184</v>
      </c>
      <c r="I2309" s="1">
        <v>46188</v>
      </c>
      <c r="J2309" s="1">
        <v>46204</v>
      </c>
      <c r="K2309" t="s">
        <v>980</v>
      </c>
      <c r="L2309" t="s">
        <v>408</v>
      </c>
      <c r="M2309">
        <v>5300000000</v>
      </c>
      <c r="N2309">
        <v>32600353</v>
      </c>
      <c r="O2309" t="s">
        <v>120</v>
      </c>
      <c r="P2309" t="s">
        <v>510</v>
      </c>
      <c r="AH2309">
        <v>1733701</v>
      </c>
      <c r="AI2309">
        <v>1813984</v>
      </c>
      <c r="AJ2309">
        <f t="shared" si="41"/>
        <v>1</v>
      </c>
    </row>
    <row r="2310" spans="1:36">
      <c r="A2310" s="1">
        <v>46204</v>
      </c>
      <c r="B2310" t="s">
        <v>977</v>
      </c>
      <c r="C2310" t="s">
        <v>7</v>
      </c>
      <c r="D2310" t="s">
        <v>1316</v>
      </c>
      <c r="E2310" t="s">
        <v>1103</v>
      </c>
      <c r="F2310" t="s">
        <v>1672</v>
      </c>
      <c r="G2310" t="s">
        <v>1673</v>
      </c>
      <c r="H2310" s="1">
        <v>46174</v>
      </c>
      <c r="I2310" s="1">
        <v>46174</v>
      </c>
      <c r="J2310" s="1">
        <v>46204</v>
      </c>
      <c r="K2310" t="s">
        <v>113</v>
      </c>
      <c r="L2310" t="s">
        <v>7</v>
      </c>
      <c r="M2310">
        <v>0</v>
      </c>
      <c r="N2310">
        <v>0</v>
      </c>
      <c r="O2310" t="s">
        <v>120</v>
      </c>
      <c r="P2310" t="s">
        <v>977</v>
      </c>
      <c r="AH2310">
        <v>1734764</v>
      </c>
      <c r="AI2310">
        <v>1813978</v>
      </c>
      <c r="AJ2310">
        <f t="shared" si="41"/>
        <v>1</v>
      </c>
    </row>
    <row r="2311" spans="1:36">
      <c r="A2311" s="1">
        <v>46204</v>
      </c>
      <c r="B2311" t="s">
        <v>977</v>
      </c>
      <c r="C2311" t="s">
        <v>7</v>
      </c>
      <c r="D2311" t="s">
        <v>1316</v>
      </c>
      <c r="E2311" t="s">
        <v>1103</v>
      </c>
      <c r="F2311" t="s">
        <v>1672</v>
      </c>
      <c r="G2311" t="s">
        <v>1673</v>
      </c>
      <c r="H2311" s="1">
        <v>46174</v>
      </c>
      <c r="I2311" s="1">
        <v>46174</v>
      </c>
      <c r="J2311" s="1">
        <v>46204</v>
      </c>
      <c r="K2311" t="s">
        <v>980</v>
      </c>
      <c r="L2311" t="s">
        <v>7</v>
      </c>
      <c r="M2311">
        <v>-85160</v>
      </c>
      <c r="N2311">
        <v>-85160</v>
      </c>
      <c r="O2311" t="s">
        <v>120</v>
      </c>
      <c r="P2311" t="s">
        <v>977</v>
      </c>
      <c r="AH2311">
        <v>1762554</v>
      </c>
      <c r="AI2311">
        <v>1819027</v>
      </c>
      <c r="AJ2311">
        <f t="shared" si="41"/>
        <v>1</v>
      </c>
    </row>
    <row r="2312" spans="1:36">
      <c r="A2312" s="1">
        <v>46204</v>
      </c>
      <c r="B2312" t="s">
        <v>977</v>
      </c>
      <c r="C2312" t="s">
        <v>7</v>
      </c>
      <c r="D2312" t="s">
        <v>978</v>
      </c>
      <c r="E2312" t="s">
        <v>1103</v>
      </c>
      <c r="F2312" t="s">
        <v>1153</v>
      </c>
      <c r="G2312" t="s">
        <v>1154</v>
      </c>
      <c r="H2312" s="1">
        <v>46174</v>
      </c>
      <c r="I2312" s="1">
        <v>46174</v>
      </c>
      <c r="J2312" s="1">
        <v>46204</v>
      </c>
      <c r="K2312" t="s">
        <v>113</v>
      </c>
      <c r="L2312" t="s">
        <v>7</v>
      </c>
      <c r="M2312">
        <v>0</v>
      </c>
      <c r="N2312">
        <v>0</v>
      </c>
      <c r="O2312" t="s">
        <v>120</v>
      </c>
      <c r="P2312" t="s">
        <v>977</v>
      </c>
      <c r="AH2312">
        <v>1800330</v>
      </c>
      <c r="AI2312">
        <v>1819033</v>
      </c>
      <c r="AJ2312">
        <f t="shared" si="41"/>
        <v>1</v>
      </c>
    </row>
    <row r="2313" spans="1:36">
      <c r="A2313" s="1">
        <v>46204</v>
      </c>
      <c r="B2313" t="s">
        <v>977</v>
      </c>
      <c r="C2313" t="s">
        <v>7</v>
      </c>
      <c r="D2313" t="s">
        <v>978</v>
      </c>
      <c r="E2313" t="s">
        <v>1103</v>
      </c>
      <c r="F2313" t="s">
        <v>1153</v>
      </c>
      <c r="G2313" t="s">
        <v>1154</v>
      </c>
      <c r="H2313" s="1">
        <v>46174</v>
      </c>
      <c r="I2313" s="1">
        <v>46174</v>
      </c>
      <c r="J2313" s="1">
        <v>46204</v>
      </c>
      <c r="K2313" t="s">
        <v>980</v>
      </c>
      <c r="L2313" t="s">
        <v>7</v>
      </c>
      <c r="M2313">
        <v>85160</v>
      </c>
      <c r="N2313">
        <v>85160</v>
      </c>
      <c r="O2313" t="s">
        <v>120</v>
      </c>
      <c r="P2313" t="s">
        <v>977</v>
      </c>
      <c r="AH2313">
        <v>1813978</v>
      </c>
      <c r="AI2313">
        <v>1819032</v>
      </c>
      <c r="AJ2313">
        <f t="shared" si="41"/>
        <v>1</v>
      </c>
    </row>
    <row r="2314" spans="1:36">
      <c r="A2314" s="1">
        <v>46204</v>
      </c>
      <c r="B2314" t="s">
        <v>977</v>
      </c>
      <c r="C2314" t="s">
        <v>7</v>
      </c>
      <c r="D2314" t="s">
        <v>1316</v>
      </c>
      <c r="E2314" t="s">
        <v>1103</v>
      </c>
      <c r="F2314" t="s">
        <v>1674</v>
      </c>
      <c r="G2314" t="s">
        <v>1675</v>
      </c>
      <c r="H2314" s="1">
        <v>46188</v>
      </c>
      <c r="I2314" s="1">
        <v>46188</v>
      </c>
      <c r="J2314" s="1">
        <v>46204</v>
      </c>
      <c r="K2314" t="s">
        <v>113</v>
      </c>
      <c r="L2314" t="s">
        <v>7</v>
      </c>
      <c r="M2314">
        <v>0</v>
      </c>
      <c r="N2314">
        <v>0</v>
      </c>
      <c r="O2314" t="s">
        <v>120</v>
      </c>
      <c r="P2314" t="s">
        <v>977</v>
      </c>
      <c r="AH2314">
        <v>1734755</v>
      </c>
      <c r="AJ2314">
        <f t="shared" si="41"/>
        <v>0</v>
      </c>
    </row>
    <row r="2315" spans="1:36">
      <c r="A2315" s="1">
        <v>46204</v>
      </c>
      <c r="B2315" t="s">
        <v>977</v>
      </c>
      <c r="C2315" t="s">
        <v>7</v>
      </c>
      <c r="D2315" t="s">
        <v>1316</v>
      </c>
      <c r="E2315" t="s">
        <v>1103</v>
      </c>
      <c r="F2315" t="s">
        <v>1674</v>
      </c>
      <c r="G2315" t="s">
        <v>1675</v>
      </c>
      <c r="H2315" s="1">
        <v>46188</v>
      </c>
      <c r="I2315" s="1">
        <v>46188</v>
      </c>
      <c r="J2315" s="1">
        <v>46204</v>
      </c>
      <c r="K2315" t="s">
        <v>980</v>
      </c>
      <c r="L2315" t="s">
        <v>7</v>
      </c>
      <c r="M2315">
        <v>44920000</v>
      </c>
      <c r="N2315">
        <v>44920000</v>
      </c>
      <c r="O2315" t="s">
        <v>120</v>
      </c>
      <c r="P2315" t="s">
        <v>977</v>
      </c>
      <c r="AH2315">
        <v>1754711</v>
      </c>
      <c r="AJ2315">
        <f t="shared" si="41"/>
        <v>0</v>
      </c>
    </row>
    <row r="2316" spans="1:36">
      <c r="A2316" s="1">
        <v>46204</v>
      </c>
      <c r="B2316" t="s">
        <v>977</v>
      </c>
      <c r="C2316" t="s">
        <v>7</v>
      </c>
      <c r="D2316" t="s">
        <v>1155</v>
      </c>
      <c r="E2316" t="s">
        <v>1103</v>
      </c>
      <c r="F2316" t="s">
        <v>1156</v>
      </c>
      <c r="G2316" t="s">
        <v>1157</v>
      </c>
      <c r="H2316" s="1">
        <v>46188</v>
      </c>
      <c r="I2316" s="1">
        <v>46188</v>
      </c>
      <c r="J2316" s="1">
        <v>46204</v>
      </c>
      <c r="K2316" t="s">
        <v>113</v>
      </c>
      <c r="L2316" t="s">
        <v>7</v>
      </c>
      <c r="M2316">
        <v>0</v>
      </c>
      <c r="N2316">
        <v>0</v>
      </c>
      <c r="O2316" t="s">
        <v>120</v>
      </c>
      <c r="P2316" t="s">
        <v>977</v>
      </c>
      <c r="AH2316">
        <v>1755544</v>
      </c>
      <c r="AJ2316">
        <f t="shared" si="41"/>
        <v>0</v>
      </c>
    </row>
    <row r="2317" spans="1:36">
      <c r="A2317" s="1">
        <v>46204</v>
      </c>
      <c r="B2317" t="s">
        <v>977</v>
      </c>
      <c r="C2317" t="s">
        <v>7</v>
      </c>
      <c r="D2317" t="s">
        <v>1155</v>
      </c>
      <c r="E2317" t="s">
        <v>1103</v>
      </c>
      <c r="F2317" t="s">
        <v>1156</v>
      </c>
      <c r="G2317" t="s">
        <v>1157</v>
      </c>
      <c r="H2317" s="1">
        <v>46188</v>
      </c>
      <c r="I2317" s="1">
        <v>46188</v>
      </c>
      <c r="J2317" s="1">
        <v>46204</v>
      </c>
      <c r="K2317" t="s">
        <v>980</v>
      </c>
      <c r="L2317" t="s">
        <v>7</v>
      </c>
      <c r="M2317">
        <v>-44920000</v>
      </c>
      <c r="N2317">
        <v>-44920000</v>
      </c>
      <c r="O2317" t="s">
        <v>120</v>
      </c>
      <c r="P2317" t="s">
        <v>977</v>
      </c>
      <c r="AH2317">
        <v>1758390</v>
      </c>
      <c r="AJ2317">
        <f t="shared" si="41"/>
        <v>0</v>
      </c>
    </row>
    <row r="2318" spans="1:36">
      <c r="A2318" s="1">
        <v>46209</v>
      </c>
      <c r="B2318" t="s">
        <v>977</v>
      </c>
      <c r="C2318" t="s">
        <v>7</v>
      </c>
      <c r="D2318" t="s">
        <v>978</v>
      </c>
      <c r="E2318" t="s">
        <v>1103</v>
      </c>
      <c r="F2318" t="s">
        <v>1158</v>
      </c>
      <c r="G2318" t="s">
        <v>895</v>
      </c>
      <c r="H2318" s="1">
        <v>46204</v>
      </c>
      <c r="I2318" s="1">
        <v>46209</v>
      </c>
      <c r="J2318" s="1">
        <v>46301</v>
      </c>
      <c r="K2318" t="s">
        <v>980</v>
      </c>
      <c r="L2318" t="s">
        <v>7</v>
      </c>
      <c r="M2318">
        <v>-55000000</v>
      </c>
      <c r="N2318">
        <v>-55000000</v>
      </c>
      <c r="O2318" t="s">
        <v>120</v>
      </c>
      <c r="P2318" t="s">
        <v>876</v>
      </c>
      <c r="AH2318">
        <v>1761128</v>
      </c>
      <c r="AJ2318">
        <f t="shared" si="41"/>
        <v>0</v>
      </c>
    </row>
    <row r="2319" spans="1:36">
      <c r="A2319" s="1">
        <v>46209</v>
      </c>
      <c r="B2319" t="s">
        <v>977</v>
      </c>
      <c r="C2319" t="s">
        <v>7</v>
      </c>
      <c r="D2319" t="s">
        <v>978</v>
      </c>
      <c r="E2319" t="s">
        <v>1103</v>
      </c>
      <c r="F2319" t="s">
        <v>1159</v>
      </c>
      <c r="G2319" t="s">
        <v>847</v>
      </c>
      <c r="H2319" s="1">
        <v>46204</v>
      </c>
      <c r="I2319" s="1">
        <v>46209</v>
      </c>
      <c r="J2319" s="1">
        <v>46301</v>
      </c>
      <c r="K2319" t="s">
        <v>980</v>
      </c>
      <c r="L2319" t="s">
        <v>147</v>
      </c>
      <c r="M2319">
        <v>-29900000</v>
      </c>
      <c r="N2319">
        <v>-37131315</v>
      </c>
      <c r="O2319" t="s">
        <v>120</v>
      </c>
      <c r="P2319" t="s">
        <v>820</v>
      </c>
      <c r="AH2319">
        <v>1765376</v>
      </c>
      <c r="AJ2319">
        <f t="shared" si="41"/>
        <v>0</v>
      </c>
    </row>
    <row r="2320" spans="1:36">
      <c r="A2320" s="1">
        <v>46227</v>
      </c>
      <c r="B2320" t="s">
        <v>977</v>
      </c>
      <c r="C2320" t="s">
        <v>7</v>
      </c>
      <c r="D2320" t="s">
        <v>978</v>
      </c>
      <c r="E2320" t="s">
        <v>1103</v>
      </c>
      <c r="F2320" t="s">
        <v>1160</v>
      </c>
      <c r="G2320" t="s">
        <v>911</v>
      </c>
      <c r="H2320" s="1">
        <v>46204</v>
      </c>
      <c r="I2320" s="1">
        <v>46204</v>
      </c>
      <c r="J2320" s="1">
        <v>48030</v>
      </c>
      <c r="K2320" t="s">
        <v>980</v>
      </c>
      <c r="L2320" t="s">
        <v>7</v>
      </c>
      <c r="M2320">
        <v>12499</v>
      </c>
      <c r="N2320">
        <v>12499</v>
      </c>
      <c r="O2320" t="s">
        <v>120</v>
      </c>
      <c r="P2320" t="s">
        <v>605</v>
      </c>
      <c r="AH2320">
        <v>1767668</v>
      </c>
      <c r="AJ2320">
        <f t="shared" si="41"/>
        <v>0</v>
      </c>
    </row>
    <row r="2321" spans="1:36">
      <c r="A2321" s="1">
        <v>46241</v>
      </c>
      <c r="B2321" t="s">
        <v>977</v>
      </c>
      <c r="C2321" t="s">
        <v>7</v>
      </c>
      <c r="D2321" t="s">
        <v>978</v>
      </c>
      <c r="E2321" t="s">
        <v>1103</v>
      </c>
      <c r="F2321" t="s">
        <v>1160</v>
      </c>
      <c r="G2321" t="s">
        <v>911</v>
      </c>
      <c r="H2321" s="1">
        <v>46204</v>
      </c>
      <c r="I2321" s="1">
        <v>46204</v>
      </c>
      <c r="J2321" s="1">
        <v>48030</v>
      </c>
      <c r="K2321" t="s">
        <v>980</v>
      </c>
      <c r="L2321" t="s">
        <v>7</v>
      </c>
      <c r="M2321">
        <v>-142000</v>
      </c>
      <c r="N2321">
        <v>-142000</v>
      </c>
      <c r="O2321" t="s">
        <v>120</v>
      </c>
      <c r="P2321" t="s">
        <v>605</v>
      </c>
      <c r="AH2321">
        <v>1771227</v>
      </c>
      <c r="AJ2321">
        <f t="shared" si="41"/>
        <v>0</v>
      </c>
    </row>
    <row r="2322" spans="1:36">
      <c r="A2322" s="1">
        <v>46245</v>
      </c>
      <c r="B2322" t="s">
        <v>977</v>
      </c>
      <c r="C2322" t="s">
        <v>7</v>
      </c>
      <c r="D2322" t="s">
        <v>978</v>
      </c>
      <c r="E2322" t="s">
        <v>1103</v>
      </c>
      <c r="F2322" t="s">
        <v>1160</v>
      </c>
      <c r="G2322" t="s">
        <v>911</v>
      </c>
      <c r="H2322" s="1">
        <v>46204</v>
      </c>
      <c r="I2322" s="1">
        <v>46204</v>
      </c>
      <c r="J2322" s="1">
        <v>48030</v>
      </c>
      <c r="K2322" t="s">
        <v>980</v>
      </c>
      <c r="L2322" t="s">
        <v>7</v>
      </c>
      <c r="M2322">
        <v>194689</v>
      </c>
      <c r="N2322">
        <v>194689</v>
      </c>
      <c r="O2322" t="s">
        <v>120</v>
      </c>
      <c r="P2322" t="s">
        <v>605</v>
      </c>
      <c r="AH2322">
        <v>1774796</v>
      </c>
      <c r="AJ2322">
        <f t="shared" si="41"/>
        <v>0</v>
      </c>
    </row>
    <row r="2323" spans="1:36">
      <c r="A2323" s="1">
        <v>46205</v>
      </c>
      <c r="B2323" t="s">
        <v>977</v>
      </c>
      <c r="C2323" t="s">
        <v>7</v>
      </c>
      <c r="D2323" t="s">
        <v>978</v>
      </c>
      <c r="E2323" t="s">
        <v>1103</v>
      </c>
      <c r="F2323" t="s">
        <v>1160</v>
      </c>
      <c r="G2323" t="s">
        <v>911</v>
      </c>
      <c r="H2323" s="1">
        <v>46204</v>
      </c>
      <c r="I2323" s="1">
        <v>46204</v>
      </c>
      <c r="J2323" s="1">
        <v>48030</v>
      </c>
      <c r="K2323" t="s">
        <v>980</v>
      </c>
      <c r="L2323" t="s">
        <v>7</v>
      </c>
      <c r="M2323">
        <v>106217</v>
      </c>
      <c r="N2323">
        <v>106217</v>
      </c>
      <c r="O2323" t="s">
        <v>120</v>
      </c>
      <c r="P2323" t="s">
        <v>605</v>
      </c>
      <c r="AH2323">
        <v>1777481</v>
      </c>
      <c r="AJ2323">
        <f t="shared" si="41"/>
        <v>0</v>
      </c>
    </row>
    <row r="2324" spans="1:36">
      <c r="A2324" s="1">
        <v>46240</v>
      </c>
      <c r="B2324" t="s">
        <v>977</v>
      </c>
      <c r="C2324" t="s">
        <v>7</v>
      </c>
      <c r="D2324" t="s">
        <v>978</v>
      </c>
      <c r="E2324" t="s">
        <v>1103</v>
      </c>
      <c r="F2324" t="s">
        <v>1160</v>
      </c>
      <c r="G2324" t="s">
        <v>911</v>
      </c>
      <c r="H2324" s="1">
        <v>46204</v>
      </c>
      <c r="I2324" s="1">
        <v>46204</v>
      </c>
      <c r="J2324" s="1">
        <v>48030</v>
      </c>
      <c r="K2324" t="s">
        <v>980</v>
      </c>
      <c r="L2324" t="s">
        <v>7</v>
      </c>
      <c r="M2324">
        <v>-277194</v>
      </c>
      <c r="N2324">
        <v>-277194</v>
      </c>
      <c r="O2324" t="s">
        <v>120</v>
      </c>
      <c r="P2324" t="s">
        <v>605</v>
      </c>
      <c r="AH2324">
        <v>1780400</v>
      </c>
      <c r="AJ2324">
        <f t="shared" si="41"/>
        <v>0</v>
      </c>
    </row>
    <row r="2325" spans="1:36">
      <c r="A2325" s="1">
        <v>46230</v>
      </c>
      <c r="B2325" t="s">
        <v>977</v>
      </c>
      <c r="C2325" t="s">
        <v>7</v>
      </c>
      <c r="D2325" t="s">
        <v>978</v>
      </c>
      <c r="E2325" t="s">
        <v>1103</v>
      </c>
      <c r="F2325" t="s">
        <v>1160</v>
      </c>
      <c r="G2325" t="s">
        <v>911</v>
      </c>
      <c r="H2325" s="1">
        <v>46204</v>
      </c>
      <c r="I2325" s="1">
        <v>46204</v>
      </c>
      <c r="J2325" s="1">
        <v>48030</v>
      </c>
      <c r="K2325" t="s">
        <v>980</v>
      </c>
      <c r="L2325" t="s">
        <v>7</v>
      </c>
      <c r="M2325">
        <v>-500492</v>
      </c>
      <c r="N2325">
        <v>-500492</v>
      </c>
      <c r="O2325" t="s">
        <v>120</v>
      </c>
      <c r="P2325" t="s">
        <v>605</v>
      </c>
      <c r="AH2325">
        <v>1783032</v>
      </c>
      <c r="AJ2325">
        <f t="shared" si="41"/>
        <v>0</v>
      </c>
    </row>
    <row r="2326" spans="1:36">
      <c r="A2326" s="1">
        <v>46204</v>
      </c>
      <c r="B2326" t="s">
        <v>977</v>
      </c>
      <c r="C2326" t="s">
        <v>7</v>
      </c>
      <c r="D2326" t="s">
        <v>978</v>
      </c>
      <c r="E2326" t="s">
        <v>1103</v>
      </c>
      <c r="F2326" t="s">
        <v>1160</v>
      </c>
      <c r="G2326" t="s">
        <v>911</v>
      </c>
      <c r="H2326" s="1">
        <v>46204</v>
      </c>
      <c r="I2326" s="1">
        <v>46204</v>
      </c>
      <c r="J2326" s="1">
        <v>48030</v>
      </c>
      <c r="K2326" t="s">
        <v>980</v>
      </c>
      <c r="L2326" t="s">
        <v>7</v>
      </c>
      <c r="M2326">
        <v>-200000</v>
      </c>
      <c r="N2326">
        <v>-200000</v>
      </c>
      <c r="O2326" t="s">
        <v>120</v>
      </c>
      <c r="P2326" t="s">
        <v>605</v>
      </c>
      <c r="AH2326">
        <v>1783604</v>
      </c>
      <c r="AJ2326">
        <f t="shared" si="41"/>
        <v>0</v>
      </c>
    </row>
    <row r="2327" spans="1:36">
      <c r="A2327" s="1">
        <v>46213</v>
      </c>
      <c r="B2327" t="s">
        <v>977</v>
      </c>
      <c r="C2327" t="s">
        <v>7</v>
      </c>
      <c r="D2327" t="s">
        <v>978</v>
      </c>
      <c r="E2327" t="s">
        <v>1103</v>
      </c>
      <c r="F2327" t="s">
        <v>1160</v>
      </c>
      <c r="G2327" t="s">
        <v>911</v>
      </c>
      <c r="H2327" s="1">
        <v>46204</v>
      </c>
      <c r="I2327" s="1">
        <v>46204</v>
      </c>
      <c r="J2327" s="1">
        <v>48030</v>
      </c>
      <c r="K2327" t="s">
        <v>980</v>
      </c>
      <c r="L2327" t="s">
        <v>7</v>
      </c>
      <c r="M2327">
        <v>-110320</v>
      </c>
      <c r="N2327">
        <v>-110320</v>
      </c>
      <c r="O2327" t="s">
        <v>120</v>
      </c>
      <c r="P2327" t="s">
        <v>605</v>
      </c>
      <c r="AH2327">
        <v>1790766</v>
      </c>
      <c r="AJ2327">
        <f t="shared" si="41"/>
        <v>0</v>
      </c>
    </row>
    <row r="2328" spans="1:36">
      <c r="A2328" s="1">
        <v>46244</v>
      </c>
      <c r="B2328" t="s">
        <v>977</v>
      </c>
      <c r="C2328" t="s">
        <v>7</v>
      </c>
      <c r="D2328" t="s">
        <v>978</v>
      </c>
      <c r="E2328" t="s">
        <v>1103</v>
      </c>
      <c r="F2328" t="s">
        <v>1160</v>
      </c>
      <c r="G2328" t="s">
        <v>911</v>
      </c>
      <c r="H2328" s="1">
        <v>46204</v>
      </c>
      <c r="I2328" s="1">
        <v>46204</v>
      </c>
      <c r="J2328" s="1">
        <v>48030</v>
      </c>
      <c r="K2328" t="s">
        <v>980</v>
      </c>
      <c r="L2328" t="s">
        <v>7</v>
      </c>
      <c r="M2328">
        <v>1230657</v>
      </c>
      <c r="N2328">
        <v>1230657</v>
      </c>
      <c r="O2328" t="s">
        <v>120</v>
      </c>
      <c r="P2328" t="s">
        <v>605</v>
      </c>
      <c r="AH2328">
        <v>1794178</v>
      </c>
      <c r="AJ2328">
        <f t="shared" si="41"/>
        <v>0</v>
      </c>
    </row>
    <row r="2329" spans="1:36">
      <c r="A2329" s="1">
        <v>46212</v>
      </c>
      <c r="B2329" t="s">
        <v>977</v>
      </c>
      <c r="C2329" t="s">
        <v>7</v>
      </c>
      <c r="D2329" t="s">
        <v>978</v>
      </c>
      <c r="E2329" t="s">
        <v>1103</v>
      </c>
      <c r="F2329" t="s">
        <v>1160</v>
      </c>
      <c r="G2329" t="s">
        <v>911</v>
      </c>
      <c r="H2329" s="1">
        <v>46204</v>
      </c>
      <c r="I2329" s="1">
        <v>46204</v>
      </c>
      <c r="J2329" s="1">
        <v>48030</v>
      </c>
      <c r="K2329" t="s">
        <v>980</v>
      </c>
      <c r="L2329" t="s">
        <v>7</v>
      </c>
      <c r="M2329">
        <v>-15739</v>
      </c>
      <c r="N2329">
        <v>-15739</v>
      </c>
      <c r="O2329" t="s">
        <v>120</v>
      </c>
      <c r="P2329" t="s">
        <v>605</v>
      </c>
      <c r="AH2329">
        <v>1797381</v>
      </c>
      <c r="AJ2329">
        <f t="shared" si="41"/>
        <v>0</v>
      </c>
    </row>
    <row r="2330" spans="1:36">
      <c r="A2330" s="1">
        <v>46247</v>
      </c>
      <c r="B2330" t="s">
        <v>977</v>
      </c>
      <c r="C2330" t="s">
        <v>7</v>
      </c>
      <c r="D2330" t="s">
        <v>978</v>
      </c>
      <c r="E2330" t="s">
        <v>1103</v>
      </c>
      <c r="F2330" t="s">
        <v>1160</v>
      </c>
      <c r="G2330" t="s">
        <v>911</v>
      </c>
      <c r="H2330" s="1">
        <v>46204</v>
      </c>
      <c r="I2330" s="1">
        <v>46204</v>
      </c>
      <c r="J2330" s="1">
        <v>48030</v>
      </c>
      <c r="K2330" t="s">
        <v>980</v>
      </c>
      <c r="L2330" t="s">
        <v>7</v>
      </c>
      <c r="M2330">
        <v>-434950</v>
      </c>
      <c r="N2330">
        <v>-434950</v>
      </c>
      <c r="O2330" t="s">
        <v>120</v>
      </c>
      <c r="P2330" t="s">
        <v>605</v>
      </c>
      <c r="AH2330">
        <v>1800273</v>
      </c>
      <c r="AJ2330">
        <f t="shared" si="41"/>
        <v>0</v>
      </c>
    </row>
    <row r="2331" spans="1:36">
      <c r="A2331" s="1">
        <v>46217</v>
      </c>
      <c r="B2331" t="s">
        <v>977</v>
      </c>
      <c r="C2331" t="s">
        <v>7</v>
      </c>
      <c r="D2331" t="s">
        <v>978</v>
      </c>
      <c r="E2331" t="s">
        <v>1103</v>
      </c>
      <c r="F2331" t="s">
        <v>1160</v>
      </c>
      <c r="G2331" t="s">
        <v>911</v>
      </c>
      <c r="H2331" s="1">
        <v>46204</v>
      </c>
      <c r="I2331" s="1">
        <v>46204</v>
      </c>
      <c r="J2331" s="1">
        <v>48030</v>
      </c>
      <c r="K2331" t="s">
        <v>980</v>
      </c>
      <c r="L2331" t="s">
        <v>7</v>
      </c>
      <c r="M2331">
        <v>117921</v>
      </c>
      <c r="N2331">
        <v>117921</v>
      </c>
      <c r="O2331" t="s">
        <v>120</v>
      </c>
      <c r="P2331" t="s">
        <v>605</v>
      </c>
      <c r="AH2331">
        <v>1802880</v>
      </c>
      <c r="AJ2331">
        <f t="shared" si="41"/>
        <v>0</v>
      </c>
    </row>
    <row r="2332" spans="1:36">
      <c r="A2332" s="1">
        <v>46226</v>
      </c>
      <c r="B2332" t="s">
        <v>977</v>
      </c>
      <c r="C2332" t="s">
        <v>7</v>
      </c>
      <c r="D2332" t="s">
        <v>978</v>
      </c>
      <c r="E2332" t="s">
        <v>1103</v>
      </c>
      <c r="F2332" t="s">
        <v>1160</v>
      </c>
      <c r="G2332" t="s">
        <v>911</v>
      </c>
      <c r="H2332" s="1">
        <v>46204</v>
      </c>
      <c r="I2332" s="1">
        <v>46204</v>
      </c>
      <c r="J2332" s="1">
        <v>48030</v>
      </c>
      <c r="K2332" t="s">
        <v>980</v>
      </c>
      <c r="L2332" t="s">
        <v>7</v>
      </c>
      <c r="M2332">
        <v>-327310</v>
      </c>
      <c r="N2332">
        <v>-327310</v>
      </c>
      <c r="O2332" t="s">
        <v>120</v>
      </c>
      <c r="P2332" t="s">
        <v>605</v>
      </c>
      <c r="AH2332">
        <v>1808870</v>
      </c>
      <c r="AJ2332">
        <f t="shared" si="41"/>
        <v>0</v>
      </c>
    </row>
    <row r="2333" spans="1:36">
      <c r="A2333" s="1">
        <v>46239</v>
      </c>
      <c r="B2333" t="s">
        <v>977</v>
      </c>
      <c r="C2333" t="s">
        <v>7</v>
      </c>
      <c r="D2333" t="s">
        <v>978</v>
      </c>
      <c r="E2333" t="s">
        <v>1103</v>
      </c>
      <c r="F2333" t="s">
        <v>1160</v>
      </c>
      <c r="G2333" t="s">
        <v>911</v>
      </c>
      <c r="H2333" s="1">
        <v>46204</v>
      </c>
      <c r="I2333" s="1">
        <v>46204</v>
      </c>
      <c r="J2333" s="1">
        <v>48030</v>
      </c>
      <c r="K2333" t="s">
        <v>980</v>
      </c>
      <c r="L2333" t="s">
        <v>7</v>
      </c>
      <c r="M2333">
        <v>-1046840</v>
      </c>
      <c r="N2333">
        <v>-1046840</v>
      </c>
      <c r="O2333" t="s">
        <v>120</v>
      </c>
      <c r="P2333" t="s">
        <v>605</v>
      </c>
      <c r="AH2333">
        <v>1819027</v>
      </c>
      <c r="AJ2333">
        <f t="shared" si="41"/>
        <v>0</v>
      </c>
    </row>
    <row r="2334" spans="1:36">
      <c r="A2334" s="1">
        <v>46254</v>
      </c>
      <c r="B2334" t="s">
        <v>977</v>
      </c>
      <c r="C2334" t="s">
        <v>7</v>
      </c>
      <c r="D2334" t="s">
        <v>978</v>
      </c>
      <c r="E2334" t="s">
        <v>1103</v>
      </c>
      <c r="F2334" t="s">
        <v>1160</v>
      </c>
      <c r="G2334" t="s">
        <v>911</v>
      </c>
      <c r="H2334" s="1">
        <v>46204</v>
      </c>
      <c r="I2334" s="1">
        <v>46204</v>
      </c>
      <c r="J2334" s="1">
        <v>48030</v>
      </c>
      <c r="K2334" t="s">
        <v>980</v>
      </c>
      <c r="L2334" t="s">
        <v>7</v>
      </c>
      <c r="M2334">
        <v>-300000</v>
      </c>
      <c r="N2334">
        <v>-300000</v>
      </c>
      <c r="O2334" t="s">
        <v>120</v>
      </c>
      <c r="P2334" t="s">
        <v>605</v>
      </c>
      <c r="AH2334">
        <v>1734676</v>
      </c>
      <c r="AJ2334">
        <f t="shared" si="41"/>
        <v>0</v>
      </c>
    </row>
    <row r="2335" spans="1:36">
      <c r="A2335" s="1">
        <v>46252</v>
      </c>
      <c r="B2335" t="s">
        <v>977</v>
      </c>
      <c r="C2335" t="s">
        <v>7</v>
      </c>
      <c r="D2335" t="s">
        <v>978</v>
      </c>
      <c r="E2335" t="s">
        <v>1103</v>
      </c>
      <c r="F2335" t="s">
        <v>1160</v>
      </c>
      <c r="G2335" t="s">
        <v>911</v>
      </c>
      <c r="H2335" s="1">
        <v>46204</v>
      </c>
      <c r="I2335" s="1">
        <v>46204</v>
      </c>
      <c r="J2335" s="1">
        <v>48030</v>
      </c>
      <c r="K2335" t="s">
        <v>980</v>
      </c>
      <c r="L2335" t="s">
        <v>7</v>
      </c>
      <c r="M2335">
        <v>-277500</v>
      </c>
      <c r="N2335">
        <v>-277500</v>
      </c>
      <c r="O2335" t="s">
        <v>120</v>
      </c>
      <c r="P2335" t="s">
        <v>605</v>
      </c>
      <c r="AH2335">
        <v>1754715</v>
      </c>
      <c r="AJ2335">
        <f t="shared" si="41"/>
        <v>0</v>
      </c>
    </row>
    <row r="2336" spans="1:36">
      <c r="A2336" s="1">
        <v>46253</v>
      </c>
      <c r="B2336" t="s">
        <v>977</v>
      </c>
      <c r="C2336" t="s">
        <v>7</v>
      </c>
      <c r="D2336" t="s">
        <v>978</v>
      </c>
      <c r="E2336" t="s">
        <v>1103</v>
      </c>
      <c r="F2336" t="s">
        <v>1160</v>
      </c>
      <c r="G2336" t="s">
        <v>911</v>
      </c>
      <c r="H2336" s="1">
        <v>46204</v>
      </c>
      <c r="I2336" s="1">
        <v>46204</v>
      </c>
      <c r="J2336" s="1">
        <v>48030</v>
      </c>
      <c r="K2336" t="s">
        <v>980</v>
      </c>
      <c r="L2336" t="s">
        <v>7</v>
      </c>
      <c r="M2336">
        <v>-620000</v>
      </c>
      <c r="N2336">
        <v>-620000</v>
      </c>
      <c r="O2336" t="s">
        <v>120</v>
      </c>
      <c r="P2336" t="s">
        <v>605</v>
      </c>
      <c r="AH2336">
        <v>1758396</v>
      </c>
      <c r="AJ2336">
        <f t="shared" si="41"/>
        <v>0</v>
      </c>
    </row>
    <row r="2337" spans="1:36">
      <c r="A2337" s="1">
        <v>46237</v>
      </c>
      <c r="B2337" t="s">
        <v>977</v>
      </c>
      <c r="C2337" t="s">
        <v>7</v>
      </c>
      <c r="D2337" t="s">
        <v>978</v>
      </c>
      <c r="E2337" t="s">
        <v>1103</v>
      </c>
      <c r="F2337" t="s">
        <v>1160</v>
      </c>
      <c r="G2337" t="s">
        <v>911</v>
      </c>
      <c r="H2337" s="1">
        <v>46204</v>
      </c>
      <c r="I2337" s="1">
        <v>46204</v>
      </c>
      <c r="J2337" s="1">
        <v>48030</v>
      </c>
      <c r="K2337" t="s">
        <v>980</v>
      </c>
      <c r="L2337" t="s">
        <v>7</v>
      </c>
      <c r="M2337">
        <v>2300000</v>
      </c>
      <c r="N2337">
        <v>2300000</v>
      </c>
      <c r="O2337" t="s">
        <v>120</v>
      </c>
      <c r="P2337" t="s">
        <v>605</v>
      </c>
      <c r="AH2337">
        <v>1761132</v>
      </c>
      <c r="AJ2337">
        <f t="shared" si="41"/>
        <v>0</v>
      </c>
    </row>
    <row r="2338" spans="1:36">
      <c r="A2338" s="1">
        <v>46234</v>
      </c>
      <c r="B2338" t="s">
        <v>977</v>
      </c>
      <c r="C2338" t="s">
        <v>7</v>
      </c>
      <c r="D2338" t="s">
        <v>978</v>
      </c>
      <c r="E2338" t="s">
        <v>1103</v>
      </c>
      <c r="F2338" t="s">
        <v>1160</v>
      </c>
      <c r="G2338" t="s">
        <v>911</v>
      </c>
      <c r="H2338" s="1">
        <v>46204</v>
      </c>
      <c r="I2338" s="1">
        <v>46204</v>
      </c>
      <c r="J2338" s="1">
        <v>48030</v>
      </c>
      <c r="K2338" t="s">
        <v>980</v>
      </c>
      <c r="L2338" t="s">
        <v>7</v>
      </c>
      <c r="M2338">
        <v>396630</v>
      </c>
      <c r="N2338">
        <v>396630</v>
      </c>
      <c r="O2338" t="s">
        <v>120</v>
      </c>
      <c r="P2338" t="s">
        <v>605</v>
      </c>
      <c r="AH2338">
        <v>1765379</v>
      </c>
      <c r="AJ2338">
        <f t="shared" si="41"/>
        <v>0</v>
      </c>
    </row>
    <row r="2339" spans="1:36">
      <c r="A2339" s="1">
        <v>46233</v>
      </c>
      <c r="B2339" t="s">
        <v>977</v>
      </c>
      <c r="C2339" t="s">
        <v>7</v>
      </c>
      <c r="D2339" t="s">
        <v>978</v>
      </c>
      <c r="E2339" t="s">
        <v>1103</v>
      </c>
      <c r="F2339" t="s">
        <v>1160</v>
      </c>
      <c r="G2339" t="s">
        <v>911</v>
      </c>
      <c r="H2339" s="1">
        <v>46204</v>
      </c>
      <c r="I2339" s="1">
        <v>46204</v>
      </c>
      <c r="J2339" s="1">
        <v>48030</v>
      </c>
      <c r="K2339" t="s">
        <v>980</v>
      </c>
      <c r="L2339" t="s">
        <v>7</v>
      </c>
      <c r="M2339">
        <v>-589350</v>
      </c>
      <c r="N2339">
        <v>-589350</v>
      </c>
      <c r="O2339" t="s">
        <v>120</v>
      </c>
      <c r="P2339" t="s">
        <v>605</v>
      </c>
      <c r="AH2339">
        <v>1767674</v>
      </c>
      <c r="AJ2339">
        <f t="shared" si="41"/>
        <v>0</v>
      </c>
    </row>
    <row r="2340" spans="1:36">
      <c r="A2340" s="1">
        <v>46219</v>
      </c>
      <c r="B2340" t="s">
        <v>977</v>
      </c>
      <c r="C2340" t="s">
        <v>7</v>
      </c>
      <c r="D2340" t="s">
        <v>978</v>
      </c>
      <c r="E2340" t="s">
        <v>1103</v>
      </c>
      <c r="F2340" t="s">
        <v>1160</v>
      </c>
      <c r="G2340" t="s">
        <v>911</v>
      </c>
      <c r="H2340" s="1">
        <v>46204</v>
      </c>
      <c r="I2340" s="1">
        <v>46204</v>
      </c>
      <c r="J2340" s="1">
        <v>48030</v>
      </c>
      <c r="K2340" t="s">
        <v>980</v>
      </c>
      <c r="L2340" t="s">
        <v>7</v>
      </c>
      <c r="M2340">
        <v>-1225591</v>
      </c>
      <c r="N2340">
        <v>-1225591</v>
      </c>
      <c r="O2340" t="s">
        <v>120</v>
      </c>
      <c r="P2340" t="s">
        <v>605</v>
      </c>
      <c r="AH2340">
        <v>1771233</v>
      </c>
      <c r="AJ2340">
        <f t="shared" si="41"/>
        <v>0</v>
      </c>
    </row>
    <row r="2341" spans="1:36">
      <c r="A2341" s="1">
        <v>46246</v>
      </c>
      <c r="B2341" t="s">
        <v>977</v>
      </c>
      <c r="C2341" t="s">
        <v>7</v>
      </c>
      <c r="D2341" t="s">
        <v>978</v>
      </c>
      <c r="E2341" t="s">
        <v>1103</v>
      </c>
      <c r="F2341" t="s">
        <v>1160</v>
      </c>
      <c r="G2341" t="s">
        <v>911</v>
      </c>
      <c r="H2341" s="1">
        <v>46204</v>
      </c>
      <c r="I2341" s="1">
        <v>46204</v>
      </c>
      <c r="J2341" s="1">
        <v>48030</v>
      </c>
      <c r="K2341" t="s">
        <v>980</v>
      </c>
      <c r="L2341" t="s">
        <v>7</v>
      </c>
      <c r="M2341">
        <v>300000</v>
      </c>
      <c r="N2341">
        <v>300000</v>
      </c>
      <c r="O2341" t="s">
        <v>120</v>
      </c>
      <c r="P2341" t="s">
        <v>605</v>
      </c>
      <c r="AH2341">
        <v>1774802</v>
      </c>
      <c r="AJ2341">
        <f t="shared" si="41"/>
        <v>0</v>
      </c>
    </row>
    <row r="2342" spans="1:36">
      <c r="A2342" s="1">
        <v>46220</v>
      </c>
      <c r="B2342" t="s">
        <v>977</v>
      </c>
      <c r="C2342" t="s">
        <v>7</v>
      </c>
      <c r="D2342" t="s">
        <v>978</v>
      </c>
      <c r="E2342" t="s">
        <v>1103</v>
      </c>
      <c r="F2342" t="s">
        <v>1160</v>
      </c>
      <c r="G2342" t="s">
        <v>911</v>
      </c>
      <c r="H2342" s="1">
        <v>46204</v>
      </c>
      <c r="I2342" s="1">
        <v>46204</v>
      </c>
      <c r="J2342" s="1">
        <v>48030</v>
      </c>
      <c r="K2342" t="s">
        <v>980</v>
      </c>
      <c r="L2342" t="s">
        <v>7</v>
      </c>
      <c r="M2342">
        <v>-603743</v>
      </c>
      <c r="N2342">
        <v>-603743</v>
      </c>
      <c r="O2342" t="s">
        <v>120</v>
      </c>
      <c r="P2342" t="s">
        <v>605</v>
      </c>
      <c r="AH2342">
        <v>1777487</v>
      </c>
      <c r="AJ2342">
        <f t="shared" si="41"/>
        <v>0</v>
      </c>
    </row>
    <row r="2343" spans="1:36">
      <c r="A2343" s="1">
        <v>46231</v>
      </c>
      <c r="B2343" t="s">
        <v>977</v>
      </c>
      <c r="C2343" t="s">
        <v>7</v>
      </c>
      <c r="D2343" t="s">
        <v>978</v>
      </c>
      <c r="E2343" t="s">
        <v>1103</v>
      </c>
      <c r="F2343" t="s">
        <v>1160</v>
      </c>
      <c r="G2343" t="s">
        <v>911</v>
      </c>
      <c r="H2343" s="1">
        <v>46204</v>
      </c>
      <c r="I2343" s="1">
        <v>46204</v>
      </c>
      <c r="J2343" s="1">
        <v>48030</v>
      </c>
      <c r="K2343" t="s">
        <v>980</v>
      </c>
      <c r="L2343" t="s">
        <v>7</v>
      </c>
      <c r="M2343">
        <v>237965</v>
      </c>
      <c r="N2343">
        <v>237965</v>
      </c>
      <c r="O2343" t="s">
        <v>120</v>
      </c>
      <c r="P2343" t="s">
        <v>605</v>
      </c>
      <c r="AH2343">
        <v>1780406</v>
      </c>
      <c r="AJ2343">
        <f t="shared" si="41"/>
        <v>0</v>
      </c>
    </row>
    <row r="2344" spans="1:36">
      <c r="A2344" s="1">
        <v>46204</v>
      </c>
      <c r="B2344" t="s">
        <v>977</v>
      </c>
      <c r="C2344" t="s">
        <v>7</v>
      </c>
      <c r="D2344" t="s">
        <v>978</v>
      </c>
      <c r="E2344" t="s">
        <v>1103</v>
      </c>
      <c r="F2344" t="s">
        <v>1161</v>
      </c>
      <c r="G2344" t="s">
        <v>877</v>
      </c>
      <c r="H2344" s="1">
        <v>46204</v>
      </c>
      <c r="I2344" s="1">
        <v>46204</v>
      </c>
      <c r="J2344" s="1">
        <v>48030</v>
      </c>
      <c r="K2344" t="s">
        <v>980</v>
      </c>
      <c r="L2344" t="s">
        <v>7</v>
      </c>
      <c r="M2344">
        <v>-100000</v>
      </c>
      <c r="N2344">
        <v>-100000</v>
      </c>
      <c r="O2344" t="s">
        <v>120</v>
      </c>
      <c r="P2344" t="s">
        <v>466</v>
      </c>
      <c r="AH2344">
        <v>1783036</v>
      </c>
      <c r="AJ2344">
        <f t="shared" si="41"/>
        <v>0</v>
      </c>
    </row>
    <row r="2345" spans="1:36">
      <c r="A2345" s="1">
        <v>46253</v>
      </c>
      <c r="B2345" t="s">
        <v>977</v>
      </c>
      <c r="C2345" t="s">
        <v>7</v>
      </c>
      <c r="D2345" t="s">
        <v>978</v>
      </c>
      <c r="E2345" t="s">
        <v>1103</v>
      </c>
      <c r="F2345" t="s">
        <v>1161</v>
      </c>
      <c r="G2345" t="s">
        <v>877</v>
      </c>
      <c r="H2345" s="1">
        <v>46204</v>
      </c>
      <c r="I2345" s="1">
        <v>46204</v>
      </c>
      <c r="J2345" s="1">
        <v>48030</v>
      </c>
      <c r="K2345" t="s">
        <v>980</v>
      </c>
      <c r="L2345" t="s">
        <v>7</v>
      </c>
      <c r="M2345">
        <v>-29000</v>
      </c>
      <c r="N2345">
        <v>-29000</v>
      </c>
      <c r="O2345" t="s">
        <v>120</v>
      </c>
      <c r="P2345" t="s">
        <v>466</v>
      </c>
      <c r="AH2345">
        <v>1783610</v>
      </c>
      <c r="AJ2345">
        <f t="shared" si="41"/>
        <v>0</v>
      </c>
    </row>
    <row r="2346" spans="1:36">
      <c r="A2346" s="1">
        <v>46241</v>
      </c>
      <c r="B2346" t="s">
        <v>977</v>
      </c>
      <c r="C2346" t="s">
        <v>7</v>
      </c>
      <c r="D2346" t="s">
        <v>978</v>
      </c>
      <c r="E2346" t="s">
        <v>1103</v>
      </c>
      <c r="F2346" t="s">
        <v>1161</v>
      </c>
      <c r="G2346" t="s">
        <v>877</v>
      </c>
      <c r="H2346" s="1">
        <v>46204</v>
      </c>
      <c r="I2346" s="1">
        <v>46204</v>
      </c>
      <c r="J2346" s="1">
        <v>48030</v>
      </c>
      <c r="K2346" t="s">
        <v>980</v>
      </c>
      <c r="L2346" t="s">
        <v>7</v>
      </c>
      <c r="M2346">
        <v>-21000</v>
      </c>
      <c r="N2346">
        <v>-21000</v>
      </c>
      <c r="O2346" t="s">
        <v>120</v>
      </c>
      <c r="P2346" t="s">
        <v>466</v>
      </c>
      <c r="AH2346">
        <v>1790772</v>
      </c>
      <c r="AJ2346">
        <f t="shared" si="41"/>
        <v>0</v>
      </c>
    </row>
    <row r="2347" spans="1:36">
      <c r="A2347" s="1">
        <v>46218</v>
      </c>
      <c r="B2347" t="s">
        <v>977</v>
      </c>
      <c r="C2347" t="s">
        <v>7</v>
      </c>
      <c r="D2347" t="s">
        <v>978</v>
      </c>
      <c r="E2347" t="s">
        <v>1103</v>
      </c>
      <c r="F2347" t="s">
        <v>1161</v>
      </c>
      <c r="G2347" t="s">
        <v>877</v>
      </c>
      <c r="H2347" s="1">
        <v>46204</v>
      </c>
      <c r="I2347" s="1">
        <v>46204</v>
      </c>
      <c r="J2347" s="1">
        <v>48030</v>
      </c>
      <c r="K2347" t="s">
        <v>980</v>
      </c>
      <c r="L2347" t="s">
        <v>7</v>
      </c>
      <c r="M2347">
        <v>-41120585</v>
      </c>
      <c r="N2347">
        <v>-41120585</v>
      </c>
      <c r="O2347" t="s">
        <v>120</v>
      </c>
      <c r="P2347" t="s">
        <v>466</v>
      </c>
      <c r="AH2347">
        <v>1794184</v>
      </c>
      <c r="AJ2347">
        <f t="shared" si="41"/>
        <v>0</v>
      </c>
    </row>
    <row r="2348" spans="1:36">
      <c r="A2348" s="1">
        <v>46251</v>
      </c>
      <c r="B2348" t="s">
        <v>977</v>
      </c>
      <c r="C2348" t="s">
        <v>7</v>
      </c>
      <c r="D2348" t="s">
        <v>978</v>
      </c>
      <c r="E2348" t="s">
        <v>1103</v>
      </c>
      <c r="F2348" t="s">
        <v>1161</v>
      </c>
      <c r="G2348" t="s">
        <v>877</v>
      </c>
      <c r="H2348" s="1">
        <v>46204</v>
      </c>
      <c r="I2348" s="1">
        <v>46204</v>
      </c>
      <c r="J2348" s="1">
        <v>48030</v>
      </c>
      <c r="K2348" t="s">
        <v>980</v>
      </c>
      <c r="L2348" t="s">
        <v>7</v>
      </c>
      <c r="M2348">
        <v>-6875834</v>
      </c>
      <c r="N2348">
        <v>-6875834</v>
      </c>
      <c r="O2348" t="s">
        <v>120</v>
      </c>
      <c r="P2348" t="s">
        <v>466</v>
      </c>
      <c r="AH2348">
        <v>1797386</v>
      </c>
      <c r="AJ2348">
        <f t="shared" si="41"/>
        <v>0</v>
      </c>
    </row>
    <row r="2349" spans="1:36">
      <c r="A2349" s="1">
        <v>46205</v>
      </c>
      <c r="B2349" t="s">
        <v>977</v>
      </c>
      <c r="C2349" t="s">
        <v>7</v>
      </c>
      <c r="D2349" t="s">
        <v>978</v>
      </c>
      <c r="E2349" t="s">
        <v>1103</v>
      </c>
      <c r="F2349" t="s">
        <v>1161</v>
      </c>
      <c r="G2349" t="s">
        <v>877</v>
      </c>
      <c r="H2349" s="1">
        <v>46204</v>
      </c>
      <c r="I2349" s="1">
        <v>46204</v>
      </c>
      <c r="J2349" s="1">
        <v>48030</v>
      </c>
      <c r="K2349" t="s">
        <v>980</v>
      </c>
      <c r="L2349" t="s">
        <v>7</v>
      </c>
      <c r="M2349">
        <v>100000</v>
      </c>
      <c r="N2349">
        <v>100000</v>
      </c>
      <c r="O2349" t="s">
        <v>120</v>
      </c>
      <c r="P2349" t="s">
        <v>466</v>
      </c>
      <c r="AH2349">
        <v>1800277</v>
      </c>
      <c r="AJ2349">
        <f t="shared" si="41"/>
        <v>0</v>
      </c>
    </row>
    <row r="2350" spans="1:36">
      <c r="A2350" s="1">
        <v>46237</v>
      </c>
      <c r="B2350" t="s">
        <v>977</v>
      </c>
      <c r="C2350" t="s">
        <v>7</v>
      </c>
      <c r="D2350" t="s">
        <v>978</v>
      </c>
      <c r="E2350" t="s">
        <v>1103</v>
      </c>
      <c r="F2350" t="s">
        <v>1161</v>
      </c>
      <c r="G2350" t="s">
        <v>877</v>
      </c>
      <c r="H2350" s="1">
        <v>46204</v>
      </c>
      <c r="I2350" s="1">
        <v>46204</v>
      </c>
      <c r="J2350" s="1">
        <v>48030</v>
      </c>
      <c r="K2350" t="s">
        <v>980</v>
      </c>
      <c r="L2350" t="s">
        <v>7</v>
      </c>
      <c r="M2350">
        <v>40700000</v>
      </c>
      <c r="N2350">
        <v>40700000</v>
      </c>
      <c r="O2350" t="s">
        <v>120</v>
      </c>
      <c r="P2350" t="s">
        <v>466</v>
      </c>
      <c r="AH2350">
        <v>1802885</v>
      </c>
      <c r="AJ2350">
        <f t="shared" si="41"/>
        <v>0</v>
      </c>
    </row>
    <row r="2351" spans="1:36">
      <c r="A2351" s="1">
        <v>46252</v>
      </c>
      <c r="B2351" t="s">
        <v>977</v>
      </c>
      <c r="C2351" t="s">
        <v>7</v>
      </c>
      <c r="D2351" t="s">
        <v>978</v>
      </c>
      <c r="E2351" t="s">
        <v>1103</v>
      </c>
      <c r="F2351" t="s">
        <v>1161</v>
      </c>
      <c r="G2351" t="s">
        <v>877</v>
      </c>
      <c r="H2351" s="1">
        <v>46204</v>
      </c>
      <c r="I2351" s="1">
        <v>46204</v>
      </c>
      <c r="J2351" s="1">
        <v>48030</v>
      </c>
      <c r="K2351" t="s">
        <v>980</v>
      </c>
      <c r="L2351" t="s">
        <v>7</v>
      </c>
      <c r="M2351">
        <v>-300000</v>
      </c>
      <c r="N2351">
        <v>-300000</v>
      </c>
      <c r="O2351" t="s">
        <v>120</v>
      </c>
      <c r="P2351" t="s">
        <v>466</v>
      </c>
      <c r="AH2351">
        <v>1808874</v>
      </c>
      <c r="AJ2351">
        <f t="shared" si="41"/>
        <v>0</v>
      </c>
    </row>
    <row r="2352" spans="1:36">
      <c r="A2352" s="1">
        <v>46205</v>
      </c>
      <c r="B2352" t="s">
        <v>977</v>
      </c>
      <c r="C2352" t="s">
        <v>7</v>
      </c>
      <c r="D2352" t="s">
        <v>978</v>
      </c>
      <c r="E2352" t="s">
        <v>1103</v>
      </c>
      <c r="F2352" t="s">
        <v>1162</v>
      </c>
      <c r="G2352" t="s">
        <v>1163</v>
      </c>
      <c r="H2352" s="1">
        <v>46204</v>
      </c>
      <c r="I2352" s="1">
        <v>46204</v>
      </c>
      <c r="J2352" s="1">
        <v>46205</v>
      </c>
      <c r="K2352" t="s">
        <v>980</v>
      </c>
      <c r="L2352" t="s">
        <v>7</v>
      </c>
      <c r="M2352">
        <v>-250000</v>
      </c>
      <c r="N2352">
        <v>-250000</v>
      </c>
      <c r="O2352" t="s">
        <v>120</v>
      </c>
      <c r="P2352" t="s">
        <v>1164</v>
      </c>
      <c r="AH2352">
        <v>1819033</v>
      </c>
      <c r="AJ2352">
        <f t="shared" si="41"/>
        <v>0</v>
      </c>
    </row>
    <row r="2353" spans="1:36">
      <c r="A2353" s="1">
        <v>46204</v>
      </c>
      <c r="B2353" t="s">
        <v>977</v>
      </c>
      <c r="C2353" t="s">
        <v>7</v>
      </c>
      <c r="D2353" t="s">
        <v>978</v>
      </c>
      <c r="E2353" t="s">
        <v>1103</v>
      </c>
      <c r="F2353" t="s">
        <v>1162</v>
      </c>
      <c r="G2353" t="s">
        <v>1163</v>
      </c>
      <c r="H2353" s="1">
        <v>46204</v>
      </c>
      <c r="I2353" s="1">
        <v>46204</v>
      </c>
      <c r="J2353" s="1">
        <v>46205</v>
      </c>
      <c r="K2353" t="s">
        <v>980</v>
      </c>
      <c r="L2353" t="s">
        <v>7</v>
      </c>
      <c r="M2353">
        <v>250000</v>
      </c>
      <c r="N2353">
        <v>250000</v>
      </c>
      <c r="O2353" t="s">
        <v>120</v>
      </c>
      <c r="P2353" t="s">
        <v>1164</v>
      </c>
      <c r="AH2353">
        <v>1800369</v>
      </c>
      <c r="AJ2353">
        <f t="shared" si="41"/>
        <v>0</v>
      </c>
    </row>
    <row r="2354" spans="1:36">
      <c r="A2354" s="1">
        <v>46205</v>
      </c>
      <c r="B2354" t="s">
        <v>977</v>
      </c>
      <c r="C2354" t="s">
        <v>7</v>
      </c>
      <c r="D2354" t="s">
        <v>978</v>
      </c>
      <c r="E2354" t="s">
        <v>1103</v>
      </c>
      <c r="F2354" t="s">
        <v>1162</v>
      </c>
      <c r="G2354" t="s">
        <v>1163</v>
      </c>
      <c r="H2354" s="1">
        <v>46204</v>
      </c>
      <c r="I2354" s="1">
        <v>46204</v>
      </c>
      <c r="J2354" s="1">
        <v>46205</v>
      </c>
      <c r="K2354" t="s">
        <v>113</v>
      </c>
      <c r="L2354" t="s">
        <v>7</v>
      </c>
      <c r="M2354">
        <v>-25.49</v>
      </c>
      <c r="N2354">
        <v>-25.49</v>
      </c>
      <c r="O2354" t="s">
        <v>120</v>
      </c>
      <c r="P2354" t="s">
        <v>1164</v>
      </c>
      <c r="AH2354">
        <v>1733711</v>
      </c>
      <c r="AJ2354">
        <f t="shared" si="41"/>
        <v>0</v>
      </c>
    </row>
    <row r="2355" spans="1:36">
      <c r="A2355" s="1">
        <v>46212</v>
      </c>
      <c r="B2355" t="s">
        <v>977</v>
      </c>
      <c r="C2355" t="s">
        <v>7</v>
      </c>
      <c r="D2355" t="s">
        <v>978</v>
      </c>
      <c r="E2355" t="s">
        <v>1103</v>
      </c>
      <c r="F2355" t="s">
        <v>1165</v>
      </c>
      <c r="G2355" t="s">
        <v>1166</v>
      </c>
      <c r="H2355" s="1">
        <v>46209</v>
      </c>
      <c r="I2355" s="1">
        <v>46209</v>
      </c>
      <c r="J2355" s="1">
        <v>46212</v>
      </c>
      <c r="K2355" t="s">
        <v>113</v>
      </c>
      <c r="L2355" t="s">
        <v>7</v>
      </c>
      <c r="M2355">
        <v>-99.93</v>
      </c>
      <c r="N2355">
        <v>-99.93</v>
      </c>
      <c r="O2355" t="s">
        <v>120</v>
      </c>
      <c r="P2355" t="s">
        <v>1164</v>
      </c>
      <c r="AH2355">
        <v>1790796</v>
      </c>
      <c r="AJ2355">
        <f t="shared" si="41"/>
        <v>0</v>
      </c>
    </row>
    <row r="2356" spans="1:36">
      <c r="A2356" s="1">
        <v>46212</v>
      </c>
      <c r="B2356" t="s">
        <v>977</v>
      </c>
      <c r="C2356" t="s">
        <v>7</v>
      </c>
      <c r="D2356" t="s">
        <v>978</v>
      </c>
      <c r="E2356" t="s">
        <v>1103</v>
      </c>
      <c r="F2356" t="s">
        <v>1165</v>
      </c>
      <c r="G2356" t="s">
        <v>1166</v>
      </c>
      <c r="H2356" s="1">
        <v>46209</v>
      </c>
      <c r="I2356" s="1">
        <v>46209</v>
      </c>
      <c r="J2356" s="1">
        <v>46212</v>
      </c>
      <c r="K2356" t="s">
        <v>980</v>
      </c>
      <c r="L2356" t="s">
        <v>7</v>
      </c>
      <c r="M2356">
        <v>-326761</v>
      </c>
      <c r="N2356">
        <v>-326761</v>
      </c>
      <c r="O2356" t="s">
        <v>120</v>
      </c>
      <c r="P2356" t="s">
        <v>1164</v>
      </c>
      <c r="AH2356">
        <v>1733547</v>
      </c>
      <c r="AJ2356">
        <f t="shared" si="41"/>
        <v>0</v>
      </c>
    </row>
    <row r="2357" spans="1:36">
      <c r="A2357" s="1">
        <v>46209</v>
      </c>
      <c r="B2357" t="s">
        <v>977</v>
      </c>
      <c r="C2357" t="s">
        <v>7</v>
      </c>
      <c r="D2357" t="s">
        <v>978</v>
      </c>
      <c r="E2357" t="s">
        <v>1103</v>
      </c>
      <c r="F2357" t="s">
        <v>1165</v>
      </c>
      <c r="G2357" t="s">
        <v>1166</v>
      </c>
      <c r="H2357" s="1">
        <v>46209</v>
      </c>
      <c r="I2357" s="1">
        <v>46209</v>
      </c>
      <c r="J2357" s="1">
        <v>46212</v>
      </c>
      <c r="K2357" t="s">
        <v>980</v>
      </c>
      <c r="L2357" t="s">
        <v>7</v>
      </c>
      <c r="M2357">
        <v>326761</v>
      </c>
      <c r="N2357">
        <v>326761</v>
      </c>
      <c r="O2357" t="s">
        <v>120</v>
      </c>
      <c r="P2357" t="s">
        <v>1164</v>
      </c>
      <c r="AH2357">
        <v>1733618</v>
      </c>
      <c r="AJ2357">
        <f t="shared" si="41"/>
        <v>0</v>
      </c>
    </row>
    <row r="2358" spans="1:36">
      <c r="A2358" s="1">
        <v>46213</v>
      </c>
      <c r="B2358" t="s">
        <v>977</v>
      </c>
      <c r="C2358" t="s">
        <v>7</v>
      </c>
      <c r="D2358" t="s">
        <v>978</v>
      </c>
      <c r="E2358" t="s">
        <v>1103</v>
      </c>
      <c r="F2358" t="s">
        <v>1167</v>
      </c>
      <c r="G2358" t="s">
        <v>898</v>
      </c>
      <c r="H2358" s="1">
        <v>46211</v>
      </c>
      <c r="I2358" s="1">
        <v>46213</v>
      </c>
      <c r="J2358" s="1">
        <v>46308</v>
      </c>
      <c r="K2358" t="s">
        <v>980</v>
      </c>
      <c r="L2358" t="s">
        <v>408</v>
      </c>
      <c r="M2358">
        <v>-14700000000</v>
      </c>
      <c r="N2358">
        <v>-90889365</v>
      </c>
      <c r="O2358" t="s">
        <v>120</v>
      </c>
      <c r="P2358" t="s">
        <v>875</v>
      </c>
      <c r="AH2358">
        <v>1734017</v>
      </c>
      <c r="AJ2358">
        <f t="shared" si="41"/>
        <v>0</v>
      </c>
    </row>
    <row r="2359" spans="1:36">
      <c r="A2359" s="1">
        <v>46213</v>
      </c>
      <c r="B2359" t="s">
        <v>977</v>
      </c>
      <c r="C2359" t="s">
        <v>7</v>
      </c>
      <c r="D2359" t="s">
        <v>978</v>
      </c>
      <c r="E2359" t="s">
        <v>1103</v>
      </c>
      <c r="F2359" t="s">
        <v>1168</v>
      </c>
      <c r="G2359" t="s">
        <v>886</v>
      </c>
      <c r="H2359" s="1">
        <v>46211</v>
      </c>
      <c r="I2359" s="1">
        <v>46213</v>
      </c>
      <c r="J2359" s="1">
        <v>46371</v>
      </c>
      <c r="K2359" t="s">
        <v>980</v>
      </c>
      <c r="L2359" t="s">
        <v>334</v>
      </c>
      <c r="M2359">
        <v>-50000000</v>
      </c>
      <c r="N2359">
        <v>-34760000</v>
      </c>
      <c r="O2359" t="s">
        <v>120</v>
      </c>
      <c r="P2359" t="s">
        <v>826</v>
      </c>
      <c r="AH2359">
        <v>1734023</v>
      </c>
      <c r="AJ2359">
        <f t="shared" si="41"/>
        <v>0</v>
      </c>
    </row>
    <row r="2360" spans="1:36">
      <c r="A2360" s="1">
        <v>46216</v>
      </c>
      <c r="B2360" t="s">
        <v>977</v>
      </c>
      <c r="C2360" t="s">
        <v>7</v>
      </c>
      <c r="D2360" t="s">
        <v>978</v>
      </c>
      <c r="E2360" t="s">
        <v>1103</v>
      </c>
      <c r="F2360" t="s">
        <v>1169</v>
      </c>
      <c r="G2360" t="s">
        <v>858</v>
      </c>
      <c r="H2360" s="1">
        <v>46212</v>
      </c>
      <c r="I2360" s="1">
        <v>46216</v>
      </c>
      <c r="J2360" s="1">
        <v>46308</v>
      </c>
      <c r="K2360" t="s">
        <v>980</v>
      </c>
      <c r="L2360" t="s">
        <v>7</v>
      </c>
      <c r="M2360">
        <v>-86000000</v>
      </c>
      <c r="N2360">
        <v>-86000000</v>
      </c>
      <c r="O2360" t="s">
        <v>120</v>
      </c>
      <c r="P2360" t="s">
        <v>364</v>
      </c>
      <c r="AH2360">
        <v>1734212</v>
      </c>
      <c r="AJ2360">
        <f t="shared" si="41"/>
        <v>0</v>
      </c>
    </row>
    <row r="2361" spans="1:36">
      <c r="A2361" s="1">
        <v>46216</v>
      </c>
      <c r="B2361" t="s">
        <v>977</v>
      </c>
      <c r="C2361" t="s">
        <v>7</v>
      </c>
      <c r="D2361" t="s">
        <v>978</v>
      </c>
      <c r="E2361" t="s">
        <v>1103</v>
      </c>
      <c r="F2361" t="s">
        <v>1170</v>
      </c>
      <c r="G2361" t="s">
        <v>901</v>
      </c>
      <c r="H2361" s="1">
        <v>46212</v>
      </c>
      <c r="I2361" s="1">
        <v>46216</v>
      </c>
      <c r="J2361" s="1">
        <v>46308</v>
      </c>
      <c r="K2361" t="s">
        <v>980</v>
      </c>
      <c r="L2361" t="s">
        <v>408</v>
      </c>
      <c r="M2361">
        <v>-7400000000</v>
      </c>
      <c r="N2361">
        <v>-45552476</v>
      </c>
      <c r="O2361" t="s">
        <v>120</v>
      </c>
      <c r="P2361" t="s">
        <v>411</v>
      </c>
      <c r="AH2361">
        <v>1734761</v>
      </c>
      <c r="AJ2361">
        <f t="shared" si="41"/>
        <v>0</v>
      </c>
    </row>
    <row r="2362" spans="1:36">
      <c r="A2362" s="1">
        <v>46216</v>
      </c>
      <c r="B2362" t="s">
        <v>977</v>
      </c>
      <c r="C2362" t="s">
        <v>7</v>
      </c>
      <c r="D2362" t="s">
        <v>978</v>
      </c>
      <c r="E2362" t="s">
        <v>1103</v>
      </c>
      <c r="F2362" t="s">
        <v>1171</v>
      </c>
      <c r="G2362" t="s">
        <v>874</v>
      </c>
      <c r="H2362" s="1">
        <v>46212</v>
      </c>
      <c r="I2362" s="1">
        <v>46216</v>
      </c>
      <c r="J2362" s="1">
        <v>46308</v>
      </c>
      <c r="K2362" t="s">
        <v>980</v>
      </c>
      <c r="L2362" t="s">
        <v>7</v>
      </c>
      <c r="M2362">
        <v>-40000000</v>
      </c>
      <c r="N2362">
        <v>-40000000</v>
      </c>
      <c r="O2362" t="s">
        <v>120</v>
      </c>
      <c r="P2362" t="s">
        <v>362</v>
      </c>
      <c r="AH2362">
        <v>1800350</v>
      </c>
      <c r="AJ2362">
        <f t="shared" si="41"/>
        <v>0</v>
      </c>
    </row>
    <row r="2363" spans="1:36">
      <c r="A2363" s="1">
        <v>46218</v>
      </c>
      <c r="B2363" t="s">
        <v>977</v>
      </c>
      <c r="C2363" t="s">
        <v>7</v>
      </c>
      <c r="D2363" t="s">
        <v>978</v>
      </c>
      <c r="E2363" t="s">
        <v>1103</v>
      </c>
      <c r="F2363" t="s">
        <v>1172</v>
      </c>
      <c r="G2363" t="s">
        <v>934</v>
      </c>
      <c r="H2363" s="1">
        <v>46216</v>
      </c>
      <c r="I2363" s="1">
        <v>46218</v>
      </c>
      <c r="J2363" s="1">
        <v>46365</v>
      </c>
      <c r="K2363" t="s">
        <v>980</v>
      </c>
      <c r="L2363" t="s">
        <v>334</v>
      </c>
      <c r="M2363">
        <v>-100000000</v>
      </c>
      <c r="N2363">
        <v>-70070000</v>
      </c>
      <c r="O2363" t="s">
        <v>120</v>
      </c>
      <c r="P2363" t="s">
        <v>914</v>
      </c>
      <c r="AH2363">
        <v>1734765</v>
      </c>
      <c r="AJ2363">
        <f t="shared" si="41"/>
        <v>0</v>
      </c>
    </row>
    <row r="2364" spans="1:36">
      <c r="A2364" s="1">
        <v>46218</v>
      </c>
      <c r="B2364" t="s">
        <v>977</v>
      </c>
      <c r="C2364" t="s">
        <v>7</v>
      </c>
      <c r="D2364" t="s">
        <v>978</v>
      </c>
      <c r="E2364" t="s">
        <v>1103</v>
      </c>
      <c r="F2364" t="s">
        <v>1173</v>
      </c>
      <c r="G2364" t="s">
        <v>915</v>
      </c>
      <c r="H2364" s="1">
        <v>46216</v>
      </c>
      <c r="I2364" s="1">
        <v>46218</v>
      </c>
      <c r="J2364" s="1">
        <v>46371</v>
      </c>
      <c r="K2364" t="s">
        <v>980</v>
      </c>
      <c r="L2364" t="s">
        <v>334</v>
      </c>
      <c r="M2364">
        <v>-150000000</v>
      </c>
      <c r="N2364">
        <v>-105105000</v>
      </c>
      <c r="O2364" t="s">
        <v>120</v>
      </c>
      <c r="P2364" t="s">
        <v>914</v>
      </c>
      <c r="AH2364">
        <v>1734766</v>
      </c>
      <c r="AJ2364">
        <f t="shared" si="41"/>
        <v>0</v>
      </c>
    </row>
    <row r="2365" spans="1:36">
      <c r="A2365" s="1">
        <v>46218</v>
      </c>
      <c r="B2365" t="s">
        <v>977</v>
      </c>
      <c r="C2365" t="s">
        <v>7</v>
      </c>
      <c r="D2365" t="s">
        <v>978</v>
      </c>
      <c r="E2365" t="s">
        <v>1103</v>
      </c>
      <c r="F2365" t="s">
        <v>1174</v>
      </c>
      <c r="G2365" t="s">
        <v>1175</v>
      </c>
      <c r="H2365" s="1">
        <v>46216</v>
      </c>
      <c r="I2365" s="1">
        <v>46216</v>
      </c>
      <c r="J2365" s="1">
        <v>46218</v>
      </c>
      <c r="K2365" t="s">
        <v>980</v>
      </c>
      <c r="L2365" t="s">
        <v>7</v>
      </c>
      <c r="M2365">
        <v>-685332</v>
      </c>
      <c r="N2365">
        <v>-685332</v>
      </c>
      <c r="O2365" t="s">
        <v>120</v>
      </c>
      <c r="P2365" t="s">
        <v>1164</v>
      </c>
      <c r="AH2365">
        <v>1800353</v>
      </c>
      <c r="AJ2365">
        <f t="shared" si="41"/>
        <v>0</v>
      </c>
    </row>
    <row r="2366" spans="1:36">
      <c r="A2366" s="1">
        <v>46216</v>
      </c>
      <c r="B2366" t="s">
        <v>977</v>
      </c>
      <c r="C2366" t="s">
        <v>7</v>
      </c>
      <c r="D2366" t="s">
        <v>978</v>
      </c>
      <c r="E2366" t="s">
        <v>1103</v>
      </c>
      <c r="F2366" t="s">
        <v>1174</v>
      </c>
      <c r="G2366" t="s">
        <v>1175</v>
      </c>
      <c r="H2366" s="1">
        <v>46216</v>
      </c>
      <c r="I2366" s="1">
        <v>46216</v>
      </c>
      <c r="J2366" s="1">
        <v>46218</v>
      </c>
      <c r="K2366" t="s">
        <v>980</v>
      </c>
      <c r="L2366" t="s">
        <v>7</v>
      </c>
      <c r="M2366">
        <v>685332</v>
      </c>
      <c r="N2366">
        <v>685332</v>
      </c>
      <c r="O2366" t="s">
        <v>120</v>
      </c>
      <c r="P2366" t="s">
        <v>1164</v>
      </c>
      <c r="AH2366">
        <v>1734756</v>
      </c>
      <c r="AJ2366">
        <f t="shared" si="41"/>
        <v>0</v>
      </c>
    </row>
    <row r="2367" spans="1:36">
      <c r="A2367" s="1">
        <v>46218</v>
      </c>
      <c r="B2367" t="s">
        <v>977</v>
      </c>
      <c r="C2367" t="s">
        <v>7</v>
      </c>
      <c r="D2367" t="s">
        <v>978</v>
      </c>
      <c r="E2367" t="s">
        <v>1103</v>
      </c>
      <c r="F2367" t="s">
        <v>1174</v>
      </c>
      <c r="G2367" t="s">
        <v>1175</v>
      </c>
      <c r="H2367" s="1">
        <v>46216</v>
      </c>
      <c r="I2367" s="1">
        <v>46216</v>
      </c>
      <c r="J2367" s="1">
        <v>46218</v>
      </c>
      <c r="K2367" t="s">
        <v>113</v>
      </c>
      <c r="L2367" t="s">
        <v>7</v>
      </c>
      <c r="M2367">
        <v>-139.72999999999999</v>
      </c>
      <c r="N2367">
        <v>-139.72999999999999</v>
      </c>
      <c r="O2367" t="s">
        <v>120</v>
      </c>
      <c r="P2367" t="s">
        <v>1164</v>
      </c>
      <c r="AH2367">
        <v>1734687</v>
      </c>
      <c r="AJ2367">
        <f t="shared" si="41"/>
        <v>0</v>
      </c>
    </row>
    <row r="2368" spans="1:36">
      <c r="A2368" s="1">
        <v>46219</v>
      </c>
      <c r="B2368" t="s">
        <v>977</v>
      </c>
      <c r="C2368" t="s">
        <v>7</v>
      </c>
      <c r="D2368" t="s">
        <v>978</v>
      </c>
      <c r="E2368" t="s">
        <v>1103</v>
      </c>
      <c r="F2368" t="s">
        <v>1176</v>
      </c>
      <c r="G2368" t="s">
        <v>930</v>
      </c>
      <c r="H2368" s="1">
        <v>46217</v>
      </c>
      <c r="I2368" s="1">
        <v>46219</v>
      </c>
      <c r="J2368" s="1">
        <v>46311</v>
      </c>
      <c r="K2368" t="s">
        <v>980</v>
      </c>
      <c r="L2368" t="s">
        <v>7</v>
      </c>
      <c r="M2368">
        <v>-90000000</v>
      </c>
      <c r="N2368">
        <v>-90000000</v>
      </c>
      <c r="O2368" t="s">
        <v>120</v>
      </c>
      <c r="P2368" t="s">
        <v>887</v>
      </c>
      <c r="AH2368">
        <v>1754714</v>
      </c>
      <c r="AJ2368">
        <f t="shared" si="41"/>
        <v>0</v>
      </c>
    </row>
    <row r="2369" spans="1:36">
      <c r="A2369" s="1">
        <v>46219</v>
      </c>
      <c r="B2369" t="s">
        <v>977</v>
      </c>
      <c r="C2369" t="s">
        <v>7</v>
      </c>
      <c r="D2369" t="s">
        <v>978</v>
      </c>
      <c r="E2369" t="s">
        <v>1103</v>
      </c>
      <c r="F2369" t="s">
        <v>1177</v>
      </c>
      <c r="G2369" t="s">
        <v>920</v>
      </c>
      <c r="H2369" s="1">
        <v>46217</v>
      </c>
      <c r="I2369" s="1">
        <v>46219</v>
      </c>
      <c r="J2369" s="1">
        <v>46311</v>
      </c>
      <c r="K2369" t="s">
        <v>980</v>
      </c>
      <c r="L2369" t="s">
        <v>408</v>
      </c>
      <c r="M2369">
        <v>-21000000000</v>
      </c>
      <c r="N2369">
        <v>-129306450</v>
      </c>
      <c r="O2369" t="s">
        <v>120</v>
      </c>
      <c r="P2369" t="s">
        <v>411</v>
      </c>
      <c r="AH2369">
        <v>1758395</v>
      </c>
      <c r="AJ2369">
        <f t="shared" si="41"/>
        <v>0</v>
      </c>
    </row>
    <row r="2370" spans="1:36">
      <c r="A2370" s="1">
        <v>46219</v>
      </c>
      <c r="B2370" t="s">
        <v>977</v>
      </c>
      <c r="C2370" t="s">
        <v>7</v>
      </c>
      <c r="D2370" t="s">
        <v>978</v>
      </c>
      <c r="E2370" t="s">
        <v>1103</v>
      </c>
      <c r="F2370" t="s">
        <v>1178</v>
      </c>
      <c r="G2370" t="s">
        <v>843</v>
      </c>
      <c r="H2370" s="1">
        <v>46217</v>
      </c>
      <c r="I2370" s="1">
        <v>46219</v>
      </c>
      <c r="J2370" s="1">
        <v>46402</v>
      </c>
      <c r="K2370" t="s">
        <v>980</v>
      </c>
      <c r="L2370" t="s">
        <v>187</v>
      </c>
      <c r="M2370">
        <v>-29000000</v>
      </c>
      <c r="N2370">
        <v>-33177450</v>
      </c>
      <c r="O2370" t="s">
        <v>120</v>
      </c>
      <c r="P2370" t="s">
        <v>840</v>
      </c>
      <c r="AH2370">
        <v>1761131</v>
      </c>
      <c r="AJ2370">
        <f t="shared" si="41"/>
        <v>0</v>
      </c>
    </row>
    <row r="2371" spans="1:36">
      <c r="A2371" s="1">
        <v>46226</v>
      </c>
      <c r="B2371" t="s">
        <v>977</v>
      </c>
      <c r="C2371" t="s">
        <v>7</v>
      </c>
      <c r="D2371" t="s">
        <v>978</v>
      </c>
      <c r="E2371" t="s">
        <v>1103</v>
      </c>
      <c r="F2371" t="s">
        <v>1179</v>
      </c>
      <c r="G2371" t="s">
        <v>852</v>
      </c>
      <c r="H2371" s="1">
        <v>46224</v>
      </c>
      <c r="I2371" s="1">
        <v>46226</v>
      </c>
      <c r="J2371" s="1">
        <v>46318</v>
      </c>
      <c r="K2371" t="s">
        <v>980</v>
      </c>
      <c r="L2371" t="s">
        <v>187</v>
      </c>
      <c r="M2371">
        <v>-73000000</v>
      </c>
      <c r="N2371">
        <v>-83059400</v>
      </c>
      <c r="O2371" t="s">
        <v>120</v>
      </c>
      <c r="P2371" t="s">
        <v>364</v>
      </c>
      <c r="AH2371">
        <v>1765378</v>
      </c>
      <c r="AJ2371">
        <f t="shared" si="41"/>
        <v>0</v>
      </c>
    </row>
    <row r="2372" spans="1:36">
      <c r="A2372" s="1">
        <v>46227</v>
      </c>
      <c r="B2372" t="s">
        <v>977</v>
      </c>
      <c r="C2372" t="s">
        <v>7</v>
      </c>
      <c r="D2372" t="s">
        <v>978</v>
      </c>
      <c r="E2372" t="s">
        <v>1103</v>
      </c>
      <c r="F2372" t="s">
        <v>1180</v>
      </c>
      <c r="G2372" t="s">
        <v>842</v>
      </c>
      <c r="H2372" s="1">
        <v>46225</v>
      </c>
      <c r="I2372" s="1">
        <v>46227</v>
      </c>
      <c r="J2372" s="1">
        <v>46412</v>
      </c>
      <c r="K2372" t="s">
        <v>980</v>
      </c>
      <c r="L2372" t="s">
        <v>187</v>
      </c>
      <c r="M2372">
        <v>-43000000</v>
      </c>
      <c r="N2372">
        <v>-48891000</v>
      </c>
      <c r="O2372" t="s">
        <v>120</v>
      </c>
      <c r="P2372" t="s">
        <v>840</v>
      </c>
      <c r="AH2372">
        <v>1767673</v>
      </c>
      <c r="AJ2372">
        <f t="shared" ref="AJ2372:AJ2414" si="42">COUNTIF(AH:AH,AI2372)</f>
        <v>0</v>
      </c>
    </row>
    <row r="2373" spans="1:36">
      <c r="A2373" s="1">
        <v>46230</v>
      </c>
      <c r="B2373" t="s">
        <v>977</v>
      </c>
      <c r="C2373" t="s">
        <v>7</v>
      </c>
      <c r="D2373" t="s">
        <v>978</v>
      </c>
      <c r="E2373" t="s">
        <v>1103</v>
      </c>
      <c r="F2373" t="s">
        <v>956</v>
      </c>
      <c r="G2373" t="s">
        <v>890</v>
      </c>
      <c r="H2373" s="1">
        <v>46226</v>
      </c>
      <c r="I2373" s="1">
        <v>46230</v>
      </c>
      <c r="J2373" s="1">
        <v>46322</v>
      </c>
      <c r="K2373" t="s">
        <v>980</v>
      </c>
      <c r="L2373" t="s">
        <v>334</v>
      </c>
      <c r="M2373">
        <v>-148000000</v>
      </c>
      <c r="N2373">
        <v>-103489000</v>
      </c>
      <c r="O2373" t="s">
        <v>120</v>
      </c>
      <c r="P2373" t="s">
        <v>868</v>
      </c>
      <c r="AH2373">
        <v>1771232</v>
      </c>
      <c r="AJ2373">
        <f t="shared" si="42"/>
        <v>0</v>
      </c>
    </row>
    <row r="2374" spans="1:36">
      <c r="A2374" s="1">
        <v>46231</v>
      </c>
      <c r="B2374" t="s">
        <v>977</v>
      </c>
      <c r="C2374" t="s">
        <v>7</v>
      </c>
      <c r="D2374" t="s">
        <v>978</v>
      </c>
      <c r="E2374" t="s">
        <v>1103</v>
      </c>
      <c r="F2374" t="s">
        <v>1181</v>
      </c>
      <c r="G2374" t="s">
        <v>880</v>
      </c>
      <c r="H2374" s="1">
        <v>46227</v>
      </c>
      <c r="I2374" s="1">
        <v>46231</v>
      </c>
      <c r="J2374" s="1">
        <v>46323</v>
      </c>
      <c r="K2374" t="s">
        <v>980</v>
      </c>
      <c r="L2374" t="s">
        <v>408</v>
      </c>
      <c r="M2374">
        <v>-2900000000</v>
      </c>
      <c r="N2374">
        <v>-17698584</v>
      </c>
      <c r="O2374" t="s">
        <v>120</v>
      </c>
      <c r="P2374" t="s">
        <v>875</v>
      </c>
      <c r="AH2374">
        <v>1774801</v>
      </c>
      <c r="AJ2374">
        <f t="shared" si="42"/>
        <v>0</v>
      </c>
    </row>
    <row r="2375" spans="1:36">
      <c r="A2375" s="1">
        <v>46231</v>
      </c>
      <c r="B2375" t="s">
        <v>977</v>
      </c>
      <c r="C2375" t="s">
        <v>7</v>
      </c>
      <c r="D2375" t="s">
        <v>978</v>
      </c>
      <c r="E2375" t="s">
        <v>1103</v>
      </c>
      <c r="F2375" t="s">
        <v>955</v>
      </c>
      <c r="G2375" t="s">
        <v>1182</v>
      </c>
      <c r="H2375" s="1">
        <v>46230</v>
      </c>
      <c r="I2375" s="1">
        <v>46230</v>
      </c>
      <c r="J2375" s="1">
        <v>46231</v>
      </c>
      <c r="K2375" t="s">
        <v>113</v>
      </c>
      <c r="L2375" t="s">
        <v>7</v>
      </c>
      <c r="M2375">
        <v>-10520.67</v>
      </c>
      <c r="N2375">
        <v>-10520.67</v>
      </c>
      <c r="O2375" t="s">
        <v>120</v>
      </c>
      <c r="P2375" t="s">
        <v>1164</v>
      </c>
      <c r="AH2375">
        <v>1777486</v>
      </c>
      <c r="AJ2375">
        <f t="shared" si="42"/>
        <v>0</v>
      </c>
    </row>
    <row r="2376" spans="1:36">
      <c r="A2376" s="1">
        <v>46231</v>
      </c>
      <c r="B2376" t="s">
        <v>977</v>
      </c>
      <c r="C2376" t="s">
        <v>7</v>
      </c>
      <c r="D2376" t="s">
        <v>978</v>
      </c>
      <c r="E2376" t="s">
        <v>1103</v>
      </c>
      <c r="F2376" t="s">
        <v>955</v>
      </c>
      <c r="G2376" t="s">
        <v>1182</v>
      </c>
      <c r="H2376" s="1">
        <v>46230</v>
      </c>
      <c r="I2376" s="1">
        <v>46230</v>
      </c>
      <c r="J2376" s="1">
        <v>46231</v>
      </c>
      <c r="K2376" t="s">
        <v>980</v>
      </c>
      <c r="L2376" t="s">
        <v>7</v>
      </c>
      <c r="M2376">
        <v>-103200000</v>
      </c>
      <c r="N2376">
        <v>-103200000</v>
      </c>
      <c r="O2376" t="s">
        <v>120</v>
      </c>
      <c r="P2376" t="s">
        <v>1164</v>
      </c>
      <c r="AH2376">
        <v>1780405</v>
      </c>
      <c r="AJ2376">
        <f t="shared" si="42"/>
        <v>0</v>
      </c>
    </row>
    <row r="2377" spans="1:36">
      <c r="A2377" s="1">
        <v>46230</v>
      </c>
      <c r="B2377" t="s">
        <v>977</v>
      </c>
      <c r="C2377" t="s">
        <v>7</v>
      </c>
      <c r="D2377" t="s">
        <v>978</v>
      </c>
      <c r="E2377" t="s">
        <v>1103</v>
      </c>
      <c r="F2377" t="s">
        <v>955</v>
      </c>
      <c r="G2377" t="s">
        <v>1182</v>
      </c>
      <c r="H2377" s="1">
        <v>46230</v>
      </c>
      <c r="I2377" s="1">
        <v>46230</v>
      </c>
      <c r="J2377" s="1">
        <v>46231</v>
      </c>
      <c r="K2377" t="s">
        <v>980</v>
      </c>
      <c r="L2377" t="s">
        <v>7</v>
      </c>
      <c r="M2377">
        <v>103200000</v>
      </c>
      <c r="N2377">
        <v>103200000</v>
      </c>
      <c r="O2377" t="s">
        <v>120</v>
      </c>
      <c r="P2377" t="s">
        <v>1164</v>
      </c>
      <c r="AH2377">
        <v>1783035</v>
      </c>
      <c r="AJ2377">
        <f t="shared" si="42"/>
        <v>0</v>
      </c>
    </row>
    <row r="2378" spans="1:36">
      <c r="A2378" s="1">
        <v>46233</v>
      </c>
      <c r="B2378" t="s">
        <v>977</v>
      </c>
      <c r="C2378" t="s">
        <v>7</v>
      </c>
      <c r="D2378" t="s">
        <v>978</v>
      </c>
      <c r="E2378" t="s">
        <v>1103</v>
      </c>
      <c r="F2378" t="s">
        <v>1183</v>
      </c>
      <c r="G2378" t="s">
        <v>878</v>
      </c>
      <c r="H2378" s="1">
        <v>46231</v>
      </c>
      <c r="I2378" s="1">
        <v>46233</v>
      </c>
      <c r="J2378" s="1">
        <v>46325</v>
      </c>
      <c r="K2378" t="s">
        <v>980</v>
      </c>
      <c r="L2378" t="s">
        <v>408</v>
      </c>
      <c r="M2378">
        <v>-8400000000</v>
      </c>
      <c r="N2378">
        <v>-52714116</v>
      </c>
      <c r="O2378" t="s">
        <v>120</v>
      </c>
      <c r="P2378" t="s">
        <v>411</v>
      </c>
      <c r="AH2378">
        <v>1783609</v>
      </c>
      <c r="AJ2378">
        <f t="shared" si="42"/>
        <v>0</v>
      </c>
    </row>
    <row r="2379" spans="1:36">
      <c r="A2379" s="1">
        <v>46233</v>
      </c>
      <c r="B2379" t="s">
        <v>977</v>
      </c>
      <c r="C2379" t="s">
        <v>7</v>
      </c>
      <c r="D2379" t="s">
        <v>978</v>
      </c>
      <c r="E2379" t="s">
        <v>1103</v>
      </c>
      <c r="F2379" t="s">
        <v>1184</v>
      </c>
      <c r="G2379" t="s">
        <v>929</v>
      </c>
      <c r="H2379" s="1">
        <v>46231</v>
      </c>
      <c r="I2379" s="1">
        <v>46233</v>
      </c>
      <c r="J2379" s="1">
        <v>46325</v>
      </c>
      <c r="K2379" t="s">
        <v>980</v>
      </c>
      <c r="L2379" t="s">
        <v>7</v>
      </c>
      <c r="M2379">
        <v>-41000000</v>
      </c>
      <c r="N2379">
        <v>-41000000</v>
      </c>
      <c r="O2379" t="s">
        <v>120</v>
      </c>
      <c r="P2379" t="s">
        <v>362</v>
      </c>
      <c r="AH2379">
        <v>1790771</v>
      </c>
      <c r="AJ2379">
        <f t="shared" si="42"/>
        <v>0</v>
      </c>
    </row>
    <row r="2380" spans="1:36">
      <c r="A2380" s="1">
        <v>46237</v>
      </c>
      <c r="B2380" t="s">
        <v>977</v>
      </c>
      <c r="C2380" t="s">
        <v>7</v>
      </c>
      <c r="D2380" t="s">
        <v>978</v>
      </c>
      <c r="E2380" t="s">
        <v>1103</v>
      </c>
      <c r="F2380" t="s">
        <v>1185</v>
      </c>
      <c r="G2380" t="s">
        <v>908</v>
      </c>
      <c r="H2380" s="1">
        <v>46233</v>
      </c>
      <c r="I2380" s="1">
        <v>46237</v>
      </c>
      <c r="J2380" s="1">
        <v>46329</v>
      </c>
      <c r="K2380" t="s">
        <v>980</v>
      </c>
      <c r="L2380" t="s">
        <v>7</v>
      </c>
      <c r="M2380">
        <v>-100000000</v>
      </c>
      <c r="N2380">
        <v>-100000000</v>
      </c>
      <c r="O2380" t="s">
        <v>120</v>
      </c>
      <c r="P2380" t="s">
        <v>805</v>
      </c>
      <c r="AH2380">
        <v>1794183</v>
      </c>
      <c r="AJ2380">
        <f t="shared" si="42"/>
        <v>0</v>
      </c>
    </row>
    <row r="2381" spans="1:36">
      <c r="A2381" s="1">
        <v>46238</v>
      </c>
      <c r="B2381" t="s">
        <v>977</v>
      </c>
      <c r="C2381" t="s">
        <v>7</v>
      </c>
      <c r="D2381" t="s">
        <v>978</v>
      </c>
      <c r="E2381" t="s">
        <v>1103</v>
      </c>
      <c r="F2381" t="s">
        <v>962</v>
      </c>
      <c r="G2381" t="s">
        <v>913</v>
      </c>
      <c r="H2381" s="1">
        <v>46233</v>
      </c>
      <c r="I2381" s="1">
        <v>46238</v>
      </c>
      <c r="J2381" s="1">
        <v>46330</v>
      </c>
      <c r="K2381" t="s">
        <v>980</v>
      </c>
      <c r="L2381" t="s">
        <v>187</v>
      </c>
      <c r="M2381">
        <v>-20000000</v>
      </c>
      <c r="N2381">
        <v>-23061000</v>
      </c>
      <c r="O2381" t="s">
        <v>120</v>
      </c>
      <c r="P2381" t="s">
        <v>809</v>
      </c>
      <c r="AH2381">
        <v>1797385</v>
      </c>
      <c r="AJ2381">
        <f t="shared" si="42"/>
        <v>0</v>
      </c>
    </row>
    <row r="2382" spans="1:36">
      <c r="A2382" s="1">
        <v>46238</v>
      </c>
      <c r="B2382" t="s">
        <v>977</v>
      </c>
      <c r="C2382" t="s">
        <v>7</v>
      </c>
      <c r="D2382" t="s">
        <v>978</v>
      </c>
      <c r="E2382" t="s">
        <v>1103</v>
      </c>
      <c r="F2382" t="s">
        <v>961</v>
      </c>
      <c r="G2382" t="s">
        <v>912</v>
      </c>
      <c r="H2382" s="1">
        <v>46234</v>
      </c>
      <c r="I2382" s="1">
        <v>46238</v>
      </c>
      <c r="J2382" s="1">
        <v>46330</v>
      </c>
      <c r="K2382" t="s">
        <v>980</v>
      </c>
      <c r="L2382" t="s">
        <v>7</v>
      </c>
      <c r="M2382">
        <v>-112000000</v>
      </c>
      <c r="N2382">
        <v>-112000000</v>
      </c>
      <c r="O2382" t="s">
        <v>120</v>
      </c>
      <c r="P2382" t="s">
        <v>887</v>
      </c>
      <c r="AH2382">
        <v>1800276</v>
      </c>
      <c r="AJ2382">
        <f t="shared" si="42"/>
        <v>0</v>
      </c>
    </row>
    <row r="2383" spans="1:36">
      <c r="A2383" s="1">
        <v>46204</v>
      </c>
      <c r="B2383" t="s">
        <v>977</v>
      </c>
      <c r="C2383" t="s">
        <v>7</v>
      </c>
      <c r="D2383" t="s">
        <v>1316</v>
      </c>
      <c r="E2383" t="s">
        <v>1103</v>
      </c>
      <c r="F2383" t="s">
        <v>1551</v>
      </c>
      <c r="G2383" t="s">
        <v>1552</v>
      </c>
      <c r="H2383" s="1">
        <v>46204</v>
      </c>
      <c r="I2383" s="1">
        <v>46204</v>
      </c>
      <c r="J2383" s="1">
        <v>46235</v>
      </c>
      <c r="K2383" t="s">
        <v>980</v>
      </c>
      <c r="L2383" t="s">
        <v>7</v>
      </c>
      <c r="M2383">
        <v>-197449</v>
      </c>
      <c r="N2383">
        <v>-197449</v>
      </c>
      <c r="O2383" t="s">
        <v>120</v>
      </c>
      <c r="P2383" t="s">
        <v>977</v>
      </c>
      <c r="AH2383">
        <v>1802884</v>
      </c>
      <c r="AJ2383">
        <f t="shared" si="42"/>
        <v>0</v>
      </c>
    </row>
    <row r="2384" spans="1:36">
      <c r="A2384" s="1">
        <v>46237</v>
      </c>
      <c r="B2384" t="s">
        <v>977</v>
      </c>
      <c r="C2384" t="s">
        <v>7</v>
      </c>
      <c r="D2384" t="s">
        <v>1316</v>
      </c>
      <c r="E2384" t="s">
        <v>1103</v>
      </c>
      <c r="F2384" t="s">
        <v>1551</v>
      </c>
      <c r="G2384" t="s">
        <v>1552</v>
      </c>
      <c r="H2384" s="1">
        <v>46204</v>
      </c>
      <c r="I2384" s="1">
        <v>46204</v>
      </c>
      <c r="J2384" s="1">
        <v>46235</v>
      </c>
      <c r="K2384" t="s">
        <v>113</v>
      </c>
      <c r="L2384" t="s">
        <v>7</v>
      </c>
      <c r="M2384">
        <v>0</v>
      </c>
      <c r="N2384">
        <v>0</v>
      </c>
      <c r="O2384" t="s">
        <v>120</v>
      </c>
      <c r="P2384" t="s">
        <v>977</v>
      </c>
      <c r="AH2384">
        <v>1808873</v>
      </c>
      <c r="AJ2384">
        <f t="shared" si="42"/>
        <v>0</v>
      </c>
    </row>
    <row r="2385" spans="1:36">
      <c r="A2385" s="1">
        <v>46237</v>
      </c>
      <c r="B2385" t="s">
        <v>977</v>
      </c>
      <c r="C2385" t="s">
        <v>7</v>
      </c>
      <c r="D2385" t="s">
        <v>1316</v>
      </c>
      <c r="E2385" t="s">
        <v>1103</v>
      </c>
      <c r="F2385" t="s">
        <v>1551</v>
      </c>
      <c r="G2385" t="s">
        <v>1552</v>
      </c>
      <c r="H2385" s="1">
        <v>46204</v>
      </c>
      <c r="I2385" s="1">
        <v>46204</v>
      </c>
      <c r="J2385" s="1">
        <v>46235</v>
      </c>
      <c r="K2385" t="s">
        <v>980</v>
      </c>
      <c r="L2385" t="s">
        <v>7</v>
      </c>
      <c r="M2385">
        <v>197449</v>
      </c>
      <c r="N2385">
        <v>197449</v>
      </c>
      <c r="O2385" t="s">
        <v>120</v>
      </c>
      <c r="P2385" t="s">
        <v>977</v>
      </c>
      <c r="AH2385">
        <v>1808999</v>
      </c>
      <c r="AJ2385">
        <f t="shared" si="42"/>
        <v>0</v>
      </c>
    </row>
    <row r="2386" spans="1:36">
      <c r="A2386" s="1">
        <v>46204</v>
      </c>
      <c r="B2386" t="s">
        <v>977</v>
      </c>
      <c r="C2386" t="s">
        <v>7</v>
      </c>
      <c r="D2386" t="s">
        <v>1155</v>
      </c>
      <c r="E2386" t="s">
        <v>1103</v>
      </c>
      <c r="F2386" t="s">
        <v>1186</v>
      </c>
      <c r="G2386" t="s">
        <v>1187</v>
      </c>
      <c r="H2386" s="1">
        <v>46204</v>
      </c>
      <c r="I2386" s="1">
        <v>46204</v>
      </c>
      <c r="J2386" s="1">
        <v>46235</v>
      </c>
      <c r="K2386" t="s">
        <v>980</v>
      </c>
      <c r="L2386" t="s">
        <v>7</v>
      </c>
      <c r="M2386">
        <v>197449</v>
      </c>
      <c r="N2386">
        <v>197449</v>
      </c>
      <c r="O2386" t="s">
        <v>120</v>
      </c>
      <c r="P2386" t="s">
        <v>977</v>
      </c>
      <c r="AH2386">
        <v>1819032</v>
      </c>
      <c r="AJ2386">
        <f t="shared" si="42"/>
        <v>0</v>
      </c>
    </row>
    <row r="2387" spans="1:36">
      <c r="A2387" s="1">
        <v>46237</v>
      </c>
      <c r="B2387" t="s">
        <v>977</v>
      </c>
      <c r="C2387" t="s">
        <v>7</v>
      </c>
      <c r="D2387" t="s">
        <v>1155</v>
      </c>
      <c r="E2387" t="s">
        <v>1103</v>
      </c>
      <c r="F2387" t="s">
        <v>1186</v>
      </c>
      <c r="G2387" t="s">
        <v>1187</v>
      </c>
      <c r="H2387" s="1">
        <v>46204</v>
      </c>
      <c r="I2387" s="1">
        <v>46204</v>
      </c>
      <c r="J2387" s="1">
        <v>46235</v>
      </c>
      <c r="K2387" t="s">
        <v>980</v>
      </c>
      <c r="L2387" t="s">
        <v>7</v>
      </c>
      <c r="M2387">
        <v>-197449</v>
      </c>
      <c r="N2387">
        <v>-197449</v>
      </c>
      <c r="O2387" t="s">
        <v>120</v>
      </c>
      <c r="P2387" t="s">
        <v>977</v>
      </c>
      <c r="AH2387">
        <v>1733065</v>
      </c>
      <c r="AJ2387">
        <f t="shared" si="42"/>
        <v>0</v>
      </c>
    </row>
    <row r="2388" spans="1:36">
      <c r="A2388" s="1">
        <v>46237</v>
      </c>
      <c r="B2388" t="s">
        <v>977</v>
      </c>
      <c r="C2388" t="s">
        <v>7</v>
      </c>
      <c r="D2388" t="s">
        <v>1155</v>
      </c>
      <c r="E2388" t="s">
        <v>1103</v>
      </c>
      <c r="F2388" t="s">
        <v>1186</v>
      </c>
      <c r="G2388" t="s">
        <v>1187</v>
      </c>
      <c r="H2388" s="1">
        <v>46204</v>
      </c>
      <c r="I2388" s="1">
        <v>46204</v>
      </c>
      <c r="J2388" s="1">
        <v>46235</v>
      </c>
      <c r="K2388" t="s">
        <v>113</v>
      </c>
      <c r="L2388" t="s">
        <v>7</v>
      </c>
      <c r="M2388">
        <v>0</v>
      </c>
      <c r="N2388">
        <v>0</v>
      </c>
      <c r="O2388" t="s">
        <v>120</v>
      </c>
      <c r="P2388" t="s">
        <v>977</v>
      </c>
      <c r="AH2388">
        <v>1733166</v>
      </c>
      <c r="AJ2388">
        <f t="shared" si="42"/>
        <v>0</v>
      </c>
    </row>
    <row r="2389" spans="1:36">
      <c r="A2389" s="1">
        <v>46237</v>
      </c>
      <c r="B2389" t="s">
        <v>977</v>
      </c>
      <c r="C2389" t="s">
        <v>7</v>
      </c>
      <c r="D2389" t="s">
        <v>1316</v>
      </c>
      <c r="E2389" t="s">
        <v>1103</v>
      </c>
      <c r="F2389" t="s">
        <v>1549</v>
      </c>
      <c r="G2389" t="s">
        <v>1550</v>
      </c>
      <c r="H2389" s="1">
        <v>46218</v>
      </c>
      <c r="I2389" s="1">
        <v>46218</v>
      </c>
      <c r="J2389" s="1">
        <v>46235</v>
      </c>
      <c r="K2389" t="s">
        <v>980</v>
      </c>
      <c r="L2389" t="s">
        <v>7</v>
      </c>
      <c r="M2389">
        <v>52328125</v>
      </c>
      <c r="N2389">
        <v>52328125</v>
      </c>
      <c r="O2389" t="s">
        <v>120</v>
      </c>
      <c r="P2389" t="s">
        <v>977</v>
      </c>
      <c r="AH2389">
        <v>1733253</v>
      </c>
      <c r="AJ2389">
        <f t="shared" si="42"/>
        <v>0</v>
      </c>
    </row>
    <row r="2390" spans="1:36">
      <c r="A2390" s="1">
        <v>46237</v>
      </c>
      <c r="B2390" t="s">
        <v>977</v>
      </c>
      <c r="C2390" t="s">
        <v>7</v>
      </c>
      <c r="D2390" t="s">
        <v>1316</v>
      </c>
      <c r="E2390" t="s">
        <v>1103</v>
      </c>
      <c r="F2390" t="s">
        <v>1549</v>
      </c>
      <c r="G2390" t="s">
        <v>1550</v>
      </c>
      <c r="H2390" s="1">
        <v>46218</v>
      </c>
      <c r="I2390" s="1">
        <v>46218</v>
      </c>
      <c r="J2390" s="1">
        <v>46235</v>
      </c>
      <c r="K2390" t="s">
        <v>113</v>
      </c>
      <c r="L2390" t="s">
        <v>7</v>
      </c>
      <c r="M2390">
        <v>0</v>
      </c>
      <c r="N2390">
        <v>0</v>
      </c>
      <c r="O2390" t="s">
        <v>120</v>
      </c>
      <c r="P2390" t="s">
        <v>977</v>
      </c>
      <c r="AH2390">
        <v>1732659</v>
      </c>
      <c r="AJ2390">
        <f t="shared" si="42"/>
        <v>0</v>
      </c>
    </row>
    <row r="2391" spans="1:36">
      <c r="A2391" s="1">
        <v>46218</v>
      </c>
      <c r="B2391" t="s">
        <v>977</v>
      </c>
      <c r="C2391" t="s">
        <v>7</v>
      </c>
      <c r="D2391" t="s">
        <v>1316</v>
      </c>
      <c r="E2391" t="s">
        <v>1103</v>
      </c>
      <c r="F2391" t="s">
        <v>1549</v>
      </c>
      <c r="G2391" t="s">
        <v>1550</v>
      </c>
      <c r="H2391" s="1">
        <v>46218</v>
      </c>
      <c r="I2391" s="1">
        <v>46218</v>
      </c>
      <c r="J2391" s="1">
        <v>46235</v>
      </c>
      <c r="K2391" t="s">
        <v>980</v>
      </c>
      <c r="L2391" t="s">
        <v>7</v>
      </c>
      <c r="M2391">
        <v>-52328125</v>
      </c>
      <c r="N2391">
        <v>-52328125</v>
      </c>
      <c r="O2391" t="s">
        <v>120</v>
      </c>
      <c r="P2391" t="s">
        <v>977</v>
      </c>
      <c r="AH2391">
        <v>1732955</v>
      </c>
      <c r="AJ2391">
        <f t="shared" si="42"/>
        <v>0</v>
      </c>
    </row>
    <row r="2392" spans="1:36">
      <c r="A2392" s="1">
        <v>46218</v>
      </c>
      <c r="B2392" t="s">
        <v>977</v>
      </c>
      <c r="C2392" t="s">
        <v>7</v>
      </c>
      <c r="D2392" t="s">
        <v>1155</v>
      </c>
      <c r="E2392" t="s">
        <v>1103</v>
      </c>
      <c r="F2392" t="s">
        <v>1188</v>
      </c>
      <c r="G2392" t="s">
        <v>1189</v>
      </c>
      <c r="H2392" s="1">
        <v>46218</v>
      </c>
      <c r="I2392" s="1">
        <v>46218</v>
      </c>
      <c r="J2392" s="1">
        <v>46235</v>
      </c>
      <c r="K2392" t="s">
        <v>980</v>
      </c>
      <c r="L2392" t="s">
        <v>7</v>
      </c>
      <c r="M2392">
        <v>52328125</v>
      </c>
      <c r="N2392">
        <v>52328125</v>
      </c>
      <c r="O2392" t="s">
        <v>120</v>
      </c>
      <c r="P2392" t="s">
        <v>977</v>
      </c>
      <c r="AH2392">
        <v>1732022</v>
      </c>
      <c r="AJ2392">
        <f t="shared" si="42"/>
        <v>0</v>
      </c>
    </row>
    <row r="2393" spans="1:36">
      <c r="A2393" s="1">
        <v>46237</v>
      </c>
      <c r="B2393" t="s">
        <v>977</v>
      </c>
      <c r="C2393" t="s">
        <v>7</v>
      </c>
      <c r="D2393" t="s">
        <v>1155</v>
      </c>
      <c r="E2393" t="s">
        <v>1103</v>
      </c>
      <c r="F2393" t="s">
        <v>1188</v>
      </c>
      <c r="G2393" t="s">
        <v>1189</v>
      </c>
      <c r="H2393" s="1">
        <v>46218</v>
      </c>
      <c r="I2393" s="1">
        <v>46218</v>
      </c>
      <c r="J2393" s="1">
        <v>46235</v>
      </c>
      <c r="K2393" t="s">
        <v>980</v>
      </c>
      <c r="L2393" t="s">
        <v>7</v>
      </c>
      <c r="M2393">
        <v>-52328125</v>
      </c>
      <c r="N2393">
        <v>-52328125</v>
      </c>
      <c r="O2393" t="s">
        <v>120</v>
      </c>
      <c r="P2393" t="s">
        <v>977</v>
      </c>
      <c r="AH2393">
        <v>1732850</v>
      </c>
      <c r="AJ2393">
        <f t="shared" si="42"/>
        <v>0</v>
      </c>
    </row>
    <row r="2394" spans="1:36">
      <c r="A2394" s="1">
        <v>46237</v>
      </c>
      <c r="B2394" t="s">
        <v>977</v>
      </c>
      <c r="C2394" t="s">
        <v>7</v>
      </c>
      <c r="D2394" t="s">
        <v>1155</v>
      </c>
      <c r="E2394" t="s">
        <v>1103</v>
      </c>
      <c r="F2394" t="s">
        <v>1188</v>
      </c>
      <c r="G2394" t="s">
        <v>1189</v>
      </c>
      <c r="H2394" s="1">
        <v>46218</v>
      </c>
      <c r="I2394" s="1">
        <v>46218</v>
      </c>
      <c r="J2394" s="1">
        <v>46235</v>
      </c>
      <c r="K2394" t="s">
        <v>113</v>
      </c>
      <c r="L2394" t="s">
        <v>7</v>
      </c>
      <c r="M2394">
        <v>0</v>
      </c>
      <c r="N2394">
        <v>0</v>
      </c>
      <c r="O2394" t="s">
        <v>120</v>
      </c>
      <c r="P2394" t="s">
        <v>977</v>
      </c>
      <c r="AH2394">
        <v>1733115</v>
      </c>
      <c r="AJ2394">
        <f t="shared" si="42"/>
        <v>0</v>
      </c>
    </row>
    <row r="2395" spans="1:36">
      <c r="A2395" s="1">
        <v>46239</v>
      </c>
      <c r="B2395" t="s">
        <v>977</v>
      </c>
      <c r="C2395" t="s">
        <v>7</v>
      </c>
      <c r="D2395" t="s">
        <v>978</v>
      </c>
      <c r="E2395" t="s">
        <v>1103</v>
      </c>
      <c r="F2395" t="s">
        <v>1190</v>
      </c>
      <c r="G2395" t="s">
        <v>925</v>
      </c>
      <c r="H2395" s="1">
        <v>46237</v>
      </c>
      <c r="I2395" s="1">
        <v>46239</v>
      </c>
      <c r="J2395" s="1">
        <v>46331</v>
      </c>
      <c r="K2395" t="s">
        <v>980</v>
      </c>
      <c r="L2395" t="s">
        <v>147</v>
      </c>
      <c r="M2395">
        <v>-50000000</v>
      </c>
      <c r="N2395">
        <v>-61935000</v>
      </c>
      <c r="O2395" t="s">
        <v>120</v>
      </c>
      <c r="P2395" t="s">
        <v>820</v>
      </c>
      <c r="AH2395">
        <v>1731847</v>
      </c>
      <c r="AJ2395">
        <f t="shared" si="42"/>
        <v>0</v>
      </c>
    </row>
    <row r="2396" spans="1:36">
      <c r="A2396" s="1">
        <v>46237</v>
      </c>
      <c r="B2396" t="s">
        <v>977</v>
      </c>
      <c r="C2396" t="s">
        <v>7</v>
      </c>
      <c r="D2396" t="s">
        <v>978</v>
      </c>
      <c r="E2396" t="s">
        <v>1103</v>
      </c>
      <c r="F2396" t="s">
        <v>960</v>
      </c>
      <c r="G2396" t="s">
        <v>1191</v>
      </c>
      <c r="H2396" s="1">
        <v>46237</v>
      </c>
      <c r="I2396" s="1">
        <v>46237</v>
      </c>
      <c r="J2396" s="1">
        <v>46238</v>
      </c>
      <c r="K2396" t="s">
        <v>980</v>
      </c>
      <c r="L2396" t="s">
        <v>7</v>
      </c>
      <c r="M2396">
        <v>50000000</v>
      </c>
      <c r="N2396">
        <v>50000000</v>
      </c>
      <c r="O2396" t="s">
        <v>120</v>
      </c>
      <c r="P2396" t="s">
        <v>1164</v>
      </c>
      <c r="AH2396">
        <v>1731887</v>
      </c>
      <c r="AJ2396">
        <f t="shared" si="42"/>
        <v>0</v>
      </c>
    </row>
    <row r="2397" spans="1:36">
      <c r="A2397" s="1">
        <v>46238</v>
      </c>
      <c r="B2397" t="s">
        <v>977</v>
      </c>
      <c r="C2397" t="s">
        <v>7</v>
      </c>
      <c r="D2397" t="s">
        <v>978</v>
      </c>
      <c r="E2397" t="s">
        <v>1103</v>
      </c>
      <c r="F2397" t="s">
        <v>960</v>
      </c>
      <c r="G2397" t="s">
        <v>1191</v>
      </c>
      <c r="H2397" s="1">
        <v>46237</v>
      </c>
      <c r="I2397" s="1">
        <v>46237</v>
      </c>
      <c r="J2397" s="1">
        <v>46238</v>
      </c>
      <c r="K2397" t="s">
        <v>980</v>
      </c>
      <c r="L2397" t="s">
        <v>7</v>
      </c>
      <c r="M2397">
        <v>-50000000</v>
      </c>
      <c r="N2397">
        <v>-50000000</v>
      </c>
      <c r="O2397" t="s">
        <v>120</v>
      </c>
      <c r="P2397" t="s">
        <v>1164</v>
      </c>
      <c r="AH2397">
        <v>1732229</v>
      </c>
      <c r="AJ2397">
        <f t="shared" si="42"/>
        <v>0</v>
      </c>
    </row>
    <row r="2398" spans="1:36">
      <c r="A2398" s="1">
        <v>46238</v>
      </c>
      <c r="B2398" t="s">
        <v>977</v>
      </c>
      <c r="C2398" t="s">
        <v>7</v>
      </c>
      <c r="D2398" t="s">
        <v>978</v>
      </c>
      <c r="E2398" t="s">
        <v>1103</v>
      </c>
      <c r="F2398" t="s">
        <v>960</v>
      </c>
      <c r="G2398" t="s">
        <v>1191</v>
      </c>
      <c r="H2398" s="1">
        <v>46237</v>
      </c>
      <c r="I2398" s="1">
        <v>46237</v>
      </c>
      <c r="J2398" s="1">
        <v>46238</v>
      </c>
      <c r="K2398" t="s">
        <v>113</v>
      </c>
      <c r="L2398" t="s">
        <v>7</v>
      </c>
      <c r="M2398">
        <v>-5097.22</v>
      </c>
      <c r="N2398">
        <v>-5097.22</v>
      </c>
      <c r="O2398" t="s">
        <v>120</v>
      </c>
      <c r="P2398" t="s">
        <v>1164</v>
      </c>
      <c r="AH2398">
        <v>1732373</v>
      </c>
      <c r="AJ2398">
        <f t="shared" si="42"/>
        <v>0</v>
      </c>
    </row>
    <row r="2399" spans="1:36">
      <c r="A2399" s="1">
        <v>46241</v>
      </c>
      <c r="B2399" t="s">
        <v>977</v>
      </c>
      <c r="C2399" t="s">
        <v>7</v>
      </c>
      <c r="D2399" t="s">
        <v>978</v>
      </c>
      <c r="E2399" t="s">
        <v>1103</v>
      </c>
      <c r="F2399" t="s">
        <v>1192</v>
      </c>
      <c r="G2399" t="s">
        <v>884</v>
      </c>
      <c r="H2399" s="1">
        <v>46239</v>
      </c>
      <c r="I2399" s="1">
        <v>46241</v>
      </c>
      <c r="J2399" s="1">
        <v>46394</v>
      </c>
      <c r="K2399" t="s">
        <v>980</v>
      </c>
      <c r="L2399" t="s">
        <v>334</v>
      </c>
      <c r="M2399">
        <v>-100000000</v>
      </c>
      <c r="N2399">
        <v>-70700000</v>
      </c>
      <c r="O2399" t="s">
        <v>120</v>
      </c>
      <c r="P2399" t="s">
        <v>826</v>
      </c>
      <c r="AH2399">
        <v>1733369</v>
      </c>
      <c r="AJ2399">
        <f t="shared" si="42"/>
        <v>0</v>
      </c>
    </row>
    <row r="2400" spans="1:36">
      <c r="A2400" s="1">
        <v>46241</v>
      </c>
      <c r="B2400" t="s">
        <v>977</v>
      </c>
      <c r="C2400" t="s">
        <v>7</v>
      </c>
      <c r="D2400" t="s">
        <v>978</v>
      </c>
      <c r="E2400" t="s">
        <v>1103</v>
      </c>
      <c r="F2400" t="s">
        <v>1193</v>
      </c>
      <c r="G2400" t="s">
        <v>909</v>
      </c>
      <c r="H2400" s="1">
        <v>46239</v>
      </c>
      <c r="I2400" s="1">
        <v>46241</v>
      </c>
      <c r="J2400" s="1">
        <v>46335</v>
      </c>
      <c r="K2400" t="s">
        <v>980</v>
      </c>
      <c r="L2400" t="s">
        <v>7</v>
      </c>
      <c r="M2400">
        <v>-200000000</v>
      </c>
      <c r="N2400">
        <v>-200000000</v>
      </c>
      <c r="O2400" t="s">
        <v>120</v>
      </c>
      <c r="P2400" t="s">
        <v>828</v>
      </c>
      <c r="AH2400">
        <v>1733434</v>
      </c>
      <c r="AJ2400">
        <f t="shared" si="42"/>
        <v>0</v>
      </c>
    </row>
    <row r="2401" spans="1:36">
      <c r="A2401" s="1">
        <v>46244</v>
      </c>
      <c r="B2401" t="s">
        <v>977</v>
      </c>
      <c r="C2401" t="s">
        <v>7</v>
      </c>
      <c r="D2401" t="s">
        <v>978</v>
      </c>
      <c r="E2401" t="s">
        <v>1103</v>
      </c>
      <c r="F2401" t="s">
        <v>1194</v>
      </c>
      <c r="G2401" t="s">
        <v>933</v>
      </c>
      <c r="H2401" s="1">
        <v>46240</v>
      </c>
      <c r="I2401" s="1">
        <v>46244</v>
      </c>
      <c r="J2401" s="1">
        <v>46339</v>
      </c>
      <c r="K2401" t="s">
        <v>980</v>
      </c>
      <c r="L2401" t="s">
        <v>334</v>
      </c>
      <c r="M2401">
        <v>-140000000</v>
      </c>
      <c r="N2401">
        <v>-98763000</v>
      </c>
      <c r="O2401" t="s">
        <v>120</v>
      </c>
      <c r="P2401" t="s">
        <v>868</v>
      </c>
      <c r="AH2401">
        <v>1732827</v>
      </c>
      <c r="AJ2401">
        <f t="shared" si="42"/>
        <v>0</v>
      </c>
    </row>
    <row r="2402" spans="1:36">
      <c r="A2402" s="1">
        <v>46246</v>
      </c>
      <c r="B2402" t="s">
        <v>977</v>
      </c>
      <c r="C2402" t="s">
        <v>7</v>
      </c>
      <c r="D2402" t="s">
        <v>978</v>
      </c>
      <c r="E2402" t="s">
        <v>1103</v>
      </c>
      <c r="F2402" t="s">
        <v>1195</v>
      </c>
      <c r="G2402" t="s">
        <v>1196</v>
      </c>
      <c r="H2402" s="1">
        <v>46240</v>
      </c>
      <c r="I2402" s="1">
        <v>46244</v>
      </c>
      <c r="J2402" s="1">
        <v>46246</v>
      </c>
      <c r="K2402" t="s">
        <v>980</v>
      </c>
      <c r="L2402" t="s">
        <v>7</v>
      </c>
      <c r="M2402">
        <v>-132000000</v>
      </c>
      <c r="N2402">
        <v>-132000000</v>
      </c>
      <c r="O2402" t="s">
        <v>120</v>
      </c>
      <c r="P2402" t="s">
        <v>1164</v>
      </c>
      <c r="AH2402">
        <v>1734762</v>
      </c>
      <c r="AJ2402">
        <f t="shared" si="42"/>
        <v>0</v>
      </c>
    </row>
    <row r="2403" spans="1:36">
      <c r="A2403" s="1">
        <v>46246</v>
      </c>
      <c r="B2403" t="s">
        <v>977</v>
      </c>
      <c r="C2403" t="s">
        <v>7</v>
      </c>
      <c r="D2403" t="s">
        <v>978</v>
      </c>
      <c r="E2403" t="s">
        <v>1103</v>
      </c>
      <c r="F2403" t="s">
        <v>1195</v>
      </c>
      <c r="G2403" t="s">
        <v>1196</v>
      </c>
      <c r="H2403" s="1">
        <v>46240</v>
      </c>
      <c r="I2403" s="1">
        <v>46244</v>
      </c>
      <c r="J2403" s="1">
        <v>46246</v>
      </c>
      <c r="K2403" t="s">
        <v>113</v>
      </c>
      <c r="L2403" t="s">
        <v>7</v>
      </c>
      <c r="M2403">
        <v>-26913.33</v>
      </c>
      <c r="N2403">
        <v>-26913.33</v>
      </c>
      <c r="O2403" t="s">
        <v>120</v>
      </c>
      <c r="P2403" t="s">
        <v>1164</v>
      </c>
      <c r="AH2403">
        <v>1734209</v>
      </c>
      <c r="AJ2403">
        <f t="shared" si="42"/>
        <v>0</v>
      </c>
    </row>
    <row r="2404" spans="1:36">
      <c r="A2404" s="1">
        <v>46244</v>
      </c>
      <c r="B2404" t="s">
        <v>977</v>
      </c>
      <c r="C2404" t="s">
        <v>7</v>
      </c>
      <c r="D2404" t="s">
        <v>978</v>
      </c>
      <c r="E2404" t="s">
        <v>1103</v>
      </c>
      <c r="F2404" t="s">
        <v>1195</v>
      </c>
      <c r="G2404" t="s">
        <v>1196</v>
      </c>
      <c r="H2404" s="1">
        <v>46240</v>
      </c>
      <c r="I2404" s="1">
        <v>46244</v>
      </c>
      <c r="J2404" s="1">
        <v>46246</v>
      </c>
      <c r="K2404" t="s">
        <v>980</v>
      </c>
      <c r="L2404" t="s">
        <v>7</v>
      </c>
      <c r="M2404">
        <v>132000000</v>
      </c>
      <c r="N2404">
        <v>132000000</v>
      </c>
      <c r="O2404" t="s">
        <v>120</v>
      </c>
      <c r="P2404" t="s">
        <v>1164</v>
      </c>
      <c r="AH2404">
        <v>1734757</v>
      </c>
      <c r="AJ2404">
        <f t="shared" si="42"/>
        <v>0</v>
      </c>
    </row>
    <row r="2405" spans="1:36">
      <c r="A2405" s="1">
        <v>46246</v>
      </c>
      <c r="B2405" t="s">
        <v>977</v>
      </c>
      <c r="C2405" t="s">
        <v>7</v>
      </c>
      <c r="D2405" t="s">
        <v>978</v>
      </c>
      <c r="E2405" t="s">
        <v>1103</v>
      </c>
      <c r="F2405" t="s">
        <v>1197</v>
      </c>
      <c r="G2405" t="s">
        <v>850</v>
      </c>
      <c r="H2405" s="1">
        <v>46245</v>
      </c>
      <c r="I2405" s="1">
        <v>46246</v>
      </c>
      <c r="J2405" s="1">
        <v>46338</v>
      </c>
      <c r="K2405" t="s">
        <v>980</v>
      </c>
      <c r="L2405" t="s">
        <v>7</v>
      </c>
      <c r="M2405">
        <v>-100000000</v>
      </c>
      <c r="N2405">
        <v>-100000000</v>
      </c>
      <c r="O2405" t="s">
        <v>120</v>
      </c>
      <c r="P2405" t="s">
        <v>849</v>
      </c>
      <c r="AH2405">
        <v>1734673</v>
      </c>
      <c r="AJ2405">
        <f t="shared" si="42"/>
        <v>0</v>
      </c>
    </row>
    <row r="2406" spans="1:36">
      <c r="A2406" s="1">
        <v>46247</v>
      </c>
      <c r="B2406" t="s">
        <v>977</v>
      </c>
      <c r="C2406" t="s">
        <v>7</v>
      </c>
      <c r="D2406" t="s">
        <v>978</v>
      </c>
      <c r="E2406" t="s">
        <v>1103</v>
      </c>
      <c r="F2406" t="s">
        <v>1198</v>
      </c>
      <c r="G2406" t="s">
        <v>1199</v>
      </c>
      <c r="H2406" s="1">
        <v>46246</v>
      </c>
      <c r="I2406" s="1">
        <v>46246</v>
      </c>
      <c r="J2406" s="1">
        <v>46247</v>
      </c>
      <c r="K2406" t="s">
        <v>980</v>
      </c>
      <c r="L2406" t="s">
        <v>7</v>
      </c>
      <c r="M2406">
        <v>-187132</v>
      </c>
      <c r="N2406">
        <v>-187132</v>
      </c>
      <c r="O2406" t="s">
        <v>120</v>
      </c>
      <c r="P2406" t="s">
        <v>1164</v>
      </c>
      <c r="AH2406">
        <v>1734225</v>
      </c>
      <c r="AJ2406">
        <f t="shared" si="42"/>
        <v>0</v>
      </c>
    </row>
    <row r="2407" spans="1:36">
      <c r="A2407" s="1">
        <v>46247</v>
      </c>
      <c r="B2407" t="s">
        <v>977</v>
      </c>
      <c r="C2407" t="s">
        <v>7</v>
      </c>
      <c r="D2407" t="s">
        <v>978</v>
      </c>
      <c r="E2407" t="s">
        <v>1103</v>
      </c>
      <c r="F2407" t="s">
        <v>1198</v>
      </c>
      <c r="G2407" t="s">
        <v>1199</v>
      </c>
      <c r="H2407" s="1">
        <v>46246</v>
      </c>
      <c r="I2407" s="1">
        <v>46246</v>
      </c>
      <c r="J2407" s="1">
        <v>46247</v>
      </c>
      <c r="K2407" t="s">
        <v>113</v>
      </c>
      <c r="L2407" t="s">
        <v>7</v>
      </c>
      <c r="M2407">
        <v>-19.079999999999998</v>
      </c>
      <c r="N2407">
        <v>-19.079999999999998</v>
      </c>
      <c r="O2407" t="s">
        <v>120</v>
      </c>
      <c r="P2407" t="s">
        <v>1164</v>
      </c>
      <c r="AH2407">
        <v>1765496</v>
      </c>
      <c r="AJ2407">
        <f t="shared" si="42"/>
        <v>0</v>
      </c>
    </row>
    <row r="2408" spans="1:36">
      <c r="A2408" s="1">
        <v>46246</v>
      </c>
      <c r="B2408" t="s">
        <v>977</v>
      </c>
      <c r="C2408" t="s">
        <v>7</v>
      </c>
      <c r="D2408" t="s">
        <v>978</v>
      </c>
      <c r="E2408" t="s">
        <v>1103</v>
      </c>
      <c r="F2408" t="s">
        <v>1198</v>
      </c>
      <c r="G2408" t="s">
        <v>1199</v>
      </c>
      <c r="H2408" s="1">
        <v>46246</v>
      </c>
      <c r="I2408" s="1">
        <v>46246</v>
      </c>
      <c r="J2408" s="1">
        <v>46247</v>
      </c>
      <c r="K2408" t="s">
        <v>980</v>
      </c>
      <c r="L2408" t="s">
        <v>7</v>
      </c>
      <c r="M2408">
        <v>187132</v>
      </c>
      <c r="N2408">
        <v>187132</v>
      </c>
      <c r="O2408" t="s">
        <v>120</v>
      </c>
      <c r="P2408" t="s">
        <v>1164</v>
      </c>
      <c r="AH2408">
        <v>1765495</v>
      </c>
      <c r="AJ2408">
        <f t="shared" si="42"/>
        <v>0</v>
      </c>
    </row>
    <row r="2409" spans="1:36">
      <c r="A2409" s="1">
        <v>46251</v>
      </c>
      <c r="B2409" t="s">
        <v>977</v>
      </c>
      <c r="C2409" t="s">
        <v>7</v>
      </c>
      <c r="D2409" t="s">
        <v>978</v>
      </c>
      <c r="E2409" t="s">
        <v>1103</v>
      </c>
      <c r="F2409" t="s">
        <v>1200</v>
      </c>
      <c r="G2409" t="s">
        <v>872</v>
      </c>
      <c r="H2409" s="1">
        <v>46246</v>
      </c>
      <c r="I2409" s="1">
        <v>46251</v>
      </c>
      <c r="J2409" s="1">
        <v>46266</v>
      </c>
      <c r="K2409" t="s">
        <v>980</v>
      </c>
      <c r="L2409" t="s">
        <v>408</v>
      </c>
      <c r="M2409">
        <v>-6300000000</v>
      </c>
      <c r="N2409">
        <v>-39507111</v>
      </c>
      <c r="O2409" t="s">
        <v>120</v>
      </c>
      <c r="P2409" t="s">
        <v>510</v>
      </c>
      <c r="AH2409">
        <v>1777543</v>
      </c>
      <c r="AJ2409">
        <f t="shared" si="42"/>
        <v>0</v>
      </c>
    </row>
    <row r="2410" spans="1:36">
      <c r="A2410" s="1">
        <v>46251</v>
      </c>
      <c r="B2410" t="s">
        <v>977</v>
      </c>
      <c r="C2410" t="s">
        <v>7</v>
      </c>
      <c r="D2410" t="s">
        <v>978</v>
      </c>
      <c r="E2410" t="s">
        <v>1103</v>
      </c>
      <c r="F2410" t="s">
        <v>1201</v>
      </c>
      <c r="G2410" t="s">
        <v>894</v>
      </c>
      <c r="H2410" s="1">
        <v>46247</v>
      </c>
      <c r="I2410" s="1">
        <v>46251</v>
      </c>
      <c r="J2410" s="1">
        <v>46434</v>
      </c>
      <c r="K2410" t="s">
        <v>980</v>
      </c>
      <c r="L2410" t="s">
        <v>7</v>
      </c>
      <c r="M2410">
        <v>-60000000</v>
      </c>
      <c r="N2410">
        <v>-60000000</v>
      </c>
      <c r="O2410" t="s">
        <v>120</v>
      </c>
      <c r="P2410" t="s">
        <v>876</v>
      </c>
      <c r="AH2410">
        <v>1777588</v>
      </c>
      <c r="AJ2410">
        <f t="shared" si="42"/>
        <v>0</v>
      </c>
    </row>
    <row r="2411" spans="1:36">
      <c r="A2411" s="1">
        <v>46251</v>
      </c>
      <c r="B2411" t="s">
        <v>977</v>
      </c>
      <c r="C2411" t="s">
        <v>7</v>
      </c>
      <c r="D2411" t="s">
        <v>978</v>
      </c>
      <c r="E2411" t="s">
        <v>1103</v>
      </c>
      <c r="F2411" t="s">
        <v>1202</v>
      </c>
      <c r="G2411" t="s">
        <v>869</v>
      </c>
      <c r="H2411" s="1">
        <v>46247</v>
      </c>
      <c r="I2411" s="1">
        <v>46251</v>
      </c>
      <c r="J2411" s="1">
        <v>46353</v>
      </c>
      <c r="K2411" t="s">
        <v>980</v>
      </c>
      <c r="L2411" t="s">
        <v>334</v>
      </c>
      <c r="M2411">
        <v>-142000000</v>
      </c>
      <c r="N2411">
        <v>-100883900</v>
      </c>
      <c r="O2411" t="s">
        <v>120</v>
      </c>
      <c r="P2411" t="s">
        <v>868</v>
      </c>
      <c r="AH2411">
        <v>1808893</v>
      </c>
      <c r="AJ2411">
        <f t="shared" si="42"/>
        <v>0</v>
      </c>
    </row>
    <row r="2412" spans="1:36">
      <c r="A2412" s="1">
        <v>46251</v>
      </c>
      <c r="B2412" t="s">
        <v>977</v>
      </c>
      <c r="C2412" t="s">
        <v>7</v>
      </c>
      <c r="D2412" t="s">
        <v>978</v>
      </c>
      <c r="E2412" t="s">
        <v>1103</v>
      </c>
      <c r="F2412" t="s">
        <v>1203</v>
      </c>
      <c r="G2412" t="s">
        <v>879</v>
      </c>
      <c r="H2412" s="1">
        <v>46247</v>
      </c>
      <c r="I2412" s="1">
        <v>46251</v>
      </c>
      <c r="J2412" s="1">
        <v>46321</v>
      </c>
      <c r="K2412" t="s">
        <v>980</v>
      </c>
      <c r="L2412" t="s">
        <v>7</v>
      </c>
      <c r="M2412">
        <v>-150000000</v>
      </c>
      <c r="N2412">
        <v>-150000000</v>
      </c>
      <c r="O2412" t="s">
        <v>120</v>
      </c>
      <c r="P2412" t="s">
        <v>849</v>
      </c>
      <c r="AH2412">
        <v>1808978</v>
      </c>
      <c r="AJ2412">
        <f t="shared" si="42"/>
        <v>0</v>
      </c>
    </row>
    <row r="2413" spans="1:36">
      <c r="A2413" s="1">
        <v>46254</v>
      </c>
      <c r="B2413" t="s">
        <v>977</v>
      </c>
      <c r="C2413" t="s">
        <v>7</v>
      </c>
      <c r="D2413" t="s">
        <v>978</v>
      </c>
      <c r="E2413" t="s">
        <v>1103</v>
      </c>
      <c r="F2413" t="s">
        <v>1204</v>
      </c>
      <c r="G2413" t="s">
        <v>931</v>
      </c>
      <c r="H2413" s="1">
        <v>46252</v>
      </c>
      <c r="I2413" s="1">
        <v>46254</v>
      </c>
      <c r="J2413" s="1">
        <v>46398</v>
      </c>
      <c r="K2413" t="s">
        <v>980</v>
      </c>
      <c r="L2413" t="s">
        <v>334</v>
      </c>
      <c r="M2413">
        <v>-60000000</v>
      </c>
      <c r="N2413">
        <v>-42675000</v>
      </c>
      <c r="O2413" t="s">
        <v>120</v>
      </c>
      <c r="P2413" t="s">
        <v>826</v>
      </c>
      <c r="AH2413">
        <v>1808894</v>
      </c>
      <c r="AJ2413">
        <f t="shared" si="42"/>
        <v>0</v>
      </c>
    </row>
    <row r="2414" spans="1:36">
      <c r="A2414" s="1">
        <v>46254</v>
      </c>
      <c r="B2414" t="s">
        <v>977</v>
      </c>
      <c r="C2414" t="s">
        <v>7</v>
      </c>
      <c r="D2414" t="s">
        <v>978</v>
      </c>
      <c r="E2414" t="s">
        <v>1103</v>
      </c>
      <c r="F2414" t="s">
        <v>1205</v>
      </c>
      <c r="G2414" t="s">
        <v>923</v>
      </c>
      <c r="H2414" s="1">
        <v>46252</v>
      </c>
      <c r="I2414" s="1">
        <v>46254</v>
      </c>
      <c r="J2414" s="1">
        <v>46321</v>
      </c>
      <c r="K2414" t="s">
        <v>980</v>
      </c>
      <c r="L2414" t="s">
        <v>7</v>
      </c>
      <c r="M2414">
        <v>-110000000</v>
      </c>
      <c r="N2414">
        <v>-110000000</v>
      </c>
      <c r="O2414" t="s">
        <v>120</v>
      </c>
      <c r="P2414" t="s">
        <v>849</v>
      </c>
      <c r="AH2414">
        <v>1808980</v>
      </c>
      <c r="AJ2414">
        <f t="shared" si="42"/>
        <v>0</v>
      </c>
    </row>
    <row r="2415" spans="1:36">
      <c r="A2415" s="1">
        <v>46254</v>
      </c>
      <c r="B2415" t="s">
        <v>977</v>
      </c>
      <c r="C2415" t="s">
        <v>7</v>
      </c>
      <c r="D2415" t="s">
        <v>978</v>
      </c>
      <c r="E2415" t="s">
        <v>1103</v>
      </c>
      <c r="F2415" t="s">
        <v>1206</v>
      </c>
      <c r="G2415" t="s">
        <v>924</v>
      </c>
      <c r="H2415" s="1">
        <v>46252</v>
      </c>
      <c r="I2415" s="1">
        <v>46254</v>
      </c>
      <c r="J2415" s="1">
        <v>46437</v>
      </c>
      <c r="K2415" t="s">
        <v>980</v>
      </c>
      <c r="L2415" t="s">
        <v>7</v>
      </c>
      <c r="M2415">
        <v>-50000000</v>
      </c>
      <c r="N2415">
        <v>-50000000</v>
      </c>
      <c r="O2415" t="s">
        <v>120</v>
      </c>
      <c r="P2415" t="s">
        <v>840</v>
      </c>
    </row>
    <row r="2416" spans="1:36">
      <c r="A2416" s="1">
        <v>46254</v>
      </c>
      <c r="B2416" t="s">
        <v>977</v>
      </c>
      <c r="C2416" t="s">
        <v>7</v>
      </c>
      <c r="D2416" t="s">
        <v>978</v>
      </c>
      <c r="E2416" t="s">
        <v>1103</v>
      </c>
      <c r="F2416" t="s">
        <v>1207</v>
      </c>
      <c r="G2416" t="s">
        <v>904</v>
      </c>
      <c r="H2416" s="1">
        <v>46253</v>
      </c>
      <c r="I2416" s="1">
        <v>46254</v>
      </c>
      <c r="J2416" s="1">
        <v>46346</v>
      </c>
      <c r="K2416" t="s">
        <v>980</v>
      </c>
      <c r="L2416" t="s">
        <v>7</v>
      </c>
      <c r="M2416">
        <v>-20000000</v>
      </c>
      <c r="N2416">
        <v>-20000000</v>
      </c>
      <c r="O2416" t="s">
        <v>120</v>
      </c>
      <c r="P2416" t="s">
        <v>903</v>
      </c>
    </row>
    <row r="2417" spans="1:16">
      <c r="A2417" s="1">
        <v>46212</v>
      </c>
      <c r="B2417" t="s">
        <v>977</v>
      </c>
      <c r="C2417" t="s">
        <v>7</v>
      </c>
      <c r="D2417" t="s">
        <v>1155</v>
      </c>
      <c r="E2417" t="s">
        <v>837</v>
      </c>
      <c r="F2417" t="s">
        <v>1208</v>
      </c>
      <c r="G2417" t="s">
        <v>1209</v>
      </c>
      <c r="H2417" s="1">
        <v>46029</v>
      </c>
      <c r="I2417" s="1">
        <v>46031</v>
      </c>
      <c r="J2417" s="1">
        <v>46212</v>
      </c>
      <c r="K2417" t="s">
        <v>113</v>
      </c>
      <c r="L2417" t="s">
        <v>7</v>
      </c>
      <c r="M2417">
        <v>-1727326.99</v>
      </c>
      <c r="N2417">
        <v>-1727326.99</v>
      </c>
      <c r="O2417" t="s">
        <v>120</v>
      </c>
      <c r="P2417" t="s">
        <v>597</v>
      </c>
    </row>
    <row r="2418" spans="1:16">
      <c r="A2418" s="1">
        <v>46212</v>
      </c>
      <c r="B2418" t="s">
        <v>977</v>
      </c>
      <c r="C2418" t="s">
        <v>7</v>
      </c>
      <c r="D2418" t="s">
        <v>1155</v>
      </c>
      <c r="E2418" t="s">
        <v>837</v>
      </c>
      <c r="F2418" t="s">
        <v>1208</v>
      </c>
      <c r="G2418" t="s">
        <v>1209</v>
      </c>
      <c r="H2418" s="1">
        <v>46029</v>
      </c>
      <c r="I2418" s="1">
        <v>46031</v>
      </c>
      <c r="J2418" s="1">
        <v>46212</v>
      </c>
      <c r="K2418" t="s">
        <v>980</v>
      </c>
      <c r="L2418" t="s">
        <v>7</v>
      </c>
      <c r="M2418">
        <v>-92230000</v>
      </c>
      <c r="N2418">
        <v>-92230000</v>
      </c>
      <c r="O2418" t="s">
        <v>120</v>
      </c>
      <c r="P2418" t="s">
        <v>597</v>
      </c>
    </row>
    <row r="2419" spans="1:16">
      <c r="A2419" s="1">
        <v>46219</v>
      </c>
      <c r="B2419" t="s">
        <v>977</v>
      </c>
      <c r="C2419" t="s">
        <v>7</v>
      </c>
      <c r="D2419" t="s">
        <v>1155</v>
      </c>
      <c r="E2419" t="s">
        <v>837</v>
      </c>
      <c r="F2419" t="s">
        <v>1210</v>
      </c>
      <c r="G2419" t="s">
        <v>1211</v>
      </c>
      <c r="H2419" s="1">
        <v>46036</v>
      </c>
      <c r="I2419" s="1">
        <v>46038</v>
      </c>
      <c r="J2419" s="1">
        <v>46219</v>
      </c>
      <c r="K2419" t="s">
        <v>113</v>
      </c>
      <c r="L2419" t="s">
        <v>7</v>
      </c>
      <c r="M2419">
        <v>-622965.23</v>
      </c>
      <c r="N2419">
        <v>-622965.23</v>
      </c>
      <c r="O2419" t="s">
        <v>120</v>
      </c>
      <c r="P2419" t="s">
        <v>851</v>
      </c>
    </row>
    <row r="2420" spans="1:16">
      <c r="A2420" s="1">
        <v>46219</v>
      </c>
      <c r="B2420" t="s">
        <v>977</v>
      </c>
      <c r="C2420" t="s">
        <v>7</v>
      </c>
      <c r="D2420" t="s">
        <v>1155</v>
      </c>
      <c r="E2420" t="s">
        <v>837</v>
      </c>
      <c r="F2420" t="s">
        <v>1210</v>
      </c>
      <c r="G2420" t="s">
        <v>1211</v>
      </c>
      <c r="H2420" s="1">
        <v>46036</v>
      </c>
      <c r="I2420" s="1">
        <v>46038</v>
      </c>
      <c r="J2420" s="1">
        <v>46219</v>
      </c>
      <c r="K2420" t="s">
        <v>980</v>
      </c>
      <c r="L2420" t="s">
        <v>7</v>
      </c>
      <c r="M2420">
        <v>-33041250</v>
      </c>
      <c r="N2420">
        <v>-33041250</v>
      </c>
      <c r="O2420" t="s">
        <v>120</v>
      </c>
      <c r="P2420" t="s">
        <v>851</v>
      </c>
    </row>
    <row r="2421" spans="1:16">
      <c r="A2421" s="1">
        <v>46230</v>
      </c>
      <c r="B2421" t="s">
        <v>977</v>
      </c>
      <c r="C2421" t="s">
        <v>7</v>
      </c>
      <c r="D2421" t="s">
        <v>1155</v>
      </c>
      <c r="E2421" t="s">
        <v>837</v>
      </c>
      <c r="F2421" t="s">
        <v>1212</v>
      </c>
      <c r="G2421" t="s">
        <v>1213</v>
      </c>
      <c r="H2421" s="1">
        <v>46044</v>
      </c>
      <c r="I2421" s="1">
        <v>46048</v>
      </c>
      <c r="J2421" s="1">
        <v>46230</v>
      </c>
      <c r="K2421" t="s">
        <v>113</v>
      </c>
      <c r="L2421" t="s">
        <v>7</v>
      </c>
      <c r="M2421">
        <v>-189836.11</v>
      </c>
      <c r="N2421">
        <v>-189836.11</v>
      </c>
      <c r="O2421" t="s">
        <v>120</v>
      </c>
      <c r="P2421" t="s">
        <v>597</v>
      </c>
    </row>
    <row r="2422" spans="1:16">
      <c r="A2422" s="1">
        <v>46230</v>
      </c>
      <c r="B2422" t="s">
        <v>977</v>
      </c>
      <c r="C2422" t="s">
        <v>7</v>
      </c>
      <c r="D2422" t="s">
        <v>1155</v>
      </c>
      <c r="E2422" t="s">
        <v>837</v>
      </c>
      <c r="F2422" t="s">
        <v>1212</v>
      </c>
      <c r="G2422" t="s">
        <v>1213</v>
      </c>
      <c r="H2422" s="1">
        <v>46044</v>
      </c>
      <c r="I2422" s="1">
        <v>46048</v>
      </c>
      <c r="J2422" s="1">
        <v>46230</v>
      </c>
      <c r="K2422" t="s">
        <v>980</v>
      </c>
      <c r="L2422" t="s">
        <v>7</v>
      </c>
      <c r="M2422">
        <v>-10000000</v>
      </c>
      <c r="N2422">
        <v>-10000000</v>
      </c>
      <c r="O2422" t="s">
        <v>120</v>
      </c>
      <c r="P2422" t="s">
        <v>597</v>
      </c>
    </row>
    <row r="2423" spans="1:16">
      <c r="A2423" s="1">
        <v>46239</v>
      </c>
      <c r="B2423" t="s">
        <v>977</v>
      </c>
      <c r="C2423" t="s">
        <v>7</v>
      </c>
      <c r="D2423" t="s">
        <v>1155</v>
      </c>
      <c r="E2423" t="s">
        <v>837</v>
      </c>
      <c r="F2423" t="s">
        <v>1214</v>
      </c>
      <c r="G2423" t="s">
        <v>1215</v>
      </c>
      <c r="H2423" s="1">
        <v>46084</v>
      </c>
      <c r="I2423" s="1">
        <v>46086</v>
      </c>
      <c r="J2423" s="1">
        <v>46239</v>
      </c>
      <c r="K2423" t="s">
        <v>980</v>
      </c>
      <c r="L2423" t="s">
        <v>7</v>
      </c>
      <c r="M2423">
        <v>-106000000</v>
      </c>
      <c r="N2423">
        <v>-106000000</v>
      </c>
      <c r="O2423" t="s">
        <v>120</v>
      </c>
      <c r="P2423" t="s">
        <v>597</v>
      </c>
    </row>
    <row r="2424" spans="1:16">
      <c r="A2424" s="1">
        <v>46239</v>
      </c>
      <c r="B2424" t="s">
        <v>977</v>
      </c>
      <c r="C2424" t="s">
        <v>7</v>
      </c>
      <c r="D2424" t="s">
        <v>1155</v>
      </c>
      <c r="E2424" t="s">
        <v>837</v>
      </c>
      <c r="F2424" t="s">
        <v>1214</v>
      </c>
      <c r="G2424" t="s">
        <v>1215</v>
      </c>
      <c r="H2424" s="1">
        <v>46084</v>
      </c>
      <c r="I2424" s="1">
        <v>46086</v>
      </c>
      <c r="J2424" s="1">
        <v>46239</v>
      </c>
      <c r="K2424" t="s">
        <v>113</v>
      </c>
      <c r="L2424" t="s">
        <v>7</v>
      </c>
      <c r="M2424">
        <v>-1684870</v>
      </c>
      <c r="N2424">
        <v>-1684870</v>
      </c>
      <c r="O2424" t="s">
        <v>120</v>
      </c>
      <c r="P2424" t="s">
        <v>597</v>
      </c>
    </row>
    <row r="2425" spans="1:16">
      <c r="A2425" s="1">
        <v>46203</v>
      </c>
      <c r="B2425" t="s">
        <v>977</v>
      </c>
      <c r="C2425" t="s">
        <v>7</v>
      </c>
      <c r="D2425" t="s">
        <v>1155</v>
      </c>
      <c r="E2425" t="s">
        <v>837</v>
      </c>
      <c r="F2425" t="s">
        <v>1676</v>
      </c>
      <c r="G2425" t="s">
        <v>1677</v>
      </c>
      <c r="H2425" s="1">
        <v>46108</v>
      </c>
      <c r="I2425" s="1">
        <v>46112</v>
      </c>
      <c r="J2425" s="1">
        <v>46203</v>
      </c>
      <c r="K2425" t="s">
        <v>980</v>
      </c>
      <c r="L2425" t="s">
        <v>7</v>
      </c>
      <c r="M2425">
        <v>-57356250</v>
      </c>
      <c r="N2425">
        <v>-57356250</v>
      </c>
      <c r="O2425" t="s">
        <v>120</v>
      </c>
      <c r="P2425" t="s">
        <v>597</v>
      </c>
    </row>
    <row r="2426" spans="1:16">
      <c r="A2426" s="1">
        <v>46203</v>
      </c>
      <c r="B2426" t="s">
        <v>977</v>
      </c>
      <c r="C2426" t="s">
        <v>7</v>
      </c>
      <c r="D2426" t="s">
        <v>1155</v>
      </c>
      <c r="E2426" t="s">
        <v>837</v>
      </c>
      <c r="F2426" t="s">
        <v>1676</v>
      </c>
      <c r="G2426" t="s">
        <v>1677</v>
      </c>
      <c r="H2426" s="1">
        <v>46108</v>
      </c>
      <c r="I2426" s="1">
        <v>46112</v>
      </c>
      <c r="J2426" s="1">
        <v>46203</v>
      </c>
      <c r="K2426" t="s">
        <v>113</v>
      </c>
      <c r="L2426" t="s">
        <v>7</v>
      </c>
      <c r="M2426">
        <v>-548763.89</v>
      </c>
      <c r="N2426">
        <v>-548763.89</v>
      </c>
      <c r="O2426" t="s">
        <v>120</v>
      </c>
      <c r="P2426" t="s">
        <v>597</v>
      </c>
    </row>
    <row r="2427" spans="1:16">
      <c r="A2427" s="1">
        <v>46212</v>
      </c>
      <c r="B2427" t="s">
        <v>977</v>
      </c>
      <c r="C2427" t="s">
        <v>7</v>
      </c>
      <c r="D2427" t="s">
        <v>1155</v>
      </c>
      <c r="E2427" t="s">
        <v>837</v>
      </c>
      <c r="F2427" t="s">
        <v>1216</v>
      </c>
      <c r="G2427" t="s">
        <v>1217</v>
      </c>
      <c r="H2427" s="1">
        <v>46119</v>
      </c>
      <c r="I2427" s="1">
        <v>46121</v>
      </c>
      <c r="J2427" s="1">
        <v>46212</v>
      </c>
      <c r="K2427" t="s">
        <v>113</v>
      </c>
      <c r="L2427" t="s">
        <v>7</v>
      </c>
      <c r="M2427">
        <v>-292059.7</v>
      </c>
      <c r="N2427">
        <v>-292059.7</v>
      </c>
      <c r="O2427" t="s">
        <v>120</v>
      </c>
      <c r="P2427" t="s">
        <v>851</v>
      </c>
    </row>
    <row r="2428" spans="1:16">
      <c r="A2428" s="1">
        <v>46212</v>
      </c>
      <c r="B2428" t="s">
        <v>977</v>
      </c>
      <c r="C2428" t="s">
        <v>7</v>
      </c>
      <c r="D2428" t="s">
        <v>1155</v>
      </c>
      <c r="E2428" t="s">
        <v>837</v>
      </c>
      <c r="F2428" t="s">
        <v>1216</v>
      </c>
      <c r="G2428" t="s">
        <v>1217</v>
      </c>
      <c r="H2428" s="1">
        <v>46119</v>
      </c>
      <c r="I2428" s="1">
        <v>46121</v>
      </c>
      <c r="J2428" s="1">
        <v>46212</v>
      </c>
      <c r="K2428" t="s">
        <v>980</v>
      </c>
      <c r="L2428" t="s">
        <v>7</v>
      </c>
      <c r="M2428">
        <v>-30728750</v>
      </c>
      <c r="N2428">
        <v>-30728750</v>
      </c>
      <c r="O2428" t="s">
        <v>120</v>
      </c>
      <c r="P2428" t="s">
        <v>851</v>
      </c>
    </row>
    <row r="2429" spans="1:16">
      <c r="A2429" s="1">
        <v>46213</v>
      </c>
      <c r="B2429" t="s">
        <v>977</v>
      </c>
      <c r="C2429" t="s">
        <v>7</v>
      </c>
      <c r="D2429" t="s">
        <v>1155</v>
      </c>
      <c r="E2429" t="s">
        <v>837</v>
      </c>
      <c r="F2429" t="s">
        <v>1218</v>
      </c>
      <c r="G2429" t="s">
        <v>1219</v>
      </c>
      <c r="H2429" s="1">
        <v>46120</v>
      </c>
      <c r="I2429" s="1">
        <v>46122</v>
      </c>
      <c r="J2429" s="1">
        <v>46213</v>
      </c>
      <c r="K2429" t="s">
        <v>980</v>
      </c>
      <c r="L2429" t="s">
        <v>7</v>
      </c>
      <c r="M2429">
        <v>-49750000</v>
      </c>
      <c r="N2429">
        <v>-49750000</v>
      </c>
      <c r="O2429" t="s">
        <v>120</v>
      </c>
      <c r="P2429" t="s">
        <v>830</v>
      </c>
    </row>
    <row r="2430" spans="1:16">
      <c r="A2430" s="1">
        <v>46213</v>
      </c>
      <c r="B2430" t="s">
        <v>977</v>
      </c>
      <c r="C2430" t="s">
        <v>7</v>
      </c>
      <c r="D2430" t="s">
        <v>1155</v>
      </c>
      <c r="E2430" t="s">
        <v>837</v>
      </c>
      <c r="F2430" t="s">
        <v>1218</v>
      </c>
      <c r="G2430" t="s">
        <v>1219</v>
      </c>
      <c r="H2430" s="1">
        <v>46120</v>
      </c>
      <c r="I2430" s="1">
        <v>46122</v>
      </c>
      <c r="J2430" s="1">
        <v>46213</v>
      </c>
      <c r="K2430" t="s">
        <v>113</v>
      </c>
      <c r="L2430" t="s">
        <v>7</v>
      </c>
      <c r="M2430">
        <v>-471588.54</v>
      </c>
      <c r="N2430">
        <v>-471588.54</v>
      </c>
      <c r="O2430" t="s">
        <v>120</v>
      </c>
      <c r="P2430" t="s">
        <v>830</v>
      </c>
    </row>
    <row r="2431" spans="1:16">
      <c r="A2431" s="1">
        <v>46244</v>
      </c>
      <c r="B2431" t="s">
        <v>977</v>
      </c>
      <c r="C2431" t="s">
        <v>7</v>
      </c>
      <c r="D2431" t="s">
        <v>1155</v>
      </c>
      <c r="E2431" t="s">
        <v>837</v>
      </c>
      <c r="F2431" t="s">
        <v>1220</v>
      </c>
      <c r="G2431" t="s">
        <v>1221</v>
      </c>
      <c r="H2431" s="1">
        <v>46120</v>
      </c>
      <c r="I2431" s="1">
        <v>46122</v>
      </c>
      <c r="J2431" s="1">
        <v>46244</v>
      </c>
      <c r="K2431" t="s">
        <v>980</v>
      </c>
      <c r="L2431" t="s">
        <v>7</v>
      </c>
      <c r="M2431">
        <v>-100495000</v>
      </c>
      <c r="N2431">
        <v>-100495000</v>
      </c>
      <c r="O2431" t="s">
        <v>120</v>
      </c>
      <c r="P2431" t="s">
        <v>851</v>
      </c>
    </row>
    <row r="2432" spans="1:16">
      <c r="A2432" s="1">
        <v>46244</v>
      </c>
      <c r="B2432" t="s">
        <v>977</v>
      </c>
      <c r="C2432" t="s">
        <v>7</v>
      </c>
      <c r="D2432" t="s">
        <v>1155</v>
      </c>
      <c r="E2432" t="s">
        <v>837</v>
      </c>
      <c r="F2432" t="s">
        <v>1220</v>
      </c>
      <c r="G2432" t="s">
        <v>1221</v>
      </c>
      <c r="H2432" s="1">
        <v>46120</v>
      </c>
      <c r="I2432" s="1">
        <v>46122</v>
      </c>
      <c r="J2432" s="1">
        <v>46244</v>
      </c>
      <c r="K2432" t="s">
        <v>113</v>
      </c>
      <c r="L2432" t="s">
        <v>7</v>
      </c>
      <c r="M2432">
        <v>-1277123.96</v>
      </c>
      <c r="N2432">
        <v>-1277123.96</v>
      </c>
      <c r="O2432" t="s">
        <v>120</v>
      </c>
      <c r="P2432" t="s">
        <v>851</v>
      </c>
    </row>
    <row r="2433" spans="1:16">
      <c r="A2433" s="1">
        <v>46216</v>
      </c>
      <c r="B2433" t="s">
        <v>977</v>
      </c>
      <c r="C2433" t="s">
        <v>7</v>
      </c>
      <c r="D2433" t="s">
        <v>1155</v>
      </c>
      <c r="E2433" t="s">
        <v>837</v>
      </c>
      <c r="F2433" t="s">
        <v>1222</v>
      </c>
      <c r="G2433" t="s">
        <v>1223</v>
      </c>
      <c r="H2433" s="1">
        <v>46121</v>
      </c>
      <c r="I2433" s="1">
        <v>46125</v>
      </c>
      <c r="J2433" s="1">
        <v>46216</v>
      </c>
      <c r="K2433" t="s">
        <v>113</v>
      </c>
      <c r="L2433" t="s">
        <v>7</v>
      </c>
      <c r="M2433">
        <v>-421034.25</v>
      </c>
      <c r="N2433">
        <v>-421034.25</v>
      </c>
      <c r="O2433" t="s">
        <v>120</v>
      </c>
      <c r="P2433" t="s">
        <v>1224</v>
      </c>
    </row>
    <row r="2434" spans="1:16">
      <c r="A2434" s="1">
        <v>46216</v>
      </c>
      <c r="B2434" t="s">
        <v>977</v>
      </c>
      <c r="C2434" t="s">
        <v>7</v>
      </c>
      <c r="D2434" t="s">
        <v>1155</v>
      </c>
      <c r="E2434" t="s">
        <v>837</v>
      </c>
      <c r="F2434" t="s">
        <v>1222</v>
      </c>
      <c r="G2434" t="s">
        <v>1223</v>
      </c>
      <c r="H2434" s="1">
        <v>46121</v>
      </c>
      <c r="I2434" s="1">
        <v>46125</v>
      </c>
      <c r="J2434" s="1">
        <v>46216</v>
      </c>
      <c r="K2434" t="s">
        <v>980</v>
      </c>
      <c r="L2434" t="s">
        <v>7</v>
      </c>
      <c r="M2434">
        <v>-44775000</v>
      </c>
      <c r="N2434">
        <v>-44775000</v>
      </c>
      <c r="O2434" t="s">
        <v>120</v>
      </c>
      <c r="P2434" t="s">
        <v>1224</v>
      </c>
    </row>
    <row r="2435" spans="1:16">
      <c r="A2435" s="1">
        <v>46217</v>
      </c>
      <c r="B2435" t="s">
        <v>977</v>
      </c>
      <c r="C2435" t="s">
        <v>7</v>
      </c>
      <c r="D2435" t="s">
        <v>1155</v>
      </c>
      <c r="E2435" t="s">
        <v>837</v>
      </c>
      <c r="F2435" t="s">
        <v>1225</v>
      </c>
      <c r="G2435" t="s">
        <v>1226</v>
      </c>
      <c r="H2435" s="1">
        <v>46122</v>
      </c>
      <c r="I2435" s="1">
        <v>46125</v>
      </c>
      <c r="J2435" s="1">
        <v>46217</v>
      </c>
      <c r="K2435" t="s">
        <v>113</v>
      </c>
      <c r="L2435" t="s">
        <v>7</v>
      </c>
      <c r="M2435">
        <v>-247920.83</v>
      </c>
      <c r="N2435">
        <v>-247920.83</v>
      </c>
      <c r="O2435" t="s">
        <v>120</v>
      </c>
      <c r="P2435" t="s">
        <v>597</v>
      </c>
    </row>
    <row r="2436" spans="1:16">
      <c r="A2436" s="1">
        <v>46217</v>
      </c>
      <c r="B2436" t="s">
        <v>977</v>
      </c>
      <c r="C2436" t="s">
        <v>7</v>
      </c>
      <c r="D2436" t="s">
        <v>1155</v>
      </c>
      <c r="E2436" t="s">
        <v>837</v>
      </c>
      <c r="F2436" t="s">
        <v>1225</v>
      </c>
      <c r="G2436" t="s">
        <v>1226</v>
      </c>
      <c r="H2436" s="1">
        <v>46122</v>
      </c>
      <c r="I2436" s="1">
        <v>46125</v>
      </c>
      <c r="J2436" s="1">
        <v>46217</v>
      </c>
      <c r="K2436" t="s">
        <v>980</v>
      </c>
      <c r="L2436" t="s">
        <v>7</v>
      </c>
      <c r="M2436">
        <v>-25870000</v>
      </c>
      <c r="N2436">
        <v>-25870000</v>
      </c>
      <c r="O2436" t="s">
        <v>120</v>
      </c>
      <c r="P2436" t="s">
        <v>597</v>
      </c>
    </row>
    <row r="2437" spans="1:16">
      <c r="A2437" s="1">
        <v>46247</v>
      </c>
      <c r="B2437" t="s">
        <v>977</v>
      </c>
      <c r="C2437" t="s">
        <v>7</v>
      </c>
      <c r="D2437" t="s">
        <v>1155</v>
      </c>
      <c r="E2437" t="s">
        <v>837</v>
      </c>
      <c r="F2437" t="s">
        <v>1227</v>
      </c>
      <c r="G2437" t="s">
        <v>1228</v>
      </c>
      <c r="H2437" s="1">
        <v>46122</v>
      </c>
      <c r="I2437" s="1">
        <v>46125</v>
      </c>
      <c r="J2437" s="1">
        <v>46247</v>
      </c>
      <c r="K2437" t="s">
        <v>113</v>
      </c>
      <c r="L2437" t="s">
        <v>7</v>
      </c>
      <c r="M2437">
        <v>-622899.30000000005</v>
      </c>
      <c r="N2437">
        <v>-622899.30000000005</v>
      </c>
      <c r="O2437" t="s">
        <v>120</v>
      </c>
      <c r="P2437" t="s">
        <v>597</v>
      </c>
    </row>
    <row r="2438" spans="1:16">
      <c r="A2438" s="1">
        <v>46247</v>
      </c>
      <c r="B2438" t="s">
        <v>977</v>
      </c>
      <c r="C2438" t="s">
        <v>7</v>
      </c>
      <c r="D2438" t="s">
        <v>1155</v>
      </c>
      <c r="E2438" t="s">
        <v>837</v>
      </c>
      <c r="F2438" t="s">
        <v>1227</v>
      </c>
      <c r="G2438" t="s">
        <v>1228</v>
      </c>
      <c r="H2438" s="1">
        <v>46122</v>
      </c>
      <c r="I2438" s="1">
        <v>46125</v>
      </c>
      <c r="J2438" s="1">
        <v>46247</v>
      </c>
      <c r="K2438" t="s">
        <v>980</v>
      </c>
      <c r="L2438" t="s">
        <v>7</v>
      </c>
      <c r="M2438">
        <v>-48755000</v>
      </c>
      <c r="N2438">
        <v>-48755000</v>
      </c>
      <c r="O2438" t="s">
        <v>120</v>
      </c>
      <c r="P2438" t="s">
        <v>597</v>
      </c>
    </row>
    <row r="2439" spans="1:16">
      <c r="A2439" s="1">
        <v>46219</v>
      </c>
      <c r="B2439" t="s">
        <v>977</v>
      </c>
      <c r="C2439" t="s">
        <v>7</v>
      </c>
      <c r="D2439" t="s">
        <v>1155</v>
      </c>
      <c r="E2439" t="s">
        <v>837</v>
      </c>
      <c r="F2439" t="s">
        <v>1229</v>
      </c>
      <c r="G2439" t="s">
        <v>1230</v>
      </c>
      <c r="H2439" s="1">
        <v>46126</v>
      </c>
      <c r="I2439" s="1">
        <v>46128</v>
      </c>
      <c r="J2439" s="1">
        <v>46219</v>
      </c>
      <c r="K2439" t="s">
        <v>113</v>
      </c>
      <c r="L2439" t="s">
        <v>7</v>
      </c>
      <c r="M2439">
        <v>-917321.46</v>
      </c>
      <c r="N2439">
        <v>-917321.46</v>
      </c>
      <c r="O2439" t="s">
        <v>120</v>
      </c>
      <c r="P2439" t="s">
        <v>851</v>
      </c>
    </row>
    <row r="2440" spans="1:16">
      <c r="A2440" s="1">
        <v>46219</v>
      </c>
      <c r="B2440" t="s">
        <v>977</v>
      </c>
      <c r="C2440" t="s">
        <v>7</v>
      </c>
      <c r="D2440" t="s">
        <v>1155</v>
      </c>
      <c r="E2440" t="s">
        <v>837</v>
      </c>
      <c r="F2440" t="s">
        <v>1229</v>
      </c>
      <c r="G2440" t="s">
        <v>1230</v>
      </c>
      <c r="H2440" s="1">
        <v>46126</v>
      </c>
      <c r="I2440" s="1">
        <v>46128</v>
      </c>
      <c r="J2440" s="1">
        <v>46219</v>
      </c>
      <c r="K2440" t="s">
        <v>980</v>
      </c>
      <c r="L2440" t="s">
        <v>7</v>
      </c>
      <c r="M2440">
        <v>-96515000</v>
      </c>
      <c r="N2440">
        <v>-96515000</v>
      </c>
      <c r="O2440" t="s">
        <v>120</v>
      </c>
      <c r="P2440" t="s">
        <v>851</v>
      </c>
    </row>
    <row r="2441" spans="1:16">
      <c r="A2441" s="1">
        <v>46251</v>
      </c>
      <c r="B2441" t="s">
        <v>977</v>
      </c>
      <c r="C2441" t="s">
        <v>7</v>
      </c>
      <c r="D2441" t="s">
        <v>1155</v>
      </c>
      <c r="E2441" t="s">
        <v>837</v>
      </c>
      <c r="F2441" t="s">
        <v>1231</v>
      </c>
      <c r="G2441" t="s">
        <v>1232</v>
      </c>
      <c r="H2441" s="1">
        <v>46126</v>
      </c>
      <c r="I2441" s="1">
        <v>46128</v>
      </c>
      <c r="J2441" s="1">
        <v>46251</v>
      </c>
      <c r="K2441" t="s">
        <v>980</v>
      </c>
      <c r="L2441" t="s">
        <v>7</v>
      </c>
      <c r="M2441">
        <v>-100625000</v>
      </c>
      <c r="N2441">
        <v>-100625000</v>
      </c>
      <c r="O2441" t="s">
        <v>120</v>
      </c>
      <c r="P2441" t="s">
        <v>851</v>
      </c>
    </row>
    <row r="2442" spans="1:16">
      <c r="A2442" s="1">
        <v>46251</v>
      </c>
      <c r="B2442" t="s">
        <v>977</v>
      </c>
      <c r="C2442" t="s">
        <v>7</v>
      </c>
      <c r="D2442" t="s">
        <v>1155</v>
      </c>
      <c r="E2442" t="s">
        <v>837</v>
      </c>
      <c r="F2442" t="s">
        <v>1231</v>
      </c>
      <c r="G2442" t="s">
        <v>1232</v>
      </c>
      <c r="H2442" s="1">
        <v>46126</v>
      </c>
      <c r="I2442" s="1">
        <v>46128</v>
      </c>
      <c r="J2442" s="1">
        <v>46251</v>
      </c>
      <c r="K2442" t="s">
        <v>113</v>
      </c>
      <c r="L2442" t="s">
        <v>7</v>
      </c>
      <c r="M2442">
        <v>-1299571.8799999999</v>
      </c>
      <c r="N2442">
        <v>-1299571.8799999999</v>
      </c>
      <c r="O2442" t="s">
        <v>120</v>
      </c>
      <c r="P2442" t="s">
        <v>851</v>
      </c>
    </row>
    <row r="2443" spans="1:16">
      <c r="A2443" s="1">
        <v>46219</v>
      </c>
      <c r="B2443" t="s">
        <v>977</v>
      </c>
      <c r="C2443" t="s">
        <v>7</v>
      </c>
      <c r="D2443" t="s">
        <v>1155</v>
      </c>
      <c r="E2443" t="s">
        <v>837</v>
      </c>
      <c r="F2443" t="s">
        <v>1233</v>
      </c>
      <c r="G2443" t="s">
        <v>1234</v>
      </c>
      <c r="H2443" s="1">
        <v>46126</v>
      </c>
      <c r="I2443" s="1">
        <v>46128</v>
      </c>
      <c r="J2443" s="1">
        <v>46219</v>
      </c>
      <c r="K2443" t="s">
        <v>980</v>
      </c>
      <c r="L2443" t="s">
        <v>7</v>
      </c>
      <c r="M2443">
        <v>-129222500</v>
      </c>
      <c r="N2443">
        <v>-129222500</v>
      </c>
      <c r="O2443" t="s">
        <v>120</v>
      </c>
      <c r="P2443" t="s">
        <v>597</v>
      </c>
    </row>
    <row r="2444" spans="1:16">
      <c r="A2444" s="1">
        <v>46219</v>
      </c>
      <c r="B2444" t="s">
        <v>977</v>
      </c>
      <c r="C2444" t="s">
        <v>7</v>
      </c>
      <c r="D2444" t="s">
        <v>1155</v>
      </c>
      <c r="E2444" t="s">
        <v>837</v>
      </c>
      <c r="F2444" t="s">
        <v>1233</v>
      </c>
      <c r="G2444" t="s">
        <v>1234</v>
      </c>
      <c r="H2444" s="1">
        <v>46126</v>
      </c>
      <c r="I2444" s="1">
        <v>46128</v>
      </c>
      <c r="J2444" s="1">
        <v>46219</v>
      </c>
      <c r="K2444" t="s">
        <v>113</v>
      </c>
      <c r="L2444" t="s">
        <v>7</v>
      </c>
      <c r="M2444">
        <v>-1233087.76</v>
      </c>
      <c r="N2444">
        <v>-1233087.76</v>
      </c>
      <c r="O2444" t="s">
        <v>120</v>
      </c>
      <c r="P2444" t="s">
        <v>597</v>
      </c>
    </row>
    <row r="2445" spans="1:16">
      <c r="A2445" s="1">
        <v>46220</v>
      </c>
      <c r="B2445" t="s">
        <v>977</v>
      </c>
      <c r="C2445" t="s">
        <v>7</v>
      </c>
      <c r="D2445" t="s">
        <v>1155</v>
      </c>
      <c r="E2445" t="s">
        <v>837</v>
      </c>
      <c r="F2445" t="s">
        <v>1235</v>
      </c>
      <c r="G2445" t="s">
        <v>1236</v>
      </c>
      <c r="H2445" s="1">
        <v>46127</v>
      </c>
      <c r="I2445" s="1">
        <v>46129</v>
      </c>
      <c r="J2445" s="1">
        <v>46220</v>
      </c>
      <c r="K2445" t="s">
        <v>980</v>
      </c>
      <c r="L2445" t="s">
        <v>7</v>
      </c>
      <c r="M2445">
        <v>-107987500</v>
      </c>
      <c r="N2445">
        <v>-107987500</v>
      </c>
      <c r="O2445" t="s">
        <v>120</v>
      </c>
      <c r="P2445" t="s">
        <v>1237</v>
      </c>
    </row>
    <row r="2446" spans="1:16">
      <c r="A2446" s="1">
        <v>46220</v>
      </c>
      <c r="B2446" t="s">
        <v>977</v>
      </c>
      <c r="C2446" t="s">
        <v>7</v>
      </c>
      <c r="D2446" t="s">
        <v>1155</v>
      </c>
      <c r="E2446" t="s">
        <v>837</v>
      </c>
      <c r="F2446" t="s">
        <v>1235</v>
      </c>
      <c r="G2446" t="s">
        <v>1236</v>
      </c>
      <c r="H2446" s="1">
        <v>46127</v>
      </c>
      <c r="I2446" s="1">
        <v>46129</v>
      </c>
      <c r="J2446" s="1">
        <v>46220</v>
      </c>
      <c r="K2446" t="s">
        <v>113</v>
      </c>
      <c r="L2446" t="s">
        <v>7</v>
      </c>
      <c r="M2446">
        <v>-1031820.56</v>
      </c>
      <c r="N2446">
        <v>-1031820.56</v>
      </c>
      <c r="O2446" t="s">
        <v>120</v>
      </c>
      <c r="P2446" t="s">
        <v>1237</v>
      </c>
    </row>
    <row r="2447" spans="1:16">
      <c r="A2447" s="1">
        <v>46230</v>
      </c>
      <c r="B2447" t="s">
        <v>977</v>
      </c>
      <c r="C2447" t="s">
        <v>7</v>
      </c>
      <c r="D2447" t="s">
        <v>1155</v>
      </c>
      <c r="E2447" t="s">
        <v>837</v>
      </c>
      <c r="F2447" t="s">
        <v>1238</v>
      </c>
      <c r="G2447" t="s">
        <v>1239</v>
      </c>
      <c r="H2447" s="1">
        <v>46128</v>
      </c>
      <c r="I2447" s="1">
        <v>46132</v>
      </c>
      <c r="J2447" s="1">
        <v>46230</v>
      </c>
      <c r="K2447" t="s">
        <v>980</v>
      </c>
      <c r="L2447" t="s">
        <v>7</v>
      </c>
      <c r="M2447">
        <v>-107668750</v>
      </c>
      <c r="N2447">
        <v>-107668750</v>
      </c>
      <c r="O2447" t="s">
        <v>120</v>
      </c>
      <c r="P2447" t="s">
        <v>851</v>
      </c>
    </row>
    <row r="2448" spans="1:16">
      <c r="A2448" s="1">
        <v>46230</v>
      </c>
      <c r="B2448" t="s">
        <v>977</v>
      </c>
      <c r="C2448" t="s">
        <v>7</v>
      </c>
      <c r="D2448" t="s">
        <v>1155</v>
      </c>
      <c r="E2448" t="s">
        <v>837</v>
      </c>
      <c r="F2448" t="s">
        <v>1238</v>
      </c>
      <c r="G2448" t="s">
        <v>1239</v>
      </c>
      <c r="H2448" s="1">
        <v>46128</v>
      </c>
      <c r="I2448" s="1">
        <v>46132</v>
      </c>
      <c r="J2448" s="1">
        <v>46230</v>
      </c>
      <c r="K2448" t="s">
        <v>113</v>
      </c>
      <c r="L2448" t="s">
        <v>7</v>
      </c>
      <c r="M2448">
        <v>-1102049.47</v>
      </c>
      <c r="N2448">
        <v>-1102049.47</v>
      </c>
      <c r="O2448" t="s">
        <v>120</v>
      </c>
      <c r="P2448" t="s">
        <v>851</v>
      </c>
    </row>
    <row r="2449" spans="1:16">
      <c r="A2449" s="1">
        <v>46254</v>
      </c>
      <c r="B2449" t="s">
        <v>977</v>
      </c>
      <c r="C2449" t="s">
        <v>7</v>
      </c>
      <c r="D2449" t="s">
        <v>1155</v>
      </c>
      <c r="E2449" t="s">
        <v>837</v>
      </c>
      <c r="F2449" t="s">
        <v>1240</v>
      </c>
      <c r="G2449" t="s">
        <v>1241</v>
      </c>
      <c r="H2449" s="1">
        <v>46128</v>
      </c>
      <c r="I2449" s="1">
        <v>46132</v>
      </c>
      <c r="J2449" s="1">
        <v>46254</v>
      </c>
      <c r="K2449" t="s">
        <v>113</v>
      </c>
      <c r="L2449" t="s">
        <v>7</v>
      </c>
      <c r="M2449">
        <v>-641093.06000000006</v>
      </c>
      <c r="N2449">
        <v>-641093.06000000006</v>
      </c>
      <c r="O2449" t="s">
        <v>120</v>
      </c>
      <c r="P2449" t="s">
        <v>851</v>
      </c>
    </row>
    <row r="2450" spans="1:16">
      <c r="A2450" s="1">
        <v>46254</v>
      </c>
      <c r="B2450" t="s">
        <v>977</v>
      </c>
      <c r="C2450" t="s">
        <v>7</v>
      </c>
      <c r="D2450" t="s">
        <v>1155</v>
      </c>
      <c r="E2450" t="s">
        <v>837</v>
      </c>
      <c r="F2450" t="s">
        <v>1240</v>
      </c>
      <c r="G2450" t="s">
        <v>1241</v>
      </c>
      <c r="H2450" s="1">
        <v>46128</v>
      </c>
      <c r="I2450" s="1">
        <v>46132</v>
      </c>
      <c r="J2450" s="1">
        <v>46254</v>
      </c>
      <c r="K2450" t="s">
        <v>980</v>
      </c>
      <c r="L2450" t="s">
        <v>7</v>
      </c>
      <c r="M2450">
        <v>-50312500</v>
      </c>
      <c r="N2450">
        <v>-50312500</v>
      </c>
      <c r="O2450" t="s">
        <v>120</v>
      </c>
      <c r="P2450" t="s">
        <v>851</v>
      </c>
    </row>
    <row r="2451" spans="1:16">
      <c r="A2451" s="1">
        <v>46233</v>
      </c>
      <c r="B2451" t="s">
        <v>977</v>
      </c>
      <c r="C2451" t="s">
        <v>7</v>
      </c>
      <c r="D2451" t="s">
        <v>1155</v>
      </c>
      <c r="E2451" t="s">
        <v>837</v>
      </c>
      <c r="F2451" t="s">
        <v>1242</v>
      </c>
      <c r="G2451" t="s">
        <v>1243</v>
      </c>
      <c r="H2451" s="1">
        <v>46140</v>
      </c>
      <c r="I2451" s="1">
        <v>46142</v>
      </c>
      <c r="J2451" s="1">
        <v>46233</v>
      </c>
      <c r="K2451" t="s">
        <v>980</v>
      </c>
      <c r="L2451" t="s">
        <v>7</v>
      </c>
      <c r="M2451">
        <v>-47058750</v>
      </c>
      <c r="N2451">
        <v>-47058750</v>
      </c>
      <c r="O2451" t="s">
        <v>120</v>
      </c>
      <c r="P2451" t="s">
        <v>597</v>
      </c>
    </row>
    <row r="2452" spans="1:16">
      <c r="A2452" s="1">
        <v>46233</v>
      </c>
      <c r="B2452" t="s">
        <v>977</v>
      </c>
      <c r="C2452" t="s">
        <v>7</v>
      </c>
      <c r="D2452" t="s">
        <v>1155</v>
      </c>
      <c r="E2452" t="s">
        <v>837</v>
      </c>
      <c r="F2452" t="s">
        <v>1242</v>
      </c>
      <c r="G2452" t="s">
        <v>1243</v>
      </c>
      <c r="H2452" s="1">
        <v>46140</v>
      </c>
      <c r="I2452" s="1">
        <v>46142</v>
      </c>
      <c r="J2452" s="1">
        <v>46233</v>
      </c>
      <c r="K2452" t="s">
        <v>113</v>
      </c>
      <c r="L2452" t="s">
        <v>7</v>
      </c>
      <c r="M2452">
        <v>-446077.73</v>
      </c>
      <c r="N2452">
        <v>-446077.73</v>
      </c>
      <c r="O2452" t="s">
        <v>120</v>
      </c>
      <c r="P2452" t="s">
        <v>597</v>
      </c>
    </row>
    <row r="2453" spans="1:16">
      <c r="A2453" s="1">
        <v>46234</v>
      </c>
      <c r="B2453" t="s">
        <v>977</v>
      </c>
      <c r="C2453" t="s">
        <v>7</v>
      </c>
      <c r="D2453" t="s">
        <v>1155</v>
      </c>
      <c r="E2453" t="s">
        <v>837</v>
      </c>
      <c r="F2453" t="s">
        <v>1244</v>
      </c>
      <c r="G2453" t="s">
        <v>1245</v>
      </c>
      <c r="H2453" s="1">
        <v>46140</v>
      </c>
      <c r="I2453" s="1">
        <v>46142</v>
      </c>
      <c r="J2453" s="1">
        <v>46234</v>
      </c>
      <c r="K2453" t="s">
        <v>113</v>
      </c>
      <c r="L2453" t="s">
        <v>7</v>
      </c>
      <c r="M2453">
        <v>-174225</v>
      </c>
      <c r="N2453">
        <v>-174225</v>
      </c>
      <c r="O2453" t="s">
        <v>120</v>
      </c>
      <c r="P2453" t="s">
        <v>597</v>
      </c>
    </row>
    <row r="2454" spans="1:16">
      <c r="A2454" s="1">
        <v>46234</v>
      </c>
      <c r="B2454" t="s">
        <v>977</v>
      </c>
      <c r="C2454" t="s">
        <v>7</v>
      </c>
      <c r="D2454" t="s">
        <v>1155</v>
      </c>
      <c r="E2454" t="s">
        <v>837</v>
      </c>
      <c r="F2454" t="s">
        <v>1244</v>
      </c>
      <c r="G2454" t="s">
        <v>1245</v>
      </c>
      <c r="H2454" s="1">
        <v>46140</v>
      </c>
      <c r="I2454" s="1">
        <v>46142</v>
      </c>
      <c r="J2454" s="1">
        <v>46234</v>
      </c>
      <c r="K2454" t="s">
        <v>980</v>
      </c>
      <c r="L2454" t="s">
        <v>7</v>
      </c>
      <c r="M2454">
        <v>-18180000</v>
      </c>
      <c r="N2454">
        <v>-18180000</v>
      </c>
      <c r="O2454" t="s">
        <v>120</v>
      </c>
      <c r="P2454" t="s">
        <v>597</v>
      </c>
    </row>
    <row r="2455" spans="1:16">
      <c r="A2455" s="1">
        <v>46237</v>
      </c>
      <c r="B2455" t="s">
        <v>977</v>
      </c>
      <c r="C2455" t="s">
        <v>7</v>
      </c>
      <c r="D2455" t="s">
        <v>1155</v>
      </c>
      <c r="E2455" t="s">
        <v>837</v>
      </c>
      <c r="F2455" t="s">
        <v>1246</v>
      </c>
      <c r="G2455" t="s">
        <v>1247</v>
      </c>
      <c r="H2455" s="1">
        <v>46141</v>
      </c>
      <c r="I2455" s="1">
        <v>46143</v>
      </c>
      <c r="J2455" s="1">
        <v>46237</v>
      </c>
      <c r="K2455" t="s">
        <v>980</v>
      </c>
      <c r="L2455" t="s">
        <v>7</v>
      </c>
      <c r="M2455">
        <v>-90000000</v>
      </c>
      <c r="N2455">
        <v>-90000000</v>
      </c>
      <c r="O2455" t="s">
        <v>120</v>
      </c>
      <c r="P2455" t="s">
        <v>1224</v>
      </c>
    </row>
    <row r="2456" spans="1:16">
      <c r="A2456" s="1">
        <v>46237</v>
      </c>
      <c r="B2456" t="s">
        <v>977</v>
      </c>
      <c r="C2456" t="s">
        <v>7</v>
      </c>
      <c r="D2456" t="s">
        <v>1155</v>
      </c>
      <c r="E2456" t="s">
        <v>837</v>
      </c>
      <c r="F2456" t="s">
        <v>1246</v>
      </c>
      <c r="G2456" t="s">
        <v>1247</v>
      </c>
      <c r="H2456" s="1">
        <v>46141</v>
      </c>
      <c r="I2456" s="1">
        <v>46143</v>
      </c>
      <c r="J2456" s="1">
        <v>46237</v>
      </c>
      <c r="K2456" t="s">
        <v>113</v>
      </c>
      <c r="L2456" t="s">
        <v>7</v>
      </c>
      <c r="M2456">
        <v>-883600</v>
      </c>
      <c r="N2456">
        <v>-883600</v>
      </c>
      <c r="O2456" t="s">
        <v>120</v>
      </c>
      <c r="P2456" t="s">
        <v>1224</v>
      </c>
    </row>
    <row r="2457" spans="1:16">
      <c r="A2457" s="1">
        <v>46238</v>
      </c>
      <c r="B2457" t="s">
        <v>977</v>
      </c>
      <c r="C2457" t="s">
        <v>7</v>
      </c>
      <c r="D2457" t="s">
        <v>1155</v>
      </c>
      <c r="E2457" t="s">
        <v>837</v>
      </c>
      <c r="F2457" t="s">
        <v>1248</v>
      </c>
      <c r="G2457" t="s">
        <v>1249</v>
      </c>
      <c r="H2457" s="1">
        <v>46141</v>
      </c>
      <c r="I2457" s="1">
        <v>46146</v>
      </c>
      <c r="J2457" s="1">
        <v>46238</v>
      </c>
      <c r="K2457" t="s">
        <v>980</v>
      </c>
      <c r="L2457" t="s">
        <v>7</v>
      </c>
      <c r="M2457">
        <v>-124465000</v>
      </c>
      <c r="N2457">
        <v>-124465000</v>
      </c>
      <c r="O2457" t="s">
        <v>120</v>
      </c>
      <c r="P2457" t="s">
        <v>830</v>
      </c>
    </row>
    <row r="2458" spans="1:16">
      <c r="A2458" s="1">
        <v>46238</v>
      </c>
      <c r="B2458" t="s">
        <v>977</v>
      </c>
      <c r="C2458" t="s">
        <v>7</v>
      </c>
      <c r="D2458" t="s">
        <v>1155</v>
      </c>
      <c r="E2458" t="s">
        <v>837</v>
      </c>
      <c r="F2458" t="s">
        <v>1248</v>
      </c>
      <c r="G2458" t="s">
        <v>1249</v>
      </c>
      <c r="H2458" s="1">
        <v>46141</v>
      </c>
      <c r="I2458" s="1">
        <v>46146</v>
      </c>
      <c r="J2458" s="1">
        <v>46238</v>
      </c>
      <c r="K2458" t="s">
        <v>113</v>
      </c>
      <c r="L2458" t="s">
        <v>7</v>
      </c>
      <c r="M2458">
        <v>-1195970.3600000001</v>
      </c>
      <c r="N2458">
        <v>-1195970.3600000001</v>
      </c>
      <c r="O2458" t="s">
        <v>120</v>
      </c>
      <c r="P2458" t="s">
        <v>830</v>
      </c>
    </row>
    <row r="2459" spans="1:16">
      <c r="A2459" s="1">
        <v>46239</v>
      </c>
      <c r="B2459" t="s">
        <v>977</v>
      </c>
      <c r="C2459" t="s">
        <v>7</v>
      </c>
      <c r="D2459" t="s">
        <v>1155</v>
      </c>
      <c r="E2459" t="s">
        <v>837</v>
      </c>
      <c r="F2459" t="s">
        <v>1250</v>
      </c>
      <c r="G2459" t="s">
        <v>1251</v>
      </c>
      <c r="H2459" s="1">
        <v>46141</v>
      </c>
      <c r="I2459" s="1">
        <v>46147</v>
      </c>
      <c r="J2459" s="1">
        <v>46239</v>
      </c>
      <c r="K2459" t="s">
        <v>113</v>
      </c>
      <c r="L2459" t="s">
        <v>7</v>
      </c>
      <c r="M2459">
        <v>-250143.4</v>
      </c>
      <c r="N2459">
        <v>-250143.4</v>
      </c>
      <c r="O2459" t="s">
        <v>120</v>
      </c>
      <c r="P2459" t="s">
        <v>830</v>
      </c>
    </row>
    <row r="2460" spans="1:16">
      <c r="A2460" s="1">
        <v>46239</v>
      </c>
      <c r="B2460" t="s">
        <v>977</v>
      </c>
      <c r="C2460" t="s">
        <v>7</v>
      </c>
      <c r="D2460" t="s">
        <v>1155</v>
      </c>
      <c r="E2460" t="s">
        <v>837</v>
      </c>
      <c r="F2460" t="s">
        <v>1250</v>
      </c>
      <c r="G2460" t="s">
        <v>1251</v>
      </c>
      <c r="H2460" s="1">
        <v>46141</v>
      </c>
      <c r="I2460" s="1">
        <v>46147</v>
      </c>
      <c r="J2460" s="1">
        <v>46239</v>
      </c>
      <c r="K2460" t="s">
        <v>980</v>
      </c>
      <c r="L2460" t="s">
        <v>7</v>
      </c>
      <c r="M2460">
        <v>-26032500</v>
      </c>
      <c r="N2460">
        <v>-26032500</v>
      </c>
      <c r="O2460" t="s">
        <v>120</v>
      </c>
      <c r="P2460" t="s">
        <v>830</v>
      </c>
    </row>
    <row r="2461" spans="1:16">
      <c r="A2461" s="1">
        <v>46238</v>
      </c>
      <c r="B2461" t="s">
        <v>977</v>
      </c>
      <c r="C2461" t="s">
        <v>7</v>
      </c>
      <c r="D2461" t="s">
        <v>1155</v>
      </c>
      <c r="E2461" t="s">
        <v>837</v>
      </c>
      <c r="F2461" t="s">
        <v>1252</v>
      </c>
      <c r="G2461" t="s">
        <v>1253</v>
      </c>
      <c r="H2461" s="1">
        <v>46142</v>
      </c>
      <c r="I2461" s="1">
        <v>46146</v>
      </c>
      <c r="J2461" s="1">
        <v>46238</v>
      </c>
      <c r="K2461" t="s">
        <v>113</v>
      </c>
      <c r="L2461" t="s">
        <v>7</v>
      </c>
      <c r="M2461">
        <v>-1124053.1299999999</v>
      </c>
      <c r="N2461">
        <v>-1124053.1299999999</v>
      </c>
      <c r="O2461" t="s">
        <v>120</v>
      </c>
      <c r="P2461" t="s">
        <v>851</v>
      </c>
    </row>
    <row r="2462" spans="1:16">
      <c r="A2462" s="1">
        <v>46238</v>
      </c>
      <c r="B2462" t="s">
        <v>977</v>
      </c>
      <c r="C2462" t="s">
        <v>7</v>
      </c>
      <c r="D2462" t="s">
        <v>1155</v>
      </c>
      <c r="E2462" t="s">
        <v>837</v>
      </c>
      <c r="F2462" t="s">
        <v>1252</v>
      </c>
      <c r="G2462" t="s">
        <v>1253</v>
      </c>
      <c r="H2462" s="1">
        <v>46142</v>
      </c>
      <c r="I2462" s="1">
        <v>46146</v>
      </c>
      <c r="J2462" s="1">
        <v>46238</v>
      </c>
      <c r="K2462" t="s">
        <v>980</v>
      </c>
      <c r="L2462" t="s">
        <v>7</v>
      </c>
      <c r="M2462">
        <v>-117292500</v>
      </c>
      <c r="N2462">
        <v>-117292500</v>
      </c>
      <c r="O2462" t="s">
        <v>120</v>
      </c>
      <c r="P2462" t="s">
        <v>851</v>
      </c>
    </row>
    <row r="2463" spans="1:16">
      <c r="A2463" s="1">
        <v>46241</v>
      </c>
      <c r="B2463" t="s">
        <v>977</v>
      </c>
      <c r="C2463" t="s">
        <v>7</v>
      </c>
      <c r="D2463" t="s">
        <v>1155</v>
      </c>
      <c r="E2463" t="s">
        <v>837</v>
      </c>
      <c r="F2463" t="s">
        <v>1254</v>
      </c>
      <c r="G2463" t="s">
        <v>1255</v>
      </c>
      <c r="H2463" s="1">
        <v>46147</v>
      </c>
      <c r="I2463" s="1">
        <v>46149</v>
      </c>
      <c r="J2463" s="1">
        <v>46241</v>
      </c>
      <c r="K2463" t="s">
        <v>980</v>
      </c>
      <c r="L2463" t="s">
        <v>7</v>
      </c>
      <c r="M2463">
        <v>-200000000</v>
      </c>
      <c r="N2463">
        <v>-200000000</v>
      </c>
      <c r="O2463" t="s">
        <v>120</v>
      </c>
      <c r="P2463" t="s">
        <v>830</v>
      </c>
    </row>
    <row r="2464" spans="1:16">
      <c r="A2464" s="1">
        <v>46241</v>
      </c>
      <c r="B2464" t="s">
        <v>977</v>
      </c>
      <c r="C2464" t="s">
        <v>7</v>
      </c>
      <c r="D2464" t="s">
        <v>1155</v>
      </c>
      <c r="E2464" t="s">
        <v>837</v>
      </c>
      <c r="F2464" t="s">
        <v>1254</v>
      </c>
      <c r="G2464" t="s">
        <v>1255</v>
      </c>
      <c r="H2464" s="1">
        <v>46147</v>
      </c>
      <c r="I2464" s="1">
        <v>46149</v>
      </c>
      <c r="J2464" s="1">
        <v>46241</v>
      </c>
      <c r="K2464" t="s">
        <v>113</v>
      </c>
      <c r="L2464" t="s">
        <v>7</v>
      </c>
      <c r="M2464">
        <v>-1911555.56</v>
      </c>
      <c r="N2464">
        <v>-1911555.56</v>
      </c>
      <c r="O2464" t="s">
        <v>120</v>
      </c>
      <c r="P2464" t="s">
        <v>830</v>
      </c>
    </row>
    <row r="2465" spans="1:16">
      <c r="A2465" s="1">
        <v>46240</v>
      </c>
      <c r="B2465" t="s">
        <v>977</v>
      </c>
      <c r="C2465" t="s">
        <v>7</v>
      </c>
      <c r="D2465" t="s">
        <v>1155</v>
      </c>
      <c r="E2465" t="s">
        <v>837</v>
      </c>
      <c r="F2465" t="s">
        <v>1256</v>
      </c>
      <c r="G2465" t="s">
        <v>1257</v>
      </c>
      <c r="H2465" s="1">
        <v>46148</v>
      </c>
      <c r="I2465" s="1">
        <v>46150</v>
      </c>
      <c r="J2465" s="1">
        <v>46240</v>
      </c>
      <c r="K2465" t="s">
        <v>980</v>
      </c>
      <c r="L2465" t="s">
        <v>7</v>
      </c>
      <c r="M2465">
        <v>-23057500</v>
      </c>
      <c r="N2465">
        <v>-23057500</v>
      </c>
      <c r="O2465" t="s">
        <v>120</v>
      </c>
      <c r="P2465" t="s">
        <v>597</v>
      </c>
    </row>
    <row r="2466" spans="1:16">
      <c r="A2466" s="1">
        <v>46240</v>
      </c>
      <c r="B2466" t="s">
        <v>977</v>
      </c>
      <c r="C2466" t="s">
        <v>7</v>
      </c>
      <c r="D2466" t="s">
        <v>1155</v>
      </c>
      <c r="E2466" t="s">
        <v>837</v>
      </c>
      <c r="F2466" t="s">
        <v>1256</v>
      </c>
      <c r="G2466" t="s">
        <v>1257</v>
      </c>
      <c r="H2466" s="1">
        <v>46148</v>
      </c>
      <c r="I2466" s="1">
        <v>46150</v>
      </c>
      <c r="J2466" s="1">
        <v>46240</v>
      </c>
      <c r="K2466" t="s">
        <v>113</v>
      </c>
      <c r="L2466" t="s">
        <v>7</v>
      </c>
      <c r="M2466">
        <v>-216164.06</v>
      </c>
      <c r="N2466">
        <v>-216164.06</v>
      </c>
      <c r="O2466" t="s">
        <v>120</v>
      </c>
      <c r="P2466" t="s">
        <v>597</v>
      </c>
    </row>
    <row r="2467" spans="1:16">
      <c r="A2467" s="1">
        <v>46245</v>
      </c>
      <c r="B2467" t="s">
        <v>977</v>
      </c>
      <c r="C2467" t="s">
        <v>7</v>
      </c>
      <c r="D2467" t="s">
        <v>1155</v>
      </c>
      <c r="E2467" t="s">
        <v>837</v>
      </c>
      <c r="F2467" t="s">
        <v>1258</v>
      </c>
      <c r="G2467" t="s">
        <v>1259</v>
      </c>
      <c r="H2467" s="1">
        <v>46149</v>
      </c>
      <c r="I2467" s="1">
        <v>46153</v>
      </c>
      <c r="J2467" s="1">
        <v>46245</v>
      </c>
      <c r="K2467" t="s">
        <v>113</v>
      </c>
      <c r="L2467" t="s">
        <v>7</v>
      </c>
      <c r="M2467">
        <v>-1720089.5</v>
      </c>
      <c r="N2467">
        <v>-1720089.5</v>
      </c>
      <c r="O2467" t="s">
        <v>120</v>
      </c>
      <c r="P2467" t="s">
        <v>830</v>
      </c>
    </row>
    <row r="2468" spans="1:16">
      <c r="A2468" s="1">
        <v>46245</v>
      </c>
      <c r="B2468" t="s">
        <v>977</v>
      </c>
      <c r="C2468" t="s">
        <v>7</v>
      </c>
      <c r="D2468" t="s">
        <v>1155</v>
      </c>
      <c r="E2468" t="s">
        <v>837</v>
      </c>
      <c r="F2468" t="s">
        <v>1258</v>
      </c>
      <c r="G2468" t="s">
        <v>1259</v>
      </c>
      <c r="H2468" s="1">
        <v>46149</v>
      </c>
      <c r="I2468" s="1">
        <v>46153</v>
      </c>
      <c r="J2468" s="1">
        <v>46245</v>
      </c>
      <c r="K2468" t="s">
        <v>980</v>
      </c>
      <c r="L2468" t="s">
        <v>7</v>
      </c>
      <c r="M2468">
        <v>-180450000</v>
      </c>
      <c r="N2468">
        <v>-180450000</v>
      </c>
      <c r="O2468" t="s">
        <v>120</v>
      </c>
      <c r="P2468" t="s">
        <v>830</v>
      </c>
    </row>
    <row r="2469" spans="1:16">
      <c r="A2469" s="1">
        <v>46239</v>
      </c>
      <c r="B2469" t="s">
        <v>977</v>
      </c>
      <c r="C2469" t="s">
        <v>7</v>
      </c>
      <c r="D2469" t="s">
        <v>1155</v>
      </c>
      <c r="E2469" t="s">
        <v>837</v>
      </c>
      <c r="F2469" t="s">
        <v>1260</v>
      </c>
      <c r="G2469" t="s">
        <v>1261</v>
      </c>
      <c r="H2469" s="1">
        <v>46154</v>
      </c>
      <c r="I2469" s="1">
        <v>46156</v>
      </c>
      <c r="J2469" s="1">
        <v>46239</v>
      </c>
      <c r="K2469" t="s">
        <v>113</v>
      </c>
      <c r="L2469" t="s">
        <v>7</v>
      </c>
      <c r="M2469">
        <v>-293174.44</v>
      </c>
      <c r="N2469">
        <v>-293174.44</v>
      </c>
      <c r="O2469" t="s">
        <v>120</v>
      </c>
      <c r="P2469" t="s">
        <v>597</v>
      </c>
    </row>
    <row r="2470" spans="1:16">
      <c r="A2470" s="1">
        <v>46239</v>
      </c>
      <c r="B2470" t="s">
        <v>977</v>
      </c>
      <c r="C2470" t="s">
        <v>7</v>
      </c>
      <c r="D2470" t="s">
        <v>1155</v>
      </c>
      <c r="E2470" t="s">
        <v>837</v>
      </c>
      <c r="F2470" t="s">
        <v>1260</v>
      </c>
      <c r="G2470" t="s">
        <v>1261</v>
      </c>
      <c r="H2470" s="1">
        <v>46154</v>
      </c>
      <c r="I2470" s="1">
        <v>46156</v>
      </c>
      <c r="J2470" s="1">
        <v>46239</v>
      </c>
      <c r="K2470" t="s">
        <v>980</v>
      </c>
      <c r="L2470" t="s">
        <v>7</v>
      </c>
      <c r="M2470">
        <v>-34000000</v>
      </c>
      <c r="N2470">
        <v>-34000000</v>
      </c>
      <c r="O2470" t="s">
        <v>120</v>
      </c>
      <c r="P2470" t="s">
        <v>597</v>
      </c>
    </row>
    <row r="2471" spans="1:16">
      <c r="A2471" s="1">
        <v>46251</v>
      </c>
      <c r="B2471" t="s">
        <v>977</v>
      </c>
      <c r="C2471" t="s">
        <v>7</v>
      </c>
      <c r="D2471" t="s">
        <v>1155</v>
      </c>
      <c r="E2471" t="s">
        <v>837</v>
      </c>
      <c r="F2471" t="s">
        <v>1262</v>
      </c>
      <c r="G2471" t="s">
        <v>1263</v>
      </c>
      <c r="H2471" s="1">
        <v>46156</v>
      </c>
      <c r="I2471" s="1">
        <v>46157</v>
      </c>
      <c r="J2471" s="1">
        <v>46251</v>
      </c>
      <c r="K2471" t="s">
        <v>113</v>
      </c>
      <c r="L2471" t="s">
        <v>7</v>
      </c>
      <c r="M2471">
        <v>-582800</v>
      </c>
      <c r="N2471">
        <v>-582800</v>
      </c>
      <c r="O2471" t="s">
        <v>120</v>
      </c>
      <c r="P2471" t="s">
        <v>862</v>
      </c>
    </row>
    <row r="2472" spans="1:16">
      <c r="A2472" s="1">
        <v>46251</v>
      </c>
      <c r="B2472" t="s">
        <v>977</v>
      </c>
      <c r="C2472" t="s">
        <v>7</v>
      </c>
      <c r="D2472" t="s">
        <v>1155</v>
      </c>
      <c r="E2472" t="s">
        <v>837</v>
      </c>
      <c r="F2472" t="s">
        <v>1262</v>
      </c>
      <c r="G2472" t="s">
        <v>1263</v>
      </c>
      <c r="H2472" s="1">
        <v>46156</v>
      </c>
      <c r="I2472" s="1">
        <v>46157</v>
      </c>
      <c r="J2472" s="1">
        <v>46251</v>
      </c>
      <c r="K2472" t="s">
        <v>980</v>
      </c>
      <c r="L2472" t="s">
        <v>7</v>
      </c>
      <c r="M2472">
        <v>-60000000</v>
      </c>
      <c r="N2472">
        <v>-60000000</v>
      </c>
      <c r="O2472" t="s">
        <v>120</v>
      </c>
      <c r="P2472" t="s">
        <v>862</v>
      </c>
    </row>
    <row r="2473" spans="1:16">
      <c r="A2473" s="1">
        <v>46253</v>
      </c>
      <c r="B2473" t="s">
        <v>977</v>
      </c>
      <c r="C2473" t="s">
        <v>7</v>
      </c>
      <c r="D2473" t="s">
        <v>1155</v>
      </c>
      <c r="E2473" t="s">
        <v>837</v>
      </c>
      <c r="F2473" t="s">
        <v>1264</v>
      </c>
      <c r="G2473" t="s">
        <v>1265</v>
      </c>
      <c r="H2473" s="1">
        <v>46157</v>
      </c>
      <c r="I2473" s="1">
        <v>46161</v>
      </c>
      <c r="J2473" s="1">
        <v>46253</v>
      </c>
      <c r="K2473" t="s">
        <v>980</v>
      </c>
      <c r="L2473" t="s">
        <v>7</v>
      </c>
      <c r="M2473">
        <v>-49875000</v>
      </c>
      <c r="N2473">
        <v>-49875000</v>
      </c>
      <c r="O2473" t="s">
        <v>120</v>
      </c>
      <c r="P2473" t="s">
        <v>862</v>
      </c>
    </row>
    <row r="2474" spans="1:16">
      <c r="A2474" s="1">
        <v>46253</v>
      </c>
      <c r="B2474" t="s">
        <v>977</v>
      </c>
      <c r="C2474" t="s">
        <v>7</v>
      </c>
      <c r="D2474" t="s">
        <v>1155</v>
      </c>
      <c r="E2474" t="s">
        <v>837</v>
      </c>
      <c r="F2474" t="s">
        <v>1264</v>
      </c>
      <c r="G2474" t="s">
        <v>1265</v>
      </c>
      <c r="H2474" s="1">
        <v>46157</v>
      </c>
      <c r="I2474" s="1">
        <v>46161</v>
      </c>
      <c r="J2474" s="1">
        <v>46253</v>
      </c>
      <c r="K2474" t="s">
        <v>113</v>
      </c>
      <c r="L2474" t="s">
        <v>7</v>
      </c>
      <c r="M2474">
        <v>-474145</v>
      </c>
      <c r="N2474">
        <v>-474145</v>
      </c>
      <c r="O2474" t="s">
        <v>120</v>
      </c>
      <c r="P2474" t="s">
        <v>862</v>
      </c>
    </row>
    <row r="2475" spans="1:16">
      <c r="A2475" s="1">
        <v>46254</v>
      </c>
      <c r="B2475" t="s">
        <v>977</v>
      </c>
      <c r="C2475" t="s">
        <v>7</v>
      </c>
      <c r="D2475" t="s">
        <v>1155</v>
      </c>
      <c r="E2475" t="s">
        <v>837</v>
      </c>
      <c r="F2475" t="s">
        <v>1266</v>
      </c>
      <c r="G2475" t="s">
        <v>1267</v>
      </c>
      <c r="H2475" s="1">
        <v>46160</v>
      </c>
      <c r="I2475" s="1">
        <v>46162</v>
      </c>
      <c r="J2475" s="1">
        <v>46254</v>
      </c>
      <c r="K2475" t="s">
        <v>980</v>
      </c>
      <c r="L2475" t="s">
        <v>7</v>
      </c>
      <c r="M2475">
        <v>-12075000</v>
      </c>
      <c r="N2475">
        <v>-12075000</v>
      </c>
      <c r="O2475" t="s">
        <v>120</v>
      </c>
      <c r="P2475" t="s">
        <v>830</v>
      </c>
    </row>
    <row r="2476" spans="1:16">
      <c r="A2476" s="1">
        <v>46254</v>
      </c>
      <c r="B2476" t="s">
        <v>977</v>
      </c>
      <c r="C2476" t="s">
        <v>7</v>
      </c>
      <c r="D2476" t="s">
        <v>1155</v>
      </c>
      <c r="E2476" t="s">
        <v>837</v>
      </c>
      <c r="F2476" t="s">
        <v>1266</v>
      </c>
      <c r="G2476" t="s">
        <v>1267</v>
      </c>
      <c r="H2476" s="1">
        <v>46160</v>
      </c>
      <c r="I2476" s="1">
        <v>46162</v>
      </c>
      <c r="J2476" s="1">
        <v>46254</v>
      </c>
      <c r="K2476" t="s">
        <v>113</v>
      </c>
      <c r="L2476" t="s">
        <v>7</v>
      </c>
      <c r="M2476">
        <v>-115410.17</v>
      </c>
      <c r="N2476">
        <v>-115410.17</v>
      </c>
      <c r="O2476" t="s">
        <v>120</v>
      </c>
      <c r="P2476" t="s">
        <v>830</v>
      </c>
    </row>
    <row r="2477" spans="1:16">
      <c r="A2477" s="1">
        <v>46231</v>
      </c>
      <c r="B2477" t="s">
        <v>977</v>
      </c>
      <c r="C2477" t="s">
        <v>7</v>
      </c>
      <c r="D2477" t="s">
        <v>1155</v>
      </c>
      <c r="E2477" t="s">
        <v>837</v>
      </c>
      <c r="F2477" t="s">
        <v>1268</v>
      </c>
      <c r="G2477" t="s">
        <v>1269</v>
      </c>
      <c r="H2477" s="1">
        <v>46168</v>
      </c>
      <c r="I2477" s="1">
        <v>46170</v>
      </c>
      <c r="J2477" s="1">
        <v>46231</v>
      </c>
      <c r="K2477" t="s">
        <v>113</v>
      </c>
      <c r="L2477" t="s">
        <v>7</v>
      </c>
      <c r="M2477">
        <v>-398212.86</v>
      </c>
      <c r="N2477">
        <v>-398212.86</v>
      </c>
      <c r="O2477" t="s">
        <v>120</v>
      </c>
      <c r="P2477" t="s">
        <v>597</v>
      </c>
    </row>
    <row r="2478" spans="1:16">
      <c r="A2478" s="1">
        <v>46231</v>
      </c>
      <c r="B2478" t="s">
        <v>977</v>
      </c>
      <c r="C2478" t="s">
        <v>7</v>
      </c>
      <c r="D2478" t="s">
        <v>1155</v>
      </c>
      <c r="E2478" t="s">
        <v>837</v>
      </c>
      <c r="F2478" t="s">
        <v>1268</v>
      </c>
      <c r="G2478" t="s">
        <v>1269</v>
      </c>
      <c r="H2478" s="1">
        <v>46168</v>
      </c>
      <c r="I2478" s="1">
        <v>46170</v>
      </c>
      <c r="J2478" s="1">
        <v>46231</v>
      </c>
      <c r="K2478" t="s">
        <v>980</v>
      </c>
      <c r="L2478" t="s">
        <v>7</v>
      </c>
      <c r="M2478">
        <v>-62921250</v>
      </c>
      <c r="N2478">
        <v>-62921250</v>
      </c>
      <c r="O2478" t="s">
        <v>120</v>
      </c>
      <c r="P2478" t="s">
        <v>597</v>
      </c>
    </row>
    <row r="2479" spans="1:16">
      <c r="A2479" s="1">
        <v>46204</v>
      </c>
      <c r="B2479" t="s">
        <v>977</v>
      </c>
      <c r="C2479" t="s">
        <v>7</v>
      </c>
      <c r="D2479" t="s">
        <v>1155</v>
      </c>
      <c r="E2479" t="s">
        <v>837</v>
      </c>
      <c r="F2479" t="s">
        <v>1270</v>
      </c>
      <c r="G2479" t="s">
        <v>1271</v>
      </c>
      <c r="H2479" s="1">
        <v>46204</v>
      </c>
      <c r="I2479" s="1">
        <v>46204</v>
      </c>
      <c r="J2479" s="1">
        <v>46218</v>
      </c>
      <c r="K2479" t="s">
        <v>980</v>
      </c>
      <c r="L2479" t="s">
        <v>7</v>
      </c>
      <c r="M2479">
        <v>10500000</v>
      </c>
      <c r="N2479">
        <v>10500000</v>
      </c>
      <c r="O2479" t="s">
        <v>120</v>
      </c>
      <c r="P2479" t="s">
        <v>430</v>
      </c>
    </row>
    <row r="2480" spans="1:16">
      <c r="A2480" s="1">
        <v>46218</v>
      </c>
      <c r="B2480" t="s">
        <v>977</v>
      </c>
      <c r="C2480" t="s">
        <v>7</v>
      </c>
      <c r="D2480" t="s">
        <v>1155</v>
      </c>
      <c r="E2480" t="s">
        <v>837</v>
      </c>
      <c r="F2480" t="s">
        <v>1270</v>
      </c>
      <c r="G2480" t="s">
        <v>1271</v>
      </c>
      <c r="H2480" s="1">
        <v>46204</v>
      </c>
      <c r="I2480" s="1">
        <v>46204</v>
      </c>
      <c r="J2480" s="1">
        <v>46218</v>
      </c>
      <c r="K2480" t="s">
        <v>980</v>
      </c>
      <c r="L2480" t="s">
        <v>7</v>
      </c>
      <c r="M2480">
        <v>-10500000</v>
      </c>
      <c r="N2480">
        <v>-10500000</v>
      </c>
      <c r="O2480" t="s">
        <v>120</v>
      </c>
      <c r="P2480" t="s">
        <v>430</v>
      </c>
    </row>
    <row r="2481" spans="1:16">
      <c r="A2481" s="1">
        <v>46218</v>
      </c>
      <c r="B2481" t="s">
        <v>977</v>
      </c>
      <c r="C2481" t="s">
        <v>7</v>
      </c>
      <c r="D2481" t="s">
        <v>1155</v>
      </c>
      <c r="E2481" t="s">
        <v>837</v>
      </c>
      <c r="F2481" t="s">
        <v>1270</v>
      </c>
      <c r="G2481" t="s">
        <v>1271</v>
      </c>
      <c r="H2481" s="1">
        <v>46204</v>
      </c>
      <c r="I2481" s="1">
        <v>46204</v>
      </c>
      <c r="J2481" s="1">
        <v>46218</v>
      </c>
      <c r="K2481" t="s">
        <v>113</v>
      </c>
      <c r="L2481" t="s">
        <v>7</v>
      </c>
      <c r="M2481">
        <v>-15067.5</v>
      </c>
      <c r="N2481">
        <v>-15067.5</v>
      </c>
      <c r="O2481" t="s">
        <v>120</v>
      </c>
      <c r="P2481" t="s">
        <v>430</v>
      </c>
    </row>
    <row r="2482" spans="1:16">
      <c r="A2482" s="1">
        <v>46209</v>
      </c>
      <c r="B2482" t="s">
        <v>977</v>
      </c>
      <c r="C2482" t="s">
        <v>7</v>
      </c>
      <c r="D2482" t="s">
        <v>1155</v>
      </c>
      <c r="E2482" t="s">
        <v>837</v>
      </c>
      <c r="F2482" t="s">
        <v>1272</v>
      </c>
      <c r="G2482" t="s">
        <v>844</v>
      </c>
      <c r="H2482" s="1">
        <v>46204</v>
      </c>
      <c r="I2482" s="1">
        <v>46209</v>
      </c>
      <c r="J2482" s="1">
        <v>46301</v>
      </c>
      <c r="K2482" t="s">
        <v>980</v>
      </c>
      <c r="L2482" t="s">
        <v>7</v>
      </c>
      <c r="M2482">
        <v>91614375</v>
      </c>
      <c r="N2482">
        <v>91614375</v>
      </c>
      <c r="O2482" t="s">
        <v>120</v>
      </c>
      <c r="P2482" t="s">
        <v>597</v>
      </c>
    </row>
    <row r="2483" spans="1:16">
      <c r="A2483" s="1">
        <v>46213</v>
      </c>
      <c r="B2483" t="s">
        <v>977</v>
      </c>
      <c r="C2483" t="s">
        <v>7</v>
      </c>
      <c r="D2483" t="s">
        <v>1155</v>
      </c>
      <c r="E2483" t="s">
        <v>837</v>
      </c>
      <c r="F2483" t="s">
        <v>1273</v>
      </c>
      <c r="G2483" t="s">
        <v>882</v>
      </c>
      <c r="H2483" s="1">
        <v>46211</v>
      </c>
      <c r="I2483" s="1">
        <v>46213</v>
      </c>
      <c r="J2483" s="1">
        <v>46308</v>
      </c>
      <c r="K2483" t="s">
        <v>980</v>
      </c>
      <c r="L2483" t="s">
        <v>7</v>
      </c>
      <c r="M2483">
        <v>90500000</v>
      </c>
      <c r="N2483">
        <v>90500000</v>
      </c>
      <c r="O2483" t="s">
        <v>120</v>
      </c>
      <c r="P2483" t="s">
        <v>597</v>
      </c>
    </row>
    <row r="2484" spans="1:16">
      <c r="A2484" s="1">
        <v>46213</v>
      </c>
      <c r="B2484" t="s">
        <v>977</v>
      </c>
      <c r="C2484" t="s">
        <v>7</v>
      </c>
      <c r="D2484" t="s">
        <v>1155</v>
      </c>
      <c r="E2484" t="s">
        <v>837</v>
      </c>
      <c r="F2484" t="s">
        <v>1274</v>
      </c>
      <c r="G2484" t="s">
        <v>917</v>
      </c>
      <c r="H2484" s="1">
        <v>46211</v>
      </c>
      <c r="I2484" s="1">
        <v>46213</v>
      </c>
      <c r="J2484" s="1">
        <v>46371</v>
      </c>
      <c r="K2484" t="s">
        <v>980</v>
      </c>
      <c r="L2484" t="s">
        <v>7</v>
      </c>
      <c r="M2484">
        <v>34500000</v>
      </c>
      <c r="N2484">
        <v>34500000</v>
      </c>
      <c r="O2484" t="s">
        <v>120</v>
      </c>
      <c r="P2484" t="s">
        <v>586</v>
      </c>
    </row>
    <row r="2485" spans="1:16">
      <c r="A2485" s="1">
        <v>46216</v>
      </c>
      <c r="B2485" t="s">
        <v>977</v>
      </c>
      <c r="C2485" t="s">
        <v>7</v>
      </c>
      <c r="D2485" t="s">
        <v>1155</v>
      </c>
      <c r="E2485" t="s">
        <v>837</v>
      </c>
      <c r="F2485" t="s">
        <v>1275</v>
      </c>
      <c r="G2485" t="s">
        <v>883</v>
      </c>
      <c r="H2485" s="1">
        <v>46212</v>
      </c>
      <c r="I2485" s="1">
        <v>46216</v>
      </c>
      <c r="J2485" s="1">
        <v>46308</v>
      </c>
      <c r="K2485" t="s">
        <v>980</v>
      </c>
      <c r="L2485" t="s">
        <v>7</v>
      </c>
      <c r="M2485">
        <v>171500000</v>
      </c>
      <c r="N2485">
        <v>171500000</v>
      </c>
      <c r="O2485" t="s">
        <v>120</v>
      </c>
      <c r="P2485" t="s">
        <v>597</v>
      </c>
    </row>
    <row r="2486" spans="1:16">
      <c r="A2486" s="1">
        <v>46218</v>
      </c>
      <c r="B2486" t="s">
        <v>977</v>
      </c>
      <c r="C2486" t="s">
        <v>7</v>
      </c>
      <c r="D2486" t="s">
        <v>1155</v>
      </c>
      <c r="E2486" t="s">
        <v>837</v>
      </c>
      <c r="F2486" t="s">
        <v>1276</v>
      </c>
      <c r="G2486" t="s">
        <v>859</v>
      </c>
      <c r="H2486" s="1">
        <v>46216</v>
      </c>
      <c r="I2486" s="1">
        <v>46218</v>
      </c>
      <c r="J2486" s="1">
        <v>46365</v>
      </c>
      <c r="K2486" t="s">
        <v>980</v>
      </c>
      <c r="L2486" t="s">
        <v>7</v>
      </c>
      <c r="M2486">
        <v>69200000</v>
      </c>
      <c r="N2486">
        <v>69200000</v>
      </c>
      <c r="O2486" t="s">
        <v>120</v>
      </c>
      <c r="P2486" t="s">
        <v>830</v>
      </c>
    </row>
    <row r="2487" spans="1:16">
      <c r="A2487" s="1">
        <v>46218</v>
      </c>
      <c r="B2487" t="s">
        <v>977</v>
      </c>
      <c r="C2487" t="s">
        <v>7</v>
      </c>
      <c r="D2487" t="s">
        <v>1155</v>
      </c>
      <c r="E2487" t="s">
        <v>837</v>
      </c>
      <c r="F2487" t="s">
        <v>1277</v>
      </c>
      <c r="G2487" t="s">
        <v>870</v>
      </c>
      <c r="H2487" s="1">
        <v>46216</v>
      </c>
      <c r="I2487" s="1">
        <v>46218</v>
      </c>
      <c r="J2487" s="1">
        <v>46371</v>
      </c>
      <c r="K2487" t="s">
        <v>980</v>
      </c>
      <c r="L2487" t="s">
        <v>7</v>
      </c>
      <c r="M2487">
        <v>104000000</v>
      </c>
      <c r="N2487">
        <v>104000000</v>
      </c>
      <c r="O2487" t="s">
        <v>120</v>
      </c>
      <c r="P2487" t="s">
        <v>830</v>
      </c>
    </row>
    <row r="2488" spans="1:16">
      <c r="A2488" s="1">
        <v>46219</v>
      </c>
      <c r="B2488" t="s">
        <v>977</v>
      </c>
      <c r="C2488" t="s">
        <v>7</v>
      </c>
      <c r="D2488" t="s">
        <v>1155</v>
      </c>
      <c r="E2488" t="s">
        <v>837</v>
      </c>
      <c r="F2488" t="s">
        <v>1278</v>
      </c>
      <c r="G2488" t="s">
        <v>836</v>
      </c>
      <c r="H2488" s="1">
        <v>46217</v>
      </c>
      <c r="I2488" s="1">
        <v>46219</v>
      </c>
      <c r="J2488" s="1">
        <v>46402</v>
      </c>
      <c r="K2488" t="s">
        <v>980</v>
      </c>
      <c r="L2488" t="s">
        <v>7</v>
      </c>
      <c r="M2488">
        <v>33041250</v>
      </c>
      <c r="N2488">
        <v>33041250</v>
      </c>
      <c r="O2488" t="s">
        <v>120</v>
      </c>
      <c r="P2488" t="s">
        <v>586</v>
      </c>
    </row>
    <row r="2489" spans="1:16">
      <c r="A2489" s="1">
        <v>46219</v>
      </c>
      <c r="B2489" t="s">
        <v>977</v>
      </c>
      <c r="C2489" t="s">
        <v>7</v>
      </c>
      <c r="D2489" t="s">
        <v>1155</v>
      </c>
      <c r="E2489" t="s">
        <v>837</v>
      </c>
      <c r="F2489" t="s">
        <v>1279</v>
      </c>
      <c r="G2489" t="s">
        <v>907</v>
      </c>
      <c r="H2489" s="1">
        <v>46217</v>
      </c>
      <c r="I2489" s="1">
        <v>46219</v>
      </c>
      <c r="J2489" s="1">
        <v>46311</v>
      </c>
      <c r="K2489" t="s">
        <v>980</v>
      </c>
      <c r="L2489" t="s">
        <v>7</v>
      </c>
      <c r="M2489">
        <v>219362500</v>
      </c>
      <c r="N2489">
        <v>219362500</v>
      </c>
      <c r="O2489" t="s">
        <v>120</v>
      </c>
      <c r="P2489" t="s">
        <v>586</v>
      </c>
    </row>
    <row r="2490" spans="1:16">
      <c r="A2490" s="1">
        <v>46226</v>
      </c>
      <c r="B2490" t="s">
        <v>977</v>
      </c>
      <c r="C2490" t="s">
        <v>7</v>
      </c>
      <c r="D2490" t="s">
        <v>1155</v>
      </c>
      <c r="E2490" t="s">
        <v>837</v>
      </c>
      <c r="F2490" t="s">
        <v>1280</v>
      </c>
      <c r="G2490" t="s">
        <v>885</v>
      </c>
      <c r="H2490" s="1">
        <v>46224</v>
      </c>
      <c r="I2490" s="1">
        <v>46226</v>
      </c>
      <c r="J2490" s="1">
        <v>46318</v>
      </c>
      <c r="K2490" t="s">
        <v>980</v>
      </c>
      <c r="L2490" t="s">
        <v>7</v>
      </c>
      <c r="M2490">
        <v>83622500</v>
      </c>
      <c r="N2490">
        <v>83622500</v>
      </c>
      <c r="O2490" t="s">
        <v>120</v>
      </c>
      <c r="P2490" t="s">
        <v>597</v>
      </c>
    </row>
    <row r="2491" spans="1:16">
      <c r="A2491" s="1">
        <v>46227</v>
      </c>
      <c r="B2491" t="s">
        <v>977</v>
      </c>
      <c r="C2491" t="s">
        <v>7</v>
      </c>
      <c r="D2491" t="s">
        <v>1155</v>
      </c>
      <c r="E2491" t="s">
        <v>837</v>
      </c>
      <c r="F2491" t="s">
        <v>1281</v>
      </c>
      <c r="G2491" t="s">
        <v>926</v>
      </c>
      <c r="H2491" s="1">
        <v>46225</v>
      </c>
      <c r="I2491" s="1">
        <v>46227</v>
      </c>
      <c r="J2491" s="1">
        <v>46412</v>
      </c>
      <c r="K2491" t="s">
        <v>980</v>
      </c>
      <c r="L2491" t="s">
        <v>7</v>
      </c>
      <c r="M2491">
        <v>49061250</v>
      </c>
      <c r="N2491">
        <v>49061250</v>
      </c>
      <c r="O2491" t="s">
        <v>120</v>
      </c>
      <c r="P2491" t="s">
        <v>586</v>
      </c>
    </row>
    <row r="2492" spans="1:16">
      <c r="A2492" s="1">
        <v>46230</v>
      </c>
      <c r="B2492" t="s">
        <v>977</v>
      </c>
      <c r="C2492" t="s">
        <v>7</v>
      </c>
      <c r="D2492" t="s">
        <v>1155</v>
      </c>
      <c r="E2492" t="s">
        <v>837</v>
      </c>
      <c r="F2492" t="s">
        <v>1282</v>
      </c>
      <c r="G2492" t="s">
        <v>932</v>
      </c>
      <c r="H2492" s="1">
        <v>46226</v>
      </c>
      <c r="I2492" s="1">
        <v>46230</v>
      </c>
      <c r="J2492" s="1">
        <v>46322</v>
      </c>
      <c r="K2492" t="s">
        <v>980</v>
      </c>
      <c r="L2492" t="s">
        <v>7</v>
      </c>
      <c r="M2492">
        <v>103140625</v>
      </c>
      <c r="N2492">
        <v>103140625</v>
      </c>
      <c r="O2492" t="s">
        <v>120</v>
      </c>
      <c r="P2492" t="s">
        <v>430</v>
      </c>
    </row>
    <row r="2493" spans="1:16">
      <c r="A2493" s="1">
        <v>46231</v>
      </c>
      <c r="B2493" t="s">
        <v>977</v>
      </c>
      <c r="C2493" t="s">
        <v>7</v>
      </c>
      <c r="D2493" t="s">
        <v>1155</v>
      </c>
      <c r="E2493" t="s">
        <v>837</v>
      </c>
      <c r="F2493" t="s">
        <v>1283</v>
      </c>
      <c r="G2493" t="s">
        <v>866</v>
      </c>
      <c r="H2493" s="1">
        <v>46227</v>
      </c>
      <c r="I2493" s="1">
        <v>46231</v>
      </c>
      <c r="J2493" s="1">
        <v>46323</v>
      </c>
      <c r="K2493" t="s">
        <v>980</v>
      </c>
      <c r="L2493" t="s">
        <v>7</v>
      </c>
      <c r="M2493">
        <v>17609375</v>
      </c>
      <c r="N2493">
        <v>17609375</v>
      </c>
      <c r="O2493" t="s">
        <v>120</v>
      </c>
      <c r="P2493" t="s">
        <v>830</v>
      </c>
    </row>
    <row r="2494" spans="1:16">
      <c r="A2494" s="1">
        <v>46233</v>
      </c>
      <c r="B2494" t="s">
        <v>977</v>
      </c>
      <c r="C2494" t="s">
        <v>7</v>
      </c>
      <c r="D2494" t="s">
        <v>1155</v>
      </c>
      <c r="E2494" t="s">
        <v>837</v>
      </c>
      <c r="F2494" t="s">
        <v>1284</v>
      </c>
      <c r="G2494" t="s">
        <v>916</v>
      </c>
      <c r="H2494" s="1">
        <v>46231</v>
      </c>
      <c r="I2494" s="1">
        <v>46233</v>
      </c>
      <c r="J2494" s="1">
        <v>46325</v>
      </c>
      <c r="K2494" t="s">
        <v>980</v>
      </c>
      <c r="L2494" t="s">
        <v>7</v>
      </c>
      <c r="M2494">
        <v>92575000</v>
      </c>
      <c r="N2494">
        <v>92575000</v>
      </c>
      <c r="O2494" t="s">
        <v>120</v>
      </c>
      <c r="P2494" t="s">
        <v>597</v>
      </c>
    </row>
    <row r="2495" spans="1:16">
      <c r="A2495" s="1">
        <v>46233</v>
      </c>
      <c r="B2495" t="s">
        <v>977</v>
      </c>
      <c r="C2495" t="s">
        <v>7</v>
      </c>
      <c r="D2495" t="s">
        <v>1155</v>
      </c>
      <c r="E2495" t="s">
        <v>837</v>
      </c>
      <c r="F2495" t="s">
        <v>1285</v>
      </c>
      <c r="G2495" t="s">
        <v>902</v>
      </c>
      <c r="H2495" s="1">
        <v>46231</v>
      </c>
      <c r="I2495" s="1">
        <v>46233</v>
      </c>
      <c r="J2495" s="1">
        <v>46317</v>
      </c>
      <c r="K2495" t="s">
        <v>980</v>
      </c>
      <c r="L2495" t="s">
        <v>7</v>
      </c>
      <c r="M2495">
        <v>13081250</v>
      </c>
      <c r="N2495">
        <v>13081250</v>
      </c>
      <c r="O2495" t="s">
        <v>120</v>
      </c>
      <c r="P2495" t="s">
        <v>830</v>
      </c>
    </row>
    <row r="2496" spans="1:16">
      <c r="A2496" s="1">
        <v>46237</v>
      </c>
      <c r="B2496" t="s">
        <v>977</v>
      </c>
      <c r="C2496" t="s">
        <v>7</v>
      </c>
      <c r="D2496" t="s">
        <v>1155</v>
      </c>
      <c r="E2496" t="s">
        <v>837</v>
      </c>
      <c r="F2496" t="s">
        <v>1286</v>
      </c>
      <c r="G2496" t="s">
        <v>928</v>
      </c>
      <c r="H2496" s="1">
        <v>46233</v>
      </c>
      <c r="I2496" s="1">
        <v>46237</v>
      </c>
      <c r="J2496" s="1">
        <v>46329</v>
      </c>
      <c r="K2496" t="s">
        <v>980</v>
      </c>
      <c r="L2496" t="s">
        <v>7</v>
      </c>
      <c r="M2496">
        <v>100246250</v>
      </c>
      <c r="N2496">
        <v>100246250</v>
      </c>
      <c r="O2496" t="s">
        <v>120</v>
      </c>
      <c r="P2496" t="s">
        <v>830</v>
      </c>
    </row>
    <row r="2497" spans="1:16">
      <c r="A2497" s="1">
        <v>46238</v>
      </c>
      <c r="B2497" t="s">
        <v>977</v>
      </c>
      <c r="C2497" t="s">
        <v>7</v>
      </c>
      <c r="D2497" t="s">
        <v>1155</v>
      </c>
      <c r="E2497" t="s">
        <v>837</v>
      </c>
      <c r="F2497" t="s">
        <v>1287</v>
      </c>
      <c r="G2497" t="s">
        <v>897</v>
      </c>
      <c r="H2497" s="1">
        <v>46233</v>
      </c>
      <c r="I2497" s="1">
        <v>46238</v>
      </c>
      <c r="J2497" s="1">
        <v>46330</v>
      </c>
      <c r="K2497" t="s">
        <v>980</v>
      </c>
      <c r="L2497" t="s">
        <v>7</v>
      </c>
      <c r="M2497">
        <v>22668750</v>
      </c>
      <c r="N2497">
        <v>22668750</v>
      </c>
      <c r="O2497" t="s">
        <v>120</v>
      </c>
      <c r="P2497" t="s">
        <v>830</v>
      </c>
    </row>
    <row r="2498" spans="1:16">
      <c r="A2498" s="1">
        <v>46238</v>
      </c>
      <c r="B2498" t="s">
        <v>977</v>
      </c>
      <c r="C2498" t="s">
        <v>7</v>
      </c>
      <c r="D2498" t="s">
        <v>1155</v>
      </c>
      <c r="E2498" t="s">
        <v>837</v>
      </c>
      <c r="F2498" t="s">
        <v>1288</v>
      </c>
      <c r="G2498" t="s">
        <v>906</v>
      </c>
      <c r="H2498" s="1">
        <v>46234</v>
      </c>
      <c r="I2498" s="1">
        <v>46238</v>
      </c>
      <c r="J2498" s="1">
        <v>46330</v>
      </c>
      <c r="K2498" t="s">
        <v>980</v>
      </c>
      <c r="L2498" t="s">
        <v>7</v>
      </c>
      <c r="M2498">
        <v>112336250</v>
      </c>
      <c r="N2498">
        <v>112336250</v>
      </c>
      <c r="O2498" t="s">
        <v>120</v>
      </c>
      <c r="P2498" t="s">
        <v>804</v>
      </c>
    </row>
    <row r="2499" spans="1:16">
      <c r="A2499" s="1">
        <v>46237</v>
      </c>
      <c r="B2499" t="s">
        <v>977</v>
      </c>
      <c r="C2499" t="s">
        <v>7</v>
      </c>
      <c r="D2499" t="s">
        <v>1155</v>
      </c>
      <c r="E2499" t="s">
        <v>837</v>
      </c>
      <c r="F2499" t="s">
        <v>1289</v>
      </c>
      <c r="G2499" t="s">
        <v>1290</v>
      </c>
      <c r="H2499" s="1">
        <v>46237</v>
      </c>
      <c r="I2499" s="1">
        <v>46237</v>
      </c>
      <c r="J2499" s="1">
        <v>46251</v>
      </c>
      <c r="K2499" t="s">
        <v>980</v>
      </c>
      <c r="L2499" t="s">
        <v>7</v>
      </c>
      <c r="M2499">
        <v>11471250</v>
      </c>
      <c r="N2499">
        <v>11471250</v>
      </c>
      <c r="O2499" t="s">
        <v>120</v>
      </c>
      <c r="P2499" t="s">
        <v>830</v>
      </c>
    </row>
    <row r="2500" spans="1:16">
      <c r="A2500" s="1">
        <v>46251</v>
      </c>
      <c r="B2500" t="s">
        <v>977</v>
      </c>
      <c r="C2500" t="s">
        <v>7</v>
      </c>
      <c r="D2500" t="s">
        <v>1155</v>
      </c>
      <c r="E2500" t="s">
        <v>837</v>
      </c>
      <c r="F2500" t="s">
        <v>1289</v>
      </c>
      <c r="G2500" t="s">
        <v>1290</v>
      </c>
      <c r="H2500" s="1">
        <v>46237</v>
      </c>
      <c r="I2500" s="1">
        <v>46237</v>
      </c>
      <c r="J2500" s="1">
        <v>46251</v>
      </c>
      <c r="K2500" t="s">
        <v>980</v>
      </c>
      <c r="L2500" t="s">
        <v>7</v>
      </c>
      <c r="M2500">
        <v>-11471250</v>
      </c>
      <c r="N2500">
        <v>-11471250</v>
      </c>
      <c r="O2500" t="s">
        <v>120</v>
      </c>
      <c r="P2500" t="s">
        <v>830</v>
      </c>
    </row>
    <row r="2501" spans="1:16">
      <c r="A2501" s="1">
        <v>46251</v>
      </c>
      <c r="B2501" t="s">
        <v>977</v>
      </c>
      <c r="C2501" t="s">
        <v>7</v>
      </c>
      <c r="D2501" t="s">
        <v>1155</v>
      </c>
      <c r="E2501" t="s">
        <v>837</v>
      </c>
      <c r="F2501" t="s">
        <v>1289</v>
      </c>
      <c r="G2501" t="s">
        <v>1290</v>
      </c>
      <c r="H2501" s="1">
        <v>46237</v>
      </c>
      <c r="I2501" s="1">
        <v>46237</v>
      </c>
      <c r="J2501" s="1">
        <v>46251</v>
      </c>
      <c r="K2501" t="s">
        <v>113</v>
      </c>
      <c r="L2501" t="s">
        <v>7</v>
      </c>
      <c r="M2501">
        <v>-16461.240000000002</v>
      </c>
      <c r="N2501">
        <v>-16461.240000000002</v>
      </c>
      <c r="O2501" t="s">
        <v>120</v>
      </c>
      <c r="P2501" t="s">
        <v>830</v>
      </c>
    </row>
    <row r="2502" spans="1:16">
      <c r="A2502" s="1">
        <v>46239</v>
      </c>
      <c r="B2502" t="s">
        <v>977</v>
      </c>
      <c r="C2502" t="s">
        <v>7</v>
      </c>
      <c r="D2502" t="s">
        <v>1155</v>
      </c>
      <c r="E2502" t="s">
        <v>837</v>
      </c>
      <c r="F2502" t="s">
        <v>1291</v>
      </c>
      <c r="G2502" t="s">
        <v>927</v>
      </c>
      <c r="H2502" s="1">
        <v>46237</v>
      </c>
      <c r="I2502" s="1">
        <v>46239</v>
      </c>
      <c r="J2502" s="1">
        <v>46331</v>
      </c>
      <c r="K2502" t="s">
        <v>980</v>
      </c>
      <c r="L2502" t="s">
        <v>7</v>
      </c>
      <c r="M2502">
        <v>61845000</v>
      </c>
      <c r="N2502">
        <v>61845000</v>
      </c>
      <c r="O2502" t="s">
        <v>120</v>
      </c>
      <c r="P2502" t="s">
        <v>834</v>
      </c>
    </row>
    <row r="2503" spans="1:16">
      <c r="A2503" s="1">
        <v>46241</v>
      </c>
      <c r="B2503" t="s">
        <v>977</v>
      </c>
      <c r="C2503" t="s">
        <v>7</v>
      </c>
      <c r="D2503" t="s">
        <v>1155</v>
      </c>
      <c r="E2503" t="s">
        <v>837</v>
      </c>
      <c r="F2503" t="s">
        <v>1292</v>
      </c>
      <c r="G2503" t="s">
        <v>861</v>
      </c>
      <c r="H2503" s="1">
        <v>46239</v>
      </c>
      <c r="I2503" s="1">
        <v>46241</v>
      </c>
      <c r="J2503" s="1">
        <v>46394</v>
      </c>
      <c r="K2503" t="s">
        <v>980</v>
      </c>
      <c r="L2503" t="s">
        <v>7</v>
      </c>
      <c r="M2503">
        <v>69912500</v>
      </c>
      <c r="N2503">
        <v>69912500</v>
      </c>
      <c r="O2503" t="s">
        <v>120</v>
      </c>
      <c r="P2503" t="s">
        <v>597</v>
      </c>
    </row>
    <row r="2504" spans="1:16">
      <c r="A2504" s="1">
        <v>46241</v>
      </c>
      <c r="B2504" t="s">
        <v>977</v>
      </c>
      <c r="C2504" t="s">
        <v>7</v>
      </c>
      <c r="D2504" t="s">
        <v>1155</v>
      </c>
      <c r="E2504" t="s">
        <v>837</v>
      </c>
      <c r="F2504" t="s">
        <v>1293</v>
      </c>
      <c r="G2504" t="s">
        <v>846</v>
      </c>
      <c r="H2504" s="1">
        <v>46239</v>
      </c>
      <c r="I2504" s="1">
        <v>46241</v>
      </c>
      <c r="J2504" s="1">
        <v>46335</v>
      </c>
      <c r="K2504" t="s">
        <v>980</v>
      </c>
      <c r="L2504" t="s">
        <v>7</v>
      </c>
      <c r="M2504">
        <v>200748750</v>
      </c>
      <c r="N2504">
        <v>200748750</v>
      </c>
      <c r="O2504" t="s">
        <v>120</v>
      </c>
      <c r="P2504" t="s">
        <v>830</v>
      </c>
    </row>
    <row r="2505" spans="1:16">
      <c r="A2505" s="1">
        <v>46246</v>
      </c>
      <c r="B2505" t="s">
        <v>977</v>
      </c>
      <c r="C2505" t="s">
        <v>7</v>
      </c>
      <c r="D2505" t="s">
        <v>1155</v>
      </c>
      <c r="E2505" t="s">
        <v>837</v>
      </c>
      <c r="F2505" t="s">
        <v>1294</v>
      </c>
      <c r="G2505" t="s">
        <v>888</v>
      </c>
      <c r="H2505" s="1">
        <v>46240</v>
      </c>
      <c r="I2505" s="1">
        <v>46246</v>
      </c>
      <c r="J2505" s="1">
        <v>46428</v>
      </c>
      <c r="K2505" t="s">
        <v>980</v>
      </c>
      <c r="L2505" t="s">
        <v>7</v>
      </c>
      <c r="M2505">
        <v>34000000</v>
      </c>
      <c r="N2505">
        <v>34000000</v>
      </c>
      <c r="O2505" t="s">
        <v>120</v>
      </c>
      <c r="P2505" t="s">
        <v>597</v>
      </c>
    </row>
    <row r="2506" spans="1:16">
      <c r="A2506" s="1">
        <v>46246</v>
      </c>
      <c r="B2506" t="s">
        <v>977</v>
      </c>
      <c r="C2506" t="s">
        <v>7</v>
      </c>
      <c r="D2506" t="s">
        <v>1155</v>
      </c>
      <c r="E2506" t="s">
        <v>837</v>
      </c>
      <c r="F2506" t="s">
        <v>1295</v>
      </c>
      <c r="G2506" t="s">
        <v>889</v>
      </c>
      <c r="H2506" s="1">
        <v>46240</v>
      </c>
      <c r="I2506" s="1">
        <v>46246</v>
      </c>
      <c r="J2506" s="1">
        <v>46339</v>
      </c>
      <c r="K2506" t="s">
        <v>980</v>
      </c>
      <c r="L2506" t="s">
        <v>7</v>
      </c>
      <c r="M2506">
        <v>98000000</v>
      </c>
      <c r="N2506">
        <v>98000000</v>
      </c>
      <c r="O2506" t="s">
        <v>120</v>
      </c>
      <c r="P2506" t="s">
        <v>597</v>
      </c>
    </row>
    <row r="2507" spans="1:16">
      <c r="A2507" s="1">
        <v>46246</v>
      </c>
      <c r="B2507" t="s">
        <v>977</v>
      </c>
      <c r="C2507" t="s">
        <v>7</v>
      </c>
      <c r="D2507" t="s">
        <v>1155</v>
      </c>
      <c r="E2507" t="s">
        <v>837</v>
      </c>
      <c r="F2507" t="s">
        <v>1296</v>
      </c>
      <c r="G2507" t="s">
        <v>905</v>
      </c>
      <c r="H2507" s="1">
        <v>46245</v>
      </c>
      <c r="I2507" s="1">
        <v>46246</v>
      </c>
      <c r="J2507" s="1">
        <v>46338</v>
      </c>
      <c r="K2507" t="s">
        <v>980</v>
      </c>
      <c r="L2507" t="s">
        <v>7</v>
      </c>
      <c r="M2507">
        <v>99866250</v>
      </c>
      <c r="N2507">
        <v>99866250</v>
      </c>
      <c r="O2507" t="s">
        <v>120</v>
      </c>
      <c r="P2507" t="s">
        <v>830</v>
      </c>
    </row>
    <row r="2508" spans="1:16">
      <c r="A2508" s="1">
        <v>46246</v>
      </c>
      <c r="B2508" t="s">
        <v>977</v>
      </c>
      <c r="C2508" t="s">
        <v>7</v>
      </c>
      <c r="D2508" t="s">
        <v>1155</v>
      </c>
      <c r="E2508" t="s">
        <v>837</v>
      </c>
      <c r="F2508" t="s">
        <v>1297</v>
      </c>
      <c r="G2508" t="s">
        <v>867</v>
      </c>
      <c r="H2508" s="1">
        <v>46245</v>
      </c>
      <c r="I2508" s="1">
        <v>46246</v>
      </c>
      <c r="J2508" s="1">
        <v>46399</v>
      </c>
      <c r="K2508" t="s">
        <v>980</v>
      </c>
      <c r="L2508" t="s">
        <v>7</v>
      </c>
      <c r="M2508">
        <v>121453750</v>
      </c>
      <c r="N2508">
        <v>121453750</v>
      </c>
      <c r="O2508" t="s">
        <v>120</v>
      </c>
      <c r="P2508" t="s">
        <v>804</v>
      </c>
    </row>
    <row r="2509" spans="1:16">
      <c r="A2509" s="1">
        <v>46251</v>
      </c>
      <c r="B2509" t="s">
        <v>977</v>
      </c>
      <c r="C2509" t="s">
        <v>7</v>
      </c>
      <c r="D2509" t="s">
        <v>1155</v>
      </c>
      <c r="E2509" t="s">
        <v>837</v>
      </c>
      <c r="F2509" t="s">
        <v>1298</v>
      </c>
      <c r="G2509" t="s">
        <v>910</v>
      </c>
      <c r="H2509" s="1">
        <v>46246</v>
      </c>
      <c r="I2509" s="1">
        <v>46251</v>
      </c>
      <c r="J2509" s="1">
        <v>46434</v>
      </c>
      <c r="K2509" t="s">
        <v>980</v>
      </c>
      <c r="L2509" t="s">
        <v>7</v>
      </c>
      <c r="M2509">
        <v>40050000</v>
      </c>
      <c r="N2509">
        <v>40050000</v>
      </c>
      <c r="O2509" t="s">
        <v>120</v>
      </c>
      <c r="P2509" t="s">
        <v>597</v>
      </c>
    </row>
    <row r="2510" spans="1:16">
      <c r="A2510" s="1">
        <v>46251</v>
      </c>
      <c r="B2510" t="s">
        <v>977</v>
      </c>
      <c r="C2510" t="s">
        <v>7</v>
      </c>
      <c r="D2510" t="s">
        <v>1155</v>
      </c>
      <c r="E2510" t="s">
        <v>837</v>
      </c>
      <c r="F2510" t="s">
        <v>1299</v>
      </c>
      <c r="G2510" t="s">
        <v>839</v>
      </c>
      <c r="H2510" s="1">
        <v>46247</v>
      </c>
      <c r="I2510" s="1">
        <v>46251</v>
      </c>
      <c r="J2510" s="1">
        <v>46434</v>
      </c>
      <c r="K2510" t="s">
        <v>980</v>
      </c>
      <c r="L2510" t="s">
        <v>7</v>
      </c>
      <c r="M2510">
        <v>60075000</v>
      </c>
      <c r="N2510">
        <v>60075000</v>
      </c>
      <c r="O2510" t="s">
        <v>120</v>
      </c>
      <c r="P2510" t="s">
        <v>804</v>
      </c>
    </row>
    <row r="2511" spans="1:16">
      <c r="A2511" s="1">
        <v>46251</v>
      </c>
      <c r="B2511" t="s">
        <v>977</v>
      </c>
      <c r="C2511" t="s">
        <v>7</v>
      </c>
      <c r="D2511" t="s">
        <v>1155</v>
      </c>
      <c r="E2511" t="s">
        <v>837</v>
      </c>
      <c r="F2511" t="s">
        <v>1300</v>
      </c>
      <c r="G2511" t="s">
        <v>919</v>
      </c>
      <c r="H2511" s="1">
        <v>46247</v>
      </c>
      <c r="I2511" s="1">
        <v>46251</v>
      </c>
      <c r="J2511" s="1">
        <v>46353</v>
      </c>
      <c r="K2511" t="s">
        <v>980</v>
      </c>
      <c r="L2511" t="s">
        <v>7</v>
      </c>
      <c r="M2511">
        <v>99990000</v>
      </c>
      <c r="N2511">
        <v>99990000</v>
      </c>
      <c r="O2511" t="s">
        <v>120</v>
      </c>
      <c r="P2511" t="s">
        <v>862</v>
      </c>
    </row>
    <row r="2512" spans="1:16">
      <c r="A2512" s="1">
        <v>46253</v>
      </c>
      <c r="B2512" t="s">
        <v>977</v>
      </c>
      <c r="C2512" t="s">
        <v>7</v>
      </c>
      <c r="D2512" t="s">
        <v>1155</v>
      </c>
      <c r="E2512" t="s">
        <v>837</v>
      </c>
      <c r="F2512" t="s">
        <v>1301</v>
      </c>
      <c r="G2512" t="s">
        <v>921</v>
      </c>
      <c r="H2512" s="1">
        <v>46251</v>
      </c>
      <c r="I2512" s="1">
        <v>46253</v>
      </c>
      <c r="J2512" s="1">
        <v>46437</v>
      </c>
      <c r="K2512" t="s">
        <v>980</v>
      </c>
      <c r="L2512" t="s">
        <v>7</v>
      </c>
      <c r="M2512">
        <v>70087500</v>
      </c>
      <c r="N2512">
        <v>70087500</v>
      </c>
      <c r="O2512" t="s">
        <v>120</v>
      </c>
      <c r="P2512" t="s">
        <v>597</v>
      </c>
    </row>
    <row r="2513" spans="1:16">
      <c r="A2513" s="1">
        <v>46251</v>
      </c>
      <c r="B2513" t="s">
        <v>977</v>
      </c>
      <c r="C2513" t="s">
        <v>7</v>
      </c>
      <c r="D2513" t="s">
        <v>1155</v>
      </c>
      <c r="E2513" t="s">
        <v>837</v>
      </c>
      <c r="F2513" t="s">
        <v>1302</v>
      </c>
      <c r="G2513" t="s">
        <v>873</v>
      </c>
      <c r="H2513" s="1">
        <v>46251</v>
      </c>
      <c r="I2513" s="1">
        <v>46251</v>
      </c>
      <c r="J2513" s="1">
        <v>46321</v>
      </c>
      <c r="K2513" t="s">
        <v>980</v>
      </c>
      <c r="L2513" t="s">
        <v>7</v>
      </c>
      <c r="M2513">
        <v>150562500</v>
      </c>
      <c r="N2513">
        <v>150562500</v>
      </c>
      <c r="O2513" t="s">
        <v>120</v>
      </c>
      <c r="P2513" t="s">
        <v>862</v>
      </c>
    </row>
    <row r="2514" spans="1:16">
      <c r="A2514" s="1">
        <v>46254</v>
      </c>
      <c r="B2514" t="s">
        <v>977</v>
      </c>
      <c r="C2514" t="s">
        <v>7</v>
      </c>
      <c r="D2514" t="s">
        <v>1155</v>
      </c>
      <c r="E2514" t="s">
        <v>837</v>
      </c>
      <c r="F2514" t="s">
        <v>1303</v>
      </c>
      <c r="G2514" t="s">
        <v>863</v>
      </c>
      <c r="H2514" s="1">
        <v>46252</v>
      </c>
      <c r="I2514" s="1">
        <v>46254</v>
      </c>
      <c r="J2514" s="1">
        <v>46321</v>
      </c>
      <c r="K2514" t="s">
        <v>980</v>
      </c>
      <c r="L2514" t="s">
        <v>7</v>
      </c>
      <c r="M2514">
        <v>110412500</v>
      </c>
      <c r="N2514">
        <v>110412500</v>
      </c>
      <c r="O2514" t="s">
        <v>120</v>
      </c>
      <c r="P2514" t="s">
        <v>830</v>
      </c>
    </row>
    <row r="2515" spans="1:16">
      <c r="A2515" s="1">
        <v>46254</v>
      </c>
      <c r="B2515" t="s">
        <v>977</v>
      </c>
      <c r="C2515" t="s">
        <v>7</v>
      </c>
      <c r="D2515" t="s">
        <v>1155</v>
      </c>
      <c r="E2515" t="s">
        <v>837</v>
      </c>
      <c r="F2515" t="s">
        <v>1304</v>
      </c>
      <c r="G2515" t="s">
        <v>881</v>
      </c>
      <c r="H2515" s="1">
        <v>46252</v>
      </c>
      <c r="I2515" s="1">
        <v>46254</v>
      </c>
      <c r="J2515" s="1">
        <v>46398</v>
      </c>
      <c r="K2515" t="s">
        <v>980</v>
      </c>
      <c r="L2515" t="s">
        <v>7</v>
      </c>
      <c r="M2515">
        <v>42210000</v>
      </c>
      <c r="N2515">
        <v>42210000</v>
      </c>
      <c r="O2515" t="s">
        <v>120</v>
      </c>
      <c r="P2515" t="s">
        <v>804</v>
      </c>
    </row>
    <row r="2516" spans="1:16">
      <c r="A2516" s="1">
        <v>46254</v>
      </c>
      <c r="B2516" t="s">
        <v>977</v>
      </c>
      <c r="C2516" t="s">
        <v>7</v>
      </c>
      <c r="D2516" t="s">
        <v>1155</v>
      </c>
      <c r="E2516" t="s">
        <v>837</v>
      </c>
      <c r="F2516" t="s">
        <v>1305</v>
      </c>
      <c r="G2516" t="s">
        <v>838</v>
      </c>
      <c r="H2516" s="1">
        <v>46252</v>
      </c>
      <c r="I2516" s="1">
        <v>46254</v>
      </c>
      <c r="J2516" s="1">
        <v>46437</v>
      </c>
      <c r="K2516" t="s">
        <v>980</v>
      </c>
      <c r="L2516" t="s">
        <v>7</v>
      </c>
      <c r="M2516">
        <v>50062500</v>
      </c>
      <c r="N2516">
        <v>50062500</v>
      </c>
      <c r="O2516" t="s">
        <v>120</v>
      </c>
      <c r="P2516" t="s">
        <v>586</v>
      </c>
    </row>
    <row r="2517" spans="1:16">
      <c r="A2517" s="1">
        <v>46254</v>
      </c>
      <c r="B2517" t="s">
        <v>977</v>
      </c>
      <c r="C2517" t="s">
        <v>7</v>
      </c>
      <c r="D2517" t="s">
        <v>1155</v>
      </c>
      <c r="E2517" t="s">
        <v>837</v>
      </c>
      <c r="F2517" t="s">
        <v>1306</v>
      </c>
      <c r="G2517" t="s">
        <v>896</v>
      </c>
      <c r="H2517" s="1">
        <v>46253</v>
      </c>
      <c r="I2517" s="1">
        <v>46254</v>
      </c>
      <c r="J2517" s="1">
        <v>46346</v>
      </c>
      <c r="K2517" t="s">
        <v>980</v>
      </c>
      <c r="L2517" t="s">
        <v>7</v>
      </c>
      <c r="M2517">
        <v>20225000</v>
      </c>
      <c r="N2517">
        <v>20225000</v>
      </c>
      <c r="O2517" t="s">
        <v>120</v>
      </c>
      <c r="P2517" t="s">
        <v>830</v>
      </c>
    </row>
  </sheetData>
  <autoFilter ref="A1:Q2517" xr:uid="{AF094362-5EDF-4115-8945-7DD012CC166F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92C6-FC08-417A-8060-99241294014A}">
  <sheetPr filterMode="1">
    <tabColor theme="9" tint="0.79998168889431442"/>
  </sheetPr>
  <dimension ref="A1:T1048576"/>
  <sheetViews>
    <sheetView workbookViewId="0">
      <selection activeCell="K38" sqref="K38"/>
    </sheetView>
  </sheetViews>
  <sheetFormatPr defaultRowHeight="15"/>
  <cols>
    <col min="1" max="1" width="13.140625" bestFit="1" customWidth="1"/>
    <col min="2" max="2" width="13.5703125" bestFit="1" customWidth="1"/>
    <col min="3" max="3" width="6.28515625" bestFit="1" customWidth="1"/>
    <col min="4" max="4" width="8.85546875" bestFit="1" customWidth="1"/>
    <col min="5" max="5" width="16.7109375" bestFit="1" customWidth="1"/>
    <col min="6" max="6" width="8" bestFit="1" customWidth="1"/>
    <col min="7" max="7" width="13.85546875" bestFit="1" customWidth="1"/>
    <col min="8" max="8" width="14.5703125" bestFit="1" customWidth="1"/>
    <col min="9" max="9" width="15.28515625" bestFit="1" customWidth="1"/>
    <col min="10" max="10" width="7" bestFit="1" customWidth="1"/>
    <col min="11" max="11" width="12.140625" bestFit="1" customWidth="1"/>
    <col min="12" max="12" width="14.42578125" bestFit="1" customWidth="1"/>
    <col min="13" max="13" width="10.42578125" bestFit="1" customWidth="1"/>
    <col min="14" max="14" width="14.85546875" bestFit="1" customWidth="1"/>
    <col min="15" max="15" width="15.42578125" bestFit="1" customWidth="1"/>
    <col min="16" max="17" width="14.85546875" bestFit="1" customWidth="1"/>
    <col min="18" max="18" width="15.42578125" bestFit="1" customWidth="1"/>
    <col min="19" max="19" width="16.85546875" bestFit="1" customWidth="1"/>
    <col min="20" max="20" width="15.28515625" style="8" bestFit="1" customWidth="1"/>
  </cols>
  <sheetData>
    <row r="1" spans="1:20">
      <c r="A1" s="27" t="s">
        <v>742</v>
      </c>
      <c r="B1" s="27" t="s">
        <v>762</v>
      </c>
      <c r="C1" s="27" t="s">
        <v>763</v>
      </c>
      <c r="D1" s="27" t="s">
        <v>764</v>
      </c>
      <c r="E1" s="27" t="s">
        <v>765</v>
      </c>
      <c r="F1" s="27" t="s">
        <v>55</v>
      </c>
      <c r="G1" s="27" t="s">
        <v>766</v>
      </c>
      <c r="H1" s="27" t="s">
        <v>767</v>
      </c>
      <c r="I1" s="27" t="s">
        <v>768</v>
      </c>
      <c r="J1" s="27" t="s">
        <v>769</v>
      </c>
      <c r="K1" s="27" t="s">
        <v>770</v>
      </c>
      <c r="L1" s="27" t="s">
        <v>771</v>
      </c>
      <c r="M1" s="27" t="s">
        <v>772</v>
      </c>
      <c r="N1" s="27" t="s">
        <v>773</v>
      </c>
      <c r="O1" s="28" t="s">
        <v>774</v>
      </c>
      <c r="P1" s="28" t="s">
        <v>775</v>
      </c>
      <c r="Q1" s="27" t="s">
        <v>776</v>
      </c>
      <c r="R1" s="27" t="s">
        <v>777</v>
      </c>
      <c r="S1" s="27" t="s">
        <v>952</v>
      </c>
      <c r="T1" s="28" t="s">
        <v>757</v>
      </c>
    </row>
    <row r="2" spans="1:20">
      <c r="A2" s="29" t="s">
        <v>154</v>
      </c>
      <c r="B2" s="29" t="s">
        <v>17</v>
      </c>
      <c r="C2" s="29" t="s">
        <v>7</v>
      </c>
      <c r="D2" s="29" t="s">
        <v>778</v>
      </c>
      <c r="E2" s="29" t="s">
        <v>779</v>
      </c>
      <c r="F2" s="29" t="s">
        <v>7</v>
      </c>
      <c r="G2" s="29" t="s">
        <v>380</v>
      </c>
      <c r="H2" s="29" t="s">
        <v>780</v>
      </c>
      <c r="I2" s="29" t="s">
        <v>145</v>
      </c>
      <c r="J2" s="29" t="s">
        <v>781</v>
      </c>
      <c r="K2" s="30">
        <v>1734333</v>
      </c>
      <c r="L2" s="30">
        <v>1733734</v>
      </c>
      <c r="M2" s="31">
        <v>1</v>
      </c>
      <c r="N2" s="32">
        <v>-274342.10188530898</v>
      </c>
      <c r="O2" s="33">
        <v>-274342.10188530898</v>
      </c>
      <c r="P2" s="34">
        <v>0</v>
      </c>
      <c r="Q2" s="32">
        <v>-274342.10188530898</v>
      </c>
      <c r="R2" s="33">
        <v>-274342.10188530898</v>
      </c>
      <c r="S2" s="8">
        <f>_xlfn.XLOOKUP(K2,'MX 0821'!N:N,'MX 0821'!S:S)</f>
        <v>-292632.85519245599</v>
      </c>
      <c r="T2" s="8">
        <f>S2-O2</f>
        <v>-18290.75330714701</v>
      </c>
    </row>
    <row r="3" spans="1:20">
      <c r="A3" s="29" t="s">
        <v>154</v>
      </c>
      <c r="B3" s="29" t="s">
        <v>17</v>
      </c>
      <c r="C3" s="29" t="s">
        <v>7</v>
      </c>
      <c r="D3" s="29" t="s">
        <v>778</v>
      </c>
      <c r="E3" s="29" t="s">
        <v>779</v>
      </c>
      <c r="F3" s="29" t="s">
        <v>187</v>
      </c>
      <c r="G3" s="29" t="s">
        <v>782</v>
      </c>
      <c r="H3" s="29" t="s">
        <v>783</v>
      </c>
      <c r="I3" s="29" t="s">
        <v>199</v>
      </c>
      <c r="J3" s="29" t="s">
        <v>784</v>
      </c>
      <c r="K3" s="30">
        <v>1733005</v>
      </c>
      <c r="L3" s="30">
        <v>1732406</v>
      </c>
      <c r="M3" s="31">
        <v>1</v>
      </c>
      <c r="N3" s="35">
        <v>19243.800700164698</v>
      </c>
      <c r="O3" s="36">
        <v>11646449.221169701</v>
      </c>
      <c r="P3" s="37">
        <v>-11627205.420469601</v>
      </c>
      <c r="Q3" s="32">
        <v>19243.800700164698</v>
      </c>
      <c r="R3" s="33">
        <v>11646449.221169701</v>
      </c>
      <c r="S3" s="8">
        <f>_xlfn.XLOOKUP(K3,'MX 0821'!N:N,'MX 0821'!S:S)</f>
        <v>11641367.4371126</v>
      </c>
      <c r="T3" s="8">
        <f t="shared" ref="T3:T66" si="0">S3-O3</f>
        <v>-5081.7840571012348</v>
      </c>
    </row>
    <row r="4" spans="1:20">
      <c r="A4" s="29" t="s">
        <v>154</v>
      </c>
      <c r="B4" s="29" t="s">
        <v>17</v>
      </c>
      <c r="C4" s="29" t="s">
        <v>7</v>
      </c>
      <c r="D4" s="29" t="s">
        <v>778</v>
      </c>
      <c r="E4" s="29" t="s">
        <v>785</v>
      </c>
      <c r="F4" s="29" t="s">
        <v>7</v>
      </c>
      <c r="G4" s="29" t="s">
        <v>620</v>
      </c>
      <c r="H4" s="29" t="s">
        <v>780</v>
      </c>
      <c r="I4" s="29" t="s">
        <v>145</v>
      </c>
      <c r="J4" s="29" t="s">
        <v>786</v>
      </c>
      <c r="K4" s="30">
        <v>1734337</v>
      </c>
      <c r="L4" s="30">
        <v>1733738</v>
      </c>
      <c r="M4" s="31">
        <v>1</v>
      </c>
      <c r="N4" s="32">
        <v>-941493.27340747404</v>
      </c>
      <c r="O4" s="33">
        <v>-941493.27340747404</v>
      </c>
      <c r="P4" s="34">
        <v>0</v>
      </c>
      <c r="Q4" s="32">
        <v>-941493.27340747404</v>
      </c>
      <c r="R4" s="33">
        <v>-941493.27340747404</v>
      </c>
      <c r="S4" s="8">
        <f>_xlfn.XLOOKUP(K4,'MX 0821'!N:N,'MX 0821'!S:S)</f>
        <v>-1050962.16205698</v>
      </c>
      <c r="T4" s="8">
        <f t="shared" si="0"/>
        <v>-109468.88864950591</v>
      </c>
    </row>
    <row r="5" spans="1:20">
      <c r="A5" s="29" t="s">
        <v>154</v>
      </c>
      <c r="B5" s="29" t="s">
        <v>17</v>
      </c>
      <c r="C5" s="29" t="s">
        <v>7</v>
      </c>
      <c r="D5" s="29" t="s">
        <v>778</v>
      </c>
      <c r="E5" s="29" t="s">
        <v>785</v>
      </c>
      <c r="F5" s="29" t="s">
        <v>733</v>
      </c>
      <c r="G5" s="29" t="s">
        <v>787</v>
      </c>
      <c r="H5" s="29" t="s">
        <v>783</v>
      </c>
      <c r="I5" s="29" t="s">
        <v>199</v>
      </c>
      <c r="J5" s="29" t="s">
        <v>788</v>
      </c>
      <c r="K5" s="30">
        <v>1732487</v>
      </c>
      <c r="L5" s="30">
        <v>1731888</v>
      </c>
      <c r="M5" s="31">
        <v>1</v>
      </c>
      <c r="N5" s="35">
        <v>77109.891763780106</v>
      </c>
      <c r="O5" s="36">
        <v>117976210.774358</v>
      </c>
      <c r="P5" s="37">
        <v>-117899100.882594</v>
      </c>
      <c r="Q5" s="32">
        <v>77109.891763780106</v>
      </c>
      <c r="R5" s="33">
        <v>117976210.774358</v>
      </c>
      <c r="S5" s="8">
        <f>_xlfn.XLOOKUP(K5,'MX 0821'!N:N,'MX 0821'!S:S)</f>
        <v>118047197.67578501</v>
      </c>
      <c r="T5" s="8">
        <f t="shared" si="0"/>
        <v>70986.901427000761</v>
      </c>
    </row>
    <row r="6" spans="1:20">
      <c r="A6" s="29" t="s">
        <v>154</v>
      </c>
      <c r="B6" s="29" t="s">
        <v>17</v>
      </c>
      <c r="C6" s="29" t="s">
        <v>7</v>
      </c>
      <c r="D6" s="29" t="s">
        <v>778</v>
      </c>
      <c r="E6" s="29" t="s">
        <v>789</v>
      </c>
      <c r="F6" s="29" t="s">
        <v>7</v>
      </c>
      <c r="G6" s="29" t="s">
        <v>787</v>
      </c>
      <c r="H6" s="29" t="s">
        <v>780</v>
      </c>
      <c r="I6" s="29" t="s">
        <v>145</v>
      </c>
      <c r="J6" s="29" t="s">
        <v>788</v>
      </c>
      <c r="K6" s="30">
        <v>1734389</v>
      </c>
      <c r="L6" s="30">
        <v>1733790</v>
      </c>
      <c r="M6" s="31">
        <v>1</v>
      </c>
      <c r="N6" s="32">
        <v>-1185892.57716623</v>
      </c>
      <c r="O6" s="33">
        <v>-1185892.57716623</v>
      </c>
      <c r="P6" s="34">
        <v>0</v>
      </c>
      <c r="Q6" s="32">
        <v>-1185892.57716623</v>
      </c>
      <c r="R6" s="33">
        <v>-1185892.57716623</v>
      </c>
      <c r="S6" s="8">
        <f>_xlfn.XLOOKUP(K6,'MX 0821'!N:N,'MX 0821'!S:S)</f>
        <v>-1258793.8104034499</v>
      </c>
      <c r="T6" s="8">
        <f t="shared" si="0"/>
        <v>-72901.233237219974</v>
      </c>
    </row>
    <row r="7" spans="1:20">
      <c r="A7" s="29" t="s">
        <v>154</v>
      </c>
      <c r="B7" s="29" t="s">
        <v>17</v>
      </c>
      <c r="C7" s="29" t="s">
        <v>7</v>
      </c>
      <c r="D7" s="29" t="s">
        <v>778</v>
      </c>
      <c r="E7" s="29" t="s">
        <v>789</v>
      </c>
      <c r="F7" s="29" t="s">
        <v>733</v>
      </c>
      <c r="G7" s="29" t="s">
        <v>787</v>
      </c>
      <c r="H7" s="29" t="s">
        <v>783</v>
      </c>
      <c r="I7" s="29" t="s">
        <v>199</v>
      </c>
      <c r="J7" s="29" t="s">
        <v>788</v>
      </c>
      <c r="K7" s="30">
        <v>1732899</v>
      </c>
      <c r="L7" s="30">
        <v>1732300</v>
      </c>
      <c r="M7" s="31">
        <v>1</v>
      </c>
      <c r="N7" s="35">
        <v>76584.564690591505</v>
      </c>
      <c r="O7" s="36">
        <v>78672050.973484904</v>
      </c>
      <c r="P7" s="37">
        <v>-78595466.408794299</v>
      </c>
      <c r="Q7" s="32">
        <v>76584.564690591505</v>
      </c>
      <c r="R7" s="33">
        <v>78672050.973484904</v>
      </c>
      <c r="S7" s="8">
        <f>_xlfn.XLOOKUP(K7,'MX 0821'!N:N,'MX 0821'!S:S)</f>
        <v>78719389.207556501</v>
      </c>
      <c r="T7" s="8">
        <f t="shared" si="0"/>
        <v>47338.234071597457</v>
      </c>
    </row>
    <row r="8" spans="1:20">
      <c r="A8" s="29" t="s">
        <v>154</v>
      </c>
      <c r="B8" s="29" t="s">
        <v>17</v>
      </c>
      <c r="C8" s="29" t="s">
        <v>7</v>
      </c>
      <c r="D8" s="29" t="s">
        <v>778</v>
      </c>
      <c r="E8" s="29" t="s">
        <v>790</v>
      </c>
      <c r="F8" s="29" t="s">
        <v>7</v>
      </c>
      <c r="G8" s="29" t="s">
        <v>148</v>
      </c>
      <c r="H8" s="29" t="s">
        <v>780</v>
      </c>
      <c r="I8" s="29" t="s">
        <v>145</v>
      </c>
      <c r="J8" s="29" t="s">
        <v>791</v>
      </c>
      <c r="K8" s="30">
        <v>1734221</v>
      </c>
      <c r="L8" s="30">
        <v>1733622</v>
      </c>
      <c r="M8" s="31">
        <v>1</v>
      </c>
      <c r="N8" s="32">
        <v>-227812.769773901</v>
      </c>
      <c r="O8" s="33">
        <v>-227812.769773901</v>
      </c>
      <c r="P8" s="34">
        <v>0</v>
      </c>
      <c r="Q8" s="32">
        <v>-227812.769773901</v>
      </c>
      <c r="R8" s="33">
        <v>-227812.769773901</v>
      </c>
      <c r="S8" s="8">
        <f>_xlfn.XLOOKUP(K8,'MX 0821'!N:N,'MX 0821'!S:S)</f>
        <v>-262565.90430251899</v>
      </c>
      <c r="T8" s="8">
        <f t="shared" si="0"/>
        <v>-34753.134528617986</v>
      </c>
    </row>
    <row r="9" spans="1:20">
      <c r="A9" s="29" t="s">
        <v>154</v>
      </c>
      <c r="B9" s="29" t="s">
        <v>17</v>
      </c>
      <c r="C9" s="29" t="s">
        <v>7</v>
      </c>
      <c r="D9" s="29" t="s">
        <v>778</v>
      </c>
      <c r="E9" s="29" t="s">
        <v>790</v>
      </c>
      <c r="F9" s="29" t="s">
        <v>352</v>
      </c>
      <c r="G9" s="29" t="s">
        <v>792</v>
      </c>
      <c r="H9" s="29" t="s">
        <v>783</v>
      </c>
      <c r="I9" s="29" t="s">
        <v>199</v>
      </c>
      <c r="J9" s="29" t="s">
        <v>793</v>
      </c>
      <c r="K9" s="30">
        <v>1732796</v>
      </c>
      <c r="L9" s="30">
        <v>1732197</v>
      </c>
      <c r="M9" s="31">
        <v>1</v>
      </c>
      <c r="N9" s="35">
        <v>29454.078107278201</v>
      </c>
      <c r="O9" s="36">
        <v>25150468.023554999</v>
      </c>
      <c r="P9" s="37">
        <v>-25121013.945447698</v>
      </c>
      <c r="Q9" s="32">
        <v>29454.078107278201</v>
      </c>
      <c r="R9" s="33">
        <v>25150468.023554999</v>
      </c>
      <c r="S9" s="8">
        <f>_xlfn.XLOOKUP(K9,'MX 0821'!N:N,'MX 0821'!S:S)</f>
        <v>25156082.1906428</v>
      </c>
      <c r="T9" s="8">
        <f t="shared" si="0"/>
        <v>5614.1670878008008</v>
      </c>
    </row>
    <row r="10" spans="1:20">
      <c r="A10" s="29" t="s">
        <v>154</v>
      </c>
      <c r="B10" s="29" t="s">
        <v>17</v>
      </c>
      <c r="C10" s="29" t="s">
        <v>7</v>
      </c>
      <c r="D10" s="29" t="s">
        <v>778</v>
      </c>
      <c r="E10" s="29" t="s">
        <v>354</v>
      </c>
      <c r="F10" s="29" t="s">
        <v>7</v>
      </c>
      <c r="G10" s="29" t="s">
        <v>360</v>
      </c>
      <c r="H10" s="29" t="s">
        <v>780</v>
      </c>
      <c r="I10" s="29" t="s">
        <v>145</v>
      </c>
      <c r="J10" s="29" t="s">
        <v>791</v>
      </c>
      <c r="K10" s="30">
        <v>1734390</v>
      </c>
      <c r="L10" s="30">
        <v>1733791</v>
      </c>
      <c r="M10" s="31">
        <v>1</v>
      </c>
      <c r="N10" s="32">
        <v>-1082553.6000000101</v>
      </c>
      <c r="O10" s="36">
        <v>0</v>
      </c>
      <c r="P10" s="37">
        <v>-1082553.6000000101</v>
      </c>
      <c r="Q10" s="32">
        <v>-1082553.6000000101</v>
      </c>
      <c r="R10" s="33">
        <v>0</v>
      </c>
      <c r="S10" s="8">
        <f>_xlfn.XLOOKUP(K10,'MX 0821'!N:N,'MX 0821'!S:S)</f>
        <v>0</v>
      </c>
      <c r="T10" s="8">
        <f t="shared" si="0"/>
        <v>0</v>
      </c>
    </row>
    <row r="11" spans="1:20">
      <c r="A11" s="29" t="s">
        <v>154</v>
      </c>
      <c r="B11" s="29" t="s">
        <v>17</v>
      </c>
      <c r="C11" s="29" t="s">
        <v>7</v>
      </c>
      <c r="D11" s="29" t="s">
        <v>778</v>
      </c>
      <c r="E11" s="29" t="s">
        <v>354</v>
      </c>
      <c r="F11" s="29" t="s">
        <v>352</v>
      </c>
      <c r="G11" s="29" t="s">
        <v>355</v>
      </c>
      <c r="H11" s="29" t="s">
        <v>783</v>
      </c>
      <c r="I11" s="29" t="s">
        <v>199</v>
      </c>
      <c r="J11" s="29" t="s">
        <v>781</v>
      </c>
      <c r="K11" s="30">
        <v>1733412</v>
      </c>
      <c r="L11" s="30">
        <v>1732813</v>
      </c>
      <c r="M11" s="31">
        <v>1</v>
      </c>
      <c r="N11" s="35">
        <v>284394.67033257801</v>
      </c>
      <c r="O11" s="36">
        <v>0</v>
      </c>
      <c r="P11" s="34">
        <v>284394.67033257801</v>
      </c>
      <c r="Q11" s="32">
        <v>284394.67033257801</v>
      </c>
      <c r="R11" s="33">
        <v>0</v>
      </c>
      <c r="S11" s="8">
        <f>_xlfn.XLOOKUP(K11,'MX 0821'!N:N,'MX 0821'!S:S)</f>
        <v>0</v>
      </c>
      <c r="T11" s="8">
        <f t="shared" si="0"/>
        <v>0</v>
      </c>
    </row>
    <row r="12" spans="1:20">
      <c r="A12" s="29" t="s">
        <v>154</v>
      </c>
      <c r="B12" s="29" t="s">
        <v>17</v>
      </c>
      <c r="C12" s="29" t="s">
        <v>7</v>
      </c>
      <c r="D12" s="29" t="s">
        <v>778</v>
      </c>
      <c r="E12" s="29" t="s">
        <v>794</v>
      </c>
      <c r="F12" s="29" t="s">
        <v>7</v>
      </c>
      <c r="G12" s="29" t="s">
        <v>360</v>
      </c>
      <c r="H12" s="29" t="s">
        <v>780</v>
      </c>
      <c r="I12" s="29" t="s">
        <v>145</v>
      </c>
      <c r="J12" s="29" t="s">
        <v>791</v>
      </c>
      <c r="K12" s="30">
        <v>1734291</v>
      </c>
      <c r="L12" s="30">
        <v>1733692</v>
      </c>
      <c r="M12" s="31">
        <v>1</v>
      </c>
      <c r="N12" s="32">
        <v>-2409286.6849279399</v>
      </c>
      <c r="O12" s="33">
        <v>-2409286.6849279399</v>
      </c>
      <c r="P12" s="34">
        <v>0</v>
      </c>
      <c r="Q12" s="32">
        <v>-2409286.6849279399</v>
      </c>
      <c r="R12" s="33">
        <v>-2409286.6849279399</v>
      </c>
      <c r="S12" s="8">
        <f>_xlfn.XLOOKUP(K12,'MX 0821'!N:N,'MX 0821'!S:S)</f>
        <v>-2588423.9071009499</v>
      </c>
      <c r="T12" s="8">
        <f t="shared" si="0"/>
        <v>-179137.22217301</v>
      </c>
    </row>
    <row r="13" spans="1:20">
      <c r="A13" s="29" t="s">
        <v>154</v>
      </c>
      <c r="B13" s="29" t="s">
        <v>17</v>
      </c>
      <c r="C13" s="29" t="s">
        <v>7</v>
      </c>
      <c r="D13" s="29" t="s">
        <v>778</v>
      </c>
      <c r="E13" s="29" t="s">
        <v>794</v>
      </c>
      <c r="F13" s="29" t="s">
        <v>352</v>
      </c>
      <c r="G13" s="29" t="s">
        <v>355</v>
      </c>
      <c r="H13" s="29" t="s">
        <v>783</v>
      </c>
      <c r="I13" s="29" t="s">
        <v>199</v>
      </c>
      <c r="J13" s="29" t="s">
        <v>781</v>
      </c>
      <c r="K13" s="30">
        <v>1733379</v>
      </c>
      <c r="L13" s="30">
        <v>1732780</v>
      </c>
      <c r="M13" s="31">
        <v>1</v>
      </c>
      <c r="N13" s="35">
        <v>400054.067866756</v>
      </c>
      <c r="O13" s="36">
        <v>129363384.19865</v>
      </c>
      <c r="P13" s="37">
        <v>-128963330.13078301</v>
      </c>
      <c r="Q13" s="32">
        <v>400054.067866756</v>
      </c>
      <c r="R13" s="33">
        <v>129363384.19865</v>
      </c>
      <c r="S13" s="8">
        <f>_xlfn.XLOOKUP(K13,'MX 0821'!N:N,'MX 0821'!S:S)</f>
        <v>129143359.316985</v>
      </c>
      <c r="T13" s="8">
        <f t="shared" si="0"/>
        <v>-220024.88166500628</v>
      </c>
    </row>
    <row r="14" spans="1:20">
      <c r="A14" s="29" t="s">
        <v>154</v>
      </c>
      <c r="B14" s="29" t="s">
        <v>17</v>
      </c>
      <c r="C14" s="29" t="s">
        <v>7</v>
      </c>
      <c r="D14" s="29" t="s">
        <v>778</v>
      </c>
      <c r="E14" s="29" t="s">
        <v>795</v>
      </c>
      <c r="F14" s="29" t="s">
        <v>7</v>
      </c>
      <c r="G14" s="29" t="s">
        <v>409</v>
      </c>
      <c r="H14" s="29" t="s">
        <v>780</v>
      </c>
      <c r="I14" s="29" t="s">
        <v>145</v>
      </c>
      <c r="J14" s="29" t="s">
        <v>791</v>
      </c>
      <c r="K14" s="30">
        <v>1734508</v>
      </c>
      <c r="L14" s="30">
        <v>1733909</v>
      </c>
      <c r="M14" s="31">
        <v>1</v>
      </c>
      <c r="N14" s="32">
        <v>-1050130.3410147901</v>
      </c>
      <c r="O14" s="33">
        <v>-1050130.3410147901</v>
      </c>
      <c r="P14" s="34">
        <v>0</v>
      </c>
      <c r="Q14" s="32">
        <v>-1050130.3410147901</v>
      </c>
      <c r="R14" s="33">
        <v>-1050130.3410147901</v>
      </c>
      <c r="S14" s="8">
        <f>_xlfn.XLOOKUP(K14,'MX 0821'!N:N,'MX 0821'!S:S)</f>
        <v>-1165074.21687169</v>
      </c>
      <c r="T14" s="8">
        <f t="shared" si="0"/>
        <v>-114943.87585689989</v>
      </c>
    </row>
    <row r="15" spans="1:20">
      <c r="A15" s="29" t="s">
        <v>154</v>
      </c>
      <c r="B15" s="29" t="s">
        <v>17</v>
      </c>
      <c r="C15" s="29" t="s">
        <v>7</v>
      </c>
      <c r="D15" s="29" t="s">
        <v>778</v>
      </c>
      <c r="E15" s="29" t="s">
        <v>795</v>
      </c>
      <c r="F15" s="29" t="s">
        <v>352</v>
      </c>
      <c r="G15" s="29" t="s">
        <v>355</v>
      </c>
      <c r="H15" s="29" t="s">
        <v>783</v>
      </c>
      <c r="I15" s="29" t="s">
        <v>199</v>
      </c>
      <c r="J15" s="29" t="s">
        <v>781</v>
      </c>
      <c r="K15" s="30">
        <v>1733967</v>
      </c>
      <c r="L15" s="30">
        <v>1733368</v>
      </c>
      <c r="M15" s="31">
        <v>1</v>
      </c>
      <c r="N15" s="35">
        <v>186380.28688138301</v>
      </c>
      <c r="O15" s="36">
        <v>83004222.098839998</v>
      </c>
      <c r="P15" s="37">
        <v>-82817841.811958596</v>
      </c>
      <c r="Q15" s="32">
        <v>186380.28688138301</v>
      </c>
      <c r="R15" s="33">
        <v>83004222.098839998</v>
      </c>
      <c r="S15" s="8">
        <f>_xlfn.XLOOKUP(K15,'MX 0821'!N:N,'MX 0821'!S:S)</f>
        <v>82933453.0703329</v>
      </c>
      <c r="T15" s="8">
        <f t="shared" si="0"/>
        <v>-70769.028507098556</v>
      </c>
    </row>
    <row r="16" spans="1:20">
      <c r="A16" s="29" t="s">
        <v>154</v>
      </c>
      <c r="B16" s="29" t="s">
        <v>17</v>
      </c>
      <c r="C16" s="29" t="s">
        <v>7</v>
      </c>
      <c r="D16" s="29" t="s">
        <v>778</v>
      </c>
      <c r="E16" s="29"/>
      <c r="F16" s="29" t="s">
        <v>7</v>
      </c>
      <c r="G16" s="29" t="s">
        <v>219</v>
      </c>
      <c r="H16" s="29" t="s">
        <v>780</v>
      </c>
      <c r="I16" s="29" t="s">
        <v>145</v>
      </c>
      <c r="J16" s="29" t="s">
        <v>781</v>
      </c>
      <c r="K16" s="30">
        <v>1734153</v>
      </c>
      <c r="L16" s="30">
        <v>1733554</v>
      </c>
      <c r="M16" s="31">
        <v>1</v>
      </c>
      <c r="N16" s="32">
        <v>-1696190.70663089</v>
      </c>
      <c r="O16" s="33">
        <v>-1696190.70663089</v>
      </c>
      <c r="P16" s="34">
        <v>0</v>
      </c>
      <c r="Q16" s="32">
        <v>-1696190.70663089</v>
      </c>
      <c r="R16" s="33">
        <v>-1696190.70663089</v>
      </c>
      <c r="S16" s="8">
        <f>_xlfn.XLOOKUP(K16,'MX 0821'!N:N,'MX 0821'!S:S)</f>
        <v>-2162871.6493577398</v>
      </c>
      <c r="T16" s="8">
        <f t="shared" si="0"/>
        <v>-466680.94272684981</v>
      </c>
    </row>
    <row r="17" spans="1:20">
      <c r="A17" s="29" t="s">
        <v>154</v>
      </c>
      <c r="B17" s="29" t="s">
        <v>17</v>
      </c>
      <c r="C17" s="29" t="s">
        <v>7</v>
      </c>
      <c r="D17" s="29" t="s">
        <v>778</v>
      </c>
      <c r="E17" s="29"/>
      <c r="F17" s="29" t="s">
        <v>7</v>
      </c>
      <c r="G17" s="29" t="s">
        <v>219</v>
      </c>
      <c r="H17" s="29" t="s">
        <v>780</v>
      </c>
      <c r="I17" s="29" t="s">
        <v>145</v>
      </c>
      <c r="J17" s="29" t="s">
        <v>781</v>
      </c>
      <c r="K17" s="30">
        <v>1734166</v>
      </c>
      <c r="L17" s="30">
        <v>1733567</v>
      </c>
      <c r="M17" s="31">
        <v>1</v>
      </c>
      <c r="N17" s="32">
        <v>-1626142.4644291999</v>
      </c>
      <c r="O17" s="33">
        <v>-1626142.4644291999</v>
      </c>
      <c r="P17" s="34">
        <v>0</v>
      </c>
      <c r="Q17" s="32">
        <v>-1626142.4644291999</v>
      </c>
      <c r="R17" s="33">
        <v>-1626142.4644291999</v>
      </c>
      <c r="S17" s="8">
        <f>_xlfn.XLOOKUP(K17,'MX 0821'!N:N,'MX 0821'!S:S)</f>
        <v>-1972758.69860756</v>
      </c>
      <c r="T17" s="8">
        <f t="shared" si="0"/>
        <v>-346616.23417836009</v>
      </c>
    </row>
    <row r="18" spans="1:20">
      <c r="A18" s="29" t="s">
        <v>154</v>
      </c>
      <c r="B18" s="29" t="s">
        <v>17</v>
      </c>
      <c r="C18" s="29" t="s">
        <v>7</v>
      </c>
      <c r="D18" s="29" t="s">
        <v>778</v>
      </c>
      <c r="E18" s="29"/>
      <c r="F18" s="29" t="s">
        <v>7</v>
      </c>
      <c r="G18" s="29" t="s">
        <v>219</v>
      </c>
      <c r="H18" s="29" t="s">
        <v>780</v>
      </c>
      <c r="I18" s="29" t="s">
        <v>145</v>
      </c>
      <c r="J18" s="29" t="s">
        <v>781</v>
      </c>
      <c r="K18" s="30">
        <v>1734199</v>
      </c>
      <c r="L18" s="30">
        <v>1733600</v>
      </c>
      <c r="M18" s="31">
        <v>1</v>
      </c>
      <c r="N18" s="32">
        <v>-1350209.1704236299</v>
      </c>
      <c r="O18" s="33">
        <v>-1350209.1704236299</v>
      </c>
      <c r="P18" s="34">
        <v>0</v>
      </c>
      <c r="Q18" s="32">
        <v>-1350209.1704236299</v>
      </c>
      <c r="R18" s="33">
        <v>-1350209.1704236299</v>
      </c>
      <c r="S18" s="8">
        <f>_xlfn.XLOOKUP(K18,'MX 0821'!N:N,'MX 0821'!S:S)</f>
        <v>-1648122.8754608601</v>
      </c>
      <c r="T18" s="8">
        <f t="shared" si="0"/>
        <v>-297913.70503723016</v>
      </c>
    </row>
    <row r="19" spans="1:20">
      <c r="A19" s="29" t="s">
        <v>154</v>
      </c>
      <c r="B19" s="29" t="s">
        <v>17</v>
      </c>
      <c r="C19" s="29" t="s">
        <v>7</v>
      </c>
      <c r="D19" s="29" t="s">
        <v>778</v>
      </c>
      <c r="E19" s="29"/>
      <c r="F19" s="29" t="s">
        <v>7</v>
      </c>
      <c r="G19" s="29" t="s">
        <v>219</v>
      </c>
      <c r="H19" s="29" t="s">
        <v>780</v>
      </c>
      <c r="I19" s="29" t="s">
        <v>145</v>
      </c>
      <c r="J19" s="29" t="s">
        <v>781</v>
      </c>
      <c r="K19" s="30">
        <v>1734222</v>
      </c>
      <c r="L19" s="30">
        <v>1733623</v>
      </c>
      <c r="M19" s="31">
        <v>1</v>
      </c>
      <c r="N19" s="32">
        <v>-2371732.6134652202</v>
      </c>
      <c r="O19" s="33">
        <v>-2371732.6134652202</v>
      </c>
      <c r="P19" s="34">
        <v>0</v>
      </c>
      <c r="Q19" s="32">
        <v>-2371732.6134652202</v>
      </c>
      <c r="R19" s="33">
        <v>-2371732.6134652202</v>
      </c>
      <c r="S19" s="8">
        <f>_xlfn.XLOOKUP(K19,'MX 0821'!N:N,'MX 0821'!S:S)</f>
        <v>-2838211.5549758701</v>
      </c>
      <c r="T19" s="8">
        <f t="shared" si="0"/>
        <v>-466478.94151064986</v>
      </c>
    </row>
    <row r="20" spans="1:20">
      <c r="A20" s="29" t="s">
        <v>154</v>
      </c>
      <c r="B20" s="29" t="s">
        <v>17</v>
      </c>
      <c r="C20" s="29" t="s">
        <v>7</v>
      </c>
      <c r="D20" s="29" t="s">
        <v>778</v>
      </c>
      <c r="E20" s="29"/>
      <c r="F20" s="29" t="s">
        <v>7</v>
      </c>
      <c r="G20" s="29" t="s">
        <v>219</v>
      </c>
      <c r="H20" s="29" t="s">
        <v>780</v>
      </c>
      <c r="I20" s="29" t="s">
        <v>145</v>
      </c>
      <c r="J20" s="29" t="s">
        <v>781</v>
      </c>
      <c r="K20" s="30">
        <v>1734250</v>
      </c>
      <c r="L20" s="30">
        <v>1733651</v>
      </c>
      <c r="M20" s="31">
        <v>1</v>
      </c>
      <c r="N20" s="32">
        <v>-2256513.1237936299</v>
      </c>
      <c r="O20" s="33">
        <v>-2256513.1237936299</v>
      </c>
      <c r="P20" s="34">
        <v>0</v>
      </c>
      <c r="Q20" s="32">
        <v>-2256513.1237936299</v>
      </c>
      <c r="R20" s="33">
        <v>-2256513.1237936299</v>
      </c>
      <c r="S20" s="8">
        <f>_xlfn.XLOOKUP(K20,'MX 0821'!N:N,'MX 0821'!S:S)</f>
        <v>-2634173.4958681199</v>
      </c>
      <c r="T20" s="8">
        <f t="shared" si="0"/>
        <v>-377660.37207448995</v>
      </c>
    </row>
    <row r="21" spans="1:20">
      <c r="A21" s="29" t="s">
        <v>154</v>
      </c>
      <c r="B21" s="29" t="s">
        <v>17</v>
      </c>
      <c r="C21" s="29" t="s">
        <v>7</v>
      </c>
      <c r="D21" s="29" t="s">
        <v>778</v>
      </c>
      <c r="E21" s="29"/>
      <c r="F21" s="29" t="s">
        <v>7</v>
      </c>
      <c r="G21" s="29" t="s">
        <v>219</v>
      </c>
      <c r="H21" s="29" t="s">
        <v>780</v>
      </c>
      <c r="I21" s="29" t="s">
        <v>145</v>
      </c>
      <c r="J21" s="29" t="s">
        <v>781</v>
      </c>
      <c r="K21" s="30">
        <v>1734372</v>
      </c>
      <c r="L21" s="30">
        <v>1733773</v>
      </c>
      <c r="M21" s="31">
        <v>1</v>
      </c>
      <c r="N21" s="32">
        <v>-1313551.2574555001</v>
      </c>
      <c r="O21" s="33">
        <v>-1313551.2574555001</v>
      </c>
      <c r="P21" s="34">
        <v>0</v>
      </c>
      <c r="Q21" s="32">
        <v>-1313551.2574555001</v>
      </c>
      <c r="R21" s="33">
        <v>-1313551.2574555001</v>
      </c>
      <c r="S21" s="8">
        <f>_xlfn.XLOOKUP(K21,'MX 0821'!N:N,'MX 0821'!S:S)</f>
        <v>-1600004.4978495799</v>
      </c>
      <c r="T21" s="8">
        <f t="shared" si="0"/>
        <v>-286453.24039407982</v>
      </c>
    </row>
    <row r="22" spans="1:20">
      <c r="A22" s="29" t="s">
        <v>154</v>
      </c>
      <c r="B22" s="29" t="s">
        <v>17</v>
      </c>
      <c r="C22" s="29" t="s">
        <v>7</v>
      </c>
      <c r="D22" s="29" t="s">
        <v>778</v>
      </c>
      <c r="E22" s="29"/>
      <c r="F22" s="29" t="s">
        <v>7</v>
      </c>
      <c r="G22" s="29" t="s">
        <v>219</v>
      </c>
      <c r="H22" s="29" t="s">
        <v>780</v>
      </c>
      <c r="I22" s="29" t="s">
        <v>145</v>
      </c>
      <c r="J22" s="29" t="s">
        <v>781</v>
      </c>
      <c r="K22" s="30">
        <v>1734412</v>
      </c>
      <c r="L22" s="30">
        <v>1733813</v>
      </c>
      <c r="M22" s="31">
        <v>1</v>
      </c>
      <c r="N22" s="32">
        <v>-358850.770578973</v>
      </c>
      <c r="O22" s="33">
        <v>-358850.770578973</v>
      </c>
      <c r="P22" s="34">
        <v>0</v>
      </c>
      <c r="Q22" s="32">
        <v>-358850.770578973</v>
      </c>
      <c r="R22" s="33">
        <v>-358850.770578973</v>
      </c>
      <c r="S22" s="8">
        <f>_xlfn.XLOOKUP(K22,'MX 0821'!N:N,'MX 0821'!S:S)</f>
        <v>-439043.663200468</v>
      </c>
      <c r="T22" s="8">
        <f t="shared" si="0"/>
        <v>-80192.892621495004</v>
      </c>
    </row>
    <row r="23" spans="1:20">
      <c r="A23" s="29" t="s">
        <v>154</v>
      </c>
      <c r="B23" s="29" t="s">
        <v>17</v>
      </c>
      <c r="C23" s="29" t="s">
        <v>7</v>
      </c>
      <c r="D23" s="29" t="s">
        <v>778</v>
      </c>
      <c r="E23" s="29"/>
      <c r="F23" s="29" t="s">
        <v>7</v>
      </c>
      <c r="G23" s="29" t="s">
        <v>219</v>
      </c>
      <c r="H23" s="29" t="s">
        <v>780</v>
      </c>
      <c r="I23" s="29" t="s">
        <v>145</v>
      </c>
      <c r="J23" s="29" t="s">
        <v>781</v>
      </c>
      <c r="K23" s="30">
        <v>1734449</v>
      </c>
      <c r="L23" s="30">
        <v>1733850</v>
      </c>
      <c r="M23" s="31">
        <v>1</v>
      </c>
      <c r="N23" s="32">
        <v>-1463728.8196118199</v>
      </c>
      <c r="O23" s="33">
        <v>-1463728.8196118199</v>
      </c>
      <c r="P23" s="34">
        <v>0</v>
      </c>
      <c r="Q23" s="32">
        <v>-1463728.8196118199</v>
      </c>
      <c r="R23" s="33">
        <v>-1463728.8196118199</v>
      </c>
      <c r="S23" s="8">
        <f>_xlfn.XLOOKUP(K23,'MX 0821'!N:N,'MX 0821'!S:S)</f>
        <v>-1810372.48105809</v>
      </c>
      <c r="T23" s="8">
        <f t="shared" si="0"/>
        <v>-346643.66144627007</v>
      </c>
    </row>
    <row r="24" spans="1:20">
      <c r="A24" s="29" t="s">
        <v>154</v>
      </c>
      <c r="B24" s="29" t="s">
        <v>17</v>
      </c>
      <c r="C24" s="29" t="s">
        <v>7</v>
      </c>
      <c r="D24" s="29" t="s">
        <v>778</v>
      </c>
      <c r="E24" s="29"/>
      <c r="F24" s="29" t="s">
        <v>7</v>
      </c>
      <c r="G24" s="29" t="s">
        <v>219</v>
      </c>
      <c r="H24" s="29" t="s">
        <v>780</v>
      </c>
      <c r="I24" s="29" t="s">
        <v>145</v>
      </c>
      <c r="J24" s="29" t="s">
        <v>781</v>
      </c>
      <c r="K24" s="30">
        <v>1734169</v>
      </c>
      <c r="L24" s="30">
        <v>1733570</v>
      </c>
      <c r="M24" s="31">
        <v>1</v>
      </c>
      <c r="N24" s="32">
        <v>-2005364.2781078699</v>
      </c>
      <c r="O24" s="33">
        <v>-2005364.2781078699</v>
      </c>
      <c r="P24" s="34">
        <v>0</v>
      </c>
      <c r="Q24" s="32">
        <v>-2005364.2781078699</v>
      </c>
      <c r="R24" s="33">
        <v>-2005364.2781078699</v>
      </c>
      <c r="S24" s="8">
        <f>_xlfn.XLOOKUP(K24,'MX 0821'!N:N,'MX 0821'!S:S)</f>
        <v>-2097861.4786479599</v>
      </c>
      <c r="T24" s="8">
        <f t="shared" si="0"/>
        <v>-92497.20054008998</v>
      </c>
    </row>
    <row r="25" spans="1:20">
      <c r="A25" s="29" t="s">
        <v>154</v>
      </c>
      <c r="B25" s="29" t="s">
        <v>17</v>
      </c>
      <c r="C25" s="29" t="s">
        <v>7</v>
      </c>
      <c r="D25" s="29" t="s">
        <v>778</v>
      </c>
      <c r="E25" s="29"/>
      <c r="F25" s="29" t="s">
        <v>7</v>
      </c>
      <c r="G25" s="29" t="s">
        <v>219</v>
      </c>
      <c r="H25" s="29" t="s">
        <v>780</v>
      </c>
      <c r="I25" s="29" t="s">
        <v>145</v>
      </c>
      <c r="J25" s="29" t="s">
        <v>781</v>
      </c>
      <c r="K25" s="30">
        <v>1734369</v>
      </c>
      <c r="L25" s="30">
        <v>1733770</v>
      </c>
      <c r="M25" s="31">
        <v>1</v>
      </c>
      <c r="N25" s="32">
        <v>-2597749.6055776901</v>
      </c>
      <c r="O25" s="33">
        <v>-2597749.6055776901</v>
      </c>
      <c r="P25" s="34">
        <v>0</v>
      </c>
      <c r="Q25" s="32">
        <v>-2597749.6055776901</v>
      </c>
      <c r="R25" s="33">
        <v>-2597749.6055776901</v>
      </c>
      <c r="S25" s="8">
        <f>_xlfn.XLOOKUP(K25,'MX 0821'!N:N,'MX 0821'!S:S)</f>
        <v>-2718118.79705837</v>
      </c>
      <c r="T25" s="8">
        <f t="shared" si="0"/>
        <v>-120369.1914806799</v>
      </c>
    </row>
    <row r="26" spans="1:20">
      <c r="A26" s="29" t="s">
        <v>154</v>
      </c>
      <c r="B26" s="29" t="s">
        <v>17</v>
      </c>
      <c r="C26" s="29" t="s">
        <v>7</v>
      </c>
      <c r="D26" s="29" t="s">
        <v>778</v>
      </c>
      <c r="E26" s="29"/>
      <c r="F26" s="29" t="s">
        <v>7</v>
      </c>
      <c r="G26" s="29" t="s">
        <v>219</v>
      </c>
      <c r="H26" s="29" t="s">
        <v>780</v>
      </c>
      <c r="I26" s="29" t="s">
        <v>145</v>
      </c>
      <c r="J26" s="29" t="s">
        <v>781</v>
      </c>
      <c r="K26" s="30">
        <v>1734474</v>
      </c>
      <c r="L26" s="30">
        <v>1733875</v>
      </c>
      <c r="M26" s="31">
        <v>1</v>
      </c>
      <c r="N26" s="32">
        <v>-1035919.78787396</v>
      </c>
      <c r="O26" s="33">
        <v>-1035919.78787396</v>
      </c>
      <c r="P26" s="34">
        <v>0</v>
      </c>
      <c r="Q26" s="32">
        <v>-1035919.78787396</v>
      </c>
      <c r="R26" s="33">
        <v>-1035919.78787396</v>
      </c>
      <c r="S26" s="8">
        <f>_xlfn.XLOOKUP(K26,'MX 0821'!N:N,'MX 0821'!S:S)</f>
        <v>-1083676.1755996901</v>
      </c>
      <c r="T26" s="8">
        <f t="shared" si="0"/>
        <v>-47756.387725730077</v>
      </c>
    </row>
    <row r="27" spans="1:20">
      <c r="A27" s="29" t="s">
        <v>154</v>
      </c>
      <c r="B27" s="29" t="s">
        <v>17</v>
      </c>
      <c r="C27" s="29" t="s">
        <v>7</v>
      </c>
      <c r="D27" s="29" t="s">
        <v>778</v>
      </c>
      <c r="E27" s="29"/>
      <c r="F27" s="29" t="s">
        <v>7</v>
      </c>
      <c r="G27" s="29" t="s">
        <v>796</v>
      </c>
      <c r="H27" s="29" t="s">
        <v>797</v>
      </c>
      <c r="I27" s="29" t="s">
        <v>169</v>
      </c>
      <c r="J27" s="29" t="s">
        <v>798</v>
      </c>
      <c r="K27" s="30">
        <v>1734634</v>
      </c>
      <c r="L27" s="30">
        <v>1734035</v>
      </c>
      <c r="M27" s="31">
        <v>1</v>
      </c>
      <c r="N27" s="35">
        <v>221570.42250832901</v>
      </c>
      <c r="O27" s="36">
        <v>150221570.422508</v>
      </c>
      <c r="P27" s="37">
        <v>-150000000</v>
      </c>
      <c r="Q27" s="32">
        <v>221570.42250832901</v>
      </c>
      <c r="R27" s="33">
        <v>150221570.422508</v>
      </c>
      <c r="S27" s="8">
        <f>_xlfn.XLOOKUP(K27,'MX 0821'!N:N,'MX 0821'!S:S)</f>
        <v>150175916.17404601</v>
      </c>
      <c r="T27" s="8">
        <f t="shared" si="0"/>
        <v>-45654.248461991549</v>
      </c>
    </row>
    <row r="28" spans="1:20">
      <c r="A28" s="29" t="s">
        <v>154</v>
      </c>
      <c r="B28" s="29" t="s">
        <v>17</v>
      </c>
      <c r="C28" s="29" t="s">
        <v>7</v>
      </c>
      <c r="D28" s="29" t="s">
        <v>778</v>
      </c>
      <c r="E28" s="29"/>
      <c r="F28" s="29" t="s">
        <v>7</v>
      </c>
      <c r="G28" s="29" t="s">
        <v>796</v>
      </c>
      <c r="H28" s="29" t="s">
        <v>797</v>
      </c>
      <c r="I28" s="29" t="s">
        <v>169</v>
      </c>
      <c r="J28" s="29" t="s">
        <v>798</v>
      </c>
      <c r="K28" s="30">
        <v>1734779</v>
      </c>
      <c r="L28" s="30">
        <v>1734180</v>
      </c>
      <c r="M28" s="31">
        <v>1</v>
      </c>
      <c r="N28" s="35">
        <v>125103.707738161</v>
      </c>
      <c r="O28" s="36">
        <v>60125103.707738198</v>
      </c>
      <c r="P28" s="37">
        <v>-60000000</v>
      </c>
      <c r="Q28" s="32">
        <v>125103.707738161</v>
      </c>
      <c r="R28" s="33">
        <v>60125103.707738198</v>
      </c>
      <c r="S28" s="8">
        <f>_xlfn.XLOOKUP(K28,'MX 0821'!N:N,'MX 0821'!S:S)</f>
        <v>60106855.189699002</v>
      </c>
      <c r="T28" s="8">
        <f t="shared" si="0"/>
        <v>-18248.51803919673</v>
      </c>
    </row>
    <row r="29" spans="1:20">
      <c r="A29" s="29" t="s">
        <v>154</v>
      </c>
      <c r="B29" s="29" t="s">
        <v>17</v>
      </c>
      <c r="C29" s="29" t="s">
        <v>7</v>
      </c>
      <c r="D29" s="29" t="s">
        <v>778</v>
      </c>
      <c r="E29" s="29"/>
      <c r="F29" s="29" t="s">
        <v>7</v>
      </c>
      <c r="G29" s="29" t="s">
        <v>796</v>
      </c>
      <c r="H29" s="29" t="s">
        <v>797</v>
      </c>
      <c r="I29" s="29" t="s">
        <v>169</v>
      </c>
      <c r="J29" s="29" t="s">
        <v>798</v>
      </c>
      <c r="K29" s="30">
        <v>1734804</v>
      </c>
      <c r="L29" s="30">
        <v>1734205</v>
      </c>
      <c r="M29" s="31">
        <v>1</v>
      </c>
      <c r="N29" s="35">
        <v>228796.43673092101</v>
      </c>
      <c r="O29" s="36">
        <v>100228796.436731</v>
      </c>
      <c r="P29" s="37">
        <v>-100000000</v>
      </c>
      <c r="Q29" s="32">
        <v>228796.43673092101</v>
      </c>
      <c r="R29" s="33">
        <v>100228796.436731</v>
      </c>
      <c r="S29" s="8">
        <f>_xlfn.XLOOKUP(K29,'MX 0821'!N:N,'MX 0821'!S:S)</f>
        <v>100198416.53447001</v>
      </c>
      <c r="T29" s="8">
        <f t="shared" si="0"/>
        <v>-30379.902260988951</v>
      </c>
    </row>
    <row r="30" spans="1:20">
      <c r="A30" s="29" t="s">
        <v>154</v>
      </c>
      <c r="B30" s="29" t="s">
        <v>17</v>
      </c>
      <c r="C30" s="29" t="s">
        <v>7</v>
      </c>
      <c r="D30" s="29" t="s">
        <v>778</v>
      </c>
      <c r="E30" s="29"/>
      <c r="F30" s="29" t="s">
        <v>7</v>
      </c>
      <c r="G30" s="29" t="s">
        <v>799</v>
      </c>
      <c r="H30" s="29" t="s">
        <v>797</v>
      </c>
      <c r="I30" s="29" t="s">
        <v>169</v>
      </c>
      <c r="J30" s="29" t="s">
        <v>781</v>
      </c>
      <c r="K30" s="30">
        <v>1734685</v>
      </c>
      <c r="L30" s="30">
        <v>1734086</v>
      </c>
      <c r="M30" s="31">
        <v>1</v>
      </c>
      <c r="N30" s="35">
        <v>155956.40553113801</v>
      </c>
      <c r="O30" s="36">
        <v>250155956.40553099</v>
      </c>
      <c r="P30" s="37">
        <v>-250000000</v>
      </c>
      <c r="Q30" s="32">
        <v>155956.40553113801</v>
      </c>
      <c r="R30" s="33">
        <v>250155956.40553099</v>
      </c>
      <c r="S30" s="8">
        <f>_xlfn.XLOOKUP(K30,'MX 0821'!N:N,'MX 0821'!S:S)</f>
        <v>250080334.68033499</v>
      </c>
      <c r="T30" s="8">
        <f t="shared" si="0"/>
        <v>-75621.725196003914</v>
      </c>
    </row>
    <row r="31" spans="1:20">
      <c r="A31" s="29" t="s">
        <v>154</v>
      </c>
      <c r="B31" s="29" t="s">
        <v>17</v>
      </c>
      <c r="C31" s="29" t="s">
        <v>7</v>
      </c>
      <c r="D31" s="29" t="s">
        <v>778</v>
      </c>
      <c r="E31" s="29"/>
      <c r="F31" s="29" t="s">
        <v>7</v>
      </c>
      <c r="G31" s="29" t="s">
        <v>799</v>
      </c>
      <c r="H31" s="29" t="s">
        <v>797</v>
      </c>
      <c r="I31" s="29" t="s">
        <v>169</v>
      </c>
      <c r="J31" s="29" t="s">
        <v>781</v>
      </c>
      <c r="K31" s="30">
        <v>1734772</v>
      </c>
      <c r="L31" s="30">
        <v>1734173</v>
      </c>
      <c r="M31" s="31">
        <v>1</v>
      </c>
      <c r="N31" s="35">
        <v>62616.500276014202</v>
      </c>
      <c r="O31" s="36">
        <v>100062616.500276</v>
      </c>
      <c r="P31" s="37">
        <v>-100000000</v>
      </c>
      <c r="Q31" s="32">
        <v>62616.500276014202</v>
      </c>
      <c r="R31" s="33">
        <v>100062616.500276</v>
      </c>
      <c r="S31" s="8">
        <f>_xlfn.XLOOKUP(K31,'MX 0821'!N:N,'MX 0821'!S:S)</f>
        <v>100032359.66233499</v>
      </c>
      <c r="T31" s="8">
        <f t="shared" si="0"/>
        <v>-30256.837941005826</v>
      </c>
    </row>
    <row r="32" spans="1:20">
      <c r="A32" s="29" t="s">
        <v>154</v>
      </c>
      <c r="B32" s="29" t="s">
        <v>17</v>
      </c>
      <c r="C32" s="29" t="s">
        <v>7</v>
      </c>
      <c r="D32" s="29" t="s">
        <v>778</v>
      </c>
      <c r="E32" s="29"/>
      <c r="F32" s="29" t="s">
        <v>7</v>
      </c>
      <c r="G32" s="29" t="s">
        <v>430</v>
      </c>
      <c r="H32" s="29" t="s">
        <v>780</v>
      </c>
      <c r="I32" s="29" t="s">
        <v>145</v>
      </c>
      <c r="J32" s="29" t="s">
        <v>784</v>
      </c>
      <c r="K32" s="30">
        <v>1734192</v>
      </c>
      <c r="L32" s="30">
        <v>1733593</v>
      </c>
      <c r="M32" s="31">
        <v>1</v>
      </c>
      <c r="N32" s="32">
        <v>-1964865.6822746701</v>
      </c>
      <c r="O32" s="33">
        <v>-1964865.6822746701</v>
      </c>
      <c r="P32" s="34">
        <v>0</v>
      </c>
      <c r="Q32" s="32">
        <v>-1964865.6822746701</v>
      </c>
      <c r="R32" s="33">
        <v>-1964865.6822746701</v>
      </c>
      <c r="S32" s="8">
        <f>_xlfn.XLOOKUP(K32,'MX 0821'!N:N,'MX 0821'!S:S)</f>
        <v>-2291032.7656288398</v>
      </c>
      <c r="T32" s="8">
        <f t="shared" si="0"/>
        <v>-326167.08335416974</v>
      </c>
    </row>
    <row r="33" spans="1:20">
      <c r="A33" s="29" t="s">
        <v>154</v>
      </c>
      <c r="B33" s="29" t="s">
        <v>17</v>
      </c>
      <c r="C33" s="29" t="s">
        <v>7</v>
      </c>
      <c r="D33" s="29" t="s">
        <v>778</v>
      </c>
      <c r="E33" s="29"/>
      <c r="F33" s="29" t="s">
        <v>7</v>
      </c>
      <c r="G33" s="29" t="s">
        <v>800</v>
      </c>
      <c r="H33" s="29" t="s">
        <v>801</v>
      </c>
      <c r="I33" s="29" t="s">
        <v>117</v>
      </c>
      <c r="J33" s="29" t="s">
        <v>791</v>
      </c>
      <c r="K33" s="30">
        <v>1734608</v>
      </c>
      <c r="L33" s="30">
        <v>1734009</v>
      </c>
      <c r="M33" s="31">
        <v>1</v>
      </c>
      <c r="N33" s="32">
        <v>-556883.52274346398</v>
      </c>
      <c r="O33" s="36">
        <v>739443116.13725698</v>
      </c>
      <c r="P33" s="37">
        <v>-739999999.65999997</v>
      </c>
      <c r="Q33" s="32">
        <v>-556883.52274346398</v>
      </c>
      <c r="R33" s="33">
        <v>739443116.13725698</v>
      </c>
      <c r="S33" s="8">
        <f>_xlfn.XLOOKUP(K33,'MX 0821'!N:N,'MX 0821'!S:S)</f>
        <v>741677055.74851894</v>
      </c>
      <c r="T33" s="8">
        <f t="shared" si="0"/>
        <v>2233939.6112619638</v>
      </c>
    </row>
    <row r="34" spans="1:20">
      <c r="A34" s="29" t="s">
        <v>154</v>
      </c>
      <c r="B34" s="29" t="s">
        <v>17</v>
      </c>
      <c r="C34" s="29" t="s">
        <v>7</v>
      </c>
      <c r="D34" s="29" t="s">
        <v>778</v>
      </c>
      <c r="E34" s="29"/>
      <c r="F34" s="29" t="s">
        <v>7</v>
      </c>
      <c r="G34" s="29" t="s">
        <v>480</v>
      </c>
      <c r="H34" s="29" t="s">
        <v>797</v>
      </c>
      <c r="I34" s="29" t="s">
        <v>169</v>
      </c>
      <c r="J34" s="29" t="s">
        <v>784</v>
      </c>
      <c r="K34" s="30">
        <v>1734792</v>
      </c>
      <c r="L34" s="30">
        <v>1734193</v>
      </c>
      <c r="M34" s="31">
        <v>1</v>
      </c>
      <c r="N34" s="35">
        <v>151511.08588987601</v>
      </c>
      <c r="O34" s="36">
        <v>100151511.08589</v>
      </c>
      <c r="P34" s="37">
        <v>-100000000</v>
      </c>
      <c r="Q34" s="32">
        <v>151511.08588987601</v>
      </c>
      <c r="R34" s="33">
        <v>100151511.08589</v>
      </c>
      <c r="S34" s="8">
        <f>_xlfn.XLOOKUP(K34,'MX 0821'!N:N,'MX 0821'!S:S)</f>
        <v>100121073.766149</v>
      </c>
      <c r="T34" s="8">
        <f t="shared" si="0"/>
        <v>-30437.319740995765</v>
      </c>
    </row>
    <row r="35" spans="1:20">
      <c r="A35" s="29" t="s">
        <v>154</v>
      </c>
      <c r="B35" s="29" t="s">
        <v>17</v>
      </c>
      <c r="C35" s="29" t="s">
        <v>7</v>
      </c>
      <c r="D35" s="29" t="s">
        <v>778</v>
      </c>
      <c r="E35" s="29"/>
      <c r="F35" s="29" t="s">
        <v>7</v>
      </c>
      <c r="G35" s="29" t="s">
        <v>380</v>
      </c>
      <c r="H35" s="29" t="s">
        <v>780</v>
      </c>
      <c r="I35" s="29" t="s">
        <v>145</v>
      </c>
      <c r="J35" s="29" t="s">
        <v>781</v>
      </c>
      <c r="K35" s="30">
        <v>1734283</v>
      </c>
      <c r="L35" s="30">
        <v>1733684</v>
      </c>
      <c r="M35" s="31">
        <v>1</v>
      </c>
      <c r="N35" s="32">
        <v>-686319.22364401806</v>
      </c>
      <c r="O35" s="33">
        <v>-686319.22364401806</v>
      </c>
      <c r="P35" s="34">
        <v>0</v>
      </c>
      <c r="Q35" s="32">
        <v>-686319.22364401806</v>
      </c>
      <c r="R35" s="33">
        <v>-686319.22364401806</v>
      </c>
      <c r="S35" s="8">
        <f>_xlfn.XLOOKUP(K35,'MX 0821'!N:N,'MX 0821'!S:S)</f>
        <v>-972902.42002782202</v>
      </c>
      <c r="T35" s="8">
        <f t="shared" si="0"/>
        <v>-286583.19638380397</v>
      </c>
    </row>
    <row r="36" spans="1:20">
      <c r="A36" s="29" t="s">
        <v>154</v>
      </c>
      <c r="B36" s="29" t="s">
        <v>17</v>
      </c>
      <c r="C36" s="29" t="s">
        <v>7</v>
      </c>
      <c r="D36" s="29" t="s">
        <v>778</v>
      </c>
      <c r="E36" s="29"/>
      <c r="F36" s="29" t="s">
        <v>7</v>
      </c>
      <c r="G36" s="29" t="s">
        <v>605</v>
      </c>
      <c r="H36" s="29" t="s">
        <v>801</v>
      </c>
      <c r="I36" s="29" t="s">
        <v>117</v>
      </c>
      <c r="J36" s="29" t="s">
        <v>791</v>
      </c>
      <c r="K36" s="30">
        <v>1734601</v>
      </c>
      <c r="L36" s="30">
        <v>1734002</v>
      </c>
      <c r="M36" s="31">
        <v>1</v>
      </c>
      <c r="N36" s="35">
        <v>35418.119731754101</v>
      </c>
      <c r="O36" s="36">
        <v>56843535.359731697</v>
      </c>
      <c r="P36" s="37">
        <v>-56808117.240000002</v>
      </c>
      <c r="Q36" s="32">
        <v>35418.119731754101</v>
      </c>
      <c r="R36" s="33">
        <v>56843535.359731697</v>
      </c>
      <c r="S36" s="8">
        <f>_xlfn.XLOOKUP(K36,'MX 0821'!N:N,'MX 0821'!S:S)</f>
        <v>640053429.74176002</v>
      </c>
      <c r="T36" s="8">
        <f t="shared" si="0"/>
        <v>583209894.38202834</v>
      </c>
    </row>
    <row r="37" spans="1:20">
      <c r="A37" s="29" t="s">
        <v>154</v>
      </c>
      <c r="B37" s="29" t="s">
        <v>17</v>
      </c>
      <c r="C37" s="29" t="s">
        <v>7</v>
      </c>
      <c r="D37" s="29" t="s">
        <v>778</v>
      </c>
      <c r="E37" s="29"/>
      <c r="F37" s="29" t="s">
        <v>7</v>
      </c>
      <c r="G37" s="29" t="s">
        <v>668</v>
      </c>
      <c r="H37" s="29" t="s">
        <v>797</v>
      </c>
      <c r="I37" s="29" t="s">
        <v>169</v>
      </c>
      <c r="J37" s="29" t="s">
        <v>788</v>
      </c>
      <c r="K37" s="30">
        <v>1734625</v>
      </c>
      <c r="L37" s="30">
        <v>1734026</v>
      </c>
      <c r="M37" s="31">
        <v>1</v>
      </c>
      <c r="N37" s="35">
        <v>403052.64880922402</v>
      </c>
      <c r="O37" s="36">
        <v>172403052.64880899</v>
      </c>
      <c r="P37" s="37">
        <v>-172000000</v>
      </c>
      <c r="Q37" s="32">
        <v>403052.64880922402</v>
      </c>
      <c r="R37" s="33">
        <v>172403052.64880899</v>
      </c>
      <c r="S37" s="8">
        <f>_xlfn.XLOOKUP(K37,'MX 0821'!N:N,'MX 0821'!S:S)</f>
        <v>172350810.24703199</v>
      </c>
      <c r="T37" s="8">
        <f t="shared" si="0"/>
        <v>-52242.401776999235</v>
      </c>
    </row>
    <row r="38" spans="1:20">
      <c r="A38" s="29" t="s">
        <v>154</v>
      </c>
      <c r="B38" s="29" t="s">
        <v>17</v>
      </c>
      <c r="C38" s="29" t="s">
        <v>7</v>
      </c>
      <c r="D38" s="29" t="s">
        <v>778</v>
      </c>
      <c r="E38" s="29"/>
      <c r="F38" s="29" t="s">
        <v>7</v>
      </c>
      <c r="G38" s="29" t="s">
        <v>668</v>
      </c>
      <c r="H38" s="29" t="s">
        <v>797</v>
      </c>
      <c r="I38" s="29" t="s">
        <v>169</v>
      </c>
      <c r="J38" s="29" t="s">
        <v>788</v>
      </c>
      <c r="K38" s="30">
        <v>1734667</v>
      </c>
      <c r="L38" s="30">
        <v>1734068</v>
      </c>
      <c r="M38" s="31">
        <v>1</v>
      </c>
      <c r="N38" s="35">
        <v>481250</v>
      </c>
      <c r="O38" s="36">
        <v>0</v>
      </c>
      <c r="P38" s="34">
        <v>481250</v>
      </c>
      <c r="Q38" s="32">
        <v>481250</v>
      </c>
      <c r="R38" s="33">
        <v>0</v>
      </c>
      <c r="S38" s="8">
        <f>_xlfn.XLOOKUP(K38,'MX 0821'!N:N,'MX 0821'!S:S)</f>
        <v>0</v>
      </c>
      <c r="T38" s="8">
        <f t="shared" si="0"/>
        <v>0</v>
      </c>
    </row>
    <row r="39" spans="1:20">
      <c r="A39" s="29" t="s">
        <v>154</v>
      </c>
      <c r="B39" s="29" t="s">
        <v>17</v>
      </c>
      <c r="C39" s="29" t="s">
        <v>7</v>
      </c>
      <c r="D39" s="29" t="s">
        <v>778</v>
      </c>
      <c r="E39" s="29"/>
      <c r="F39" s="29" t="s">
        <v>7</v>
      </c>
      <c r="G39" s="29" t="s">
        <v>668</v>
      </c>
      <c r="H39" s="29" t="s">
        <v>797</v>
      </c>
      <c r="I39" s="29" t="s">
        <v>169</v>
      </c>
      <c r="J39" s="29" t="s">
        <v>788</v>
      </c>
      <c r="K39" s="30">
        <v>1734752</v>
      </c>
      <c r="L39" s="30">
        <v>1734153</v>
      </c>
      <c r="M39" s="31">
        <v>1</v>
      </c>
      <c r="N39" s="35">
        <v>235011.74330578701</v>
      </c>
      <c r="O39" s="36">
        <v>100235011.743306</v>
      </c>
      <c r="P39" s="37">
        <v>-100000000</v>
      </c>
      <c r="Q39" s="32">
        <v>235011.74330578701</v>
      </c>
      <c r="R39" s="33">
        <v>100235011.743306</v>
      </c>
      <c r="S39" s="8">
        <f>_xlfn.XLOOKUP(K39,'MX 0821'!N:N,'MX 0821'!S:S)</f>
        <v>100204629.957151</v>
      </c>
      <c r="T39" s="8">
        <f t="shared" si="0"/>
        <v>-30381.786155000329</v>
      </c>
    </row>
    <row r="40" spans="1:20">
      <c r="A40" s="29" t="s">
        <v>154</v>
      </c>
      <c r="B40" s="29" t="s">
        <v>17</v>
      </c>
      <c r="C40" s="29" t="s">
        <v>7</v>
      </c>
      <c r="D40" s="29" t="s">
        <v>778</v>
      </c>
      <c r="E40" s="29"/>
      <c r="F40" s="29" t="s">
        <v>7</v>
      </c>
      <c r="G40" s="29" t="s">
        <v>668</v>
      </c>
      <c r="H40" s="29" t="s">
        <v>797</v>
      </c>
      <c r="I40" s="29" t="s">
        <v>169</v>
      </c>
      <c r="J40" s="29" t="s">
        <v>788</v>
      </c>
      <c r="K40" s="30">
        <v>1734783</v>
      </c>
      <c r="L40" s="30">
        <v>1734184</v>
      </c>
      <c r="M40" s="31">
        <v>1</v>
      </c>
      <c r="N40" s="35">
        <v>179155.53886148299</v>
      </c>
      <c r="O40" s="36">
        <v>130179155.53886101</v>
      </c>
      <c r="P40" s="37">
        <v>-130000000</v>
      </c>
      <c r="Q40" s="32">
        <v>179155.53886148299</v>
      </c>
      <c r="R40" s="33">
        <v>130179155.53886101</v>
      </c>
      <c r="S40" s="8">
        <f>_xlfn.XLOOKUP(K40,'MX 0821'!N:N,'MX 0821'!S:S)</f>
        <v>130139571.419221</v>
      </c>
      <c r="T40" s="8">
        <f t="shared" si="0"/>
        <v>-39584.119640007615</v>
      </c>
    </row>
    <row r="41" spans="1:20">
      <c r="A41" s="29" t="s">
        <v>154</v>
      </c>
      <c r="B41" s="29" t="s">
        <v>17</v>
      </c>
      <c r="C41" s="29" t="s">
        <v>7</v>
      </c>
      <c r="D41" s="29" t="s">
        <v>778</v>
      </c>
      <c r="E41" s="29"/>
      <c r="F41" s="29" t="s">
        <v>7</v>
      </c>
      <c r="G41" s="29" t="s">
        <v>597</v>
      </c>
      <c r="H41" s="29" t="s">
        <v>780</v>
      </c>
      <c r="I41" s="29" t="s">
        <v>145</v>
      </c>
      <c r="J41" s="29" t="s">
        <v>788</v>
      </c>
      <c r="K41" s="30">
        <v>1734435</v>
      </c>
      <c r="L41" s="30">
        <v>1733836</v>
      </c>
      <c r="M41" s="31">
        <v>1</v>
      </c>
      <c r="N41" s="32">
        <v>-479890.35341461003</v>
      </c>
      <c r="O41" s="33">
        <v>-479890.35341461003</v>
      </c>
      <c r="P41" s="34">
        <v>0</v>
      </c>
      <c r="Q41" s="32">
        <v>-479890.35341461003</v>
      </c>
      <c r="R41" s="33">
        <v>-479890.35341461003</v>
      </c>
      <c r="S41" s="8">
        <f>_xlfn.XLOOKUP(K41,'MX 0821'!N:N,'MX 0821'!S:S)</f>
        <v>-597348.175061338</v>
      </c>
      <c r="T41" s="8">
        <f t="shared" si="0"/>
        <v>-117457.82164672797</v>
      </c>
    </row>
    <row r="42" spans="1:20">
      <c r="A42" s="29" t="s">
        <v>154</v>
      </c>
      <c r="B42" s="29" t="s">
        <v>17</v>
      </c>
      <c r="C42" s="29" t="s">
        <v>7</v>
      </c>
      <c r="D42" s="29" t="s">
        <v>778</v>
      </c>
      <c r="E42" s="29"/>
      <c r="F42" s="29" t="s">
        <v>7</v>
      </c>
      <c r="G42" s="29" t="s">
        <v>466</v>
      </c>
      <c r="H42" s="29" t="s">
        <v>801</v>
      </c>
      <c r="I42" s="29" t="s">
        <v>117</v>
      </c>
      <c r="J42" s="29" t="s">
        <v>791</v>
      </c>
      <c r="K42" s="30">
        <v>1734695</v>
      </c>
      <c r="L42" s="30">
        <v>1734096</v>
      </c>
      <c r="M42" s="31">
        <v>1</v>
      </c>
      <c r="N42" s="35">
        <v>1586573.8947838501</v>
      </c>
      <c r="O42" s="36">
        <v>651886573.89478397</v>
      </c>
      <c r="P42" s="37">
        <v>-650300000</v>
      </c>
      <c r="Q42" s="32">
        <v>1586573.8947838501</v>
      </c>
      <c r="R42" s="33">
        <v>651886573.89478397</v>
      </c>
      <c r="S42" s="8">
        <f>_xlfn.XLOOKUP(K42,'MX 0821'!N:N,'MX 0821'!S:S)</f>
        <v>651688695.73084497</v>
      </c>
      <c r="T42" s="8">
        <f t="shared" si="0"/>
        <v>-197878.16393899918</v>
      </c>
    </row>
    <row r="43" spans="1:20">
      <c r="A43" s="29" t="s">
        <v>154</v>
      </c>
      <c r="B43" s="29" t="s">
        <v>17</v>
      </c>
      <c r="C43" s="29" t="s">
        <v>7</v>
      </c>
      <c r="D43" s="29" t="s">
        <v>778</v>
      </c>
      <c r="E43" s="29"/>
      <c r="F43" s="29" t="s">
        <v>7</v>
      </c>
      <c r="G43" s="29" t="s">
        <v>466</v>
      </c>
      <c r="H43" s="29" t="s">
        <v>801</v>
      </c>
      <c r="I43" s="29" t="s">
        <v>117</v>
      </c>
      <c r="J43" s="29" t="s">
        <v>791</v>
      </c>
      <c r="K43" s="30">
        <v>1734798</v>
      </c>
      <c r="L43" s="30">
        <v>1734199</v>
      </c>
      <c r="M43" s="31">
        <v>1</v>
      </c>
      <c r="N43" s="35">
        <v>495.53679903287599</v>
      </c>
      <c r="O43" s="36">
        <v>1448.36679903289</v>
      </c>
      <c r="P43" s="37">
        <v>-952.83000000001596</v>
      </c>
      <c r="Q43" s="32">
        <v>495.53679903287599</v>
      </c>
      <c r="R43" s="33">
        <v>1448.36679903289</v>
      </c>
      <c r="S43" s="8">
        <f>_xlfn.XLOOKUP(K43,'MX 0821'!N:N,'MX 0821'!S:S)</f>
        <v>1447.97770432779</v>
      </c>
      <c r="T43" s="8">
        <f t="shared" si="0"/>
        <v>-0.38909470509997846</v>
      </c>
    </row>
    <row r="44" spans="1:20">
      <c r="A44" s="29" t="s">
        <v>154</v>
      </c>
      <c r="B44" s="29" t="s">
        <v>17</v>
      </c>
      <c r="C44" s="29" t="s">
        <v>7</v>
      </c>
      <c r="D44" s="29" t="s">
        <v>778</v>
      </c>
      <c r="E44" s="29"/>
      <c r="F44" s="29" t="s">
        <v>7</v>
      </c>
      <c r="G44" s="29" t="s">
        <v>802</v>
      </c>
      <c r="H44" s="29" t="s">
        <v>797</v>
      </c>
      <c r="I44" s="29" t="s">
        <v>169</v>
      </c>
      <c r="J44" s="29" t="s">
        <v>791</v>
      </c>
      <c r="K44" s="30">
        <v>1734606</v>
      </c>
      <c r="L44" s="30">
        <v>1734007</v>
      </c>
      <c r="M44" s="31">
        <v>1</v>
      </c>
      <c r="N44" s="35">
        <v>150.590393007849</v>
      </c>
      <c r="O44" s="36">
        <v>217150.59039300799</v>
      </c>
      <c r="P44" s="37">
        <v>-217000</v>
      </c>
      <c r="Q44" s="32">
        <v>150.590393007849</v>
      </c>
      <c r="R44" s="33">
        <v>217150.59039300799</v>
      </c>
      <c r="S44" s="8">
        <f>_xlfn.XLOOKUP(K44,'MX 0821'!N:N,'MX 0821'!S:S)</f>
        <v>217084.57803441299</v>
      </c>
      <c r="T44" s="8">
        <f t="shared" si="0"/>
        <v>-66.012358595005935</v>
      </c>
    </row>
    <row r="45" spans="1:20">
      <c r="A45" s="29" t="s">
        <v>154</v>
      </c>
      <c r="B45" s="29" t="s">
        <v>17</v>
      </c>
      <c r="C45" s="29" t="s">
        <v>7</v>
      </c>
      <c r="D45" s="29" t="s">
        <v>778</v>
      </c>
      <c r="E45" s="29"/>
      <c r="F45" s="29" t="s">
        <v>7</v>
      </c>
      <c r="G45" s="29" t="s">
        <v>802</v>
      </c>
      <c r="H45" s="29" t="s">
        <v>797</v>
      </c>
      <c r="I45" s="29" t="s">
        <v>169</v>
      </c>
      <c r="J45" s="29" t="s">
        <v>791</v>
      </c>
      <c r="K45" s="30">
        <v>1734817</v>
      </c>
      <c r="L45" s="30">
        <v>1734218</v>
      </c>
      <c r="M45" s="31">
        <v>1</v>
      </c>
      <c r="N45" s="35">
        <v>261.04378193226898</v>
      </c>
      <c r="O45" s="36">
        <v>235261.04378193201</v>
      </c>
      <c r="P45" s="37">
        <v>-235000</v>
      </c>
      <c r="Q45" s="32">
        <v>261.04378193226898</v>
      </c>
      <c r="R45" s="33">
        <v>235261.04378193201</v>
      </c>
      <c r="S45" s="8">
        <f>_xlfn.XLOOKUP(K45,'MX 0821'!N:N,'MX 0821'!S:S)</f>
        <v>235189.52596401001</v>
      </c>
      <c r="T45" s="8">
        <f t="shared" si="0"/>
        <v>-71.51781792199472</v>
      </c>
    </row>
    <row r="46" spans="1:20">
      <c r="A46" s="29" t="s">
        <v>154</v>
      </c>
      <c r="B46" s="29" t="s">
        <v>17</v>
      </c>
      <c r="C46" s="29" t="s">
        <v>7</v>
      </c>
      <c r="D46" s="29" t="s">
        <v>778</v>
      </c>
      <c r="E46" s="29"/>
      <c r="F46" s="29" t="s">
        <v>7</v>
      </c>
      <c r="G46" s="29" t="s">
        <v>802</v>
      </c>
      <c r="H46" s="29" t="s">
        <v>797</v>
      </c>
      <c r="I46" s="29" t="s">
        <v>169</v>
      </c>
      <c r="J46" s="29" t="s">
        <v>791</v>
      </c>
      <c r="K46" s="30">
        <v>1734818</v>
      </c>
      <c r="L46" s="30">
        <v>1734219</v>
      </c>
      <c r="M46" s="31">
        <v>1</v>
      </c>
      <c r="N46" s="35">
        <v>5806.7517326974803</v>
      </c>
      <c r="O46" s="36">
        <v>1765806.7517327</v>
      </c>
      <c r="P46" s="37">
        <v>-1760000</v>
      </c>
      <c r="Q46" s="32">
        <v>5806.7517326974803</v>
      </c>
      <c r="R46" s="33">
        <v>1765806.7517327</v>
      </c>
      <c r="S46" s="8">
        <f>_xlfn.XLOOKUP(K46,'MX 0821'!N:N,'MX 0821'!S:S)</f>
        <v>1765269.9580343999</v>
      </c>
      <c r="T46" s="8">
        <f t="shared" si="0"/>
        <v>-536.79369830014184</v>
      </c>
    </row>
    <row r="47" spans="1:20" hidden="1">
      <c r="A47" s="29" t="s">
        <v>154</v>
      </c>
      <c r="B47" s="29" t="s">
        <v>17</v>
      </c>
      <c r="C47" s="29" t="s">
        <v>7</v>
      </c>
      <c r="D47" s="29" t="s">
        <v>778</v>
      </c>
      <c r="E47" s="29"/>
      <c r="F47" s="29" t="s">
        <v>7</v>
      </c>
      <c r="G47" s="29" t="s">
        <v>802</v>
      </c>
      <c r="H47" s="29" t="s">
        <v>803</v>
      </c>
      <c r="I47" s="29" t="s">
        <v>161</v>
      </c>
      <c r="J47" s="29" t="s">
        <v>791</v>
      </c>
      <c r="K47" s="30">
        <v>1747891</v>
      </c>
      <c r="L47" s="30">
        <v>1755538</v>
      </c>
      <c r="M47" s="31">
        <v>1</v>
      </c>
      <c r="N47" s="32">
        <v>-185000000</v>
      </c>
      <c r="O47" s="36">
        <v>0</v>
      </c>
      <c r="P47" s="37">
        <v>-185000000</v>
      </c>
      <c r="Q47" s="32">
        <v>-185000000</v>
      </c>
      <c r="R47" s="33">
        <v>0</v>
      </c>
      <c r="S47" t="e">
        <f>_xlfn.XLOOKUP(K47,'MX 0821'!N:N,'MX 0821'!S:S)</f>
        <v>#N/A</v>
      </c>
      <c r="T47" s="19" t="e">
        <f t="shared" si="0"/>
        <v>#N/A</v>
      </c>
    </row>
    <row r="48" spans="1:20" hidden="1">
      <c r="A48" s="29" t="s">
        <v>154</v>
      </c>
      <c r="B48" s="29" t="s">
        <v>17</v>
      </c>
      <c r="C48" s="29" t="s">
        <v>7</v>
      </c>
      <c r="D48" s="29" t="s">
        <v>778</v>
      </c>
      <c r="E48" s="29"/>
      <c r="F48" s="29" t="s">
        <v>7</v>
      </c>
      <c r="G48" s="29" t="s">
        <v>802</v>
      </c>
      <c r="H48" s="29" t="s">
        <v>803</v>
      </c>
      <c r="I48" s="29" t="s">
        <v>161</v>
      </c>
      <c r="J48" s="29" t="s">
        <v>791</v>
      </c>
      <c r="K48" s="30">
        <v>1747921</v>
      </c>
      <c r="L48" s="30">
        <v>1755568</v>
      </c>
      <c r="M48" s="31">
        <v>1</v>
      </c>
      <c r="N48" s="32">
        <v>-400000000</v>
      </c>
      <c r="O48" s="36">
        <v>0</v>
      </c>
      <c r="P48" s="37">
        <v>-400000000</v>
      </c>
      <c r="Q48" s="32">
        <v>-400000000</v>
      </c>
      <c r="R48" s="33">
        <v>0</v>
      </c>
      <c r="S48" t="e">
        <f>_xlfn.XLOOKUP(K48,'MX 0821'!N:N,'MX 0821'!S:S)</f>
        <v>#N/A</v>
      </c>
      <c r="T48" s="19" t="e">
        <f t="shared" si="0"/>
        <v>#N/A</v>
      </c>
    </row>
    <row r="49" spans="1:20">
      <c r="A49" s="29" t="s">
        <v>154</v>
      </c>
      <c r="B49" s="29" t="s">
        <v>17</v>
      </c>
      <c r="C49" s="29" t="s">
        <v>7</v>
      </c>
      <c r="D49" s="29" t="s">
        <v>778</v>
      </c>
      <c r="E49" s="29"/>
      <c r="F49" s="29" t="s">
        <v>7</v>
      </c>
      <c r="G49" s="29" t="s">
        <v>565</v>
      </c>
      <c r="H49" s="29" t="s">
        <v>801</v>
      </c>
      <c r="I49" s="29" t="s">
        <v>117</v>
      </c>
      <c r="J49" s="29" t="s">
        <v>791</v>
      </c>
      <c r="K49" s="30">
        <v>1734650</v>
      </c>
      <c r="L49" s="30">
        <v>1734051</v>
      </c>
      <c r="M49" s="31">
        <v>1</v>
      </c>
      <c r="N49" s="35">
        <v>1652131.38385689</v>
      </c>
      <c r="O49" s="36">
        <v>593636637.68385696</v>
      </c>
      <c r="P49" s="37">
        <v>-591984506.29999995</v>
      </c>
      <c r="Q49" s="32">
        <v>1652131.38385689</v>
      </c>
      <c r="R49" s="33">
        <v>593636637.68385696</v>
      </c>
      <c r="S49" s="8">
        <f>_xlfn.XLOOKUP(K49,'MX 0821'!N:N,'MX 0821'!S:S)</f>
        <v>595368398.63476706</v>
      </c>
      <c r="T49" s="8">
        <f t="shared" si="0"/>
        <v>1731760.9509100914</v>
      </c>
    </row>
    <row r="50" spans="1:20">
      <c r="A50" s="29" t="s">
        <v>154</v>
      </c>
      <c r="B50" s="29" t="s">
        <v>17</v>
      </c>
      <c r="C50" s="29" t="s">
        <v>7</v>
      </c>
      <c r="D50" s="29" t="s">
        <v>778</v>
      </c>
      <c r="E50" s="29"/>
      <c r="F50" s="29" t="s">
        <v>7</v>
      </c>
      <c r="G50" s="29" t="s">
        <v>520</v>
      </c>
      <c r="H50" s="29" t="s">
        <v>801</v>
      </c>
      <c r="I50" s="29" t="s">
        <v>117</v>
      </c>
      <c r="J50" s="29"/>
      <c r="K50" s="30">
        <v>1735271</v>
      </c>
      <c r="L50" s="30">
        <v>1734672</v>
      </c>
      <c r="M50" s="31">
        <v>1</v>
      </c>
      <c r="N50" s="35">
        <v>316945.21737086802</v>
      </c>
      <c r="O50" s="33">
        <v>-1009439300.85263</v>
      </c>
      <c r="P50" s="34">
        <v>1009756246.0700001</v>
      </c>
      <c r="Q50" s="32">
        <v>316945.21737086802</v>
      </c>
      <c r="R50" s="33">
        <v>-1009439300.85263</v>
      </c>
      <c r="S50" s="8">
        <f>_xlfn.XLOOKUP(K50,'MX 0821'!N:N,'MX 0821'!S:S)</f>
        <v>-994238903.43618703</v>
      </c>
      <c r="T50" s="8">
        <f t="shared" si="0"/>
        <v>15200397.41644299</v>
      </c>
    </row>
    <row r="51" spans="1:20">
      <c r="A51" s="29" t="s">
        <v>154</v>
      </c>
      <c r="B51" s="29" t="s">
        <v>17</v>
      </c>
      <c r="C51" s="29" t="s">
        <v>7</v>
      </c>
      <c r="D51" s="29" t="s">
        <v>778</v>
      </c>
      <c r="E51" s="29"/>
      <c r="F51" s="29" t="s">
        <v>7</v>
      </c>
      <c r="G51" s="29" t="s">
        <v>804</v>
      </c>
      <c r="H51" s="29" t="s">
        <v>797</v>
      </c>
      <c r="I51" s="29" t="s">
        <v>169</v>
      </c>
      <c r="J51" s="29" t="s">
        <v>781</v>
      </c>
      <c r="K51" s="30">
        <v>1734619</v>
      </c>
      <c r="L51" s="30">
        <v>1734020</v>
      </c>
      <c r="M51" s="31">
        <v>1</v>
      </c>
      <c r="N51" s="35">
        <v>177628.82086086299</v>
      </c>
      <c r="O51" s="36">
        <v>130177628.820861</v>
      </c>
      <c r="P51" s="37">
        <v>-130000000</v>
      </c>
      <c r="Q51" s="32">
        <v>177628.82086086299</v>
      </c>
      <c r="R51" s="33">
        <v>130177628.820861</v>
      </c>
      <c r="S51" s="8">
        <f>_xlfn.XLOOKUP(K51,'MX 0821'!N:N,'MX 0821'!S:S)</f>
        <v>130138055.673493</v>
      </c>
      <c r="T51" s="8">
        <f t="shared" si="0"/>
        <v>-39573.147367998958</v>
      </c>
    </row>
    <row r="52" spans="1:20">
      <c r="A52" s="29" t="s">
        <v>154</v>
      </c>
      <c r="B52" s="29" t="s">
        <v>17</v>
      </c>
      <c r="C52" s="29" t="s">
        <v>7</v>
      </c>
      <c r="D52" s="29" t="s">
        <v>778</v>
      </c>
      <c r="E52" s="29"/>
      <c r="F52" s="29" t="s">
        <v>7</v>
      </c>
      <c r="G52" s="29" t="s">
        <v>804</v>
      </c>
      <c r="H52" s="29" t="s">
        <v>797</v>
      </c>
      <c r="I52" s="29" t="s">
        <v>169</v>
      </c>
      <c r="J52" s="29" t="s">
        <v>781</v>
      </c>
      <c r="K52" s="30">
        <v>1734742</v>
      </c>
      <c r="L52" s="30">
        <v>1734143</v>
      </c>
      <c r="M52" s="31">
        <v>1</v>
      </c>
      <c r="N52" s="35">
        <v>72628.615618117197</v>
      </c>
      <c r="O52" s="36">
        <v>50072628.615618102</v>
      </c>
      <c r="P52" s="37">
        <v>-50000000</v>
      </c>
      <c r="Q52" s="32">
        <v>72628.615618117197</v>
      </c>
      <c r="R52" s="33">
        <v>50072628.615618102</v>
      </c>
      <c r="S52" s="8">
        <f>_xlfn.XLOOKUP(K52,'MX 0821'!N:N,'MX 0821'!S:S)</f>
        <v>50057406.864160001</v>
      </c>
      <c r="T52" s="8">
        <f t="shared" si="0"/>
        <v>-15221.751458100975</v>
      </c>
    </row>
    <row r="53" spans="1:20">
      <c r="A53" s="29" t="s">
        <v>154</v>
      </c>
      <c r="B53" s="29" t="s">
        <v>17</v>
      </c>
      <c r="C53" s="29" t="s">
        <v>7</v>
      </c>
      <c r="D53" s="29" t="s">
        <v>778</v>
      </c>
      <c r="E53" s="29"/>
      <c r="F53" s="29" t="s">
        <v>7</v>
      </c>
      <c r="G53" s="29" t="s">
        <v>804</v>
      </c>
      <c r="H53" s="29" t="s">
        <v>797</v>
      </c>
      <c r="I53" s="29" t="s">
        <v>169</v>
      </c>
      <c r="J53" s="29" t="s">
        <v>781</v>
      </c>
      <c r="K53" s="30">
        <v>1734835</v>
      </c>
      <c r="L53" s="30">
        <v>1734236</v>
      </c>
      <c r="M53" s="31">
        <v>1</v>
      </c>
      <c r="N53" s="35">
        <v>172722.864269346</v>
      </c>
      <c r="O53" s="36">
        <v>92172722.864269301</v>
      </c>
      <c r="P53" s="37">
        <v>-92000000</v>
      </c>
      <c r="Q53" s="32">
        <v>172722.864269346</v>
      </c>
      <c r="R53" s="33">
        <v>92172722.864269301</v>
      </c>
      <c r="S53" s="8">
        <f>_xlfn.XLOOKUP(K53,'MX 0821'!N:N,'MX 0821'!S:S)</f>
        <v>92144732.720646605</v>
      </c>
      <c r="T53" s="8">
        <f t="shared" si="0"/>
        <v>-27990.1436226964</v>
      </c>
    </row>
    <row r="54" spans="1:20">
      <c r="A54" s="29" t="s">
        <v>154</v>
      </c>
      <c r="B54" s="29" t="s">
        <v>17</v>
      </c>
      <c r="C54" s="29" t="s">
        <v>7</v>
      </c>
      <c r="D54" s="29" t="s">
        <v>778</v>
      </c>
      <c r="E54" s="29"/>
      <c r="F54" s="29" t="s">
        <v>7</v>
      </c>
      <c r="G54" s="29" t="s">
        <v>805</v>
      </c>
      <c r="H54" s="29" t="s">
        <v>797</v>
      </c>
      <c r="I54" s="29" t="s">
        <v>169</v>
      </c>
      <c r="J54" s="29" t="s">
        <v>781</v>
      </c>
      <c r="K54" s="30">
        <v>1734723</v>
      </c>
      <c r="L54" s="30">
        <v>1734124</v>
      </c>
      <c r="M54" s="31">
        <v>1</v>
      </c>
      <c r="N54" s="35">
        <v>74595.793717682405</v>
      </c>
      <c r="O54" s="36">
        <v>100074595.793718</v>
      </c>
      <c r="P54" s="37">
        <v>-100000000</v>
      </c>
      <c r="Q54" s="32">
        <v>74595.793717682405</v>
      </c>
      <c r="R54" s="33">
        <v>100074595.793718</v>
      </c>
      <c r="S54" s="8">
        <f>_xlfn.XLOOKUP(K54,'MX 0821'!N:N,'MX 0821'!S:S)</f>
        <v>100044327.25538</v>
      </c>
      <c r="T54" s="8">
        <f t="shared" si="0"/>
        <v>-30268.538337990642</v>
      </c>
    </row>
    <row r="55" spans="1:20">
      <c r="A55" s="29" t="s">
        <v>154</v>
      </c>
      <c r="B55" s="29" t="s">
        <v>17</v>
      </c>
      <c r="C55" s="29" t="s">
        <v>7</v>
      </c>
      <c r="D55" s="29" t="s">
        <v>778</v>
      </c>
      <c r="E55" s="29"/>
      <c r="F55" s="29" t="s">
        <v>7</v>
      </c>
      <c r="G55" s="29" t="s">
        <v>805</v>
      </c>
      <c r="H55" s="29" t="s">
        <v>797</v>
      </c>
      <c r="I55" s="29" t="s">
        <v>169</v>
      </c>
      <c r="J55" s="29" t="s">
        <v>781</v>
      </c>
      <c r="K55" s="30">
        <v>1734874</v>
      </c>
      <c r="L55" s="30">
        <v>1734275</v>
      </c>
      <c r="M55" s="31">
        <v>1</v>
      </c>
      <c r="N55" s="35">
        <v>397083.84848237003</v>
      </c>
      <c r="O55" s="36">
        <v>190397083.84848201</v>
      </c>
      <c r="P55" s="37">
        <v>-190000000</v>
      </c>
      <c r="Q55" s="32">
        <v>397083.84848237003</v>
      </c>
      <c r="R55" s="33">
        <v>190397083.84848201</v>
      </c>
      <c r="S55" s="8">
        <f>_xlfn.XLOOKUP(K55,'MX 0821'!N:N,'MX 0821'!S:S)</f>
        <v>190339296.59482399</v>
      </c>
      <c r="T55" s="8">
        <f t="shared" si="0"/>
        <v>-57787.253658026457</v>
      </c>
    </row>
    <row r="56" spans="1:20">
      <c r="A56" s="29" t="s">
        <v>154</v>
      </c>
      <c r="B56" s="29" t="s">
        <v>17</v>
      </c>
      <c r="C56" s="29" t="s">
        <v>7</v>
      </c>
      <c r="D56" s="29" t="s">
        <v>778</v>
      </c>
      <c r="E56" s="29"/>
      <c r="F56" s="29" t="s">
        <v>7</v>
      </c>
      <c r="G56" s="29" t="s">
        <v>805</v>
      </c>
      <c r="H56" s="29" t="s">
        <v>797</v>
      </c>
      <c r="I56" s="29" t="s">
        <v>169</v>
      </c>
      <c r="J56" s="29" t="s">
        <v>781</v>
      </c>
      <c r="K56" s="30">
        <v>1734890</v>
      </c>
      <c r="L56" s="30">
        <v>1734291</v>
      </c>
      <c r="M56" s="31">
        <v>1</v>
      </c>
      <c r="N56" s="35">
        <v>454675.03496780997</v>
      </c>
      <c r="O56" s="36">
        <v>200454675.03496799</v>
      </c>
      <c r="P56" s="37">
        <v>-200000000</v>
      </c>
      <c r="Q56" s="32">
        <v>454675.03496780997</v>
      </c>
      <c r="R56" s="33">
        <v>200454675.03496799</v>
      </c>
      <c r="S56" s="8">
        <f>_xlfn.XLOOKUP(K56,'MX 0821'!N:N,'MX 0821'!S:S)</f>
        <v>200393964.65746799</v>
      </c>
      <c r="T56" s="8">
        <f t="shared" si="0"/>
        <v>-60710.377499997616</v>
      </c>
    </row>
    <row r="57" spans="1:20">
      <c r="A57" s="29" t="s">
        <v>154</v>
      </c>
      <c r="B57" s="29" t="s">
        <v>17</v>
      </c>
      <c r="C57" s="29" t="s">
        <v>7</v>
      </c>
      <c r="D57" s="29" t="s">
        <v>778</v>
      </c>
      <c r="E57" s="29"/>
      <c r="F57" s="29" t="s">
        <v>7</v>
      </c>
      <c r="G57" s="29" t="s">
        <v>362</v>
      </c>
      <c r="H57" s="29" t="s">
        <v>797</v>
      </c>
      <c r="I57" s="29" t="s">
        <v>169</v>
      </c>
      <c r="J57" s="29" t="s">
        <v>781</v>
      </c>
      <c r="K57" s="30">
        <v>1734765</v>
      </c>
      <c r="L57" s="30">
        <v>1734166</v>
      </c>
      <c r="M57" s="31">
        <v>1</v>
      </c>
      <c r="N57" s="35">
        <v>88414.345064192996</v>
      </c>
      <c r="O57" s="36">
        <v>45088414.3450642</v>
      </c>
      <c r="P57" s="37">
        <v>-45000000</v>
      </c>
      <c r="Q57" s="32">
        <v>88414.345064192996</v>
      </c>
      <c r="R57" s="33">
        <v>45088414.3450642</v>
      </c>
      <c r="S57" s="8">
        <f>_xlfn.XLOOKUP(K57,'MX 0821'!N:N,'MX 0821'!S:S)</f>
        <v>45074722.320417203</v>
      </c>
      <c r="T57" s="8">
        <f t="shared" si="0"/>
        <v>-13692.024646997452</v>
      </c>
    </row>
    <row r="58" spans="1:20">
      <c r="A58" s="29" t="s">
        <v>154</v>
      </c>
      <c r="B58" s="29" t="s">
        <v>17</v>
      </c>
      <c r="C58" s="29" t="s">
        <v>7</v>
      </c>
      <c r="D58" s="29" t="s">
        <v>778</v>
      </c>
      <c r="E58" s="29"/>
      <c r="F58" s="29" t="s">
        <v>7</v>
      </c>
      <c r="G58" s="29" t="s">
        <v>362</v>
      </c>
      <c r="H58" s="29" t="s">
        <v>797</v>
      </c>
      <c r="I58" s="29" t="s">
        <v>169</v>
      </c>
      <c r="J58" s="29" t="s">
        <v>781</v>
      </c>
      <c r="K58" s="30">
        <v>1734770</v>
      </c>
      <c r="L58" s="30">
        <v>1734171</v>
      </c>
      <c r="M58" s="31">
        <v>1</v>
      </c>
      <c r="N58" s="35">
        <v>103793.26817338201</v>
      </c>
      <c r="O58" s="36">
        <v>50103793.268173397</v>
      </c>
      <c r="P58" s="37">
        <v>-50000000</v>
      </c>
      <c r="Q58" s="32">
        <v>103793.26817338201</v>
      </c>
      <c r="R58" s="33">
        <v>50103793.268173397</v>
      </c>
      <c r="S58" s="8">
        <f>_xlfn.XLOOKUP(K58,'MX 0821'!N:N,'MX 0821'!S:S)</f>
        <v>50088582.264949501</v>
      </c>
      <c r="T58" s="8">
        <f t="shared" si="0"/>
        <v>-15211.003223896027</v>
      </c>
    </row>
    <row r="59" spans="1:20">
      <c r="A59" s="29" t="s">
        <v>154</v>
      </c>
      <c r="B59" s="29" t="s">
        <v>17</v>
      </c>
      <c r="C59" s="29" t="s">
        <v>7</v>
      </c>
      <c r="D59" s="29" t="s">
        <v>778</v>
      </c>
      <c r="E59" s="29"/>
      <c r="F59" s="29" t="s">
        <v>7</v>
      </c>
      <c r="G59" s="29" t="s">
        <v>362</v>
      </c>
      <c r="H59" s="29" t="s">
        <v>780</v>
      </c>
      <c r="I59" s="29" t="s">
        <v>145</v>
      </c>
      <c r="J59" s="29" t="s">
        <v>781</v>
      </c>
      <c r="K59" s="30">
        <v>1734487</v>
      </c>
      <c r="L59" s="30">
        <v>1733888</v>
      </c>
      <c r="M59" s="31">
        <v>1</v>
      </c>
      <c r="N59" s="32">
        <v>-832705.16614677</v>
      </c>
      <c r="O59" s="36">
        <v>0</v>
      </c>
      <c r="P59" s="37">
        <v>-832705.16614677</v>
      </c>
      <c r="Q59" s="32">
        <v>-832705.16614677</v>
      </c>
      <c r="R59" s="33">
        <v>0</v>
      </c>
      <c r="S59" s="8">
        <f>_xlfn.XLOOKUP(K59,'MX 0821'!N:N,'MX 0821'!S:S)</f>
        <v>0</v>
      </c>
      <c r="T59" s="8">
        <f t="shared" si="0"/>
        <v>0</v>
      </c>
    </row>
    <row r="60" spans="1:20">
      <c r="A60" s="29" t="s">
        <v>154</v>
      </c>
      <c r="B60" s="29" t="s">
        <v>17</v>
      </c>
      <c r="C60" s="29" t="s">
        <v>7</v>
      </c>
      <c r="D60" s="29" t="s">
        <v>778</v>
      </c>
      <c r="E60" s="29"/>
      <c r="F60" s="29" t="s">
        <v>7</v>
      </c>
      <c r="G60" s="29" t="s">
        <v>362</v>
      </c>
      <c r="H60" s="29" t="s">
        <v>780</v>
      </c>
      <c r="I60" s="29" t="s">
        <v>145</v>
      </c>
      <c r="J60" s="29" t="s">
        <v>781</v>
      </c>
      <c r="K60" s="30">
        <v>1734282</v>
      </c>
      <c r="L60" s="30">
        <v>1733683</v>
      </c>
      <c r="M60" s="31">
        <v>1</v>
      </c>
      <c r="N60" s="32">
        <v>-449926.429110631</v>
      </c>
      <c r="O60" s="33">
        <v>-449926.429110631</v>
      </c>
      <c r="P60" s="34">
        <v>0</v>
      </c>
      <c r="Q60" s="32">
        <v>-449926.429110631</v>
      </c>
      <c r="R60" s="33">
        <v>-449926.429110631</v>
      </c>
      <c r="S60" s="8">
        <f>_xlfn.XLOOKUP(K60,'MX 0821'!N:N,'MX 0821'!S:S)</f>
        <v>-650404.52591723204</v>
      </c>
      <c r="T60" s="8">
        <f t="shared" si="0"/>
        <v>-200478.09680660104</v>
      </c>
    </row>
    <row r="61" spans="1:20">
      <c r="A61" s="29" t="s">
        <v>154</v>
      </c>
      <c r="B61" s="29" t="s">
        <v>17</v>
      </c>
      <c r="C61" s="29" t="s">
        <v>7</v>
      </c>
      <c r="D61" s="29" t="s">
        <v>778</v>
      </c>
      <c r="E61" s="29"/>
      <c r="F61" s="29" t="s">
        <v>7</v>
      </c>
      <c r="G61" s="29" t="s">
        <v>362</v>
      </c>
      <c r="H61" s="29" t="s">
        <v>780</v>
      </c>
      <c r="I61" s="29" t="s">
        <v>145</v>
      </c>
      <c r="J61" s="29" t="s">
        <v>781</v>
      </c>
      <c r="K61" s="30">
        <v>1734286</v>
      </c>
      <c r="L61" s="30">
        <v>1733687</v>
      </c>
      <c r="M61" s="31">
        <v>1</v>
      </c>
      <c r="N61" s="32">
        <v>-545416.37138291402</v>
      </c>
      <c r="O61" s="33">
        <v>-545416.37138291402</v>
      </c>
      <c r="P61" s="34">
        <v>0</v>
      </c>
      <c r="Q61" s="32">
        <v>-545416.37138291402</v>
      </c>
      <c r="R61" s="33">
        <v>-545416.37138291402</v>
      </c>
      <c r="S61" s="8">
        <f>_xlfn.XLOOKUP(K61,'MX 0821'!N:N,'MX 0821'!S:S)</f>
        <v>-639550.32916119695</v>
      </c>
      <c r="T61" s="8">
        <f t="shared" si="0"/>
        <v>-94133.957778282929</v>
      </c>
    </row>
    <row r="62" spans="1:20">
      <c r="A62" s="29" t="s">
        <v>154</v>
      </c>
      <c r="B62" s="29" t="s">
        <v>17</v>
      </c>
      <c r="C62" s="29" t="s">
        <v>7</v>
      </c>
      <c r="D62" s="29" t="s">
        <v>778</v>
      </c>
      <c r="E62" s="29"/>
      <c r="F62" s="29" t="s">
        <v>7</v>
      </c>
      <c r="G62" s="29" t="s">
        <v>362</v>
      </c>
      <c r="H62" s="29" t="s">
        <v>780</v>
      </c>
      <c r="I62" s="29" t="s">
        <v>145</v>
      </c>
      <c r="J62" s="29" t="s">
        <v>781</v>
      </c>
      <c r="K62" s="30">
        <v>1734293</v>
      </c>
      <c r="L62" s="30">
        <v>1733694</v>
      </c>
      <c r="M62" s="31">
        <v>1</v>
      </c>
      <c r="N62" s="32">
        <v>-204160.75258289999</v>
      </c>
      <c r="O62" s="33">
        <v>-204160.75258289999</v>
      </c>
      <c r="P62" s="34">
        <v>0</v>
      </c>
      <c r="Q62" s="32">
        <v>-204160.75258289999</v>
      </c>
      <c r="R62" s="33">
        <v>-204160.75258289999</v>
      </c>
      <c r="S62" s="8">
        <f>_xlfn.XLOOKUP(K62,'MX 0821'!N:N,'MX 0821'!S:S)</f>
        <v>-287129.267774507</v>
      </c>
      <c r="T62" s="8">
        <f t="shared" si="0"/>
        <v>-82968.515191607003</v>
      </c>
    </row>
    <row r="63" spans="1:20">
      <c r="A63" s="29" t="s">
        <v>154</v>
      </c>
      <c r="B63" s="29" t="s">
        <v>17</v>
      </c>
      <c r="C63" s="29" t="s">
        <v>7</v>
      </c>
      <c r="D63" s="29" t="s">
        <v>778</v>
      </c>
      <c r="E63" s="29"/>
      <c r="F63" s="29" t="s">
        <v>7</v>
      </c>
      <c r="G63" s="29" t="s">
        <v>514</v>
      </c>
      <c r="H63" s="29" t="s">
        <v>780</v>
      </c>
      <c r="I63" s="29" t="s">
        <v>145</v>
      </c>
      <c r="J63" s="29" t="s">
        <v>781</v>
      </c>
      <c r="K63" s="30">
        <v>1734093</v>
      </c>
      <c r="L63" s="30">
        <v>1733494</v>
      </c>
      <c r="M63" s="31">
        <v>1</v>
      </c>
      <c r="N63" s="32">
        <v>-1909722.87224188</v>
      </c>
      <c r="O63" s="33">
        <v>-1909722.87224188</v>
      </c>
      <c r="P63" s="34">
        <v>0</v>
      </c>
      <c r="Q63" s="32">
        <v>-1909722.87224188</v>
      </c>
      <c r="R63" s="33">
        <v>-1909722.87224188</v>
      </c>
      <c r="S63" s="8">
        <f>_xlfn.XLOOKUP(K63,'MX 0821'!N:N,'MX 0821'!S:S)</f>
        <v>-2257767.4603165402</v>
      </c>
      <c r="T63" s="8">
        <f t="shared" si="0"/>
        <v>-348044.58807466016</v>
      </c>
    </row>
    <row r="64" spans="1:20">
      <c r="A64" s="29" t="s">
        <v>154</v>
      </c>
      <c r="B64" s="29" t="s">
        <v>17</v>
      </c>
      <c r="C64" s="29" t="s">
        <v>7</v>
      </c>
      <c r="D64" s="29" t="s">
        <v>778</v>
      </c>
      <c r="E64" s="29"/>
      <c r="F64" s="29" t="s">
        <v>7</v>
      </c>
      <c r="G64" s="29" t="s">
        <v>514</v>
      </c>
      <c r="H64" s="29" t="s">
        <v>780</v>
      </c>
      <c r="I64" s="29" t="s">
        <v>145</v>
      </c>
      <c r="J64" s="29" t="s">
        <v>781</v>
      </c>
      <c r="K64" s="30">
        <v>1734317</v>
      </c>
      <c r="L64" s="30">
        <v>1733718</v>
      </c>
      <c r="M64" s="31">
        <v>1</v>
      </c>
      <c r="N64" s="32">
        <v>-444629.47675173002</v>
      </c>
      <c r="O64" s="33">
        <v>-444629.47675173002</v>
      </c>
      <c r="P64" s="34">
        <v>0</v>
      </c>
      <c r="Q64" s="32">
        <v>-444629.47675173002</v>
      </c>
      <c r="R64" s="33">
        <v>-444629.47675173002</v>
      </c>
      <c r="S64" s="8">
        <f>_xlfn.XLOOKUP(K64,'MX 0821'!N:N,'MX 0821'!S:S)</f>
        <v>-504649.36078359903</v>
      </c>
      <c r="T64" s="8">
        <f t="shared" si="0"/>
        <v>-60019.884031869005</v>
      </c>
    </row>
    <row r="65" spans="1:20">
      <c r="A65" s="29" t="s">
        <v>154</v>
      </c>
      <c r="B65" s="29" t="s">
        <v>17</v>
      </c>
      <c r="C65" s="29" t="s">
        <v>7</v>
      </c>
      <c r="D65" s="29" t="s">
        <v>778</v>
      </c>
      <c r="E65" s="29"/>
      <c r="F65" s="29" t="s">
        <v>7</v>
      </c>
      <c r="G65" s="29" t="s">
        <v>514</v>
      </c>
      <c r="H65" s="29" t="s">
        <v>780</v>
      </c>
      <c r="I65" s="29" t="s">
        <v>145</v>
      </c>
      <c r="J65" s="29" t="s">
        <v>781</v>
      </c>
      <c r="K65" s="30">
        <v>1734349</v>
      </c>
      <c r="L65" s="30">
        <v>1733750</v>
      </c>
      <c r="M65" s="31">
        <v>1</v>
      </c>
      <c r="N65" s="32">
        <v>-2155920.2964870301</v>
      </c>
      <c r="O65" s="33">
        <v>-2155920.2964870301</v>
      </c>
      <c r="P65" s="34">
        <v>0</v>
      </c>
      <c r="Q65" s="32">
        <v>-2155920.2964870301</v>
      </c>
      <c r="R65" s="33">
        <v>-2155920.2964870301</v>
      </c>
      <c r="S65" s="8">
        <f>_xlfn.XLOOKUP(K65,'MX 0821'!N:N,'MX 0821'!S:S)</f>
        <v>-2506954.0498263799</v>
      </c>
      <c r="T65" s="8">
        <f t="shared" si="0"/>
        <v>-351033.75333934976</v>
      </c>
    </row>
    <row r="66" spans="1:20">
      <c r="A66" s="29" t="s">
        <v>154</v>
      </c>
      <c r="B66" s="29" t="s">
        <v>17</v>
      </c>
      <c r="C66" s="29" t="s">
        <v>7</v>
      </c>
      <c r="D66" s="29" t="s">
        <v>778</v>
      </c>
      <c r="E66" s="29"/>
      <c r="F66" s="29" t="s">
        <v>7</v>
      </c>
      <c r="G66" s="29" t="s">
        <v>425</v>
      </c>
      <c r="H66" s="29" t="s">
        <v>797</v>
      </c>
      <c r="I66" s="29" t="s">
        <v>169</v>
      </c>
      <c r="J66" s="29" t="s">
        <v>788</v>
      </c>
      <c r="K66" s="30">
        <v>1734605</v>
      </c>
      <c r="L66" s="30">
        <v>1734006</v>
      </c>
      <c r="M66" s="31">
        <v>1</v>
      </c>
      <c r="N66" s="35">
        <v>116174.02024399499</v>
      </c>
      <c r="O66" s="36">
        <v>50116174.020244002</v>
      </c>
      <c r="P66" s="37">
        <v>-50000000</v>
      </c>
      <c r="Q66" s="32">
        <v>116174.02024399499</v>
      </c>
      <c r="R66" s="33">
        <v>50116174.020244002</v>
      </c>
      <c r="S66" s="8">
        <f>_xlfn.XLOOKUP(K66,'MX 0821'!N:N,'MX 0821'!S:S)</f>
        <v>50100983.530858196</v>
      </c>
      <c r="T66" s="8">
        <f t="shared" si="0"/>
        <v>-15190.489385806024</v>
      </c>
    </row>
    <row r="67" spans="1:20">
      <c r="A67" s="29" t="s">
        <v>154</v>
      </c>
      <c r="B67" s="29" t="s">
        <v>17</v>
      </c>
      <c r="C67" s="29" t="s">
        <v>7</v>
      </c>
      <c r="D67" s="29" t="s">
        <v>778</v>
      </c>
      <c r="E67" s="29"/>
      <c r="F67" s="29" t="s">
        <v>7</v>
      </c>
      <c r="G67" s="29" t="s">
        <v>425</v>
      </c>
      <c r="H67" s="29" t="s">
        <v>797</v>
      </c>
      <c r="I67" s="29" t="s">
        <v>169</v>
      </c>
      <c r="J67" s="29" t="s">
        <v>788</v>
      </c>
      <c r="K67" s="30">
        <v>1734641</v>
      </c>
      <c r="L67" s="30">
        <v>1734042</v>
      </c>
      <c r="M67" s="31">
        <v>1</v>
      </c>
      <c r="N67" s="35">
        <v>46692.947544004797</v>
      </c>
      <c r="O67" s="36">
        <v>25046692.947544001</v>
      </c>
      <c r="P67" s="37">
        <v>-25000000</v>
      </c>
      <c r="Q67" s="32">
        <v>46692.947544004797</v>
      </c>
      <c r="R67" s="33">
        <v>25046692.947544001</v>
      </c>
      <c r="S67" s="8">
        <f>_xlfn.XLOOKUP(K67,'MX 0821'!N:N,'MX 0821'!S:S)</f>
        <v>25039087.003929801</v>
      </c>
      <c r="T67" s="8">
        <f t="shared" ref="T67:T130" si="1">S67-O67</f>
        <v>-7605.9436141997576</v>
      </c>
    </row>
    <row r="68" spans="1:20">
      <c r="A68" s="29" t="s">
        <v>154</v>
      </c>
      <c r="B68" s="29" t="s">
        <v>17</v>
      </c>
      <c r="C68" s="29" t="s">
        <v>7</v>
      </c>
      <c r="D68" s="29" t="s">
        <v>778</v>
      </c>
      <c r="E68" s="29"/>
      <c r="F68" s="29" t="s">
        <v>7</v>
      </c>
      <c r="G68" s="29" t="s">
        <v>425</v>
      </c>
      <c r="H68" s="29" t="s">
        <v>797</v>
      </c>
      <c r="I68" s="29" t="s">
        <v>169</v>
      </c>
      <c r="J68" s="29" t="s">
        <v>788</v>
      </c>
      <c r="K68" s="30">
        <v>1734659</v>
      </c>
      <c r="L68" s="30">
        <v>1734060</v>
      </c>
      <c r="M68" s="31">
        <v>1</v>
      </c>
      <c r="N68" s="35">
        <v>304590.39362129598</v>
      </c>
      <c r="O68" s="36">
        <v>150304590.393621</v>
      </c>
      <c r="P68" s="37">
        <v>-150000000</v>
      </c>
      <c r="Q68" s="32">
        <v>304590.39362129598</v>
      </c>
      <c r="R68" s="33">
        <v>150304590.393621</v>
      </c>
      <c r="S68" s="8">
        <f>_xlfn.XLOOKUP(K68,'MX 0821'!N:N,'MX 0821'!S:S)</f>
        <v>150259080.77224699</v>
      </c>
      <c r="T68" s="8">
        <f t="shared" si="1"/>
        <v>-45509.62137401104</v>
      </c>
    </row>
    <row r="69" spans="1:20">
      <c r="A69" s="29" t="s">
        <v>154</v>
      </c>
      <c r="B69" s="29" t="s">
        <v>17</v>
      </c>
      <c r="C69" s="29" t="s">
        <v>7</v>
      </c>
      <c r="D69" s="29" t="s">
        <v>778</v>
      </c>
      <c r="E69" s="29"/>
      <c r="F69" s="29" t="s">
        <v>7</v>
      </c>
      <c r="G69" s="29" t="s">
        <v>425</v>
      </c>
      <c r="H69" s="29" t="s">
        <v>797</v>
      </c>
      <c r="I69" s="29" t="s">
        <v>169</v>
      </c>
      <c r="J69" s="29" t="s">
        <v>788</v>
      </c>
      <c r="K69" s="30">
        <v>1734678</v>
      </c>
      <c r="L69" s="30">
        <v>1734079</v>
      </c>
      <c r="M69" s="31">
        <v>1</v>
      </c>
      <c r="N69" s="35">
        <v>486250</v>
      </c>
      <c r="O69" s="36">
        <v>0</v>
      </c>
      <c r="P69" s="34">
        <v>486250</v>
      </c>
      <c r="Q69" s="32">
        <v>486250</v>
      </c>
      <c r="R69" s="33">
        <v>0</v>
      </c>
      <c r="S69" s="8">
        <f>_xlfn.XLOOKUP(K69,'MX 0821'!N:N,'MX 0821'!S:S)</f>
        <v>0</v>
      </c>
      <c r="T69" s="8">
        <f t="shared" si="1"/>
        <v>0</v>
      </c>
    </row>
    <row r="70" spans="1:20">
      <c r="A70" s="29" t="s">
        <v>154</v>
      </c>
      <c r="B70" s="29" t="s">
        <v>17</v>
      </c>
      <c r="C70" s="29" t="s">
        <v>7</v>
      </c>
      <c r="D70" s="29" t="s">
        <v>778</v>
      </c>
      <c r="E70" s="29"/>
      <c r="F70" s="29" t="s">
        <v>7</v>
      </c>
      <c r="G70" s="29" t="s">
        <v>425</v>
      </c>
      <c r="H70" s="29" t="s">
        <v>797</v>
      </c>
      <c r="I70" s="29" t="s">
        <v>169</v>
      </c>
      <c r="J70" s="29" t="s">
        <v>788</v>
      </c>
      <c r="K70" s="30">
        <v>1734823</v>
      </c>
      <c r="L70" s="30">
        <v>1734224</v>
      </c>
      <c r="M70" s="31">
        <v>1</v>
      </c>
      <c r="N70" s="35">
        <v>76213.028846681103</v>
      </c>
      <c r="O70" s="36">
        <v>100076213.02884699</v>
      </c>
      <c r="P70" s="37">
        <v>-100000000</v>
      </c>
      <c r="Q70" s="32">
        <v>76213.028846681103</v>
      </c>
      <c r="R70" s="33">
        <v>100076213.02884699</v>
      </c>
      <c r="S70" s="8">
        <f>_xlfn.XLOOKUP(K70,'MX 0821'!N:N,'MX 0821'!S:S)</f>
        <v>100045809.983937</v>
      </c>
      <c r="T70" s="8">
        <f t="shared" si="1"/>
        <v>-30403.044909998775</v>
      </c>
    </row>
    <row r="71" spans="1:20">
      <c r="A71" s="29" t="s">
        <v>154</v>
      </c>
      <c r="B71" s="29" t="s">
        <v>17</v>
      </c>
      <c r="C71" s="29" t="s">
        <v>7</v>
      </c>
      <c r="D71" s="29" t="s">
        <v>778</v>
      </c>
      <c r="E71" s="29"/>
      <c r="F71" s="29" t="s">
        <v>7</v>
      </c>
      <c r="G71" s="29" t="s">
        <v>160</v>
      </c>
      <c r="H71" s="29" t="s">
        <v>797</v>
      </c>
      <c r="I71" s="29" t="s">
        <v>169</v>
      </c>
      <c r="J71" s="29"/>
      <c r="K71" s="30">
        <v>1734824</v>
      </c>
      <c r="L71" s="30">
        <v>1734225</v>
      </c>
      <c r="M71" s="31">
        <v>1</v>
      </c>
      <c r="N71" s="35">
        <v>19660.3742568735</v>
      </c>
      <c r="O71" s="36">
        <v>11299047.7542569</v>
      </c>
      <c r="P71" s="37">
        <v>-11279387.380000001</v>
      </c>
      <c r="Q71" s="32">
        <v>19660.3742568735</v>
      </c>
      <c r="R71" s="33">
        <v>11299047.7542569</v>
      </c>
      <c r="S71" s="8">
        <f>_xlfn.XLOOKUP(K71,'MX 0821'!N:N,'MX 0821'!S:S)</f>
        <v>11295612.9176728</v>
      </c>
      <c r="T71" s="8">
        <f t="shared" si="1"/>
        <v>-3434.8365841004997</v>
      </c>
    </row>
    <row r="72" spans="1:20">
      <c r="A72" s="29" t="s">
        <v>154</v>
      </c>
      <c r="B72" s="29" t="s">
        <v>17</v>
      </c>
      <c r="C72" s="29" t="s">
        <v>7</v>
      </c>
      <c r="D72" s="29" t="s">
        <v>778</v>
      </c>
      <c r="E72" s="29"/>
      <c r="F72" s="29" t="s">
        <v>7</v>
      </c>
      <c r="G72" s="29" t="s">
        <v>163</v>
      </c>
      <c r="H72" s="29" t="s">
        <v>803</v>
      </c>
      <c r="I72" s="29" t="s">
        <v>161</v>
      </c>
      <c r="J72" s="29" t="s">
        <v>791</v>
      </c>
      <c r="K72" s="30">
        <v>1735351</v>
      </c>
      <c r="L72" s="30">
        <v>1734752</v>
      </c>
      <c r="M72" s="31">
        <v>1</v>
      </c>
      <c r="N72" s="35">
        <v>4022632489</v>
      </c>
      <c r="O72" s="36">
        <v>0</v>
      </c>
      <c r="P72" s="34">
        <v>4022632489</v>
      </c>
      <c r="Q72" s="32">
        <v>4022632489</v>
      </c>
      <c r="R72" s="33">
        <v>0</v>
      </c>
      <c r="S72" s="8">
        <f>_xlfn.XLOOKUP(K72,'MX 0821'!N:N,'MX 0821'!S:S)</f>
        <v>0</v>
      </c>
      <c r="T72" s="8">
        <f t="shared" si="1"/>
        <v>0</v>
      </c>
    </row>
    <row r="73" spans="1:20">
      <c r="A73" s="29" t="s">
        <v>154</v>
      </c>
      <c r="B73" s="29" t="s">
        <v>17</v>
      </c>
      <c r="C73" s="29" t="s">
        <v>7</v>
      </c>
      <c r="D73" s="29" t="s">
        <v>778</v>
      </c>
      <c r="E73" s="29"/>
      <c r="F73" s="29" t="s">
        <v>7</v>
      </c>
      <c r="G73" s="29" t="s">
        <v>806</v>
      </c>
      <c r="H73" s="29" t="s">
        <v>797</v>
      </c>
      <c r="I73" s="29" t="s">
        <v>169</v>
      </c>
      <c r="J73" s="29" t="s">
        <v>781</v>
      </c>
      <c r="K73" s="30">
        <v>1734838</v>
      </c>
      <c r="L73" s="30">
        <v>1734239</v>
      </c>
      <c r="M73" s="31">
        <v>1</v>
      </c>
      <c r="N73" s="35">
        <v>303287.21577265899</v>
      </c>
      <c r="O73" s="36">
        <v>150303287.21577299</v>
      </c>
      <c r="P73" s="37">
        <v>-150000000</v>
      </c>
      <c r="Q73" s="32">
        <v>303287.21577265899</v>
      </c>
      <c r="R73" s="33">
        <v>150303287.21577299</v>
      </c>
      <c r="S73" s="8">
        <f>_xlfn.XLOOKUP(K73,'MX 0821'!N:N,'MX 0821'!S:S)</f>
        <v>150257814.386812</v>
      </c>
      <c r="T73" s="8">
        <f t="shared" si="1"/>
        <v>-45472.828960984945</v>
      </c>
    </row>
    <row r="74" spans="1:20">
      <c r="A74" s="29" t="s">
        <v>154</v>
      </c>
      <c r="B74" s="29" t="s">
        <v>17</v>
      </c>
      <c r="C74" s="29" t="s">
        <v>7</v>
      </c>
      <c r="D74" s="29" t="s">
        <v>778</v>
      </c>
      <c r="E74" s="29"/>
      <c r="F74" s="29" t="s">
        <v>7</v>
      </c>
      <c r="G74" s="29" t="s">
        <v>807</v>
      </c>
      <c r="H74" s="29" t="s">
        <v>797</v>
      </c>
      <c r="I74" s="29" t="s">
        <v>169</v>
      </c>
      <c r="J74" s="29" t="s">
        <v>788</v>
      </c>
      <c r="K74" s="30">
        <v>1734855</v>
      </c>
      <c r="L74" s="30">
        <v>1734256</v>
      </c>
      <c r="M74" s="31">
        <v>1</v>
      </c>
      <c r="N74" s="35">
        <v>397703.17496475601</v>
      </c>
      <c r="O74" s="36">
        <v>200397703.17496499</v>
      </c>
      <c r="P74" s="37">
        <v>-200000000</v>
      </c>
      <c r="Q74" s="32">
        <v>397703.17496475601</v>
      </c>
      <c r="R74" s="33">
        <v>200397703.17496499</v>
      </c>
      <c r="S74" s="8">
        <f>_xlfn.XLOOKUP(K74,'MX 0821'!N:N,'MX 0821'!S:S)</f>
        <v>200336864.46575299</v>
      </c>
      <c r="T74" s="8">
        <f t="shared" si="1"/>
        <v>-60838.709212005138</v>
      </c>
    </row>
    <row r="75" spans="1:20">
      <c r="A75" s="29" t="s">
        <v>154</v>
      </c>
      <c r="B75" s="29" t="s">
        <v>17</v>
      </c>
      <c r="C75" s="29" t="s">
        <v>7</v>
      </c>
      <c r="D75" s="29" t="s">
        <v>778</v>
      </c>
      <c r="E75" s="29"/>
      <c r="F75" s="29" t="s">
        <v>7</v>
      </c>
      <c r="G75" s="29" t="s">
        <v>409</v>
      </c>
      <c r="H75" s="29" t="s">
        <v>780</v>
      </c>
      <c r="I75" s="29" t="s">
        <v>145</v>
      </c>
      <c r="J75" s="29" t="s">
        <v>791</v>
      </c>
      <c r="K75" s="30">
        <v>1734142</v>
      </c>
      <c r="L75" s="30">
        <v>1733543</v>
      </c>
      <c r="M75" s="31">
        <v>1</v>
      </c>
      <c r="N75" s="32">
        <v>-3265570.9485237999</v>
      </c>
      <c r="O75" s="33">
        <v>-3265570.9485237999</v>
      </c>
      <c r="P75" s="34">
        <v>0</v>
      </c>
      <c r="Q75" s="32">
        <v>-3265570.9485237999</v>
      </c>
      <c r="R75" s="33">
        <v>-3265570.9485237999</v>
      </c>
      <c r="S75" s="8">
        <f>_xlfn.XLOOKUP(K75,'MX 0821'!N:N,'MX 0821'!S:S)</f>
        <v>-3415492.7055920698</v>
      </c>
      <c r="T75" s="8">
        <f t="shared" si="1"/>
        <v>-149921.75706826989</v>
      </c>
    </row>
    <row r="76" spans="1:20">
      <c r="A76" s="29" t="s">
        <v>154</v>
      </c>
      <c r="B76" s="29" t="s">
        <v>17</v>
      </c>
      <c r="C76" s="29" t="s">
        <v>7</v>
      </c>
      <c r="D76" s="29" t="s">
        <v>778</v>
      </c>
      <c r="E76" s="29"/>
      <c r="F76" s="29" t="s">
        <v>7</v>
      </c>
      <c r="G76" s="29" t="s">
        <v>409</v>
      </c>
      <c r="H76" s="29" t="s">
        <v>780</v>
      </c>
      <c r="I76" s="29" t="s">
        <v>145</v>
      </c>
      <c r="J76" s="29" t="s">
        <v>791</v>
      </c>
      <c r="K76" s="30">
        <v>1734160</v>
      </c>
      <c r="L76" s="30">
        <v>1733561</v>
      </c>
      <c r="M76" s="31">
        <v>1</v>
      </c>
      <c r="N76" s="32">
        <v>-225485.22149056199</v>
      </c>
      <c r="O76" s="36">
        <v>0</v>
      </c>
      <c r="P76" s="37">
        <v>-225485.22149056199</v>
      </c>
      <c r="Q76" s="32">
        <v>-225485.22149056199</v>
      </c>
      <c r="R76" s="33">
        <v>0</v>
      </c>
      <c r="S76" s="8">
        <f>_xlfn.XLOOKUP(K76,'MX 0821'!N:N,'MX 0821'!S:S)</f>
        <v>0</v>
      </c>
      <c r="T76" s="8">
        <f t="shared" si="1"/>
        <v>0</v>
      </c>
    </row>
    <row r="77" spans="1:20">
      <c r="A77" s="29" t="s">
        <v>154</v>
      </c>
      <c r="B77" s="29" t="s">
        <v>17</v>
      </c>
      <c r="C77" s="29" t="s">
        <v>7</v>
      </c>
      <c r="D77" s="29" t="s">
        <v>778</v>
      </c>
      <c r="E77" s="29"/>
      <c r="F77" s="29" t="s">
        <v>7</v>
      </c>
      <c r="G77" s="29" t="s">
        <v>148</v>
      </c>
      <c r="H77" s="29" t="s">
        <v>780</v>
      </c>
      <c r="I77" s="29" t="s">
        <v>145</v>
      </c>
      <c r="J77" s="29" t="s">
        <v>791</v>
      </c>
      <c r="K77" s="30">
        <v>1734098</v>
      </c>
      <c r="L77" s="30">
        <v>1733499</v>
      </c>
      <c r="M77" s="31">
        <v>1</v>
      </c>
      <c r="N77" s="32">
        <v>-1133385.77458918</v>
      </c>
      <c r="O77" s="33">
        <v>-1133385.77458918</v>
      </c>
      <c r="P77" s="34">
        <v>0</v>
      </c>
      <c r="Q77" s="32">
        <v>-1133385.77458918</v>
      </c>
      <c r="R77" s="33">
        <v>-1133385.77458918</v>
      </c>
      <c r="S77" s="8">
        <f>_xlfn.XLOOKUP(K77,'MX 0821'!N:N,'MX 0821'!S:S)</f>
        <v>-1367931.3183671399</v>
      </c>
      <c r="T77" s="8">
        <f t="shared" si="1"/>
        <v>-234545.54377795989</v>
      </c>
    </row>
    <row r="78" spans="1:20">
      <c r="A78" s="29" t="s">
        <v>154</v>
      </c>
      <c r="B78" s="29" t="s">
        <v>17</v>
      </c>
      <c r="C78" s="29" t="s">
        <v>7</v>
      </c>
      <c r="D78" s="29" t="s">
        <v>778</v>
      </c>
      <c r="E78" s="29"/>
      <c r="F78" s="29" t="s">
        <v>7</v>
      </c>
      <c r="G78" s="29" t="s">
        <v>148</v>
      </c>
      <c r="H78" s="29" t="s">
        <v>780</v>
      </c>
      <c r="I78" s="29" t="s">
        <v>145</v>
      </c>
      <c r="J78" s="29" t="s">
        <v>791</v>
      </c>
      <c r="K78" s="30">
        <v>1734243</v>
      </c>
      <c r="L78" s="30">
        <v>1733644</v>
      </c>
      <c r="M78" s="31">
        <v>1</v>
      </c>
      <c r="N78" s="32">
        <v>-1594991.6214694399</v>
      </c>
      <c r="O78" s="33">
        <v>-1594991.6214694399</v>
      </c>
      <c r="P78" s="34">
        <v>0</v>
      </c>
      <c r="Q78" s="32">
        <v>-1594991.6214694399</v>
      </c>
      <c r="R78" s="33">
        <v>-1594991.6214694399</v>
      </c>
      <c r="S78" s="8">
        <f>_xlfn.XLOOKUP(K78,'MX 0821'!N:N,'MX 0821'!S:S)</f>
        <v>-1978802.0457141099</v>
      </c>
      <c r="T78" s="8">
        <f t="shared" si="1"/>
        <v>-383810.42424466996</v>
      </c>
    </row>
    <row r="79" spans="1:20">
      <c r="A79" s="29" t="s">
        <v>154</v>
      </c>
      <c r="B79" s="29" t="s">
        <v>17</v>
      </c>
      <c r="C79" s="29" t="s">
        <v>7</v>
      </c>
      <c r="D79" s="29" t="s">
        <v>778</v>
      </c>
      <c r="E79" s="29"/>
      <c r="F79" s="29" t="s">
        <v>7</v>
      </c>
      <c r="G79" s="29" t="s">
        <v>148</v>
      </c>
      <c r="H79" s="29" t="s">
        <v>780</v>
      </c>
      <c r="I79" s="29" t="s">
        <v>145</v>
      </c>
      <c r="J79" s="29" t="s">
        <v>791</v>
      </c>
      <c r="K79" s="30">
        <v>1734330</v>
      </c>
      <c r="L79" s="30">
        <v>1733731</v>
      </c>
      <c r="M79" s="31">
        <v>1</v>
      </c>
      <c r="N79" s="32">
        <v>-1064371.29098633</v>
      </c>
      <c r="O79" s="36">
        <v>0</v>
      </c>
      <c r="P79" s="37">
        <v>-1064371.29098633</v>
      </c>
      <c r="Q79" s="32">
        <v>-1064371.29098633</v>
      </c>
      <c r="R79" s="33">
        <v>0</v>
      </c>
      <c r="S79" s="8">
        <f>_xlfn.XLOOKUP(K79,'MX 0821'!N:N,'MX 0821'!S:S)</f>
        <v>0</v>
      </c>
      <c r="T79" s="8">
        <f t="shared" si="1"/>
        <v>0</v>
      </c>
    </row>
    <row r="80" spans="1:20">
      <c r="A80" s="29" t="s">
        <v>154</v>
      </c>
      <c r="B80" s="29" t="s">
        <v>17</v>
      </c>
      <c r="C80" s="29" t="s">
        <v>7</v>
      </c>
      <c r="D80" s="29" t="s">
        <v>778</v>
      </c>
      <c r="E80" s="29"/>
      <c r="F80" s="29" t="s">
        <v>7</v>
      </c>
      <c r="G80" s="29" t="s">
        <v>148</v>
      </c>
      <c r="H80" s="29" t="s">
        <v>780</v>
      </c>
      <c r="I80" s="29" t="s">
        <v>145</v>
      </c>
      <c r="J80" s="29" t="s">
        <v>791</v>
      </c>
      <c r="K80" s="30">
        <v>1734470</v>
      </c>
      <c r="L80" s="30">
        <v>1733871</v>
      </c>
      <c r="M80" s="31">
        <v>1</v>
      </c>
      <c r="N80" s="32">
        <v>-625237.33153983997</v>
      </c>
      <c r="O80" s="33">
        <v>-625237.33153983997</v>
      </c>
      <c r="P80" s="34">
        <v>0</v>
      </c>
      <c r="Q80" s="32">
        <v>-625237.33153983997</v>
      </c>
      <c r="R80" s="33">
        <v>-625237.33153983997</v>
      </c>
      <c r="S80" s="8">
        <f>_xlfn.XLOOKUP(K80,'MX 0821'!N:N,'MX 0821'!S:S)</f>
        <v>-931398.41685502196</v>
      </c>
      <c r="T80" s="8">
        <f t="shared" si="1"/>
        <v>-306161.08531518199</v>
      </c>
    </row>
    <row r="81" spans="1:20">
      <c r="A81" s="29" t="s">
        <v>154</v>
      </c>
      <c r="B81" s="29" t="s">
        <v>17</v>
      </c>
      <c r="C81" s="29" t="s">
        <v>7</v>
      </c>
      <c r="D81" s="29" t="s">
        <v>778</v>
      </c>
      <c r="E81" s="29"/>
      <c r="F81" s="29" t="s">
        <v>7</v>
      </c>
      <c r="G81" s="29" t="s">
        <v>148</v>
      </c>
      <c r="H81" s="29" t="s">
        <v>780</v>
      </c>
      <c r="I81" s="29" t="s">
        <v>145</v>
      </c>
      <c r="J81" s="29" t="s">
        <v>791</v>
      </c>
      <c r="K81" s="30">
        <v>1734490</v>
      </c>
      <c r="L81" s="30">
        <v>1733891</v>
      </c>
      <c r="M81" s="31">
        <v>1</v>
      </c>
      <c r="N81" s="32">
        <v>-531999.52133671904</v>
      </c>
      <c r="O81" s="33">
        <v>-531999.52133671904</v>
      </c>
      <c r="P81" s="34">
        <v>0</v>
      </c>
      <c r="Q81" s="32">
        <v>-531999.52133671904</v>
      </c>
      <c r="R81" s="33">
        <v>-531999.52133671904</v>
      </c>
      <c r="S81" s="8">
        <f>_xlfn.XLOOKUP(K81,'MX 0821'!N:N,'MX 0821'!S:S)</f>
        <v>-680972.61576315796</v>
      </c>
      <c r="T81" s="8">
        <f t="shared" si="1"/>
        <v>-148973.09442643891</v>
      </c>
    </row>
    <row r="82" spans="1:20">
      <c r="A82" s="29" t="s">
        <v>154</v>
      </c>
      <c r="B82" s="29" t="s">
        <v>17</v>
      </c>
      <c r="C82" s="29" t="s">
        <v>7</v>
      </c>
      <c r="D82" s="29" t="s">
        <v>778</v>
      </c>
      <c r="E82" s="29"/>
      <c r="F82" s="29" t="s">
        <v>7</v>
      </c>
      <c r="G82" s="29" t="s">
        <v>148</v>
      </c>
      <c r="H82" s="29" t="s">
        <v>780</v>
      </c>
      <c r="I82" s="29" t="s">
        <v>145</v>
      </c>
      <c r="J82" s="29" t="s">
        <v>791</v>
      </c>
      <c r="K82" s="30">
        <v>1734496</v>
      </c>
      <c r="L82" s="30">
        <v>1733897</v>
      </c>
      <c r="M82" s="31">
        <v>1</v>
      </c>
      <c r="N82" s="32">
        <v>-1074098.26016235</v>
      </c>
      <c r="O82" s="33">
        <v>-1074098.26016235</v>
      </c>
      <c r="P82" s="34">
        <v>0</v>
      </c>
      <c r="Q82" s="32">
        <v>-1074098.26016235</v>
      </c>
      <c r="R82" s="33">
        <v>-1074098.26016235</v>
      </c>
      <c r="S82" s="8">
        <f>_xlfn.XLOOKUP(K82,'MX 0821'!N:N,'MX 0821'!S:S)</f>
        <v>-1503955.3080952801</v>
      </c>
      <c r="T82" s="8">
        <f t="shared" si="1"/>
        <v>-429857.04793293006</v>
      </c>
    </row>
    <row r="83" spans="1:20">
      <c r="A83" s="29" t="s">
        <v>154</v>
      </c>
      <c r="B83" s="29" t="s">
        <v>17</v>
      </c>
      <c r="C83" s="29" t="s">
        <v>7</v>
      </c>
      <c r="D83" s="29" t="s">
        <v>778</v>
      </c>
      <c r="E83" s="29"/>
      <c r="F83" s="29" t="s">
        <v>7</v>
      </c>
      <c r="G83" s="29" t="s">
        <v>148</v>
      </c>
      <c r="H83" s="29" t="s">
        <v>780</v>
      </c>
      <c r="I83" s="29" t="s">
        <v>145</v>
      </c>
      <c r="J83" s="29" t="s">
        <v>791</v>
      </c>
      <c r="K83" s="30">
        <v>1734270</v>
      </c>
      <c r="L83" s="30">
        <v>1733671</v>
      </c>
      <c r="M83" s="31">
        <v>1</v>
      </c>
      <c r="N83" s="35">
        <v>10254.461942657799</v>
      </c>
      <c r="O83" s="36">
        <v>10254.461942657799</v>
      </c>
      <c r="P83" s="34">
        <v>0</v>
      </c>
      <c r="Q83" s="32">
        <v>10254.461942657799</v>
      </c>
      <c r="R83" s="33">
        <v>10254.461942657799</v>
      </c>
      <c r="S83" s="8">
        <f>_xlfn.XLOOKUP(K83,'MX 0821'!N:N,'MX 0821'!S:S)</f>
        <v>-45125.903793670201</v>
      </c>
      <c r="T83" s="8">
        <f t="shared" si="1"/>
        <v>-55380.365736328</v>
      </c>
    </row>
    <row r="84" spans="1:20">
      <c r="A84" s="29" t="s">
        <v>154</v>
      </c>
      <c r="B84" s="29" t="s">
        <v>17</v>
      </c>
      <c r="C84" s="29" t="s">
        <v>7</v>
      </c>
      <c r="D84" s="29" t="s">
        <v>778</v>
      </c>
      <c r="E84" s="29"/>
      <c r="F84" s="29" t="s">
        <v>7</v>
      </c>
      <c r="G84" s="29" t="s">
        <v>645</v>
      </c>
      <c r="H84" s="29" t="s">
        <v>780</v>
      </c>
      <c r="I84" s="29" t="s">
        <v>145</v>
      </c>
      <c r="J84" s="29" t="s">
        <v>808</v>
      </c>
      <c r="K84" s="30">
        <v>1734296</v>
      </c>
      <c r="L84" s="30">
        <v>1733697</v>
      </c>
      <c r="M84" s="31">
        <v>1</v>
      </c>
      <c r="N84" s="32">
        <v>-321301.33593382698</v>
      </c>
      <c r="O84" s="33">
        <v>-321301.33593382698</v>
      </c>
      <c r="P84" s="34">
        <v>0</v>
      </c>
      <c r="Q84" s="32">
        <v>-321301.33593382698</v>
      </c>
      <c r="R84" s="33">
        <v>-321301.33593382698</v>
      </c>
      <c r="S84" s="8">
        <f>_xlfn.XLOOKUP(K84,'MX 0821'!N:N,'MX 0821'!S:S)</f>
        <v>-376503.18323057098</v>
      </c>
      <c r="T84" s="8">
        <f t="shared" si="1"/>
        <v>-55201.847296744003</v>
      </c>
    </row>
    <row r="85" spans="1:20">
      <c r="A85" s="29" t="s">
        <v>154</v>
      </c>
      <c r="B85" s="29" t="s">
        <v>17</v>
      </c>
      <c r="C85" s="29" t="s">
        <v>7</v>
      </c>
      <c r="D85" s="29" t="s">
        <v>778</v>
      </c>
      <c r="E85" s="29"/>
      <c r="F85" s="29" t="s">
        <v>187</v>
      </c>
      <c r="G85" s="29" t="s">
        <v>809</v>
      </c>
      <c r="H85" s="29" t="s">
        <v>797</v>
      </c>
      <c r="I85" s="29" t="s">
        <v>169</v>
      </c>
      <c r="J85" s="29" t="s">
        <v>810</v>
      </c>
      <c r="K85" s="30">
        <v>1734793</v>
      </c>
      <c r="L85" s="30">
        <v>1734194</v>
      </c>
      <c r="M85" s="31">
        <v>1</v>
      </c>
      <c r="N85" s="35">
        <v>43346.238551627001</v>
      </c>
      <c r="O85" s="36">
        <v>35025072.738551602</v>
      </c>
      <c r="P85" s="37">
        <v>-34981726.5</v>
      </c>
      <c r="Q85" s="32">
        <v>43346.238551627001</v>
      </c>
      <c r="R85" s="33">
        <v>35025072.738551602</v>
      </c>
      <c r="S85" s="8">
        <f>_xlfn.XLOOKUP(K85,'MX 0821'!N:N,'MX 0821'!S:S)</f>
        <v>35069744.475628197</v>
      </c>
      <c r="T85" s="8">
        <f t="shared" si="1"/>
        <v>44671.737076595426</v>
      </c>
    </row>
    <row r="86" spans="1:20">
      <c r="A86" s="29" t="s">
        <v>154</v>
      </c>
      <c r="B86" s="29" t="s">
        <v>17</v>
      </c>
      <c r="C86" s="29" t="s">
        <v>7</v>
      </c>
      <c r="D86" s="29" t="s">
        <v>778</v>
      </c>
      <c r="E86" s="29"/>
      <c r="F86" s="29" t="s">
        <v>187</v>
      </c>
      <c r="G86" s="29" t="s">
        <v>163</v>
      </c>
      <c r="H86" s="29" t="s">
        <v>803</v>
      </c>
      <c r="I86" s="29" t="s">
        <v>161</v>
      </c>
      <c r="J86" s="29" t="s">
        <v>791</v>
      </c>
      <c r="K86" s="30">
        <v>1735336</v>
      </c>
      <c r="L86" s="30">
        <v>1734737</v>
      </c>
      <c r="M86" s="31">
        <v>1</v>
      </c>
      <c r="N86" s="35">
        <v>47887013.8048288</v>
      </c>
      <c r="O86" s="36">
        <v>0</v>
      </c>
      <c r="P86" s="34">
        <v>47887013.8048288</v>
      </c>
      <c r="Q86" s="32">
        <v>47887013.8048288</v>
      </c>
      <c r="R86" s="33">
        <v>0</v>
      </c>
      <c r="S86" s="8">
        <f>_xlfn.XLOOKUP(K86,'MX 0821'!N:N,'MX 0821'!S:S)</f>
        <v>0</v>
      </c>
      <c r="T86" s="8">
        <f t="shared" si="1"/>
        <v>0</v>
      </c>
    </row>
    <row r="87" spans="1:20">
      <c r="A87" s="29" t="s">
        <v>154</v>
      </c>
      <c r="B87" s="29" t="s">
        <v>17</v>
      </c>
      <c r="C87" s="29" t="s">
        <v>7</v>
      </c>
      <c r="D87" s="29" t="s">
        <v>778</v>
      </c>
      <c r="E87" s="29"/>
      <c r="F87" s="29" t="s">
        <v>352</v>
      </c>
      <c r="G87" s="29" t="s">
        <v>364</v>
      </c>
      <c r="H87" s="29" t="s">
        <v>797</v>
      </c>
      <c r="I87" s="29" t="s">
        <v>169</v>
      </c>
      <c r="J87" s="29" t="s">
        <v>811</v>
      </c>
      <c r="K87" s="30">
        <v>1734885</v>
      </c>
      <c r="L87" s="30">
        <v>1734286</v>
      </c>
      <c r="M87" s="31">
        <v>1</v>
      </c>
      <c r="N87" s="35">
        <v>372786.42614674999</v>
      </c>
      <c r="O87" s="36">
        <v>0</v>
      </c>
      <c r="P87" s="34">
        <v>372786.42614674999</v>
      </c>
      <c r="Q87" s="32">
        <v>372786.42614674999</v>
      </c>
      <c r="R87" s="33">
        <v>0</v>
      </c>
      <c r="S87" s="8">
        <f>_xlfn.XLOOKUP(K87,'MX 0821'!N:N,'MX 0821'!S:S)</f>
        <v>0</v>
      </c>
      <c r="T87" s="8">
        <f t="shared" si="1"/>
        <v>0</v>
      </c>
    </row>
    <row r="88" spans="1:20">
      <c r="A88" s="29" t="s">
        <v>154</v>
      </c>
      <c r="B88" s="29" t="s">
        <v>17</v>
      </c>
      <c r="C88" s="29" t="s">
        <v>7</v>
      </c>
      <c r="D88" s="29" t="s">
        <v>778</v>
      </c>
      <c r="E88" s="29"/>
      <c r="F88" s="29" t="s">
        <v>352</v>
      </c>
      <c r="G88" s="29" t="s">
        <v>163</v>
      </c>
      <c r="H88" s="29" t="s">
        <v>803</v>
      </c>
      <c r="I88" s="29" t="s">
        <v>161</v>
      </c>
      <c r="J88" s="29" t="s">
        <v>791</v>
      </c>
      <c r="K88" s="30">
        <v>1735337</v>
      </c>
      <c r="L88" s="30">
        <v>1734738</v>
      </c>
      <c r="M88" s="31">
        <v>1</v>
      </c>
      <c r="N88" s="35">
        <v>431935142.98003203</v>
      </c>
      <c r="O88" s="36">
        <v>0</v>
      </c>
      <c r="P88" s="34">
        <v>431935142.98003203</v>
      </c>
      <c r="Q88" s="32">
        <v>431935142.98003203</v>
      </c>
      <c r="R88" s="33">
        <v>0</v>
      </c>
      <c r="S88" s="8">
        <f>_xlfn.XLOOKUP(K88,'MX 0821'!N:N,'MX 0821'!S:S)</f>
        <v>0</v>
      </c>
      <c r="T88" s="8">
        <f t="shared" si="1"/>
        <v>0</v>
      </c>
    </row>
    <row r="89" spans="1:20">
      <c r="A89" s="29" t="s">
        <v>154</v>
      </c>
      <c r="B89" s="29" t="s">
        <v>17</v>
      </c>
      <c r="C89" s="29" t="s">
        <v>7</v>
      </c>
      <c r="D89" s="29" t="s">
        <v>778</v>
      </c>
      <c r="E89" s="29"/>
      <c r="F89" s="29" t="s">
        <v>408</v>
      </c>
      <c r="G89" s="29" t="s">
        <v>163</v>
      </c>
      <c r="H89" s="29" t="s">
        <v>803</v>
      </c>
      <c r="I89" s="29" t="s">
        <v>161</v>
      </c>
      <c r="J89" s="29" t="s">
        <v>791</v>
      </c>
      <c r="K89" s="30">
        <v>1735340</v>
      </c>
      <c r="L89" s="30">
        <v>1734741</v>
      </c>
      <c r="M89" s="31">
        <v>1</v>
      </c>
      <c r="N89" s="35">
        <v>411550107.318048</v>
      </c>
      <c r="O89" s="36">
        <v>0</v>
      </c>
      <c r="P89" s="34">
        <v>411550107.318048</v>
      </c>
      <c r="Q89" s="32">
        <v>411550107.318048</v>
      </c>
      <c r="R89" s="33">
        <v>0</v>
      </c>
      <c r="S89" s="8">
        <f>_xlfn.XLOOKUP(K89,'MX 0821'!N:N,'MX 0821'!S:S)</f>
        <v>0</v>
      </c>
      <c r="T89" s="8">
        <f t="shared" si="1"/>
        <v>0</v>
      </c>
    </row>
    <row r="90" spans="1:20">
      <c r="A90" s="29" t="s">
        <v>154</v>
      </c>
      <c r="B90" s="29" t="s">
        <v>17</v>
      </c>
      <c r="C90" s="29" t="s">
        <v>7</v>
      </c>
      <c r="D90" s="29" t="s">
        <v>778</v>
      </c>
      <c r="E90" s="29"/>
      <c r="F90" s="29" t="s">
        <v>408</v>
      </c>
      <c r="G90" s="29" t="s">
        <v>510</v>
      </c>
      <c r="H90" s="29" t="s">
        <v>797</v>
      </c>
      <c r="I90" s="29" t="s">
        <v>169</v>
      </c>
      <c r="J90" s="29" t="s">
        <v>784</v>
      </c>
      <c r="K90" s="30">
        <v>1734665</v>
      </c>
      <c r="L90" s="30">
        <v>1734066</v>
      </c>
      <c r="M90" s="31">
        <v>1</v>
      </c>
      <c r="N90" s="35">
        <v>92125.856468371901</v>
      </c>
      <c r="O90" s="36">
        <v>128229328.137687</v>
      </c>
      <c r="P90" s="37">
        <v>-128137202.28121901</v>
      </c>
      <c r="Q90" s="32">
        <v>92125.856468371901</v>
      </c>
      <c r="R90" s="33">
        <v>128229328.137687</v>
      </c>
      <c r="S90" s="8">
        <f>_xlfn.XLOOKUP(K90,'MX 0821'!N:N,'MX 0821'!S:S)</f>
        <v>128341413.037876</v>
      </c>
      <c r="T90" s="8">
        <f t="shared" si="1"/>
        <v>112084.90018899739</v>
      </c>
    </row>
    <row r="91" spans="1:20">
      <c r="A91" s="29" t="s">
        <v>154</v>
      </c>
      <c r="B91" s="29" t="s">
        <v>17</v>
      </c>
      <c r="C91" s="29" t="s">
        <v>7</v>
      </c>
      <c r="D91" s="29" t="s">
        <v>778</v>
      </c>
      <c r="E91" s="29"/>
      <c r="F91" s="29" t="s">
        <v>408</v>
      </c>
      <c r="G91" s="29" t="s">
        <v>510</v>
      </c>
      <c r="H91" s="29" t="s">
        <v>797</v>
      </c>
      <c r="I91" s="29" t="s">
        <v>169</v>
      </c>
      <c r="J91" s="29" t="s">
        <v>784</v>
      </c>
      <c r="K91" s="30">
        <v>1734700</v>
      </c>
      <c r="L91" s="30">
        <v>1734101</v>
      </c>
      <c r="M91" s="31">
        <v>1</v>
      </c>
      <c r="N91" s="35">
        <v>33084.360107764303</v>
      </c>
      <c r="O91" s="36">
        <v>40861114.498731501</v>
      </c>
      <c r="P91" s="37">
        <v>-40828030.1386237</v>
      </c>
      <c r="Q91" s="32">
        <v>33084.360107764303</v>
      </c>
      <c r="R91" s="33">
        <v>40861114.498731501</v>
      </c>
      <c r="S91" s="8">
        <f>_xlfn.XLOOKUP(K91,'MX 0821'!N:N,'MX 0821'!S:S)</f>
        <v>40896809.293957599</v>
      </c>
      <c r="T91" s="8">
        <f t="shared" si="1"/>
        <v>35694.795226097107</v>
      </c>
    </row>
    <row r="92" spans="1:20">
      <c r="A92" s="29" t="s">
        <v>154</v>
      </c>
      <c r="B92" s="29" t="s">
        <v>17</v>
      </c>
      <c r="C92" s="29" t="s">
        <v>7</v>
      </c>
      <c r="D92" s="29" t="s">
        <v>778</v>
      </c>
      <c r="E92" s="29"/>
      <c r="F92" s="29" t="s">
        <v>408</v>
      </c>
      <c r="G92" s="29" t="s">
        <v>510</v>
      </c>
      <c r="H92" s="29" t="s">
        <v>797</v>
      </c>
      <c r="I92" s="29" t="s">
        <v>169</v>
      </c>
      <c r="J92" s="29" t="s">
        <v>784</v>
      </c>
      <c r="K92" s="30">
        <v>1734722</v>
      </c>
      <c r="L92" s="30">
        <v>1734123</v>
      </c>
      <c r="M92" s="31">
        <v>1</v>
      </c>
      <c r="N92" s="35">
        <v>50906.936331192097</v>
      </c>
      <c r="O92" s="36">
        <v>79194473.051201805</v>
      </c>
      <c r="P92" s="37">
        <v>-79143566.114870593</v>
      </c>
      <c r="Q92" s="32">
        <v>50906.936331192097</v>
      </c>
      <c r="R92" s="33">
        <v>79194473.051201805</v>
      </c>
      <c r="S92" s="8">
        <f>_xlfn.XLOOKUP(K92,'MX 0821'!N:N,'MX 0821'!S:S)</f>
        <v>79263580.036943495</v>
      </c>
      <c r="T92" s="8">
        <f t="shared" si="1"/>
        <v>69106.985741689801</v>
      </c>
    </row>
    <row r="93" spans="1:20">
      <c r="A93" s="29" t="s">
        <v>154</v>
      </c>
      <c r="B93" s="29" t="s">
        <v>17</v>
      </c>
      <c r="C93" s="29" t="s">
        <v>7</v>
      </c>
      <c r="D93" s="29" t="s">
        <v>778</v>
      </c>
      <c r="E93" s="29"/>
      <c r="F93" s="29" t="s">
        <v>408</v>
      </c>
      <c r="G93" s="29" t="s">
        <v>510</v>
      </c>
      <c r="H93" s="29" t="s">
        <v>797</v>
      </c>
      <c r="I93" s="29" t="s">
        <v>169</v>
      </c>
      <c r="J93" s="29" t="s">
        <v>784</v>
      </c>
      <c r="K93" s="30">
        <v>1734796</v>
      </c>
      <c r="L93" s="30">
        <v>1734197</v>
      </c>
      <c r="M93" s="31">
        <v>1</v>
      </c>
      <c r="N93" s="35">
        <v>19779.236534945499</v>
      </c>
      <c r="O93" s="36">
        <v>47129044.781100802</v>
      </c>
      <c r="P93" s="37">
        <v>-47109265.544565797</v>
      </c>
      <c r="Q93" s="32">
        <v>19779.236534945499</v>
      </c>
      <c r="R93" s="33">
        <v>47129044.781100802</v>
      </c>
      <c r="S93" s="8">
        <f>_xlfn.XLOOKUP(K93,'MX 0821'!N:N,'MX 0821'!S:S)</f>
        <v>47170095.108307198</v>
      </c>
      <c r="T93" s="8">
        <f t="shared" si="1"/>
        <v>41050.327206395566</v>
      </c>
    </row>
    <row r="94" spans="1:20">
      <c r="A94" s="29" t="s">
        <v>154</v>
      </c>
      <c r="B94" s="29" t="s">
        <v>17</v>
      </c>
      <c r="C94" s="29" t="s">
        <v>7</v>
      </c>
      <c r="D94" s="29" t="s">
        <v>778</v>
      </c>
      <c r="E94" s="29"/>
      <c r="F94" s="29" t="s">
        <v>408</v>
      </c>
      <c r="G94" s="29" t="s">
        <v>510</v>
      </c>
      <c r="H94" s="29" t="s">
        <v>797</v>
      </c>
      <c r="I94" s="29" t="s">
        <v>169</v>
      </c>
      <c r="J94" s="29" t="s">
        <v>784</v>
      </c>
      <c r="K94" s="30">
        <v>1734893</v>
      </c>
      <c r="L94" s="30">
        <v>1734294</v>
      </c>
      <c r="M94" s="31">
        <v>1</v>
      </c>
      <c r="N94" s="35">
        <v>65765.300857271504</v>
      </c>
      <c r="O94" s="36">
        <v>103078025.958308</v>
      </c>
      <c r="P94" s="37">
        <v>-103012260.657451</v>
      </c>
      <c r="Q94" s="32">
        <v>65765.300857271504</v>
      </c>
      <c r="R94" s="33">
        <v>103078025.958308</v>
      </c>
      <c r="S94" s="8">
        <f>_xlfn.XLOOKUP(K94,'MX 0821'!N:N,'MX 0821'!S:S)</f>
        <v>103167955.244279</v>
      </c>
      <c r="T94" s="8">
        <f t="shared" si="1"/>
        <v>89929.285971000791</v>
      </c>
    </row>
    <row r="95" spans="1:20">
      <c r="A95" s="29" t="s">
        <v>154</v>
      </c>
      <c r="B95" s="29" t="s">
        <v>17</v>
      </c>
      <c r="C95" s="29" t="s">
        <v>7</v>
      </c>
      <c r="D95" s="29" t="s">
        <v>778</v>
      </c>
      <c r="E95" s="29"/>
      <c r="F95" s="29" t="s">
        <v>408</v>
      </c>
      <c r="G95" s="29" t="s">
        <v>411</v>
      </c>
      <c r="H95" s="29" t="s">
        <v>797</v>
      </c>
      <c r="I95" s="29" t="s">
        <v>169</v>
      </c>
      <c r="J95" s="29" t="s">
        <v>788</v>
      </c>
      <c r="K95" s="30">
        <v>1734877</v>
      </c>
      <c r="L95" s="30">
        <v>1734278</v>
      </c>
      <c r="M95" s="31">
        <v>1</v>
      </c>
      <c r="N95" s="35">
        <v>10929.349606339299</v>
      </c>
      <c r="O95" s="36">
        <v>0</v>
      </c>
      <c r="P95" s="34">
        <v>10929.349606339299</v>
      </c>
      <c r="Q95" s="32">
        <v>10929.349606339299</v>
      </c>
      <c r="R95" s="33">
        <v>0</v>
      </c>
      <c r="S95" s="8">
        <f>_xlfn.XLOOKUP(K95,'MX 0821'!N:N,'MX 0821'!S:S)</f>
        <v>0</v>
      </c>
      <c r="T95" s="8">
        <f t="shared" si="1"/>
        <v>0</v>
      </c>
    </row>
    <row r="96" spans="1:20">
      <c r="A96" s="29" t="s">
        <v>154</v>
      </c>
      <c r="B96" s="29" t="s">
        <v>17</v>
      </c>
      <c r="C96" s="29" t="s">
        <v>7</v>
      </c>
      <c r="D96" s="29" t="s">
        <v>778</v>
      </c>
      <c r="E96" s="29"/>
      <c r="F96" s="29" t="s">
        <v>147</v>
      </c>
      <c r="G96" s="29" t="s">
        <v>812</v>
      </c>
      <c r="H96" s="29" t="s">
        <v>797</v>
      </c>
      <c r="I96" s="29" t="s">
        <v>169</v>
      </c>
      <c r="J96" s="29" t="s">
        <v>798</v>
      </c>
      <c r="K96" s="30">
        <v>1734840</v>
      </c>
      <c r="L96" s="30">
        <v>1734241</v>
      </c>
      <c r="M96" s="31">
        <v>1</v>
      </c>
      <c r="N96" s="35">
        <v>9342.4447803796502</v>
      </c>
      <c r="O96" s="36">
        <v>186839765.56213099</v>
      </c>
      <c r="P96" s="37">
        <v>-186830423.11735001</v>
      </c>
      <c r="Q96" s="32">
        <v>9342.4447803796502</v>
      </c>
      <c r="R96" s="33">
        <v>186839765.56213099</v>
      </c>
      <c r="S96" s="8">
        <f>_xlfn.XLOOKUP(K96,'MX 0821'!N:N,'MX 0821'!S:S)</f>
        <v>187213151.062727</v>
      </c>
      <c r="T96" s="8">
        <f t="shared" si="1"/>
        <v>373385.50059601665</v>
      </c>
    </row>
    <row r="97" spans="1:20">
      <c r="A97" s="29" t="s">
        <v>154</v>
      </c>
      <c r="B97" s="29" t="s">
        <v>17</v>
      </c>
      <c r="C97" s="29" t="s">
        <v>7</v>
      </c>
      <c r="D97" s="29" t="s">
        <v>778</v>
      </c>
      <c r="E97" s="29"/>
      <c r="F97" s="29" t="s">
        <v>147</v>
      </c>
      <c r="G97" s="29" t="s">
        <v>813</v>
      </c>
      <c r="H97" s="29" t="s">
        <v>797</v>
      </c>
      <c r="I97" s="29" t="s">
        <v>169</v>
      </c>
      <c r="J97" s="29" t="s">
        <v>798</v>
      </c>
      <c r="K97" s="30">
        <v>1734697</v>
      </c>
      <c r="L97" s="30">
        <v>1734098</v>
      </c>
      <c r="M97" s="31">
        <v>1</v>
      </c>
      <c r="N97" s="35">
        <v>4720.0653777764201</v>
      </c>
      <c r="O97" s="36">
        <v>133277088.55575401</v>
      </c>
      <c r="P97" s="37">
        <v>-133272368.49037699</v>
      </c>
      <c r="Q97" s="32">
        <v>4720.0653777764201</v>
      </c>
      <c r="R97" s="33">
        <v>133277088.55575401</v>
      </c>
      <c r="S97" s="8">
        <f>_xlfn.XLOOKUP(K97,'MX 0821'!N:N,'MX 0821'!S:S)</f>
        <v>133542999.300607</v>
      </c>
      <c r="T97" s="8">
        <f t="shared" si="1"/>
        <v>265910.74485298991</v>
      </c>
    </row>
    <row r="98" spans="1:20">
      <c r="A98" s="29" t="s">
        <v>154</v>
      </c>
      <c r="B98" s="29" t="s">
        <v>17</v>
      </c>
      <c r="C98" s="29" t="s">
        <v>7</v>
      </c>
      <c r="D98" s="29" t="s">
        <v>778</v>
      </c>
      <c r="E98" s="29"/>
      <c r="F98" s="29" t="s">
        <v>147</v>
      </c>
      <c r="G98" s="29" t="s">
        <v>813</v>
      </c>
      <c r="H98" s="29" t="s">
        <v>797</v>
      </c>
      <c r="I98" s="29" t="s">
        <v>169</v>
      </c>
      <c r="J98" s="29" t="s">
        <v>798</v>
      </c>
      <c r="K98" s="30">
        <v>1734733</v>
      </c>
      <c r="L98" s="30">
        <v>1734134</v>
      </c>
      <c r="M98" s="31">
        <v>1</v>
      </c>
      <c r="N98" s="32">
        <v>-1004.22638139089</v>
      </c>
      <c r="O98" s="36">
        <v>102132960.411103</v>
      </c>
      <c r="P98" s="37">
        <v>-102133964.637485</v>
      </c>
      <c r="Q98" s="32">
        <v>-1004.22638139089</v>
      </c>
      <c r="R98" s="33">
        <v>102132960.411103</v>
      </c>
      <c r="S98" s="8">
        <f>_xlfn.XLOOKUP(K98,'MX 0821'!N:N,'MX 0821'!S:S)</f>
        <v>102336925.03657</v>
      </c>
      <c r="T98" s="8">
        <f t="shared" si="1"/>
        <v>203964.62546700239</v>
      </c>
    </row>
    <row r="99" spans="1:20">
      <c r="A99" s="29" t="s">
        <v>154</v>
      </c>
      <c r="B99" s="29" t="s">
        <v>17</v>
      </c>
      <c r="C99" s="29" t="s">
        <v>7</v>
      </c>
      <c r="D99" s="29" t="s">
        <v>778</v>
      </c>
      <c r="E99" s="29"/>
      <c r="F99" s="29" t="s">
        <v>147</v>
      </c>
      <c r="G99" s="29" t="s">
        <v>813</v>
      </c>
      <c r="H99" s="29" t="s">
        <v>797</v>
      </c>
      <c r="I99" s="29" t="s">
        <v>169</v>
      </c>
      <c r="J99" s="29" t="s">
        <v>798</v>
      </c>
      <c r="K99" s="30">
        <v>1734862</v>
      </c>
      <c r="L99" s="30">
        <v>1734263</v>
      </c>
      <c r="M99" s="31">
        <v>1</v>
      </c>
      <c r="N99" s="32">
        <v>-3749.98221806213</v>
      </c>
      <c r="O99" s="36">
        <v>153197196.97400901</v>
      </c>
      <c r="P99" s="37">
        <v>-153200946.956227</v>
      </c>
      <c r="Q99" s="32">
        <v>-3749.98221806213</v>
      </c>
      <c r="R99" s="33">
        <v>153197196.97400901</v>
      </c>
      <c r="S99" s="8">
        <f>_xlfn.XLOOKUP(K99,'MX 0821'!N:N,'MX 0821'!S:S)</f>
        <v>153502534.626701</v>
      </c>
      <c r="T99" s="8">
        <f t="shared" si="1"/>
        <v>305337.65269199014</v>
      </c>
    </row>
    <row r="100" spans="1:20">
      <c r="A100" s="29" t="s">
        <v>154</v>
      </c>
      <c r="B100" s="29" t="s">
        <v>17</v>
      </c>
      <c r="C100" s="29" t="s">
        <v>7</v>
      </c>
      <c r="D100" s="29" t="s">
        <v>778</v>
      </c>
      <c r="E100" s="29"/>
      <c r="F100" s="29" t="s">
        <v>147</v>
      </c>
      <c r="G100" s="29" t="s">
        <v>814</v>
      </c>
      <c r="H100" s="29" t="s">
        <v>797</v>
      </c>
      <c r="I100" s="29" t="s">
        <v>169</v>
      </c>
      <c r="J100" s="29" t="s">
        <v>798</v>
      </c>
      <c r="K100" s="30">
        <v>1734833</v>
      </c>
      <c r="L100" s="30">
        <v>1734234</v>
      </c>
      <c r="M100" s="31">
        <v>1</v>
      </c>
      <c r="N100" s="32">
        <v>-331.40018557995302</v>
      </c>
      <c r="O100" s="36">
        <v>41102361.685631499</v>
      </c>
      <c r="P100" s="37">
        <v>-41102693.085817099</v>
      </c>
      <c r="Q100" s="32">
        <v>-331.40018557995302</v>
      </c>
      <c r="R100" s="33">
        <v>41102361.685631499</v>
      </c>
      <c r="S100" s="8">
        <f>_xlfn.XLOOKUP(K100,'MX 0821'!N:N,'MX 0821'!S:S)</f>
        <v>41184228.799418204</v>
      </c>
      <c r="T100" s="8">
        <f t="shared" si="1"/>
        <v>81867.113786704838</v>
      </c>
    </row>
    <row r="101" spans="1:20">
      <c r="A101" s="29" t="s">
        <v>154</v>
      </c>
      <c r="B101" s="29" t="s">
        <v>17</v>
      </c>
      <c r="C101" s="29" t="s">
        <v>7</v>
      </c>
      <c r="D101" s="29" t="s">
        <v>778</v>
      </c>
      <c r="E101" s="29"/>
      <c r="F101" s="29" t="s">
        <v>147</v>
      </c>
      <c r="G101" s="29" t="s">
        <v>814</v>
      </c>
      <c r="H101" s="29" t="s">
        <v>797</v>
      </c>
      <c r="I101" s="29" t="s">
        <v>169</v>
      </c>
      <c r="J101" s="29" t="s">
        <v>798</v>
      </c>
      <c r="K101" s="30">
        <v>1734839</v>
      </c>
      <c r="L101" s="30">
        <v>1734240</v>
      </c>
      <c r="M101" s="31">
        <v>1</v>
      </c>
      <c r="N101" s="35">
        <v>2197.1551377514602</v>
      </c>
      <c r="O101" s="36">
        <v>87189727.943234593</v>
      </c>
      <c r="P101" s="37">
        <v>-87187530.7880968</v>
      </c>
      <c r="Q101" s="32">
        <v>2197.1551377514602</v>
      </c>
      <c r="R101" s="33">
        <v>87189727.943234593</v>
      </c>
      <c r="S101" s="8">
        <f>_xlfn.XLOOKUP(K101,'MX 0821'!N:N,'MX 0821'!S:S)</f>
        <v>87363865.714761198</v>
      </c>
      <c r="T101" s="8">
        <f t="shared" si="1"/>
        <v>174137.77152660489</v>
      </c>
    </row>
    <row r="102" spans="1:20">
      <c r="A102" s="29" t="s">
        <v>154</v>
      </c>
      <c r="B102" s="29" t="s">
        <v>17</v>
      </c>
      <c r="C102" s="29" t="s">
        <v>7</v>
      </c>
      <c r="D102" s="29" t="s">
        <v>778</v>
      </c>
      <c r="E102" s="29"/>
      <c r="F102" s="29" t="s">
        <v>147</v>
      </c>
      <c r="G102" s="29" t="s">
        <v>815</v>
      </c>
      <c r="H102" s="29" t="s">
        <v>797</v>
      </c>
      <c r="I102" s="29" t="s">
        <v>169</v>
      </c>
      <c r="J102" s="29" t="s">
        <v>798</v>
      </c>
      <c r="K102" s="30">
        <v>1734737</v>
      </c>
      <c r="L102" s="30">
        <v>1734138</v>
      </c>
      <c r="M102" s="31">
        <v>1</v>
      </c>
      <c r="N102" s="32">
        <v>-1346.79837221039</v>
      </c>
      <c r="O102" s="36">
        <v>164409425.54489601</v>
      </c>
      <c r="P102" s="37">
        <v>-164410772.34326801</v>
      </c>
      <c r="Q102" s="32">
        <v>-1346.79837221039</v>
      </c>
      <c r="R102" s="33">
        <v>164409425.54489601</v>
      </c>
      <c r="S102" s="8">
        <f>_xlfn.XLOOKUP(K102,'MX 0821'!N:N,'MX 0821'!S:S)</f>
        <v>164737975.74019799</v>
      </c>
      <c r="T102" s="8">
        <f t="shared" si="1"/>
        <v>328550.19530197978</v>
      </c>
    </row>
    <row r="103" spans="1:20">
      <c r="A103" s="29" t="s">
        <v>154</v>
      </c>
      <c r="B103" s="29" t="s">
        <v>17</v>
      </c>
      <c r="C103" s="29" t="s">
        <v>7</v>
      </c>
      <c r="D103" s="29" t="s">
        <v>778</v>
      </c>
      <c r="E103" s="29"/>
      <c r="F103" s="29" t="s">
        <v>147</v>
      </c>
      <c r="G103" s="29" t="s">
        <v>815</v>
      </c>
      <c r="H103" s="29" t="s">
        <v>797</v>
      </c>
      <c r="I103" s="29" t="s">
        <v>169</v>
      </c>
      <c r="J103" s="29" t="s">
        <v>798</v>
      </c>
      <c r="K103" s="30">
        <v>1734747</v>
      </c>
      <c r="L103" s="30">
        <v>1734148</v>
      </c>
      <c r="M103" s="31">
        <v>1</v>
      </c>
      <c r="N103" s="32">
        <v>-220.856101329099</v>
      </c>
      <c r="O103" s="36">
        <v>26156038.380327702</v>
      </c>
      <c r="P103" s="37">
        <v>-26156259.236428998</v>
      </c>
      <c r="Q103" s="32">
        <v>-220.856101329099</v>
      </c>
      <c r="R103" s="33">
        <v>26156038.380327702</v>
      </c>
      <c r="S103" s="8">
        <f>_xlfn.XLOOKUP(K103,'MX 0821'!N:N,'MX 0821'!S:S)</f>
        <v>26208273.295975499</v>
      </c>
      <c r="T103" s="8">
        <f t="shared" si="1"/>
        <v>52234.915647797287</v>
      </c>
    </row>
    <row r="104" spans="1:20">
      <c r="A104" s="29" t="s">
        <v>154</v>
      </c>
      <c r="B104" s="29" t="s">
        <v>17</v>
      </c>
      <c r="C104" s="29" t="s">
        <v>7</v>
      </c>
      <c r="D104" s="29" t="s">
        <v>778</v>
      </c>
      <c r="E104" s="29"/>
      <c r="F104" s="29" t="s">
        <v>147</v>
      </c>
      <c r="G104" s="29" t="s">
        <v>816</v>
      </c>
      <c r="H104" s="29" t="s">
        <v>797</v>
      </c>
      <c r="I104" s="29" t="s">
        <v>169</v>
      </c>
      <c r="J104" s="29" t="s">
        <v>798</v>
      </c>
      <c r="K104" s="30">
        <v>1734607</v>
      </c>
      <c r="L104" s="30">
        <v>1734008</v>
      </c>
      <c r="M104" s="31">
        <v>1</v>
      </c>
      <c r="N104" s="35">
        <v>7464.9346255991104</v>
      </c>
      <c r="O104" s="36">
        <v>166909309.58612499</v>
      </c>
      <c r="P104" s="37">
        <v>-166901844.65149999</v>
      </c>
      <c r="Q104" s="32">
        <v>7464.9346255991104</v>
      </c>
      <c r="R104" s="33">
        <v>166909309.58612499</v>
      </c>
      <c r="S104" s="8">
        <f>_xlfn.XLOOKUP(K104,'MX 0821'!N:N,'MX 0821'!S:S)</f>
        <v>167242865.53941199</v>
      </c>
      <c r="T104" s="8">
        <f t="shared" si="1"/>
        <v>333555.95328700542</v>
      </c>
    </row>
    <row r="105" spans="1:20">
      <c r="A105" s="29" t="s">
        <v>154</v>
      </c>
      <c r="B105" s="29" t="s">
        <v>17</v>
      </c>
      <c r="C105" s="29" t="s">
        <v>7</v>
      </c>
      <c r="D105" s="29" t="s">
        <v>778</v>
      </c>
      <c r="E105" s="29"/>
      <c r="F105" s="29" t="s">
        <v>147</v>
      </c>
      <c r="G105" s="29" t="s">
        <v>817</v>
      </c>
      <c r="H105" s="29" t="s">
        <v>797</v>
      </c>
      <c r="I105" s="29" t="s">
        <v>169</v>
      </c>
      <c r="J105" s="29" t="s">
        <v>798</v>
      </c>
      <c r="K105" s="30">
        <v>1734719</v>
      </c>
      <c r="L105" s="30">
        <v>1734120</v>
      </c>
      <c r="M105" s="31">
        <v>1</v>
      </c>
      <c r="N105" s="35">
        <v>13016.6287948025</v>
      </c>
      <c r="O105" s="36">
        <v>150722891.27679101</v>
      </c>
      <c r="P105" s="37">
        <v>-150709874.64799601</v>
      </c>
      <c r="Q105" s="32">
        <v>13016.6287948025</v>
      </c>
      <c r="R105" s="33">
        <v>150722891.27679101</v>
      </c>
      <c r="S105" s="8">
        <f>_xlfn.XLOOKUP(K105,'MX 0821'!N:N,'MX 0821'!S:S)</f>
        <v>151024190.166666</v>
      </c>
      <c r="T105" s="8">
        <f t="shared" si="1"/>
        <v>301298.88987499475</v>
      </c>
    </row>
    <row r="106" spans="1:20">
      <c r="A106" s="29" t="s">
        <v>154</v>
      </c>
      <c r="B106" s="29" t="s">
        <v>17</v>
      </c>
      <c r="C106" s="29" t="s">
        <v>7</v>
      </c>
      <c r="D106" s="29" t="s">
        <v>778</v>
      </c>
      <c r="E106" s="29"/>
      <c r="F106" s="29" t="s">
        <v>147</v>
      </c>
      <c r="G106" s="29" t="s">
        <v>818</v>
      </c>
      <c r="H106" s="29" t="s">
        <v>797</v>
      </c>
      <c r="I106" s="29" t="s">
        <v>169</v>
      </c>
      <c r="J106" s="29" t="s">
        <v>798</v>
      </c>
      <c r="K106" s="30">
        <v>1734638</v>
      </c>
      <c r="L106" s="30">
        <v>1734039</v>
      </c>
      <c r="M106" s="31">
        <v>1</v>
      </c>
      <c r="N106" s="35">
        <v>2199.2886694487202</v>
      </c>
      <c r="O106" s="36">
        <v>34877211.603908204</v>
      </c>
      <c r="P106" s="37">
        <v>-34875012.315238699</v>
      </c>
      <c r="Q106" s="32">
        <v>2199.2886694487202</v>
      </c>
      <c r="R106" s="33">
        <v>34877211.603908204</v>
      </c>
      <c r="S106" s="8">
        <f>_xlfn.XLOOKUP(K106,'MX 0821'!N:N,'MX 0821'!S:S)</f>
        <v>34946911.140700899</v>
      </c>
      <c r="T106" s="8">
        <f t="shared" si="1"/>
        <v>69699.536792695522</v>
      </c>
    </row>
    <row r="107" spans="1:20">
      <c r="A107" s="29" t="s">
        <v>154</v>
      </c>
      <c r="B107" s="29" t="s">
        <v>17</v>
      </c>
      <c r="C107" s="29" t="s">
        <v>7</v>
      </c>
      <c r="D107" s="29" t="s">
        <v>778</v>
      </c>
      <c r="E107" s="29"/>
      <c r="F107" s="29" t="s">
        <v>147</v>
      </c>
      <c r="G107" s="29" t="s">
        <v>818</v>
      </c>
      <c r="H107" s="29" t="s">
        <v>797</v>
      </c>
      <c r="I107" s="29" t="s">
        <v>169</v>
      </c>
      <c r="J107" s="29" t="s">
        <v>798</v>
      </c>
      <c r="K107" s="30">
        <v>1734828</v>
      </c>
      <c r="L107" s="30">
        <v>1734229</v>
      </c>
      <c r="M107" s="31">
        <v>1</v>
      </c>
      <c r="N107" s="35">
        <v>7439.3788055944096</v>
      </c>
      <c r="O107" s="36">
        <v>124561054.790372</v>
      </c>
      <c r="P107" s="37">
        <v>-124553615.411567</v>
      </c>
      <c r="Q107" s="32">
        <v>7439.3788055944096</v>
      </c>
      <c r="R107" s="33">
        <v>124561054.790372</v>
      </c>
      <c r="S107" s="8">
        <f>_xlfn.XLOOKUP(K107,'MX 0821'!N:N,'MX 0821'!S:S)</f>
        <v>124809980.87769599</v>
      </c>
      <c r="T107" s="8">
        <f t="shared" si="1"/>
        <v>248926.08732399344</v>
      </c>
    </row>
    <row r="108" spans="1:20">
      <c r="A108" s="29" t="s">
        <v>154</v>
      </c>
      <c r="B108" s="29" t="s">
        <v>17</v>
      </c>
      <c r="C108" s="29" t="s">
        <v>7</v>
      </c>
      <c r="D108" s="29" t="s">
        <v>778</v>
      </c>
      <c r="E108" s="29"/>
      <c r="F108" s="29" t="s">
        <v>147</v>
      </c>
      <c r="G108" s="29" t="s">
        <v>818</v>
      </c>
      <c r="H108" s="29" t="s">
        <v>797</v>
      </c>
      <c r="I108" s="29" t="s">
        <v>169</v>
      </c>
      <c r="J108" s="29" t="s">
        <v>798</v>
      </c>
      <c r="K108" s="30">
        <v>1734895</v>
      </c>
      <c r="L108" s="30">
        <v>1734296</v>
      </c>
      <c r="M108" s="31">
        <v>1</v>
      </c>
      <c r="N108" s="35">
        <v>10340.484938846501</v>
      </c>
      <c r="O108" s="36">
        <v>124563955.896506</v>
      </c>
      <c r="P108" s="37">
        <v>-124553615.411567</v>
      </c>
      <c r="Q108" s="32">
        <v>10340.484938846501</v>
      </c>
      <c r="R108" s="33">
        <v>124563955.896506</v>
      </c>
      <c r="S108" s="8">
        <f>_xlfn.XLOOKUP(K108,'MX 0821'!N:N,'MX 0821'!S:S)</f>
        <v>124812999.723976</v>
      </c>
      <c r="T108" s="8">
        <f t="shared" si="1"/>
        <v>249043.82747000456</v>
      </c>
    </row>
    <row r="109" spans="1:20">
      <c r="A109" s="29" t="s">
        <v>154</v>
      </c>
      <c r="B109" s="29" t="s">
        <v>17</v>
      </c>
      <c r="C109" s="29" t="s">
        <v>7</v>
      </c>
      <c r="D109" s="29" t="s">
        <v>778</v>
      </c>
      <c r="E109" s="29"/>
      <c r="F109" s="29" t="s">
        <v>147</v>
      </c>
      <c r="G109" s="29" t="s">
        <v>819</v>
      </c>
      <c r="H109" s="29" t="s">
        <v>797</v>
      </c>
      <c r="I109" s="29" t="s">
        <v>169</v>
      </c>
      <c r="J109" s="29" t="s">
        <v>798</v>
      </c>
      <c r="K109" s="30">
        <v>1734630</v>
      </c>
      <c r="L109" s="30">
        <v>1734031</v>
      </c>
      <c r="M109" s="31">
        <v>1</v>
      </c>
      <c r="N109" s="35">
        <v>9674.4919192002908</v>
      </c>
      <c r="O109" s="36">
        <v>129545434.519949</v>
      </c>
      <c r="P109" s="37">
        <v>-129535760.02802999</v>
      </c>
      <c r="Q109" s="32">
        <v>9674.4919192002908</v>
      </c>
      <c r="R109" s="33">
        <v>129545434.519949</v>
      </c>
      <c r="S109" s="8">
        <f>_xlfn.XLOOKUP(K109,'MX 0821'!N:N,'MX 0821'!S:S)</f>
        <v>129804437.942021</v>
      </c>
      <c r="T109" s="8">
        <f t="shared" si="1"/>
        <v>259003.42207199335</v>
      </c>
    </row>
    <row r="110" spans="1:20">
      <c r="A110" s="29" t="s">
        <v>154</v>
      </c>
      <c r="B110" s="29" t="s">
        <v>17</v>
      </c>
      <c r="C110" s="29" t="s">
        <v>7</v>
      </c>
      <c r="D110" s="29" t="s">
        <v>778</v>
      </c>
      <c r="E110" s="29"/>
      <c r="F110" s="29" t="s">
        <v>147</v>
      </c>
      <c r="G110" s="29" t="s">
        <v>819</v>
      </c>
      <c r="H110" s="29" t="s">
        <v>797</v>
      </c>
      <c r="I110" s="29" t="s">
        <v>169</v>
      </c>
      <c r="J110" s="29" t="s">
        <v>798</v>
      </c>
      <c r="K110" s="30">
        <v>1734819</v>
      </c>
      <c r="L110" s="30">
        <v>1734220</v>
      </c>
      <c r="M110" s="31">
        <v>1</v>
      </c>
      <c r="N110" s="35">
        <v>2907.51375948752</v>
      </c>
      <c r="O110" s="36">
        <v>51069889.832501903</v>
      </c>
      <c r="P110" s="37">
        <v>-51066982.318742402</v>
      </c>
      <c r="Q110" s="32">
        <v>2907.51375948752</v>
      </c>
      <c r="R110" s="33">
        <v>51069889.832501903</v>
      </c>
      <c r="S110" s="8">
        <f>_xlfn.XLOOKUP(K110,'MX 0821'!N:N,'MX 0821'!S:S)</f>
        <v>51171964.541670501</v>
      </c>
      <c r="T110" s="8">
        <f t="shared" si="1"/>
        <v>102074.70916859806</v>
      </c>
    </row>
    <row r="111" spans="1:20">
      <c r="A111" s="29" t="s">
        <v>154</v>
      </c>
      <c r="B111" s="29" t="s">
        <v>17</v>
      </c>
      <c r="C111" s="29" t="s">
        <v>7</v>
      </c>
      <c r="D111" s="29" t="s">
        <v>778</v>
      </c>
      <c r="E111" s="29"/>
      <c r="F111" s="29" t="s">
        <v>147</v>
      </c>
      <c r="G111" s="29" t="s">
        <v>170</v>
      </c>
      <c r="H111" s="29" t="s">
        <v>797</v>
      </c>
      <c r="I111" s="29" t="s">
        <v>169</v>
      </c>
      <c r="J111" s="29" t="s">
        <v>798</v>
      </c>
      <c r="K111" s="30">
        <v>1734670</v>
      </c>
      <c r="L111" s="30">
        <v>1734071</v>
      </c>
      <c r="M111" s="31">
        <v>1</v>
      </c>
      <c r="N111" s="32">
        <v>-2791.0387296490399</v>
      </c>
      <c r="O111" s="36">
        <v>203019602.08212399</v>
      </c>
      <c r="P111" s="37">
        <v>-203022393.12085399</v>
      </c>
      <c r="Q111" s="32">
        <v>-2791.0387296490399</v>
      </c>
      <c r="R111" s="33">
        <v>203019602.08212399</v>
      </c>
      <c r="S111" s="8">
        <f>_xlfn.XLOOKUP(K111,'MX 0821'!N:N,'MX 0821'!S:S)</f>
        <v>203425309.538939</v>
      </c>
      <c r="T111" s="8">
        <f t="shared" si="1"/>
        <v>405707.45681500435</v>
      </c>
    </row>
    <row r="112" spans="1:20">
      <c r="A112" s="29" t="s">
        <v>154</v>
      </c>
      <c r="B112" s="29" t="s">
        <v>17</v>
      </c>
      <c r="C112" s="29" t="s">
        <v>7</v>
      </c>
      <c r="D112" s="29" t="s">
        <v>778</v>
      </c>
      <c r="E112" s="29"/>
      <c r="F112" s="29" t="s">
        <v>147</v>
      </c>
      <c r="G112" s="29" t="s">
        <v>170</v>
      </c>
      <c r="H112" s="29" t="s">
        <v>797</v>
      </c>
      <c r="I112" s="29" t="s">
        <v>169</v>
      </c>
      <c r="J112" s="29" t="s">
        <v>798</v>
      </c>
      <c r="K112" s="30">
        <v>1734762</v>
      </c>
      <c r="L112" s="30">
        <v>1734163</v>
      </c>
      <c r="M112" s="31">
        <v>1</v>
      </c>
      <c r="N112" s="35">
        <v>647.59635447750304</v>
      </c>
      <c r="O112" s="36">
        <v>141991769.16554099</v>
      </c>
      <c r="P112" s="37">
        <v>-141991121.569186</v>
      </c>
      <c r="Q112" s="32">
        <v>647.59635447750304</v>
      </c>
      <c r="R112" s="33">
        <v>141991769.16554099</v>
      </c>
      <c r="S112" s="8">
        <f>_xlfn.XLOOKUP(K112,'MX 0821'!N:N,'MX 0821'!S:S)</f>
        <v>142275515.92656299</v>
      </c>
      <c r="T112" s="8">
        <f t="shared" si="1"/>
        <v>283746.7610220015</v>
      </c>
    </row>
    <row r="113" spans="1:20">
      <c r="A113" s="29" t="s">
        <v>154</v>
      </c>
      <c r="B113" s="29" t="s">
        <v>17</v>
      </c>
      <c r="C113" s="29" t="s">
        <v>7</v>
      </c>
      <c r="D113" s="29" t="s">
        <v>778</v>
      </c>
      <c r="E113" s="29"/>
      <c r="F113" s="29" t="s">
        <v>147</v>
      </c>
      <c r="G113" s="29" t="s">
        <v>170</v>
      </c>
      <c r="H113" s="29" t="s">
        <v>797</v>
      </c>
      <c r="I113" s="29" t="s">
        <v>169</v>
      </c>
      <c r="J113" s="29" t="s">
        <v>798</v>
      </c>
      <c r="K113" s="30">
        <v>1734861</v>
      </c>
      <c r="L113" s="30">
        <v>1734262</v>
      </c>
      <c r="M113" s="31">
        <v>1</v>
      </c>
      <c r="N113" s="32">
        <v>-7775.9569423133698</v>
      </c>
      <c r="O113" s="36">
        <v>0</v>
      </c>
      <c r="P113" s="37">
        <v>-7775.9569423133698</v>
      </c>
      <c r="Q113" s="32">
        <v>-7775.9569423133698</v>
      </c>
      <c r="R113" s="33">
        <v>0</v>
      </c>
      <c r="S113" s="8">
        <f>_xlfn.XLOOKUP(K113,'MX 0821'!N:N,'MX 0821'!S:S)</f>
        <v>0</v>
      </c>
      <c r="T113" s="8">
        <f t="shared" si="1"/>
        <v>0</v>
      </c>
    </row>
    <row r="114" spans="1:20">
      <c r="A114" s="29" t="s">
        <v>154</v>
      </c>
      <c r="B114" s="29" t="s">
        <v>17</v>
      </c>
      <c r="C114" s="29" t="s">
        <v>7</v>
      </c>
      <c r="D114" s="29" t="s">
        <v>778</v>
      </c>
      <c r="E114" s="29"/>
      <c r="F114" s="29" t="s">
        <v>147</v>
      </c>
      <c r="G114" s="29" t="s">
        <v>163</v>
      </c>
      <c r="H114" s="29" t="s">
        <v>803</v>
      </c>
      <c r="I114" s="29" t="s">
        <v>161</v>
      </c>
      <c r="J114" s="29" t="s">
        <v>791</v>
      </c>
      <c r="K114" s="30">
        <v>1735329</v>
      </c>
      <c r="L114" s="30">
        <v>1734730</v>
      </c>
      <c r="M114" s="31">
        <v>1</v>
      </c>
      <c r="N114" s="35">
        <v>2839615774.5161099</v>
      </c>
      <c r="O114" s="36">
        <v>0</v>
      </c>
      <c r="P114" s="34">
        <v>2839615774.5161099</v>
      </c>
      <c r="Q114" s="32">
        <v>2839615774.5161099</v>
      </c>
      <c r="R114" s="33">
        <v>0</v>
      </c>
      <c r="S114" s="8">
        <f>_xlfn.XLOOKUP(K114,'MX 0821'!N:N,'MX 0821'!S:S)</f>
        <v>0</v>
      </c>
      <c r="T114" s="8">
        <f t="shared" si="1"/>
        <v>0</v>
      </c>
    </row>
    <row r="115" spans="1:20">
      <c r="A115" s="29" t="s">
        <v>154</v>
      </c>
      <c r="B115" s="29" t="s">
        <v>17</v>
      </c>
      <c r="C115" s="29" t="s">
        <v>7</v>
      </c>
      <c r="D115" s="29" t="s">
        <v>778</v>
      </c>
      <c r="E115" s="29"/>
      <c r="F115" s="29" t="s">
        <v>147</v>
      </c>
      <c r="G115" s="29" t="s">
        <v>820</v>
      </c>
      <c r="H115" s="29" t="s">
        <v>797</v>
      </c>
      <c r="I115" s="29" t="s">
        <v>169</v>
      </c>
      <c r="J115" s="29" t="s">
        <v>798</v>
      </c>
      <c r="K115" s="30">
        <v>1734716</v>
      </c>
      <c r="L115" s="30">
        <v>1734117</v>
      </c>
      <c r="M115" s="31">
        <v>1</v>
      </c>
      <c r="N115" s="35">
        <v>5199.9773012427904</v>
      </c>
      <c r="O115" s="36">
        <v>64773079.991315998</v>
      </c>
      <c r="P115" s="37">
        <v>-64767880.014014803</v>
      </c>
      <c r="Q115" s="32">
        <v>5199.9773012427904</v>
      </c>
      <c r="R115" s="33">
        <v>64773079.991315998</v>
      </c>
      <c r="S115" s="8">
        <f>_xlfn.XLOOKUP(K115,'MX 0821'!N:N,'MX 0821'!S:S)</f>
        <v>64902524.217629299</v>
      </c>
      <c r="T115" s="8">
        <f t="shared" si="1"/>
        <v>129444.22631330043</v>
      </c>
    </row>
    <row r="116" spans="1:20">
      <c r="A116" s="29" t="s">
        <v>154</v>
      </c>
      <c r="B116" s="29" t="s">
        <v>17</v>
      </c>
      <c r="C116" s="29" t="s">
        <v>7</v>
      </c>
      <c r="D116" s="29" t="s">
        <v>778</v>
      </c>
      <c r="E116" s="29"/>
      <c r="F116" s="29" t="s">
        <v>147</v>
      </c>
      <c r="G116" s="29" t="s">
        <v>820</v>
      </c>
      <c r="H116" s="29" t="s">
        <v>797</v>
      </c>
      <c r="I116" s="29" t="s">
        <v>169</v>
      </c>
      <c r="J116" s="29" t="s">
        <v>798</v>
      </c>
      <c r="K116" s="30">
        <v>1734743</v>
      </c>
      <c r="L116" s="30">
        <v>1734144</v>
      </c>
      <c r="M116" s="31">
        <v>1</v>
      </c>
      <c r="N116" s="35">
        <v>1630.46917133844</v>
      </c>
      <c r="O116" s="36">
        <v>36122178.938525699</v>
      </c>
      <c r="P116" s="37">
        <v>-36120548.469354399</v>
      </c>
      <c r="Q116" s="32">
        <v>1630.46917133844</v>
      </c>
      <c r="R116" s="33">
        <v>36122178.938525699</v>
      </c>
      <c r="S116" s="8">
        <f>_xlfn.XLOOKUP(K116,'MX 0821'!N:N,'MX 0821'!S:S)</f>
        <v>36194248.906524897</v>
      </c>
      <c r="T116" s="8">
        <f t="shared" si="1"/>
        <v>72069.967999197543</v>
      </c>
    </row>
    <row r="117" spans="1:20">
      <c r="A117" s="29" t="s">
        <v>154</v>
      </c>
      <c r="B117" s="29" t="s">
        <v>17</v>
      </c>
      <c r="C117" s="29" t="s">
        <v>7</v>
      </c>
      <c r="D117" s="29" t="s">
        <v>778</v>
      </c>
      <c r="E117" s="29"/>
      <c r="F117" s="29" t="s">
        <v>147</v>
      </c>
      <c r="G117" s="29" t="s">
        <v>821</v>
      </c>
      <c r="H117" s="29" t="s">
        <v>797</v>
      </c>
      <c r="I117" s="29" t="s">
        <v>169</v>
      </c>
      <c r="J117" s="29" t="s">
        <v>798</v>
      </c>
      <c r="K117" s="30">
        <v>1734604</v>
      </c>
      <c r="L117" s="30">
        <v>1734005</v>
      </c>
      <c r="M117" s="31">
        <v>1</v>
      </c>
      <c r="N117" s="35">
        <v>15394.3549241787</v>
      </c>
      <c r="O117" s="36">
        <v>150725269.00292</v>
      </c>
      <c r="P117" s="37">
        <v>-150709874.64799601</v>
      </c>
      <c r="Q117" s="32">
        <v>15394.3549241787</v>
      </c>
      <c r="R117" s="33">
        <v>150725269.00292</v>
      </c>
      <c r="S117" s="8">
        <f>_xlfn.XLOOKUP(K117,'MX 0821'!N:N,'MX 0821'!S:S)</f>
        <v>151026753.25008601</v>
      </c>
      <c r="T117" s="8">
        <f t="shared" si="1"/>
        <v>301484.24716600776</v>
      </c>
    </row>
    <row r="118" spans="1:20">
      <c r="A118" s="29" t="s">
        <v>154</v>
      </c>
      <c r="B118" s="29" t="s">
        <v>17</v>
      </c>
      <c r="C118" s="29" t="s">
        <v>7</v>
      </c>
      <c r="D118" s="29" t="s">
        <v>778</v>
      </c>
      <c r="E118" s="29"/>
      <c r="F118" s="29" t="s">
        <v>147</v>
      </c>
      <c r="G118" s="29" t="s">
        <v>821</v>
      </c>
      <c r="H118" s="29" t="s">
        <v>797</v>
      </c>
      <c r="I118" s="29" t="s">
        <v>169</v>
      </c>
      <c r="J118" s="29" t="s">
        <v>798</v>
      </c>
      <c r="K118" s="30">
        <v>1734786</v>
      </c>
      <c r="L118" s="30">
        <v>1734187</v>
      </c>
      <c r="M118" s="31">
        <v>1</v>
      </c>
      <c r="N118" s="32">
        <v>-380.94922331900199</v>
      </c>
      <c r="O118" s="36">
        <v>151955029.85288799</v>
      </c>
      <c r="P118" s="37">
        <v>-151955410.80211201</v>
      </c>
      <c r="Q118" s="32">
        <v>-380.94922331900199</v>
      </c>
      <c r="R118" s="33">
        <v>151955029.85288799</v>
      </c>
      <c r="S118" s="8">
        <f>_xlfn.XLOOKUP(K118,'MX 0821'!N:N,'MX 0821'!S:S)</f>
        <v>152257691.773256</v>
      </c>
      <c r="T118" s="8">
        <f t="shared" si="1"/>
        <v>302661.92036801577</v>
      </c>
    </row>
    <row r="119" spans="1:20">
      <c r="A119" s="29" t="s">
        <v>154</v>
      </c>
      <c r="B119" s="29" t="s">
        <v>17</v>
      </c>
      <c r="C119" s="29" t="s">
        <v>7</v>
      </c>
      <c r="D119" s="29" t="s">
        <v>778</v>
      </c>
      <c r="E119" s="29"/>
      <c r="F119" s="29" t="s">
        <v>147</v>
      </c>
      <c r="G119" s="29" t="s">
        <v>821</v>
      </c>
      <c r="H119" s="29" t="s">
        <v>797</v>
      </c>
      <c r="I119" s="29" t="s">
        <v>169</v>
      </c>
      <c r="J119" s="29" t="s">
        <v>798</v>
      </c>
      <c r="K119" s="30">
        <v>1734857</v>
      </c>
      <c r="L119" s="30">
        <v>1734258</v>
      </c>
      <c r="M119" s="31">
        <v>1</v>
      </c>
      <c r="N119" s="32">
        <v>-1663.08541826138</v>
      </c>
      <c r="O119" s="36">
        <v>203020730.035436</v>
      </c>
      <c r="P119" s="37">
        <v>-203022393.12085399</v>
      </c>
      <c r="Q119" s="32">
        <v>-1663.08541826138</v>
      </c>
      <c r="R119" s="33">
        <v>203020730.035436</v>
      </c>
      <c r="S119" s="8">
        <f>_xlfn.XLOOKUP(K119,'MX 0821'!N:N,'MX 0821'!S:S)</f>
        <v>203426439.74631399</v>
      </c>
      <c r="T119" s="8">
        <f t="shared" si="1"/>
        <v>405709.71087798476</v>
      </c>
    </row>
    <row r="120" spans="1:20">
      <c r="A120" s="29" t="s">
        <v>154</v>
      </c>
      <c r="B120" s="29" t="s">
        <v>17</v>
      </c>
      <c r="C120" s="29" t="s">
        <v>7</v>
      </c>
      <c r="D120" s="29" t="s">
        <v>778</v>
      </c>
      <c r="E120" s="29"/>
      <c r="F120" s="29" t="s">
        <v>285</v>
      </c>
      <c r="G120" s="29" t="s">
        <v>163</v>
      </c>
      <c r="H120" s="29" t="s">
        <v>803</v>
      </c>
      <c r="I120" s="29" t="s">
        <v>161</v>
      </c>
      <c r="J120" s="29" t="s">
        <v>791</v>
      </c>
      <c r="K120" s="30">
        <v>1735348</v>
      </c>
      <c r="L120" s="30">
        <v>1734749</v>
      </c>
      <c r="M120" s="31">
        <v>1</v>
      </c>
      <c r="N120" s="35">
        <v>305199.20901266602</v>
      </c>
      <c r="O120" s="36">
        <v>0</v>
      </c>
      <c r="P120" s="34">
        <v>305199.20901266602</v>
      </c>
      <c r="Q120" s="32">
        <v>305199.20901266602</v>
      </c>
      <c r="R120" s="33">
        <v>0</v>
      </c>
      <c r="S120" s="8">
        <f>_xlfn.XLOOKUP(K120,'MX 0821'!N:N,'MX 0821'!S:S)</f>
        <v>0</v>
      </c>
      <c r="T120" s="8">
        <f t="shared" si="1"/>
        <v>0</v>
      </c>
    </row>
    <row r="121" spans="1:20">
      <c r="A121" s="29" t="s">
        <v>154</v>
      </c>
      <c r="B121" s="29" t="s">
        <v>17</v>
      </c>
      <c r="C121" s="29" t="s">
        <v>7</v>
      </c>
      <c r="D121" s="29" t="s">
        <v>778</v>
      </c>
      <c r="E121" s="29"/>
      <c r="F121" s="29" t="s">
        <v>295</v>
      </c>
      <c r="G121" s="29" t="s">
        <v>163</v>
      </c>
      <c r="H121" s="29" t="s">
        <v>803</v>
      </c>
      <c r="I121" s="29" t="s">
        <v>161</v>
      </c>
      <c r="J121" s="29" t="s">
        <v>791</v>
      </c>
      <c r="K121" s="30">
        <v>1735335</v>
      </c>
      <c r="L121" s="30">
        <v>1734736</v>
      </c>
      <c r="M121" s="31">
        <v>1</v>
      </c>
      <c r="N121" s="35">
        <v>207572.22812661499</v>
      </c>
      <c r="O121" s="36">
        <v>0</v>
      </c>
      <c r="P121" s="34">
        <v>207572.22812661499</v>
      </c>
      <c r="Q121" s="32">
        <v>207572.22812661499</v>
      </c>
      <c r="R121" s="33">
        <v>0</v>
      </c>
      <c r="S121" s="8">
        <f>_xlfn.XLOOKUP(K121,'MX 0821'!N:N,'MX 0821'!S:S)</f>
        <v>0</v>
      </c>
      <c r="T121" s="8">
        <f t="shared" si="1"/>
        <v>0</v>
      </c>
    </row>
    <row r="122" spans="1:20">
      <c r="A122" s="29" t="s">
        <v>154</v>
      </c>
      <c r="B122" s="29" t="s">
        <v>17</v>
      </c>
      <c r="C122" s="29" t="s">
        <v>7</v>
      </c>
      <c r="D122" s="29" t="s">
        <v>778</v>
      </c>
      <c r="E122" s="29"/>
      <c r="F122" s="29" t="s">
        <v>337</v>
      </c>
      <c r="G122" s="29" t="s">
        <v>163</v>
      </c>
      <c r="H122" s="29" t="s">
        <v>803</v>
      </c>
      <c r="I122" s="29" t="s">
        <v>161</v>
      </c>
      <c r="J122" s="29" t="s">
        <v>791</v>
      </c>
      <c r="K122" s="30">
        <v>1735344</v>
      </c>
      <c r="L122" s="30">
        <v>1734745</v>
      </c>
      <c r="M122" s="31">
        <v>1</v>
      </c>
      <c r="N122" s="35">
        <v>9641.7593235757395</v>
      </c>
      <c r="O122" s="36">
        <v>0</v>
      </c>
      <c r="P122" s="34">
        <v>9641.7593235757395</v>
      </c>
      <c r="Q122" s="32">
        <v>9641.7593235757395</v>
      </c>
      <c r="R122" s="33">
        <v>0</v>
      </c>
      <c r="S122" s="8">
        <f>_xlfn.XLOOKUP(K122,'MX 0821'!N:N,'MX 0821'!S:S)</f>
        <v>0</v>
      </c>
      <c r="T122" s="8">
        <f t="shared" si="1"/>
        <v>0</v>
      </c>
    </row>
    <row r="123" spans="1:20">
      <c r="A123" s="29" t="s">
        <v>154</v>
      </c>
      <c r="B123" s="29" t="s">
        <v>17</v>
      </c>
      <c r="C123" s="29" t="s">
        <v>7</v>
      </c>
      <c r="D123" s="29" t="s">
        <v>778</v>
      </c>
      <c r="E123" s="29"/>
      <c r="F123" s="29" t="s">
        <v>334</v>
      </c>
      <c r="G123" s="29" t="s">
        <v>163</v>
      </c>
      <c r="H123" s="29" t="s">
        <v>803</v>
      </c>
      <c r="I123" s="29" t="s">
        <v>161</v>
      </c>
      <c r="J123" s="29" t="s">
        <v>791</v>
      </c>
      <c r="K123" s="30">
        <v>1735326</v>
      </c>
      <c r="L123" s="30">
        <v>1734727</v>
      </c>
      <c r="M123" s="31">
        <v>1</v>
      </c>
      <c r="N123" s="35">
        <v>803048.543964123</v>
      </c>
      <c r="O123" s="36">
        <v>0</v>
      </c>
      <c r="P123" s="34">
        <v>803048.543964123</v>
      </c>
      <c r="Q123" s="32">
        <v>803048.543964123</v>
      </c>
      <c r="R123" s="33">
        <v>0</v>
      </c>
      <c r="S123" s="8">
        <f>_xlfn.XLOOKUP(K123,'MX 0821'!N:N,'MX 0821'!S:S)</f>
        <v>0</v>
      </c>
      <c r="T123" s="8">
        <f t="shared" si="1"/>
        <v>0</v>
      </c>
    </row>
    <row r="124" spans="1:20">
      <c r="A124" s="29" t="s">
        <v>154</v>
      </c>
      <c r="B124" s="29" t="s">
        <v>17</v>
      </c>
      <c r="C124" s="29" t="s">
        <v>7</v>
      </c>
      <c r="D124" s="29" t="s">
        <v>778</v>
      </c>
      <c r="E124" s="29"/>
      <c r="F124" s="29" t="s">
        <v>375</v>
      </c>
      <c r="G124" s="29" t="s">
        <v>163</v>
      </c>
      <c r="H124" s="29" t="s">
        <v>803</v>
      </c>
      <c r="I124" s="29" t="s">
        <v>161</v>
      </c>
      <c r="J124" s="29" t="s">
        <v>791</v>
      </c>
      <c r="K124" s="30">
        <v>1735328</v>
      </c>
      <c r="L124" s="30">
        <v>1734729</v>
      </c>
      <c r="M124" s="31">
        <v>1</v>
      </c>
      <c r="N124" s="35">
        <v>1623672.5108626201</v>
      </c>
      <c r="O124" s="36">
        <v>0</v>
      </c>
      <c r="P124" s="34">
        <v>1623672.5108626201</v>
      </c>
      <c r="Q124" s="32">
        <v>1623672.5108626201</v>
      </c>
      <c r="R124" s="33">
        <v>0</v>
      </c>
      <c r="S124" s="8">
        <f>_xlfn.XLOOKUP(K124,'MX 0821'!N:N,'MX 0821'!S:S)</f>
        <v>0</v>
      </c>
      <c r="T124" s="8">
        <f t="shared" si="1"/>
        <v>0</v>
      </c>
    </row>
    <row r="125" spans="1:20">
      <c r="A125" s="29" t="s">
        <v>154</v>
      </c>
      <c r="B125" s="29" t="s">
        <v>17</v>
      </c>
      <c r="C125" s="29" t="s">
        <v>7</v>
      </c>
      <c r="D125" s="29" t="s">
        <v>778</v>
      </c>
      <c r="E125" s="29"/>
      <c r="F125" s="29" t="s">
        <v>179</v>
      </c>
      <c r="G125" s="29" t="s">
        <v>163</v>
      </c>
      <c r="H125" s="29" t="s">
        <v>803</v>
      </c>
      <c r="I125" s="29" t="s">
        <v>161</v>
      </c>
      <c r="J125" s="29" t="s">
        <v>791</v>
      </c>
      <c r="K125" s="30">
        <v>1735345</v>
      </c>
      <c r="L125" s="30">
        <v>1734746</v>
      </c>
      <c r="M125" s="31">
        <v>1</v>
      </c>
      <c r="N125" s="35">
        <v>297.85700000000003</v>
      </c>
      <c r="O125" s="36">
        <v>0</v>
      </c>
      <c r="P125" s="34">
        <v>297.85700000000003</v>
      </c>
      <c r="Q125" s="32">
        <v>297.85700000000003</v>
      </c>
      <c r="R125" s="33">
        <v>0</v>
      </c>
      <c r="S125" s="8">
        <f>_xlfn.XLOOKUP(K125,'MX 0821'!N:N,'MX 0821'!S:S)</f>
        <v>0</v>
      </c>
      <c r="T125" s="8">
        <f t="shared" si="1"/>
        <v>0</v>
      </c>
    </row>
    <row r="126" spans="1:20">
      <c r="A126" s="29" t="s">
        <v>154</v>
      </c>
      <c r="B126" s="29" t="s">
        <v>17</v>
      </c>
      <c r="C126" s="29" t="s">
        <v>7</v>
      </c>
      <c r="D126" s="29" t="s">
        <v>778</v>
      </c>
      <c r="E126" s="29"/>
      <c r="F126" s="29" t="s">
        <v>311</v>
      </c>
      <c r="G126" s="29" t="s">
        <v>163</v>
      </c>
      <c r="H126" s="29" t="s">
        <v>803</v>
      </c>
      <c r="I126" s="29" t="s">
        <v>161</v>
      </c>
      <c r="J126" s="29" t="s">
        <v>791</v>
      </c>
      <c r="K126" s="30">
        <v>1735347</v>
      </c>
      <c r="L126" s="30">
        <v>1734748</v>
      </c>
      <c r="M126" s="31">
        <v>1</v>
      </c>
      <c r="N126" s="35">
        <v>214544.538592978</v>
      </c>
      <c r="O126" s="36">
        <v>0</v>
      </c>
      <c r="P126" s="34">
        <v>214544.538592978</v>
      </c>
      <c r="Q126" s="32">
        <v>214544.538592978</v>
      </c>
      <c r="R126" s="33">
        <v>0</v>
      </c>
      <c r="S126" s="8">
        <f>_xlfn.XLOOKUP(K126,'MX 0821'!N:N,'MX 0821'!S:S)</f>
        <v>0</v>
      </c>
      <c r="T126" s="8">
        <f t="shared" si="1"/>
        <v>0</v>
      </c>
    </row>
    <row r="127" spans="1:20">
      <c r="A127" s="29" t="s">
        <v>154</v>
      </c>
      <c r="B127" s="29" t="s">
        <v>17</v>
      </c>
      <c r="C127" s="29" t="s">
        <v>7</v>
      </c>
      <c r="D127" s="29" t="s">
        <v>778</v>
      </c>
      <c r="E127" s="29"/>
      <c r="F127" s="29" t="s">
        <v>181</v>
      </c>
      <c r="G127" s="29" t="s">
        <v>163</v>
      </c>
      <c r="H127" s="29" t="s">
        <v>803</v>
      </c>
      <c r="I127" s="29" t="s">
        <v>161</v>
      </c>
      <c r="J127" s="29" t="s">
        <v>791</v>
      </c>
      <c r="K127" s="30">
        <v>1735334</v>
      </c>
      <c r="L127" s="30">
        <v>1734735</v>
      </c>
      <c r="M127" s="31">
        <v>1</v>
      </c>
      <c r="N127" s="35">
        <v>1234831.3730742701</v>
      </c>
      <c r="O127" s="36">
        <v>0</v>
      </c>
      <c r="P127" s="34">
        <v>1234831.3730742701</v>
      </c>
      <c r="Q127" s="32">
        <v>1234831.3730742701</v>
      </c>
      <c r="R127" s="33">
        <v>0</v>
      </c>
      <c r="S127" s="8">
        <f>_xlfn.XLOOKUP(K127,'MX 0821'!N:N,'MX 0821'!S:S)</f>
        <v>0</v>
      </c>
      <c r="T127" s="8">
        <f t="shared" si="1"/>
        <v>0</v>
      </c>
    </row>
    <row r="128" spans="1:20">
      <c r="A128" s="29" t="s">
        <v>154</v>
      </c>
      <c r="B128" s="29" t="s">
        <v>17</v>
      </c>
      <c r="C128" s="29" t="s">
        <v>7</v>
      </c>
      <c r="D128" s="29" t="s">
        <v>778</v>
      </c>
      <c r="E128" s="29"/>
      <c r="F128" s="29" t="s">
        <v>288</v>
      </c>
      <c r="G128" s="29" t="s">
        <v>163</v>
      </c>
      <c r="H128" s="29" t="s">
        <v>803</v>
      </c>
      <c r="I128" s="29" t="s">
        <v>161</v>
      </c>
      <c r="J128" s="29" t="s">
        <v>791</v>
      </c>
      <c r="K128" s="30">
        <v>1735338</v>
      </c>
      <c r="L128" s="30">
        <v>1734739</v>
      </c>
      <c r="M128" s="31">
        <v>1</v>
      </c>
      <c r="N128" s="35">
        <v>25541.0234084517</v>
      </c>
      <c r="O128" s="36">
        <v>0</v>
      </c>
      <c r="P128" s="34">
        <v>25541.0234084517</v>
      </c>
      <c r="Q128" s="32">
        <v>25541.0234084517</v>
      </c>
      <c r="R128" s="33">
        <v>0</v>
      </c>
      <c r="S128" s="8">
        <f>_xlfn.XLOOKUP(K128,'MX 0821'!N:N,'MX 0821'!S:S)</f>
        <v>0</v>
      </c>
      <c r="T128" s="8">
        <f t="shared" si="1"/>
        <v>0</v>
      </c>
    </row>
    <row r="129" spans="1:20">
      <c r="A129" s="29" t="s">
        <v>154</v>
      </c>
      <c r="B129" s="29" t="s">
        <v>17</v>
      </c>
      <c r="C129" s="29" t="s">
        <v>7</v>
      </c>
      <c r="D129" s="29" t="s">
        <v>778</v>
      </c>
      <c r="E129" s="29"/>
      <c r="F129" s="29" t="s">
        <v>733</v>
      </c>
      <c r="G129" s="29" t="s">
        <v>163</v>
      </c>
      <c r="H129" s="29" t="s">
        <v>803</v>
      </c>
      <c r="I129" s="29" t="s">
        <v>161</v>
      </c>
      <c r="J129" s="29" t="s">
        <v>791</v>
      </c>
      <c r="K129" s="30">
        <v>1735349</v>
      </c>
      <c r="L129" s="30">
        <v>1734750</v>
      </c>
      <c r="M129" s="31">
        <v>1</v>
      </c>
      <c r="N129" s="35">
        <v>196388930.477539</v>
      </c>
      <c r="O129" s="36">
        <v>0</v>
      </c>
      <c r="P129" s="34">
        <v>196388930.477539</v>
      </c>
      <c r="Q129" s="32">
        <v>196388930.477539</v>
      </c>
      <c r="R129" s="33">
        <v>0</v>
      </c>
      <c r="S129" s="8">
        <f>_xlfn.XLOOKUP(K129,'MX 0821'!N:N,'MX 0821'!S:S)</f>
        <v>0</v>
      </c>
      <c r="T129" s="8">
        <f t="shared" si="1"/>
        <v>0</v>
      </c>
    </row>
    <row r="130" spans="1:20">
      <c r="A130" s="29" t="s">
        <v>154</v>
      </c>
      <c r="B130" s="29" t="s">
        <v>17</v>
      </c>
      <c r="C130" s="29" t="s">
        <v>7</v>
      </c>
      <c r="D130" s="29" t="s">
        <v>778</v>
      </c>
      <c r="E130" s="29"/>
      <c r="F130" s="29" t="s">
        <v>248</v>
      </c>
      <c r="G130" s="29" t="s">
        <v>163</v>
      </c>
      <c r="H130" s="29" t="s">
        <v>803</v>
      </c>
      <c r="I130" s="29" t="s">
        <v>161</v>
      </c>
      <c r="J130" s="29" t="s">
        <v>791</v>
      </c>
      <c r="K130" s="30">
        <v>1735342</v>
      </c>
      <c r="L130" s="30">
        <v>1734743</v>
      </c>
      <c r="M130" s="31">
        <v>1</v>
      </c>
      <c r="N130" s="35">
        <v>523565.84200993599</v>
      </c>
      <c r="O130" s="36">
        <v>0</v>
      </c>
      <c r="P130" s="34">
        <v>523565.84200993599</v>
      </c>
      <c r="Q130" s="32">
        <v>523565.84200993599</v>
      </c>
      <c r="R130" s="33">
        <v>0</v>
      </c>
      <c r="S130" s="8">
        <f>_xlfn.XLOOKUP(K130,'MX 0821'!N:N,'MX 0821'!S:S)</f>
        <v>0</v>
      </c>
      <c r="T130" s="8">
        <f t="shared" si="1"/>
        <v>0</v>
      </c>
    </row>
    <row r="131" spans="1:20">
      <c r="A131" s="29" t="s">
        <v>154</v>
      </c>
      <c r="B131" s="29" t="s">
        <v>17</v>
      </c>
      <c r="C131" s="29" t="s">
        <v>7</v>
      </c>
      <c r="D131" s="29" t="s">
        <v>778</v>
      </c>
      <c r="E131" s="29"/>
      <c r="F131" s="29" t="s">
        <v>292</v>
      </c>
      <c r="G131" s="29" t="s">
        <v>163</v>
      </c>
      <c r="H131" s="29" t="s">
        <v>803</v>
      </c>
      <c r="I131" s="29" t="s">
        <v>161</v>
      </c>
      <c r="J131" s="29" t="s">
        <v>791</v>
      </c>
      <c r="K131" s="30">
        <v>1735339</v>
      </c>
      <c r="L131" s="30">
        <v>1734740</v>
      </c>
      <c r="M131" s="31">
        <v>1</v>
      </c>
      <c r="N131" s="35">
        <v>7770.3012927290301</v>
      </c>
      <c r="O131" s="36">
        <v>0</v>
      </c>
      <c r="P131" s="34">
        <v>7770.3012927290301</v>
      </c>
      <c r="Q131" s="32">
        <v>7770.3012927290301</v>
      </c>
      <c r="R131" s="33">
        <v>0</v>
      </c>
      <c r="S131" s="8">
        <f>_xlfn.XLOOKUP(K131,'MX 0821'!N:N,'MX 0821'!S:S)</f>
        <v>0</v>
      </c>
      <c r="T131" s="8">
        <f t="shared" ref="T131:T145" si="2">S131-O131</f>
        <v>0</v>
      </c>
    </row>
    <row r="132" spans="1:20">
      <c r="A132" s="29" t="s">
        <v>154</v>
      </c>
      <c r="B132" s="29" t="s">
        <v>17</v>
      </c>
      <c r="C132" s="29" t="s">
        <v>7</v>
      </c>
      <c r="D132" s="29" t="s">
        <v>778</v>
      </c>
      <c r="E132" s="29"/>
      <c r="F132" s="29" t="s">
        <v>372</v>
      </c>
      <c r="G132" s="29" t="s">
        <v>163</v>
      </c>
      <c r="H132" s="29" t="s">
        <v>803</v>
      </c>
      <c r="I132" s="29" t="s">
        <v>161</v>
      </c>
      <c r="J132" s="29" t="s">
        <v>791</v>
      </c>
      <c r="K132" s="30">
        <v>1735350</v>
      </c>
      <c r="L132" s="30">
        <v>1734751</v>
      </c>
      <c r="M132" s="31">
        <v>1</v>
      </c>
      <c r="N132" s="35">
        <v>76681.757813562595</v>
      </c>
      <c r="O132" s="36">
        <v>0</v>
      </c>
      <c r="P132" s="34">
        <v>76681.757813562595</v>
      </c>
      <c r="Q132" s="32">
        <v>76681.757813562595</v>
      </c>
      <c r="R132" s="33">
        <v>0</v>
      </c>
      <c r="S132" s="8">
        <f>_xlfn.XLOOKUP(K132,'MX 0821'!N:N,'MX 0821'!S:S)</f>
        <v>0</v>
      </c>
      <c r="T132" s="8">
        <f t="shared" si="2"/>
        <v>0</v>
      </c>
    </row>
    <row r="133" spans="1:20">
      <c r="A133" s="29" t="s">
        <v>154</v>
      </c>
      <c r="B133" s="29" t="s">
        <v>17</v>
      </c>
      <c r="C133" s="29" t="s">
        <v>7</v>
      </c>
      <c r="D133" s="29" t="s">
        <v>778</v>
      </c>
      <c r="E133" s="29"/>
      <c r="F133" s="29" t="s">
        <v>340</v>
      </c>
      <c r="G133" s="29" t="s">
        <v>163</v>
      </c>
      <c r="H133" s="29" t="s">
        <v>803</v>
      </c>
      <c r="I133" s="29" t="s">
        <v>161</v>
      </c>
      <c r="J133" s="29" t="s">
        <v>791</v>
      </c>
      <c r="K133" s="30">
        <v>1735332</v>
      </c>
      <c r="L133" s="30">
        <v>1734733</v>
      </c>
      <c r="M133" s="31">
        <v>1</v>
      </c>
      <c r="N133" s="35">
        <v>61.980428642186801</v>
      </c>
      <c r="O133" s="36">
        <v>0</v>
      </c>
      <c r="P133" s="34">
        <v>61.980428642186801</v>
      </c>
      <c r="Q133" s="32">
        <v>61.980428642186801</v>
      </c>
      <c r="R133" s="33">
        <v>0</v>
      </c>
      <c r="S133" s="8">
        <f>_xlfn.XLOOKUP(K133,'MX 0821'!N:N,'MX 0821'!S:S)</f>
        <v>0</v>
      </c>
      <c r="T133" s="8">
        <f t="shared" si="2"/>
        <v>0</v>
      </c>
    </row>
    <row r="134" spans="1:20">
      <c r="A134" s="29" t="s">
        <v>154</v>
      </c>
      <c r="B134" s="29" t="s">
        <v>17</v>
      </c>
      <c r="C134" s="29" t="s">
        <v>7</v>
      </c>
      <c r="D134" s="29" t="s">
        <v>778</v>
      </c>
      <c r="E134" s="29"/>
      <c r="F134" s="29" t="s">
        <v>397</v>
      </c>
      <c r="G134" s="29" t="s">
        <v>163</v>
      </c>
      <c r="H134" s="29" t="s">
        <v>803</v>
      </c>
      <c r="I134" s="29" t="s">
        <v>161</v>
      </c>
      <c r="J134" s="29" t="s">
        <v>791</v>
      </c>
      <c r="K134" s="30">
        <v>1735327</v>
      </c>
      <c r="L134" s="30">
        <v>1734728</v>
      </c>
      <c r="M134" s="31">
        <v>1</v>
      </c>
      <c r="N134" s="35">
        <v>5.4379596775289897E-2</v>
      </c>
      <c r="O134" s="36">
        <v>0</v>
      </c>
      <c r="P134" s="34">
        <v>5.4379596775289897E-2</v>
      </c>
      <c r="Q134" s="32">
        <v>5.4379596775289897E-2</v>
      </c>
      <c r="R134" s="33">
        <v>0</v>
      </c>
      <c r="S134" s="8">
        <f>_xlfn.XLOOKUP(K134,'MX 0821'!N:N,'MX 0821'!S:S)</f>
        <v>0</v>
      </c>
      <c r="T134" s="8">
        <f t="shared" si="2"/>
        <v>0</v>
      </c>
    </row>
    <row r="135" spans="1:20">
      <c r="A135" s="29" t="s">
        <v>154</v>
      </c>
      <c r="B135" s="29" t="s">
        <v>17</v>
      </c>
      <c r="C135" s="29" t="s">
        <v>7</v>
      </c>
      <c r="D135" s="29" t="s">
        <v>778</v>
      </c>
      <c r="E135" s="29"/>
      <c r="F135" s="29" t="s">
        <v>370</v>
      </c>
      <c r="G135" s="29" t="s">
        <v>163</v>
      </c>
      <c r="H135" s="29" t="s">
        <v>803</v>
      </c>
      <c r="I135" s="29" t="s">
        <v>161</v>
      </c>
      <c r="J135" s="29" t="s">
        <v>791</v>
      </c>
      <c r="K135" s="30">
        <v>1735330</v>
      </c>
      <c r="L135" s="30">
        <v>1734731</v>
      </c>
      <c r="M135" s="31">
        <v>1</v>
      </c>
      <c r="N135" s="35">
        <v>664967.06492032798</v>
      </c>
      <c r="O135" s="36">
        <v>0</v>
      </c>
      <c r="P135" s="34">
        <v>664967.06492032798</v>
      </c>
      <c r="Q135" s="32">
        <v>664967.06492032798</v>
      </c>
      <c r="R135" s="33">
        <v>0</v>
      </c>
      <c r="S135" s="8">
        <f>_xlfn.XLOOKUP(K135,'MX 0821'!N:N,'MX 0821'!S:S)</f>
        <v>0</v>
      </c>
      <c r="T135" s="8">
        <f t="shared" si="2"/>
        <v>0</v>
      </c>
    </row>
    <row r="136" spans="1:20">
      <c r="A136" s="29" t="s">
        <v>154</v>
      </c>
      <c r="B136" s="29" t="s">
        <v>17</v>
      </c>
      <c r="C136" s="29" t="s">
        <v>7</v>
      </c>
      <c r="D136" s="29" t="s">
        <v>778</v>
      </c>
      <c r="E136" s="29"/>
      <c r="F136" s="29" t="s">
        <v>342</v>
      </c>
      <c r="G136" s="29" t="s">
        <v>163</v>
      </c>
      <c r="H136" s="29" t="s">
        <v>803</v>
      </c>
      <c r="I136" s="29" t="s">
        <v>161</v>
      </c>
      <c r="J136" s="29" t="s">
        <v>791</v>
      </c>
      <c r="K136" s="30">
        <v>1735331</v>
      </c>
      <c r="L136" s="30">
        <v>1734732</v>
      </c>
      <c r="M136" s="31">
        <v>1</v>
      </c>
      <c r="N136" s="35">
        <v>120449.428249067</v>
      </c>
      <c r="O136" s="36">
        <v>0</v>
      </c>
      <c r="P136" s="34">
        <v>120449.428249067</v>
      </c>
      <c r="Q136" s="32">
        <v>120449.428249067</v>
      </c>
      <c r="R136" s="33">
        <v>0</v>
      </c>
      <c r="S136" s="8">
        <f>_xlfn.XLOOKUP(K136,'MX 0821'!N:N,'MX 0821'!S:S)</f>
        <v>0</v>
      </c>
      <c r="T136" s="8">
        <f t="shared" si="2"/>
        <v>0</v>
      </c>
    </row>
    <row r="137" spans="1:20">
      <c r="A137" s="29" t="s">
        <v>154</v>
      </c>
      <c r="B137" s="29" t="s">
        <v>17</v>
      </c>
      <c r="C137" s="29" t="s">
        <v>7</v>
      </c>
      <c r="D137" s="29" t="s">
        <v>778</v>
      </c>
      <c r="E137" s="29"/>
      <c r="F137" s="29" t="s">
        <v>344</v>
      </c>
      <c r="G137" s="29" t="s">
        <v>163</v>
      </c>
      <c r="H137" s="29" t="s">
        <v>803</v>
      </c>
      <c r="I137" s="29" t="s">
        <v>161</v>
      </c>
      <c r="J137" s="29" t="s">
        <v>791</v>
      </c>
      <c r="K137" s="30">
        <v>1735333</v>
      </c>
      <c r="L137" s="30">
        <v>1734734</v>
      </c>
      <c r="M137" s="31">
        <v>1</v>
      </c>
      <c r="N137" s="35">
        <v>568997.23516928696</v>
      </c>
      <c r="O137" s="36">
        <v>0</v>
      </c>
      <c r="P137" s="34">
        <v>568997.23516928696</v>
      </c>
      <c r="Q137" s="32">
        <v>568997.23516928696</v>
      </c>
      <c r="R137" s="33">
        <v>0</v>
      </c>
      <c r="S137" s="8">
        <f>_xlfn.XLOOKUP(K137,'MX 0821'!N:N,'MX 0821'!S:S)</f>
        <v>0</v>
      </c>
      <c r="T137" s="8">
        <f t="shared" si="2"/>
        <v>0</v>
      </c>
    </row>
    <row r="138" spans="1:20">
      <c r="A138" s="29" t="s">
        <v>154</v>
      </c>
      <c r="B138" s="29" t="s">
        <v>17</v>
      </c>
      <c r="C138" s="29" t="s">
        <v>7</v>
      </c>
      <c r="D138" s="29" t="s">
        <v>778</v>
      </c>
      <c r="E138" s="29"/>
      <c r="F138" s="29" t="s">
        <v>316</v>
      </c>
      <c r="G138" s="29" t="s">
        <v>163</v>
      </c>
      <c r="H138" s="29" t="s">
        <v>803</v>
      </c>
      <c r="I138" s="29" t="s">
        <v>161</v>
      </c>
      <c r="J138" s="29" t="s">
        <v>791</v>
      </c>
      <c r="K138" s="30">
        <v>1735341</v>
      </c>
      <c r="L138" s="30">
        <v>1734742</v>
      </c>
      <c r="M138" s="31">
        <v>1</v>
      </c>
      <c r="N138" s="35">
        <v>7707742.5313777598</v>
      </c>
      <c r="O138" s="36">
        <v>0</v>
      </c>
      <c r="P138" s="34">
        <v>7707742.5313777598</v>
      </c>
      <c r="Q138" s="32">
        <v>7707742.5313777598</v>
      </c>
      <c r="R138" s="33">
        <v>0</v>
      </c>
      <c r="S138" s="8">
        <f>_xlfn.XLOOKUP(K138,'MX 0821'!N:N,'MX 0821'!S:S)</f>
        <v>0</v>
      </c>
      <c r="T138" s="8">
        <f t="shared" si="2"/>
        <v>0</v>
      </c>
    </row>
    <row r="139" spans="1:20" hidden="1">
      <c r="A139" s="29" t="s">
        <v>154</v>
      </c>
      <c r="B139" s="29" t="s">
        <v>17</v>
      </c>
      <c r="C139" s="29" t="s">
        <v>7</v>
      </c>
      <c r="D139" s="29" t="s">
        <v>778</v>
      </c>
      <c r="E139" s="29"/>
      <c r="F139" s="29" t="s">
        <v>316</v>
      </c>
      <c r="G139" s="29" t="s">
        <v>163</v>
      </c>
      <c r="H139" s="29" t="s">
        <v>803</v>
      </c>
      <c r="I139" s="29" t="s">
        <v>161</v>
      </c>
      <c r="J139" s="29" t="s">
        <v>791</v>
      </c>
      <c r="K139" s="30">
        <v>1758801</v>
      </c>
      <c r="L139" s="30">
        <v>1771410</v>
      </c>
      <c r="M139" s="31">
        <v>1</v>
      </c>
      <c r="N139" s="32">
        <v>-7071413.8094523204</v>
      </c>
      <c r="O139" s="36">
        <v>0</v>
      </c>
      <c r="P139" s="37">
        <v>-7071413.8094523204</v>
      </c>
      <c r="Q139" s="32">
        <v>-7071413.8094523204</v>
      </c>
      <c r="R139" s="33">
        <v>0</v>
      </c>
      <c r="S139" t="e">
        <f>_xlfn.XLOOKUP(K139,'MX 0821'!N:N,'MX 0821'!S:S)</f>
        <v>#N/A</v>
      </c>
      <c r="T139" s="19" t="e">
        <f t="shared" si="2"/>
        <v>#N/A</v>
      </c>
    </row>
    <row r="140" spans="1:20">
      <c r="A140" s="29" t="s">
        <v>154</v>
      </c>
      <c r="B140" s="29" t="s">
        <v>17</v>
      </c>
      <c r="C140" s="29" t="s">
        <v>7</v>
      </c>
      <c r="D140" s="29" t="s">
        <v>778</v>
      </c>
      <c r="E140" s="29"/>
      <c r="F140" s="29" t="s">
        <v>736</v>
      </c>
      <c r="G140" s="29" t="s">
        <v>163</v>
      </c>
      <c r="H140" s="29" t="s">
        <v>803</v>
      </c>
      <c r="I140" s="29" t="s">
        <v>161</v>
      </c>
      <c r="J140" s="29" t="s">
        <v>791</v>
      </c>
      <c r="K140" s="30">
        <v>1735343</v>
      </c>
      <c r="L140" s="30">
        <v>1734744</v>
      </c>
      <c r="M140" s="31">
        <v>1</v>
      </c>
      <c r="N140" s="35">
        <v>918204.056008933</v>
      </c>
      <c r="O140" s="36">
        <v>0</v>
      </c>
      <c r="P140" s="34">
        <v>918204.056008933</v>
      </c>
      <c r="Q140" s="32">
        <v>918204.056008933</v>
      </c>
      <c r="R140" s="33">
        <v>0</v>
      </c>
      <c r="S140" s="8">
        <f>_xlfn.XLOOKUP(K140,'MX 0821'!N:N,'MX 0821'!S:S)</f>
        <v>0</v>
      </c>
      <c r="T140" s="8">
        <f t="shared" si="2"/>
        <v>0</v>
      </c>
    </row>
    <row r="141" spans="1:20">
      <c r="A141" s="29" t="s">
        <v>154</v>
      </c>
      <c r="B141" s="29" t="s">
        <v>17</v>
      </c>
      <c r="C141" s="29" t="s">
        <v>7</v>
      </c>
      <c r="D141" s="29" t="s">
        <v>778</v>
      </c>
      <c r="E141" s="29"/>
      <c r="F141" s="29" t="s">
        <v>394</v>
      </c>
      <c r="G141" s="29" t="s">
        <v>163</v>
      </c>
      <c r="H141" s="29" t="s">
        <v>803</v>
      </c>
      <c r="I141" s="29" t="s">
        <v>161</v>
      </c>
      <c r="J141" s="29" t="s">
        <v>791</v>
      </c>
      <c r="K141" s="30">
        <v>1735346</v>
      </c>
      <c r="L141" s="30">
        <v>1734747</v>
      </c>
      <c r="M141" s="31">
        <v>1</v>
      </c>
      <c r="N141" s="35">
        <v>635.84397056970295</v>
      </c>
      <c r="O141" s="36">
        <v>0</v>
      </c>
      <c r="P141" s="34">
        <v>635.84397056970295</v>
      </c>
      <c r="Q141" s="32">
        <v>635.84397056970295</v>
      </c>
      <c r="R141" s="33">
        <v>0</v>
      </c>
      <c r="S141" s="8">
        <f>_xlfn.XLOOKUP(K141,'MX 0821'!N:N,'MX 0821'!S:S)</f>
        <v>0</v>
      </c>
      <c r="T141" s="8">
        <f t="shared" si="2"/>
        <v>0</v>
      </c>
    </row>
    <row r="142" spans="1:20" hidden="1">
      <c r="A142" s="29" t="s">
        <v>154</v>
      </c>
      <c r="B142" s="29" t="s">
        <v>17</v>
      </c>
      <c r="C142" s="29" t="s">
        <v>7</v>
      </c>
      <c r="D142" s="29" t="s">
        <v>822</v>
      </c>
      <c r="E142" s="29"/>
      <c r="F142" s="29" t="s">
        <v>7</v>
      </c>
      <c r="G142" s="29" t="s">
        <v>438</v>
      </c>
      <c r="H142" s="29" t="s">
        <v>797</v>
      </c>
      <c r="I142" s="29" t="s">
        <v>250</v>
      </c>
      <c r="J142" s="29"/>
      <c r="K142" s="30">
        <v>1747787</v>
      </c>
      <c r="L142" s="30">
        <v>1755434</v>
      </c>
      <c r="M142" s="31">
        <v>1</v>
      </c>
      <c r="N142" s="32">
        <v>-2130546.2647746298</v>
      </c>
      <c r="O142" s="36">
        <v>0</v>
      </c>
      <c r="P142" s="37">
        <v>-2130546.2647746298</v>
      </c>
      <c r="Q142" s="32">
        <v>-2130546.2647746298</v>
      </c>
      <c r="R142" s="33">
        <v>0</v>
      </c>
      <c r="S142" t="e">
        <f>_xlfn.XLOOKUP(K142,'MX 0821'!N:N,'MX 0821'!S:S)</f>
        <v>#N/A</v>
      </c>
      <c r="T142" s="19" t="e">
        <f t="shared" si="2"/>
        <v>#N/A</v>
      </c>
    </row>
    <row r="143" spans="1:20" hidden="1">
      <c r="A143" s="29" t="s">
        <v>154</v>
      </c>
      <c r="B143" s="29" t="s">
        <v>17</v>
      </c>
      <c r="C143" s="29" t="s">
        <v>7</v>
      </c>
      <c r="D143" s="29" t="s">
        <v>822</v>
      </c>
      <c r="E143" s="29"/>
      <c r="F143" s="29" t="s">
        <v>7</v>
      </c>
      <c r="G143" s="29" t="s">
        <v>438</v>
      </c>
      <c r="H143" s="29" t="s">
        <v>797</v>
      </c>
      <c r="I143" s="29" t="s">
        <v>250</v>
      </c>
      <c r="J143" s="29"/>
      <c r="K143" s="30">
        <v>1747788</v>
      </c>
      <c r="L143" s="30">
        <v>1755435</v>
      </c>
      <c r="M143" s="31">
        <v>1</v>
      </c>
      <c r="N143" s="35">
        <v>38100.711317641697</v>
      </c>
      <c r="O143" s="36">
        <v>0</v>
      </c>
      <c r="P143" s="34">
        <v>38100.711317641697</v>
      </c>
      <c r="Q143" s="32">
        <v>38100.711317641697</v>
      </c>
      <c r="R143" s="33">
        <v>0</v>
      </c>
      <c r="S143" t="e">
        <f>_xlfn.XLOOKUP(K143,'MX 0821'!N:N,'MX 0821'!S:S)</f>
        <v>#N/A</v>
      </c>
      <c r="T143" s="19" t="e">
        <f t="shared" si="2"/>
        <v>#N/A</v>
      </c>
    </row>
    <row r="144" spans="1:20" hidden="1">
      <c r="A144" s="29" t="s">
        <v>154</v>
      </c>
      <c r="B144" s="29" t="s">
        <v>17</v>
      </c>
      <c r="C144" s="29" t="s">
        <v>7</v>
      </c>
      <c r="D144" s="29" t="s">
        <v>822</v>
      </c>
      <c r="E144" s="29"/>
      <c r="F144" s="29" t="s">
        <v>7</v>
      </c>
      <c r="G144" s="29" t="s">
        <v>438</v>
      </c>
      <c r="H144" s="29" t="s">
        <v>797</v>
      </c>
      <c r="I144" s="29" t="s">
        <v>250</v>
      </c>
      <c r="J144" s="29"/>
      <c r="K144" s="30">
        <v>1749790</v>
      </c>
      <c r="L144" s="30">
        <v>1758407</v>
      </c>
      <c r="M144" s="31">
        <v>1</v>
      </c>
      <c r="N144" s="32">
        <v>-700705.92140788306</v>
      </c>
      <c r="O144" s="33">
        <v>-700705.92140788306</v>
      </c>
      <c r="P144" s="34">
        <v>0</v>
      </c>
      <c r="Q144" s="32">
        <v>-700705.92140788306</v>
      </c>
      <c r="R144" s="33">
        <v>-700705.92140788306</v>
      </c>
      <c r="S144" t="e">
        <f>_xlfn.XLOOKUP(K144,'MX 0821'!N:N,'MX 0821'!S:S)</f>
        <v>#N/A</v>
      </c>
      <c r="T144" s="19" t="e">
        <f t="shared" si="2"/>
        <v>#N/A</v>
      </c>
    </row>
    <row r="145" spans="1:20" hidden="1">
      <c r="A145" s="29" t="s">
        <v>154</v>
      </c>
      <c r="B145" s="29" t="s">
        <v>17</v>
      </c>
      <c r="C145" s="29" t="s">
        <v>7</v>
      </c>
      <c r="D145" s="29" t="s">
        <v>822</v>
      </c>
      <c r="E145" s="29"/>
      <c r="F145" s="29" t="s">
        <v>7</v>
      </c>
      <c r="G145" s="29" t="s">
        <v>438</v>
      </c>
      <c r="H145" s="29" t="s">
        <v>797</v>
      </c>
      <c r="I145" s="29" t="s">
        <v>250</v>
      </c>
      <c r="J145" s="29"/>
      <c r="K145" s="30">
        <v>1749791</v>
      </c>
      <c r="L145" s="30">
        <v>1758408</v>
      </c>
      <c r="M145" s="31">
        <v>1</v>
      </c>
      <c r="N145" s="35">
        <v>856.80863401297802</v>
      </c>
      <c r="O145" s="36">
        <v>856.80863401297802</v>
      </c>
      <c r="P145" s="34">
        <v>0</v>
      </c>
      <c r="Q145" s="32">
        <v>856.80863401297802</v>
      </c>
      <c r="R145" s="33">
        <v>856.80863401297802</v>
      </c>
      <c r="S145" t="e">
        <f>_xlfn.XLOOKUP(K145,'MX 0821'!N:N,'MX 0821'!S:S)</f>
        <v>#N/A</v>
      </c>
      <c r="T145" s="19" t="e">
        <f t="shared" si="2"/>
        <v>#N/A</v>
      </c>
    </row>
    <row r="146" spans="1:20" hidden="1">
      <c r="T146" s="19" t="e">
        <f>SUM(T2:T145)</f>
        <v>#N/A</v>
      </c>
    </row>
    <row r="1048576" spans="15:19">
      <c r="O1048576" s="19">
        <f>SUM(O2:O1048575)</f>
        <v>7209688129.4309912</v>
      </c>
      <c r="S1048576" t="e">
        <f>SUM(S2:S1048575)</f>
        <v>#N/A</v>
      </c>
    </row>
  </sheetData>
  <autoFilter ref="A1:T146" xr:uid="{C65992C6-FC08-417A-8060-99241294014A}">
    <filterColumn colId="19">
      <filters>
        <filter val="0.00"/>
        <filter val="-0.39"/>
        <filter val="1,731,760.95"/>
        <filter val="102,074.71"/>
        <filter val="-109,468.89"/>
        <filter val="112,084.90"/>
        <filter val="-114,943.88"/>
        <filter val="-117,457.82"/>
        <filter val="-120,369.19"/>
        <filter val="129,444.23"/>
        <filter val="-13,692.02"/>
        <filter val="-148,973.09"/>
        <filter val="-149,921.76"/>
        <filter val="-15,190.49"/>
        <filter val="15,200,397.42"/>
        <filter val="-15,211.00"/>
        <filter val="-15,221.75"/>
        <filter val="174,137.77"/>
        <filter val="-179,137.22"/>
        <filter val="-18,248.52"/>
        <filter val="-18,290.75"/>
        <filter val="-197,878.16"/>
        <filter val="2,233,939.61"/>
        <filter val="-200,478.10"/>
        <filter val="203,964.63"/>
        <filter val="-220,024.88"/>
        <filter val="-234,545.54"/>
        <filter val="248,926.09"/>
        <filter val="249,043.83"/>
        <filter val="259,003.42"/>
        <filter val="265,910.74"/>
        <filter val="-27,990.14"/>
        <filter val="283,746.76"/>
        <filter val="-286,453.24"/>
        <filter val="-286,583.20"/>
        <filter val="-297,913.71"/>
        <filter val="-3,434.84"/>
        <filter val="-30,256.84"/>
        <filter val="-30,268.54"/>
        <filter val="-30,379.90"/>
        <filter val="-30,381.79"/>
        <filter val="-30,403.04"/>
        <filter val="-30,437.32"/>
        <filter val="301,298.89"/>
        <filter val="301,484.25"/>
        <filter val="302,661.92"/>
        <filter val="305,337.65"/>
        <filter val="-306,161.09"/>
        <filter val="-326,167.08"/>
        <filter val="328,550.20"/>
        <filter val="333,555.95"/>
        <filter val="-34,753.13"/>
        <filter val="-346,616.23"/>
        <filter val="-346,643.66"/>
        <filter val="-348,044.59"/>
        <filter val="35,694.80"/>
        <filter val="-351,033.75"/>
        <filter val="373,385.50"/>
        <filter val="-377,660.37"/>
        <filter val="-383,810.42"/>
        <filter val="-39,573.15"/>
        <filter val="-39,584.12"/>
        <filter val="405,707.46"/>
        <filter val="405,709.71"/>
        <filter val="41,050.33"/>
        <filter val="-429,857.05"/>
        <filter val="44,671.74"/>
        <filter val="-45,472.83"/>
        <filter val="-45,509.62"/>
        <filter val="-45,654.25"/>
        <filter val="-466,478.94"/>
        <filter val="-466,680.94"/>
        <filter val="47,338.23"/>
        <filter val="-47,756.39"/>
        <filter val="-5,081.78"/>
        <filter val="5,614.17"/>
        <filter val="52,234.92"/>
        <filter val="-52,242.40"/>
        <filter val="-536.79"/>
        <filter val="-55,201.85"/>
        <filter val="-55,380.37"/>
        <filter val="-57,787.25"/>
        <filter val="583,209,894.38"/>
        <filter val="-60,019.88"/>
        <filter val="-60,710.38"/>
        <filter val="-60,838.71"/>
        <filter val="-66.01"/>
        <filter val="69,106.99"/>
        <filter val="69,699.54"/>
        <filter val="-7,605.94"/>
        <filter val="-70,769.03"/>
        <filter val="70,986.90"/>
        <filter val="-71.52"/>
        <filter val="72,069.97"/>
        <filter val="-72,901.23"/>
        <filter val="-75,621.73"/>
        <filter val="-80,192.89"/>
        <filter val="81,867.11"/>
        <filter val="-82,968.52"/>
        <filter val="89,929.29"/>
        <filter val="-92,497.20"/>
        <filter val="-94,133.96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8F72-B613-4960-A643-408B8502C111}">
  <dimension ref="A1:V138"/>
  <sheetViews>
    <sheetView workbookViewId="0">
      <selection activeCell="J2" sqref="J2"/>
    </sheetView>
  </sheetViews>
  <sheetFormatPr defaultRowHeight="15"/>
  <cols>
    <col min="1" max="2" width="14.42578125" bestFit="1" customWidth="1"/>
    <col min="3" max="3" width="10.85546875" bestFit="1" customWidth="1"/>
    <col min="4" max="4" width="11.85546875" bestFit="1" customWidth="1"/>
    <col min="5" max="5" width="13.42578125" bestFit="1" customWidth="1"/>
    <col min="6" max="6" width="20.85546875" bestFit="1" customWidth="1"/>
    <col min="7" max="7" width="29.85546875" bestFit="1" customWidth="1"/>
    <col min="8" max="8" width="11.42578125" bestFit="1" customWidth="1"/>
    <col min="9" max="9" width="12.5703125" bestFit="1" customWidth="1"/>
    <col min="10" max="10" width="15.28515625" bestFit="1" customWidth="1"/>
    <col min="11" max="11" width="11.5703125" bestFit="1" customWidth="1"/>
    <col min="12" max="13" width="16.5703125" bestFit="1" customWidth="1"/>
    <col min="14" max="14" width="16.7109375" bestFit="1" customWidth="1"/>
    <col min="15" max="16" width="12.85546875" bestFit="1" customWidth="1"/>
    <col min="17" max="18" width="12.5703125" bestFit="1" customWidth="1"/>
    <col min="19" max="19" width="15.140625" style="8" bestFit="1" customWidth="1"/>
    <col min="20" max="20" width="12.28515625" bestFit="1" customWidth="1"/>
    <col min="21" max="21" width="17.140625" bestFit="1" customWidth="1"/>
    <col min="22" max="22" width="15.28515625" bestFit="1" customWidth="1"/>
  </cols>
  <sheetData>
    <row r="1" spans="1:22">
      <c r="A1" s="38" t="s">
        <v>742</v>
      </c>
      <c r="B1" s="38" t="s">
        <v>762</v>
      </c>
      <c r="C1" s="38" t="s">
        <v>763</v>
      </c>
      <c r="D1" s="38" t="s">
        <v>935</v>
      </c>
      <c r="E1" s="38" t="s">
        <v>764</v>
      </c>
      <c r="F1" s="38" t="s">
        <v>765</v>
      </c>
      <c r="G1" s="38" t="s">
        <v>823</v>
      </c>
      <c r="H1" s="38" t="s">
        <v>936</v>
      </c>
      <c r="I1" s="38" t="s">
        <v>55</v>
      </c>
      <c r="J1" s="38" t="s">
        <v>768</v>
      </c>
      <c r="K1" s="38" t="s">
        <v>769</v>
      </c>
      <c r="L1" s="38" t="s">
        <v>937</v>
      </c>
      <c r="M1" s="38" t="s">
        <v>938</v>
      </c>
      <c r="N1" s="38" t="s">
        <v>770</v>
      </c>
      <c r="O1" s="38" t="s">
        <v>939</v>
      </c>
      <c r="P1" s="38" t="s">
        <v>940</v>
      </c>
      <c r="Q1" s="38" t="s">
        <v>941</v>
      </c>
      <c r="R1" s="38" t="s">
        <v>942</v>
      </c>
      <c r="S1" s="46" t="s">
        <v>943</v>
      </c>
      <c r="T1" s="38" t="s">
        <v>944</v>
      </c>
      <c r="U1" s="38" t="s">
        <v>945</v>
      </c>
      <c r="V1" s="38" t="s">
        <v>946</v>
      </c>
    </row>
    <row r="2" spans="1:22">
      <c r="A2" s="29" t="s">
        <v>154</v>
      </c>
      <c r="B2" s="29" t="s">
        <v>17</v>
      </c>
      <c r="C2" s="29" t="s">
        <v>7</v>
      </c>
      <c r="D2" s="29"/>
      <c r="E2" s="29" t="s">
        <v>778</v>
      </c>
      <c r="F2" s="29" t="s">
        <v>779</v>
      </c>
      <c r="G2" s="29" t="s">
        <v>918</v>
      </c>
      <c r="H2" s="39">
        <v>46275</v>
      </c>
      <c r="I2" s="29" t="s">
        <v>187</v>
      </c>
      <c r="J2" s="29" t="s">
        <v>199</v>
      </c>
      <c r="K2" s="29" t="s">
        <v>784</v>
      </c>
      <c r="L2" s="29" t="s">
        <v>947</v>
      </c>
      <c r="M2" s="29" t="s">
        <v>97</v>
      </c>
      <c r="N2" s="30">
        <v>1733005</v>
      </c>
      <c r="O2" s="40">
        <v>-2833.7056341007501</v>
      </c>
      <c r="P2" s="40">
        <v>-2833.7056341007501</v>
      </c>
      <c r="Q2" s="40">
        <v>-2833.7056341007501</v>
      </c>
      <c r="R2" s="40">
        <v>-2833.7056341007501</v>
      </c>
      <c r="S2" s="47">
        <v>11641367.4371126</v>
      </c>
      <c r="T2" s="41">
        <v>-11644201.1427467</v>
      </c>
      <c r="U2" s="32">
        <v>-11644201.1427467</v>
      </c>
      <c r="V2" s="42"/>
    </row>
    <row r="3" spans="1:22">
      <c r="A3" s="29" t="s">
        <v>154</v>
      </c>
      <c r="B3" s="29" t="s">
        <v>17</v>
      </c>
      <c r="C3" s="29" t="s">
        <v>7</v>
      </c>
      <c r="D3" s="29"/>
      <c r="E3" s="29" t="s">
        <v>778</v>
      </c>
      <c r="F3" s="29" t="s">
        <v>779</v>
      </c>
      <c r="G3" s="29" t="s">
        <v>854</v>
      </c>
      <c r="H3" s="39">
        <v>46275</v>
      </c>
      <c r="I3" s="29" t="s">
        <v>7</v>
      </c>
      <c r="J3" s="29" t="s">
        <v>145</v>
      </c>
      <c r="K3" s="29" t="s">
        <v>781</v>
      </c>
      <c r="L3" s="29"/>
      <c r="M3" s="29"/>
      <c r="N3" s="30">
        <v>1734333</v>
      </c>
      <c r="O3" s="40">
        <v>-292632.85519245599</v>
      </c>
      <c r="P3" s="40">
        <v>-292632.85519245599</v>
      </c>
      <c r="Q3" s="40">
        <v>-292632.85519245599</v>
      </c>
      <c r="R3" s="40">
        <v>-292632.85519245599</v>
      </c>
      <c r="S3" s="48">
        <v>-292632.85519245599</v>
      </c>
      <c r="T3" s="43">
        <v>0</v>
      </c>
      <c r="U3" s="44">
        <v>0</v>
      </c>
      <c r="V3" s="42"/>
    </row>
    <row r="4" spans="1:22">
      <c r="A4" s="29" t="s">
        <v>154</v>
      </c>
      <c r="B4" s="29" t="s">
        <v>17</v>
      </c>
      <c r="C4" s="29" t="s">
        <v>7</v>
      </c>
      <c r="D4" s="29"/>
      <c r="E4" s="29" t="s">
        <v>778</v>
      </c>
      <c r="F4" s="29" t="s">
        <v>785</v>
      </c>
      <c r="G4" s="29" t="s">
        <v>864</v>
      </c>
      <c r="H4" s="39">
        <v>46269</v>
      </c>
      <c r="I4" s="29" t="s">
        <v>7</v>
      </c>
      <c r="J4" s="29" t="s">
        <v>145</v>
      </c>
      <c r="K4" s="29" t="s">
        <v>786</v>
      </c>
      <c r="L4" s="29"/>
      <c r="M4" s="29"/>
      <c r="N4" s="30">
        <v>1734337</v>
      </c>
      <c r="O4" s="40">
        <v>-1050962.16205698</v>
      </c>
      <c r="P4" s="40">
        <v>-1050962.16205698</v>
      </c>
      <c r="Q4" s="40">
        <v>-1050962.16205698</v>
      </c>
      <c r="R4" s="40">
        <v>-1050962.16205698</v>
      </c>
      <c r="S4" s="48">
        <v>-1050962.16205698</v>
      </c>
      <c r="T4" s="43">
        <v>0</v>
      </c>
      <c r="U4" s="44">
        <v>0</v>
      </c>
      <c r="V4" s="42"/>
    </row>
    <row r="5" spans="1:22">
      <c r="A5" s="29" t="s">
        <v>154</v>
      </c>
      <c r="B5" s="29" t="s">
        <v>17</v>
      </c>
      <c r="C5" s="29" t="s">
        <v>7</v>
      </c>
      <c r="D5" s="29"/>
      <c r="E5" s="29" t="s">
        <v>778</v>
      </c>
      <c r="F5" s="29" t="s">
        <v>785</v>
      </c>
      <c r="G5" s="29" t="s">
        <v>871</v>
      </c>
      <c r="H5" s="39">
        <v>46269</v>
      </c>
      <c r="I5" s="29" t="s">
        <v>733</v>
      </c>
      <c r="J5" s="29" t="s">
        <v>199</v>
      </c>
      <c r="K5" s="29" t="s">
        <v>788</v>
      </c>
      <c r="L5" s="29" t="s">
        <v>948</v>
      </c>
      <c r="M5" s="29" t="s">
        <v>949</v>
      </c>
      <c r="N5" s="30">
        <v>1732487</v>
      </c>
      <c r="O5" s="45">
        <v>63292.957712665899</v>
      </c>
      <c r="P5" s="45">
        <v>63292.957712665899</v>
      </c>
      <c r="Q5" s="45">
        <v>63292.957712665899</v>
      </c>
      <c r="R5" s="45">
        <v>63292.957712665899</v>
      </c>
      <c r="S5" s="47">
        <v>118047197.67578501</v>
      </c>
      <c r="T5" s="41">
        <v>-117983904.718073</v>
      </c>
      <c r="U5" s="32">
        <v>-117983904.718073</v>
      </c>
      <c r="V5" s="42"/>
    </row>
    <row r="6" spans="1:22">
      <c r="A6" s="29" t="s">
        <v>154</v>
      </c>
      <c r="B6" s="29" t="s">
        <v>17</v>
      </c>
      <c r="C6" s="29" t="s">
        <v>7</v>
      </c>
      <c r="D6" s="29"/>
      <c r="E6" s="29" t="s">
        <v>778</v>
      </c>
      <c r="F6" s="29" t="s">
        <v>789</v>
      </c>
      <c r="G6" s="29" t="s">
        <v>864</v>
      </c>
      <c r="H6" s="39">
        <v>46262</v>
      </c>
      <c r="I6" s="29" t="s">
        <v>7</v>
      </c>
      <c r="J6" s="29" t="s">
        <v>145</v>
      </c>
      <c r="K6" s="29" t="s">
        <v>788</v>
      </c>
      <c r="L6" s="29"/>
      <c r="M6" s="29"/>
      <c r="N6" s="30">
        <v>1734389</v>
      </c>
      <c r="O6" s="40">
        <v>-1258793.8104034499</v>
      </c>
      <c r="P6" s="40">
        <v>-1258793.8104034499</v>
      </c>
      <c r="Q6" s="40">
        <v>-1258793.8104034499</v>
      </c>
      <c r="R6" s="40">
        <v>-1258793.8104034499</v>
      </c>
      <c r="S6" s="48">
        <v>-1258793.8104034499</v>
      </c>
      <c r="T6" s="43">
        <v>0</v>
      </c>
      <c r="U6" s="44">
        <v>0</v>
      </c>
      <c r="V6" s="42"/>
    </row>
    <row r="7" spans="1:22">
      <c r="A7" s="29" t="s">
        <v>154</v>
      </c>
      <c r="B7" s="29" t="s">
        <v>17</v>
      </c>
      <c r="C7" s="29" t="s">
        <v>7</v>
      </c>
      <c r="D7" s="29"/>
      <c r="E7" s="29" t="s">
        <v>778</v>
      </c>
      <c r="F7" s="29" t="s">
        <v>789</v>
      </c>
      <c r="G7" s="29" t="s">
        <v>835</v>
      </c>
      <c r="H7" s="39">
        <v>46262</v>
      </c>
      <c r="I7" s="29" t="s">
        <v>733</v>
      </c>
      <c r="J7" s="29" t="s">
        <v>199</v>
      </c>
      <c r="K7" s="29" t="s">
        <v>788</v>
      </c>
      <c r="L7" s="29" t="s">
        <v>948</v>
      </c>
      <c r="M7" s="29" t="s">
        <v>949</v>
      </c>
      <c r="N7" s="30">
        <v>1732899</v>
      </c>
      <c r="O7" s="45">
        <v>67389.7382653885</v>
      </c>
      <c r="P7" s="45">
        <v>67389.7382653885</v>
      </c>
      <c r="Q7" s="45">
        <v>67389.7382653885</v>
      </c>
      <c r="R7" s="45">
        <v>67389.7382653885</v>
      </c>
      <c r="S7" s="47">
        <v>78719389.207556501</v>
      </c>
      <c r="T7" s="41">
        <v>-78651999.469291106</v>
      </c>
      <c r="U7" s="32">
        <v>-78651999.469291106</v>
      </c>
      <c r="V7" s="42"/>
    </row>
    <row r="8" spans="1:22">
      <c r="A8" s="29" t="s">
        <v>154</v>
      </c>
      <c r="B8" s="29" t="s">
        <v>17</v>
      </c>
      <c r="C8" s="29" t="s">
        <v>7</v>
      </c>
      <c r="D8" s="29"/>
      <c r="E8" s="29" t="s">
        <v>778</v>
      </c>
      <c r="F8" s="29" t="s">
        <v>790</v>
      </c>
      <c r="G8" s="29" t="s">
        <v>833</v>
      </c>
      <c r="H8" s="39">
        <v>46281</v>
      </c>
      <c r="I8" s="29" t="s">
        <v>352</v>
      </c>
      <c r="J8" s="29" t="s">
        <v>199</v>
      </c>
      <c r="K8" s="29" t="s">
        <v>793</v>
      </c>
      <c r="L8" s="29" t="s">
        <v>950</v>
      </c>
      <c r="M8" s="29" t="s">
        <v>97</v>
      </c>
      <c r="N8" s="30">
        <v>1732796</v>
      </c>
      <c r="O8" s="45">
        <v>4.6961167726755099E-2</v>
      </c>
      <c r="P8" s="45">
        <v>4.6961167726755099E-2</v>
      </c>
      <c r="Q8" s="45">
        <v>4.6961167726755099E-2</v>
      </c>
      <c r="R8" s="45">
        <v>4.6961167726755099E-2</v>
      </c>
      <c r="S8" s="47">
        <v>25156082.1906428</v>
      </c>
      <c r="T8" s="41">
        <v>-25156082.143681601</v>
      </c>
      <c r="U8" s="32">
        <v>-25156082.143681601</v>
      </c>
      <c r="V8" s="42"/>
    </row>
    <row r="9" spans="1:22">
      <c r="A9" s="29" t="s">
        <v>154</v>
      </c>
      <c r="B9" s="29" t="s">
        <v>17</v>
      </c>
      <c r="C9" s="29" t="s">
        <v>7</v>
      </c>
      <c r="D9" s="29"/>
      <c r="E9" s="29" t="s">
        <v>778</v>
      </c>
      <c r="F9" s="29" t="s">
        <v>790</v>
      </c>
      <c r="G9" s="29" t="s">
        <v>856</v>
      </c>
      <c r="H9" s="39">
        <v>46281</v>
      </c>
      <c r="I9" s="29" t="s">
        <v>7</v>
      </c>
      <c r="J9" s="29" t="s">
        <v>145</v>
      </c>
      <c r="K9" s="29" t="s">
        <v>791</v>
      </c>
      <c r="L9" s="29"/>
      <c r="M9" s="29"/>
      <c r="N9" s="30">
        <v>1734221</v>
      </c>
      <c r="O9" s="40">
        <v>-262565.90430251899</v>
      </c>
      <c r="P9" s="40">
        <v>-262565.90430251899</v>
      </c>
      <c r="Q9" s="40">
        <v>-262565.90430251899</v>
      </c>
      <c r="R9" s="40">
        <v>-262565.90430251899</v>
      </c>
      <c r="S9" s="48">
        <v>-262565.90430251899</v>
      </c>
      <c r="T9" s="43">
        <v>0</v>
      </c>
      <c r="U9" s="44">
        <v>0</v>
      </c>
      <c r="V9" s="42"/>
    </row>
    <row r="10" spans="1:22">
      <c r="A10" s="29" t="s">
        <v>154</v>
      </c>
      <c r="B10" s="29" t="s">
        <v>17</v>
      </c>
      <c r="C10" s="29" t="s">
        <v>7</v>
      </c>
      <c r="D10" s="29"/>
      <c r="E10" s="29" t="s">
        <v>778</v>
      </c>
      <c r="F10" s="29" t="s">
        <v>354</v>
      </c>
      <c r="G10" s="29" t="s">
        <v>892</v>
      </c>
      <c r="H10" s="39">
        <v>46255</v>
      </c>
      <c r="I10" s="29" t="s">
        <v>352</v>
      </c>
      <c r="J10" s="29" t="s">
        <v>199</v>
      </c>
      <c r="K10" s="29" t="s">
        <v>781</v>
      </c>
      <c r="L10" s="29" t="s">
        <v>947</v>
      </c>
      <c r="M10" s="29" t="s">
        <v>951</v>
      </c>
      <c r="N10" s="30">
        <v>1733412</v>
      </c>
      <c r="O10" s="45">
        <v>284791.67694614502</v>
      </c>
      <c r="P10" s="45">
        <v>284791.67694614502</v>
      </c>
      <c r="Q10" s="45">
        <v>284791.67694614502</v>
      </c>
      <c r="R10" s="45">
        <v>284791.67694614502</v>
      </c>
      <c r="S10" s="47">
        <v>0</v>
      </c>
      <c r="T10" s="43">
        <v>284791.67694614502</v>
      </c>
      <c r="U10" s="44">
        <v>284791.67694614502</v>
      </c>
      <c r="V10" s="42"/>
    </row>
    <row r="11" spans="1:22">
      <c r="A11" s="29" t="s">
        <v>154</v>
      </c>
      <c r="B11" s="29" t="s">
        <v>17</v>
      </c>
      <c r="C11" s="29" t="s">
        <v>7</v>
      </c>
      <c r="D11" s="29"/>
      <c r="E11" s="29" t="s">
        <v>778</v>
      </c>
      <c r="F11" s="29" t="s">
        <v>354</v>
      </c>
      <c r="G11" s="29" t="s">
        <v>856</v>
      </c>
      <c r="H11" s="39">
        <v>46255</v>
      </c>
      <c r="I11" s="29" t="s">
        <v>7</v>
      </c>
      <c r="J11" s="29" t="s">
        <v>145</v>
      </c>
      <c r="K11" s="29" t="s">
        <v>791</v>
      </c>
      <c r="L11" s="29"/>
      <c r="M11" s="29"/>
      <c r="N11" s="30">
        <v>1734390</v>
      </c>
      <c r="O11" s="40">
        <v>-1204313.5999999901</v>
      </c>
      <c r="P11" s="40">
        <v>-1204313.5999999901</v>
      </c>
      <c r="Q11" s="40">
        <v>-1204313.5999999901</v>
      </c>
      <c r="R11" s="40">
        <v>-1204313.5999999901</v>
      </c>
      <c r="S11" s="47">
        <v>0</v>
      </c>
      <c r="T11" s="41">
        <v>-1204313.5999999901</v>
      </c>
      <c r="U11" s="32">
        <v>-1204313.5999999901</v>
      </c>
      <c r="V11" s="42"/>
    </row>
    <row r="12" spans="1:22">
      <c r="A12" s="29" t="s">
        <v>154</v>
      </c>
      <c r="B12" s="29" t="s">
        <v>17</v>
      </c>
      <c r="C12" s="29" t="s">
        <v>7</v>
      </c>
      <c r="D12" s="29"/>
      <c r="E12" s="29" t="s">
        <v>778</v>
      </c>
      <c r="F12" s="29" t="s">
        <v>794</v>
      </c>
      <c r="G12" s="29" t="s">
        <v>893</v>
      </c>
      <c r="H12" s="39">
        <v>46266</v>
      </c>
      <c r="I12" s="29" t="s">
        <v>352</v>
      </c>
      <c r="J12" s="29" t="s">
        <v>199</v>
      </c>
      <c r="K12" s="29" t="s">
        <v>781</v>
      </c>
      <c r="L12" s="29" t="s">
        <v>947</v>
      </c>
      <c r="M12" s="29" t="s">
        <v>951</v>
      </c>
      <c r="N12" s="30">
        <v>1733379</v>
      </c>
      <c r="O12" s="45">
        <v>0.16206448625956499</v>
      </c>
      <c r="P12" s="45">
        <v>0.16206448625956499</v>
      </c>
      <c r="Q12" s="45">
        <v>0.16206448625956499</v>
      </c>
      <c r="R12" s="45">
        <v>0.16206448625956499</v>
      </c>
      <c r="S12" s="47">
        <v>129143359.316985</v>
      </c>
      <c r="T12" s="41">
        <v>-129143359.15492</v>
      </c>
      <c r="U12" s="32">
        <v>-129143359.15492</v>
      </c>
      <c r="V12" s="42"/>
    </row>
    <row r="13" spans="1:22">
      <c r="A13" s="29" t="s">
        <v>154</v>
      </c>
      <c r="B13" s="29" t="s">
        <v>17</v>
      </c>
      <c r="C13" s="29" t="s">
        <v>7</v>
      </c>
      <c r="D13" s="29"/>
      <c r="E13" s="29" t="s">
        <v>778</v>
      </c>
      <c r="F13" s="29" t="s">
        <v>794</v>
      </c>
      <c r="G13" s="29" t="s">
        <v>856</v>
      </c>
      <c r="H13" s="39">
        <v>46266</v>
      </c>
      <c r="I13" s="29" t="s">
        <v>7</v>
      </c>
      <c r="J13" s="29" t="s">
        <v>145</v>
      </c>
      <c r="K13" s="29" t="s">
        <v>791</v>
      </c>
      <c r="L13" s="29"/>
      <c r="M13" s="29"/>
      <c r="N13" s="30">
        <v>1734291</v>
      </c>
      <c r="O13" s="40">
        <v>-2588423.9071009499</v>
      </c>
      <c r="P13" s="40">
        <v>-2588423.9071009499</v>
      </c>
      <c r="Q13" s="40">
        <v>-2588423.9071009499</v>
      </c>
      <c r="R13" s="40">
        <v>-2588423.9071009499</v>
      </c>
      <c r="S13" s="48">
        <v>-2588423.9071009499</v>
      </c>
      <c r="T13" s="43">
        <v>0</v>
      </c>
      <c r="U13" s="44">
        <v>0</v>
      </c>
      <c r="V13" s="42"/>
    </row>
    <row r="14" spans="1:22">
      <c r="A14" s="29" t="s">
        <v>154</v>
      </c>
      <c r="B14" s="29" t="s">
        <v>17</v>
      </c>
      <c r="C14" s="29" t="s">
        <v>7</v>
      </c>
      <c r="D14" s="29"/>
      <c r="E14" s="29" t="s">
        <v>778</v>
      </c>
      <c r="F14" s="29" t="s">
        <v>795</v>
      </c>
      <c r="G14" s="29" t="s">
        <v>832</v>
      </c>
      <c r="H14" s="39">
        <v>46273</v>
      </c>
      <c r="I14" s="29" t="s">
        <v>352</v>
      </c>
      <c r="J14" s="29" t="s">
        <v>199</v>
      </c>
      <c r="K14" s="29" t="s">
        <v>781</v>
      </c>
      <c r="L14" s="29" t="s">
        <v>947</v>
      </c>
      <c r="M14" s="29" t="s">
        <v>951</v>
      </c>
      <c r="N14" s="30">
        <v>1733967</v>
      </c>
      <c r="O14" s="40">
        <v>-1.8314992887578901E-2</v>
      </c>
      <c r="P14" s="40">
        <v>-1.8314992887578901E-2</v>
      </c>
      <c r="Q14" s="40">
        <v>-1.8314992887578901E-2</v>
      </c>
      <c r="R14" s="40">
        <v>-1.8314992887578901E-2</v>
      </c>
      <c r="S14" s="47">
        <v>82933453.0703329</v>
      </c>
      <c r="T14" s="41">
        <v>-82933453.088647902</v>
      </c>
      <c r="U14" s="32">
        <v>-82933453.088647902</v>
      </c>
      <c r="V14" s="42"/>
    </row>
    <row r="15" spans="1:22">
      <c r="A15" s="29" t="s">
        <v>154</v>
      </c>
      <c r="B15" s="29" t="s">
        <v>17</v>
      </c>
      <c r="C15" s="29" t="s">
        <v>7</v>
      </c>
      <c r="D15" s="29"/>
      <c r="E15" s="29" t="s">
        <v>778</v>
      </c>
      <c r="F15" s="29" t="s">
        <v>795</v>
      </c>
      <c r="G15" s="29" t="s">
        <v>856</v>
      </c>
      <c r="H15" s="39">
        <v>46273</v>
      </c>
      <c r="I15" s="29" t="s">
        <v>7</v>
      </c>
      <c r="J15" s="29" t="s">
        <v>145</v>
      </c>
      <c r="K15" s="29" t="s">
        <v>791</v>
      </c>
      <c r="L15" s="29"/>
      <c r="M15" s="29"/>
      <c r="N15" s="30">
        <v>1734508</v>
      </c>
      <c r="O15" s="40">
        <v>-1165074.21687169</v>
      </c>
      <c r="P15" s="40">
        <v>-1165074.21687169</v>
      </c>
      <c r="Q15" s="40">
        <v>-1165074.21687169</v>
      </c>
      <c r="R15" s="40">
        <v>-1165074.21687169</v>
      </c>
      <c r="S15" s="48">
        <v>-1165074.21687169</v>
      </c>
      <c r="T15" s="43">
        <v>0</v>
      </c>
      <c r="U15" s="44">
        <v>0</v>
      </c>
      <c r="V15" s="42"/>
    </row>
    <row r="16" spans="1:22">
      <c r="A16" s="29" t="s">
        <v>154</v>
      </c>
      <c r="B16" s="29" t="s">
        <v>17</v>
      </c>
      <c r="C16" s="29" t="s">
        <v>7</v>
      </c>
      <c r="D16" s="29"/>
      <c r="E16" s="29" t="s">
        <v>778</v>
      </c>
      <c r="F16" s="29"/>
      <c r="G16" s="29" t="s">
        <v>865</v>
      </c>
      <c r="H16" s="39">
        <v>46255</v>
      </c>
      <c r="I16" s="29" t="s">
        <v>7</v>
      </c>
      <c r="J16" s="29" t="s">
        <v>145</v>
      </c>
      <c r="K16" s="29" t="s">
        <v>791</v>
      </c>
      <c r="L16" s="29"/>
      <c r="M16" s="29"/>
      <c r="N16" s="30">
        <v>1734160</v>
      </c>
      <c r="O16" s="40">
        <v>-237303.30389510799</v>
      </c>
      <c r="P16" s="40">
        <v>-237303.30389510799</v>
      </c>
      <c r="Q16" s="40">
        <v>-237303.30389510799</v>
      </c>
      <c r="R16" s="40">
        <v>-237303.30389510799</v>
      </c>
      <c r="S16" s="47">
        <v>0</v>
      </c>
      <c r="T16" s="41">
        <v>-237303.30389510799</v>
      </c>
      <c r="U16" s="32">
        <v>-237303.30389510799</v>
      </c>
      <c r="V16" s="42"/>
    </row>
    <row r="17" spans="1:22">
      <c r="A17" s="29" t="s">
        <v>154</v>
      </c>
      <c r="B17" s="29" t="s">
        <v>17</v>
      </c>
      <c r="C17" s="29" t="s">
        <v>7</v>
      </c>
      <c r="D17" s="29"/>
      <c r="E17" s="29" t="s">
        <v>778</v>
      </c>
      <c r="F17" s="29"/>
      <c r="G17" s="29" t="s">
        <v>865</v>
      </c>
      <c r="H17" s="39">
        <v>46265</v>
      </c>
      <c r="I17" s="29" t="s">
        <v>7</v>
      </c>
      <c r="J17" s="29" t="s">
        <v>145</v>
      </c>
      <c r="K17" s="29" t="s">
        <v>791</v>
      </c>
      <c r="L17" s="29"/>
      <c r="M17" s="29"/>
      <c r="N17" s="30">
        <v>1734142</v>
      </c>
      <c r="O17" s="40">
        <v>-3415492.7055920698</v>
      </c>
      <c r="P17" s="40">
        <v>-3415492.7055920698</v>
      </c>
      <c r="Q17" s="40">
        <v>-3415492.7055920698</v>
      </c>
      <c r="R17" s="40">
        <v>-3415492.7055920698</v>
      </c>
      <c r="S17" s="48">
        <v>-3415492.7055920698</v>
      </c>
      <c r="T17" s="43">
        <v>0</v>
      </c>
      <c r="U17" s="44">
        <v>0</v>
      </c>
      <c r="V17" s="42"/>
    </row>
    <row r="18" spans="1:22">
      <c r="A18" s="29" t="s">
        <v>154</v>
      </c>
      <c r="B18" s="29" t="s">
        <v>17</v>
      </c>
      <c r="C18" s="29" t="s">
        <v>7</v>
      </c>
      <c r="D18" s="29"/>
      <c r="E18" s="29" t="s">
        <v>778</v>
      </c>
      <c r="F18" s="29"/>
      <c r="G18" s="29" t="s">
        <v>865</v>
      </c>
      <c r="H18" s="39">
        <v>46266</v>
      </c>
      <c r="I18" s="29" t="s">
        <v>7</v>
      </c>
      <c r="J18" s="29" t="s">
        <v>145</v>
      </c>
      <c r="K18" s="29" t="s">
        <v>781</v>
      </c>
      <c r="L18" s="29"/>
      <c r="M18" s="29"/>
      <c r="N18" s="30">
        <v>1734474</v>
      </c>
      <c r="O18" s="40">
        <v>-1083676.1755996901</v>
      </c>
      <c r="P18" s="40">
        <v>-1083676.1755996901</v>
      </c>
      <c r="Q18" s="40">
        <v>-1083676.1755996901</v>
      </c>
      <c r="R18" s="40">
        <v>-1083676.1755996901</v>
      </c>
      <c r="S18" s="48">
        <v>-1083676.1755996901</v>
      </c>
      <c r="T18" s="43">
        <v>0</v>
      </c>
      <c r="U18" s="44">
        <v>0</v>
      </c>
      <c r="V18" s="42"/>
    </row>
    <row r="19" spans="1:22">
      <c r="A19" s="29" t="s">
        <v>154</v>
      </c>
      <c r="B19" s="29" t="s">
        <v>17</v>
      </c>
      <c r="C19" s="29" t="s">
        <v>7</v>
      </c>
      <c r="D19" s="29"/>
      <c r="E19" s="29" t="s">
        <v>778</v>
      </c>
      <c r="F19" s="29"/>
      <c r="G19" s="29" t="s">
        <v>865</v>
      </c>
      <c r="H19" s="39">
        <v>46267</v>
      </c>
      <c r="I19" s="29" t="s">
        <v>7</v>
      </c>
      <c r="J19" s="29" t="s">
        <v>145</v>
      </c>
      <c r="K19" s="29" t="s">
        <v>781</v>
      </c>
      <c r="L19" s="29"/>
      <c r="M19" s="29"/>
      <c r="N19" s="30">
        <v>1734369</v>
      </c>
      <c r="O19" s="40">
        <v>-2718118.79705837</v>
      </c>
      <c r="P19" s="40">
        <v>-2718118.79705837</v>
      </c>
      <c r="Q19" s="40">
        <v>-2718118.79705837</v>
      </c>
      <c r="R19" s="40">
        <v>-2718118.79705837</v>
      </c>
      <c r="S19" s="48">
        <v>-2718118.79705837</v>
      </c>
      <c r="T19" s="43">
        <v>0</v>
      </c>
      <c r="U19" s="44">
        <v>0</v>
      </c>
      <c r="V19" s="42"/>
    </row>
    <row r="20" spans="1:22">
      <c r="A20" s="29" t="s">
        <v>154</v>
      </c>
      <c r="B20" s="29" t="s">
        <v>17</v>
      </c>
      <c r="C20" s="29" t="s">
        <v>7</v>
      </c>
      <c r="D20" s="29"/>
      <c r="E20" s="29" t="s">
        <v>778</v>
      </c>
      <c r="F20" s="29"/>
      <c r="G20" s="29" t="s">
        <v>865</v>
      </c>
      <c r="H20" s="39">
        <v>46268</v>
      </c>
      <c r="I20" s="29" t="s">
        <v>7</v>
      </c>
      <c r="J20" s="29" t="s">
        <v>145</v>
      </c>
      <c r="K20" s="29" t="s">
        <v>781</v>
      </c>
      <c r="L20" s="29"/>
      <c r="M20" s="29"/>
      <c r="N20" s="30">
        <v>1734169</v>
      </c>
      <c r="O20" s="40">
        <v>-2097861.4786479599</v>
      </c>
      <c r="P20" s="40">
        <v>-2097861.4786479599</v>
      </c>
      <c r="Q20" s="40">
        <v>-2097861.4786479599</v>
      </c>
      <c r="R20" s="40">
        <v>-2097861.4786479599</v>
      </c>
      <c r="S20" s="48">
        <v>-2097861.4786479599</v>
      </c>
      <c r="T20" s="43">
        <v>0</v>
      </c>
      <c r="U20" s="44">
        <v>0</v>
      </c>
      <c r="V20" s="42"/>
    </row>
    <row r="21" spans="1:22">
      <c r="A21" s="29" t="s">
        <v>154</v>
      </c>
      <c r="B21" s="29" t="s">
        <v>17</v>
      </c>
      <c r="C21" s="29" t="s">
        <v>7</v>
      </c>
      <c r="D21" s="29"/>
      <c r="E21" s="29" t="s">
        <v>778</v>
      </c>
      <c r="F21" s="29"/>
      <c r="G21" s="29" t="s">
        <v>865</v>
      </c>
      <c r="H21" s="39">
        <v>46280</v>
      </c>
      <c r="I21" s="29" t="s">
        <v>7</v>
      </c>
      <c r="J21" s="29" t="s">
        <v>145</v>
      </c>
      <c r="K21" s="29" t="s">
        <v>791</v>
      </c>
      <c r="L21" s="29"/>
      <c r="M21" s="29"/>
      <c r="N21" s="30">
        <v>1734270</v>
      </c>
      <c r="O21" s="40">
        <v>-45125.903793670201</v>
      </c>
      <c r="P21" s="40">
        <v>-45125.903793670201</v>
      </c>
      <c r="Q21" s="40">
        <v>-45125.903793670201</v>
      </c>
      <c r="R21" s="40">
        <v>-45125.903793670201</v>
      </c>
      <c r="S21" s="48">
        <v>-45125.903793670201</v>
      </c>
      <c r="T21" s="43">
        <v>0</v>
      </c>
      <c r="U21" s="44">
        <v>0</v>
      </c>
      <c r="V21" s="42"/>
    </row>
    <row r="22" spans="1:22">
      <c r="A22" s="29" t="s">
        <v>154</v>
      </c>
      <c r="B22" s="29" t="s">
        <v>17</v>
      </c>
      <c r="C22" s="29" t="s">
        <v>7</v>
      </c>
      <c r="D22" s="29"/>
      <c r="E22" s="29" t="s">
        <v>778</v>
      </c>
      <c r="F22" s="29"/>
      <c r="G22" s="29" t="s">
        <v>855</v>
      </c>
      <c r="H22" s="39">
        <v>46255</v>
      </c>
      <c r="I22" s="29" t="s">
        <v>7</v>
      </c>
      <c r="J22" s="29" t="s">
        <v>145</v>
      </c>
      <c r="K22" s="29" t="s">
        <v>791</v>
      </c>
      <c r="L22" s="29"/>
      <c r="M22" s="29"/>
      <c r="N22" s="30">
        <v>1734330</v>
      </c>
      <c r="O22" s="40">
        <v>-1444453.8920237101</v>
      </c>
      <c r="P22" s="40">
        <v>-1444453.8920237101</v>
      </c>
      <c r="Q22" s="40">
        <v>-1444453.8920237101</v>
      </c>
      <c r="R22" s="40">
        <v>-1444453.8920237101</v>
      </c>
      <c r="S22" s="47">
        <v>0</v>
      </c>
      <c r="T22" s="41">
        <v>-1444453.8920237101</v>
      </c>
      <c r="U22" s="32">
        <v>-1444453.8920237101</v>
      </c>
      <c r="V22" s="42"/>
    </row>
    <row r="23" spans="1:22">
      <c r="A23" s="29" t="s">
        <v>154</v>
      </c>
      <c r="B23" s="29" t="s">
        <v>17</v>
      </c>
      <c r="C23" s="29" t="s">
        <v>7</v>
      </c>
      <c r="D23" s="29"/>
      <c r="E23" s="29" t="s">
        <v>778</v>
      </c>
      <c r="F23" s="29"/>
      <c r="G23" s="29" t="s">
        <v>855</v>
      </c>
      <c r="H23" s="39">
        <v>46261</v>
      </c>
      <c r="I23" s="29" t="s">
        <v>7</v>
      </c>
      <c r="J23" s="29" t="s">
        <v>145</v>
      </c>
      <c r="K23" s="29" t="s">
        <v>781</v>
      </c>
      <c r="L23" s="29"/>
      <c r="M23" s="29"/>
      <c r="N23" s="30">
        <v>1734093</v>
      </c>
      <c r="O23" s="40">
        <v>-2257767.4603165402</v>
      </c>
      <c r="P23" s="40">
        <v>-2257767.4603165402</v>
      </c>
      <c r="Q23" s="40">
        <v>-2257767.4603165402</v>
      </c>
      <c r="R23" s="40">
        <v>-2257767.4603165402</v>
      </c>
      <c r="S23" s="48">
        <v>-2257767.4603165402</v>
      </c>
      <c r="T23" s="43">
        <v>0</v>
      </c>
      <c r="U23" s="44">
        <v>0</v>
      </c>
      <c r="V23" s="42"/>
    </row>
    <row r="24" spans="1:22">
      <c r="A24" s="29" t="s">
        <v>154</v>
      </c>
      <c r="B24" s="29" t="s">
        <v>17</v>
      </c>
      <c r="C24" s="29" t="s">
        <v>7</v>
      </c>
      <c r="D24" s="29"/>
      <c r="E24" s="29" t="s">
        <v>778</v>
      </c>
      <c r="F24" s="29"/>
      <c r="G24" s="29" t="s">
        <v>855</v>
      </c>
      <c r="H24" s="39">
        <v>46261</v>
      </c>
      <c r="I24" s="29" t="s">
        <v>7</v>
      </c>
      <c r="J24" s="29" t="s">
        <v>145</v>
      </c>
      <c r="K24" s="29" t="s">
        <v>781</v>
      </c>
      <c r="L24" s="29"/>
      <c r="M24" s="29"/>
      <c r="N24" s="30">
        <v>1734286</v>
      </c>
      <c r="O24" s="40">
        <v>-639550.32916119695</v>
      </c>
      <c r="P24" s="40">
        <v>-639550.32916119695</v>
      </c>
      <c r="Q24" s="40">
        <v>-639550.32916119695</v>
      </c>
      <c r="R24" s="40">
        <v>-639550.32916119695</v>
      </c>
      <c r="S24" s="48">
        <v>-639550.32916119695</v>
      </c>
      <c r="T24" s="43">
        <v>0</v>
      </c>
      <c r="U24" s="44">
        <v>0</v>
      </c>
      <c r="V24" s="42"/>
    </row>
    <row r="25" spans="1:22">
      <c r="A25" s="29" t="s">
        <v>154</v>
      </c>
      <c r="B25" s="29" t="s">
        <v>17</v>
      </c>
      <c r="C25" s="29" t="s">
        <v>7</v>
      </c>
      <c r="D25" s="29"/>
      <c r="E25" s="29" t="s">
        <v>778</v>
      </c>
      <c r="F25" s="29"/>
      <c r="G25" s="29" t="s">
        <v>855</v>
      </c>
      <c r="H25" s="39">
        <v>46262</v>
      </c>
      <c r="I25" s="29" t="s">
        <v>7</v>
      </c>
      <c r="J25" s="29" t="s">
        <v>145</v>
      </c>
      <c r="K25" s="29" t="s">
        <v>781</v>
      </c>
      <c r="L25" s="29"/>
      <c r="M25" s="29"/>
      <c r="N25" s="30">
        <v>1734349</v>
      </c>
      <c r="O25" s="40">
        <v>-2506954.0498263799</v>
      </c>
      <c r="P25" s="40">
        <v>-2506954.0498263799</v>
      </c>
      <c r="Q25" s="40">
        <v>-2506954.0498263799</v>
      </c>
      <c r="R25" s="40">
        <v>-2506954.0498263799</v>
      </c>
      <c r="S25" s="48">
        <v>-2506954.0498263799</v>
      </c>
      <c r="T25" s="43">
        <v>0</v>
      </c>
      <c r="U25" s="44">
        <v>0</v>
      </c>
      <c r="V25" s="42"/>
    </row>
    <row r="26" spans="1:22">
      <c r="A26" s="29" t="s">
        <v>154</v>
      </c>
      <c r="B26" s="29" t="s">
        <v>17</v>
      </c>
      <c r="C26" s="29" t="s">
        <v>7</v>
      </c>
      <c r="D26" s="29"/>
      <c r="E26" s="29" t="s">
        <v>778</v>
      </c>
      <c r="F26" s="29"/>
      <c r="G26" s="29" t="s">
        <v>855</v>
      </c>
      <c r="H26" s="39">
        <v>46265</v>
      </c>
      <c r="I26" s="29" t="s">
        <v>7</v>
      </c>
      <c r="J26" s="29" t="s">
        <v>145</v>
      </c>
      <c r="K26" s="29" t="s">
        <v>781</v>
      </c>
      <c r="L26" s="29"/>
      <c r="M26" s="29"/>
      <c r="N26" s="30">
        <v>1734317</v>
      </c>
      <c r="O26" s="40">
        <v>-504649.36078359903</v>
      </c>
      <c r="P26" s="40">
        <v>-504649.36078359903</v>
      </c>
      <c r="Q26" s="40">
        <v>-504649.36078359903</v>
      </c>
      <c r="R26" s="40">
        <v>-504649.36078359903</v>
      </c>
      <c r="S26" s="48">
        <v>-504649.36078359903</v>
      </c>
      <c r="T26" s="43">
        <v>0</v>
      </c>
      <c r="U26" s="44">
        <v>0</v>
      </c>
      <c r="V26" s="42"/>
    </row>
    <row r="27" spans="1:22">
      <c r="A27" s="29" t="s">
        <v>154</v>
      </c>
      <c r="B27" s="29" t="s">
        <v>17</v>
      </c>
      <c r="C27" s="29" t="s">
        <v>7</v>
      </c>
      <c r="D27" s="29"/>
      <c r="E27" s="29" t="s">
        <v>778</v>
      </c>
      <c r="F27" s="29"/>
      <c r="G27" s="29" t="s">
        <v>855</v>
      </c>
      <c r="H27" s="39">
        <v>46265</v>
      </c>
      <c r="I27" s="29" t="s">
        <v>7</v>
      </c>
      <c r="J27" s="29" t="s">
        <v>145</v>
      </c>
      <c r="K27" s="29" t="s">
        <v>791</v>
      </c>
      <c r="L27" s="29"/>
      <c r="M27" s="29"/>
      <c r="N27" s="30">
        <v>1734098</v>
      </c>
      <c r="O27" s="40">
        <v>-1367931.3183671399</v>
      </c>
      <c r="P27" s="40">
        <v>-1367931.3183671399</v>
      </c>
      <c r="Q27" s="40">
        <v>-1367931.3183671399</v>
      </c>
      <c r="R27" s="40">
        <v>-1367931.3183671399</v>
      </c>
      <c r="S27" s="48">
        <v>-1367931.3183671399</v>
      </c>
      <c r="T27" s="43">
        <v>0</v>
      </c>
      <c r="U27" s="44">
        <v>0</v>
      </c>
      <c r="V27" s="42"/>
    </row>
    <row r="28" spans="1:22">
      <c r="A28" s="29" t="s">
        <v>154</v>
      </c>
      <c r="B28" s="29" t="s">
        <v>17</v>
      </c>
      <c r="C28" s="29" t="s">
        <v>7</v>
      </c>
      <c r="D28" s="29"/>
      <c r="E28" s="29" t="s">
        <v>778</v>
      </c>
      <c r="F28" s="29"/>
      <c r="G28" s="29" t="s">
        <v>855</v>
      </c>
      <c r="H28" s="39">
        <v>46266</v>
      </c>
      <c r="I28" s="29" t="s">
        <v>7</v>
      </c>
      <c r="J28" s="29" t="s">
        <v>145</v>
      </c>
      <c r="K28" s="29" t="s">
        <v>781</v>
      </c>
      <c r="L28" s="29"/>
      <c r="M28" s="29"/>
      <c r="N28" s="30">
        <v>1734153</v>
      </c>
      <c r="O28" s="40">
        <v>-2162871.6493577398</v>
      </c>
      <c r="P28" s="40">
        <v>-2162871.6493577398</v>
      </c>
      <c r="Q28" s="40">
        <v>-2162871.6493577398</v>
      </c>
      <c r="R28" s="40">
        <v>-2162871.6493577398</v>
      </c>
      <c r="S28" s="48">
        <v>-2162871.6493577398</v>
      </c>
      <c r="T28" s="43">
        <v>0</v>
      </c>
      <c r="U28" s="44">
        <v>0</v>
      </c>
      <c r="V28" s="42"/>
    </row>
    <row r="29" spans="1:22">
      <c r="A29" s="29" t="s">
        <v>154</v>
      </c>
      <c r="B29" s="29" t="s">
        <v>17</v>
      </c>
      <c r="C29" s="29" t="s">
        <v>7</v>
      </c>
      <c r="D29" s="29"/>
      <c r="E29" s="29" t="s">
        <v>778</v>
      </c>
      <c r="F29" s="29"/>
      <c r="G29" s="29" t="s">
        <v>855</v>
      </c>
      <c r="H29" s="39">
        <v>46266</v>
      </c>
      <c r="I29" s="29" t="s">
        <v>7</v>
      </c>
      <c r="J29" s="29" t="s">
        <v>145</v>
      </c>
      <c r="K29" s="29" t="s">
        <v>781</v>
      </c>
      <c r="L29" s="29"/>
      <c r="M29" s="29"/>
      <c r="N29" s="30">
        <v>1734222</v>
      </c>
      <c r="O29" s="40">
        <v>-2838211.5549758701</v>
      </c>
      <c r="P29" s="40">
        <v>-2838211.5549758701</v>
      </c>
      <c r="Q29" s="40">
        <v>-2838211.5549758701</v>
      </c>
      <c r="R29" s="40">
        <v>-2838211.5549758701</v>
      </c>
      <c r="S29" s="48">
        <v>-2838211.5549758701</v>
      </c>
      <c r="T29" s="43">
        <v>0</v>
      </c>
      <c r="U29" s="44">
        <v>0</v>
      </c>
      <c r="V29" s="42"/>
    </row>
    <row r="30" spans="1:22">
      <c r="A30" s="29" t="s">
        <v>154</v>
      </c>
      <c r="B30" s="29" t="s">
        <v>17</v>
      </c>
      <c r="C30" s="29" t="s">
        <v>7</v>
      </c>
      <c r="D30" s="29"/>
      <c r="E30" s="29" t="s">
        <v>778</v>
      </c>
      <c r="F30" s="29"/>
      <c r="G30" s="29" t="s">
        <v>855</v>
      </c>
      <c r="H30" s="39">
        <v>46266</v>
      </c>
      <c r="I30" s="29" t="s">
        <v>7</v>
      </c>
      <c r="J30" s="29" t="s">
        <v>145</v>
      </c>
      <c r="K30" s="29" t="s">
        <v>781</v>
      </c>
      <c r="L30" s="29"/>
      <c r="M30" s="29"/>
      <c r="N30" s="30">
        <v>1734250</v>
      </c>
      <c r="O30" s="40">
        <v>-2634173.4958681199</v>
      </c>
      <c r="P30" s="40">
        <v>-2634173.4958681199</v>
      </c>
      <c r="Q30" s="40">
        <v>-2634173.4958681199</v>
      </c>
      <c r="R30" s="40">
        <v>-2634173.4958681199</v>
      </c>
      <c r="S30" s="48">
        <v>-2634173.4958681199</v>
      </c>
      <c r="T30" s="43">
        <v>0</v>
      </c>
      <c r="U30" s="44">
        <v>0</v>
      </c>
      <c r="V30" s="42"/>
    </row>
    <row r="31" spans="1:22">
      <c r="A31" s="29" t="s">
        <v>154</v>
      </c>
      <c r="B31" s="29" t="s">
        <v>17</v>
      </c>
      <c r="C31" s="29" t="s">
        <v>7</v>
      </c>
      <c r="D31" s="29"/>
      <c r="E31" s="29" t="s">
        <v>778</v>
      </c>
      <c r="F31" s="29"/>
      <c r="G31" s="29" t="s">
        <v>855</v>
      </c>
      <c r="H31" s="39">
        <v>46267</v>
      </c>
      <c r="I31" s="29" t="s">
        <v>7</v>
      </c>
      <c r="J31" s="29" t="s">
        <v>145</v>
      </c>
      <c r="K31" s="29" t="s">
        <v>784</v>
      </c>
      <c r="L31" s="29"/>
      <c r="M31" s="29"/>
      <c r="N31" s="30">
        <v>1734192</v>
      </c>
      <c r="O31" s="40">
        <v>-2291032.7656288398</v>
      </c>
      <c r="P31" s="40">
        <v>-2291032.7656288398</v>
      </c>
      <c r="Q31" s="40">
        <v>-2291032.7656288398</v>
      </c>
      <c r="R31" s="40">
        <v>-2291032.7656288398</v>
      </c>
      <c r="S31" s="48">
        <v>-2291032.7656288398</v>
      </c>
      <c r="T31" s="43">
        <v>0</v>
      </c>
      <c r="U31" s="44">
        <v>0</v>
      </c>
      <c r="V31" s="42"/>
    </row>
    <row r="32" spans="1:22">
      <c r="A32" s="29" t="s">
        <v>154</v>
      </c>
      <c r="B32" s="29" t="s">
        <v>17</v>
      </c>
      <c r="C32" s="29" t="s">
        <v>7</v>
      </c>
      <c r="D32" s="29"/>
      <c r="E32" s="29" t="s">
        <v>778</v>
      </c>
      <c r="F32" s="29"/>
      <c r="G32" s="29" t="s">
        <v>855</v>
      </c>
      <c r="H32" s="39">
        <v>46273</v>
      </c>
      <c r="I32" s="29" t="s">
        <v>7</v>
      </c>
      <c r="J32" s="29" t="s">
        <v>145</v>
      </c>
      <c r="K32" s="29" t="s">
        <v>781</v>
      </c>
      <c r="L32" s="29"/>
      <c r="M32" s="29"/>
      <c r="N32" s="30">
        <v>1734293</v>
      </c>
      <c r="O32" s="40">
        <v>-287129.267774507</v>
      </c>
      <c r="P32" s="40">
        <v>-287129.267774507</v>
      </c>
      <c r="Q32" s="40">
        <v>-287129.267774507</v>
      </c>
      <c r="R32" s="40">
        <v>-287129.267774507</v>
      </c>
      <c r="S32" s="48">
        <v>-287129.267774507</v>
      </c>
      <c r="T32" s="43">
        <v>0</v>
      </c>
      <c r="U32" s="44">
        <v>0</v>
      </c>
      <c r="V32" s="42"/>
    </row>
    <row r="33" spans="1:22">
      <c r="A33" s="29" t="s">
        <v>154</v>
      </c>
      <c r="B33" s="29" t="s">
        <v>17</v>
      </c>
      <c r="C33" s="29" t="s">
        <v>7</v>
      </c>
      <c r="D33" s="29"/>
      <c r="E33" s="29" t="s">
        <v>778</v>
      </c>
      <c r="F33" s="29"/>
      <c r="G33" s="29" t="s">
        <v>855</v>
      </c>
      <c r="H33" s="39">
        <v>46273</v>
      </c>
      <c r="I33" s="29" t="s">
        <v>7</v>
      </c>
      <c r="J33" s="29" t="s">
        <v>145</v>
      </c>
      <c r="K33" s="29" t="s">
        <v>791</v>
      </c>
      <c r="L33" s="29"/>
      <c r="M33" s="29"/>
      <c r="N33" s="30">
        <v>1734470</v>
      </c>
      <c r="O33" s="40">
        <v>-931398.41685502196</v>
      </c>
      <c r="P33" s="40">
        <v>-931398.41685502196</v>
      </c>
      <c r="Q33" s="40">
        <v>-931398.41685502196</v>
      </c>
      <c r="R33" s="40">
        <v>-931398.41685502196</v>
      </c>
      <c r="S33" s="48">
        <v>-931398.41685502196</v>
      </c>
      <c r="T33" s="43">
        <v>0</v>
      </c>
      <c r="U33" s="44">
        <v>0</v>
      </c>
      <c r="V33" s="42"/>
    </row>
    <row r="34" spans="1:22">
      <c r="A34" s="29" t="s">
        <v>154</v>
      </c>
      <c r="B34" s="29" t="s">
        <v>17</v>
      </c>
      <c r="C34" s="29" t="s">
        <v>7</v>
      </c>
      <c r="D34" s="29"/>
      <c r="E34" s="29" t="s">
        <v>778</v>
      </c>
      <c r="F34" s="29"/>
      <c r="G34" s="29" t="s">
        <v>855</v>
      </c>
      <c r="H34" s="39">
        <v>46276</v>
      </c>
      <c r="I34" s="29" t="s">
        <v>7</v>
      </c>
      <c r="J34" s="29" t="s">
        <v>145</v>
      </c>
      <c r="K34" s="29" t="s">
        <v>781</v>
      </c>
      <c r="L34" s="29"/>
      <c r="M34" s="29"/>
      <c r="N34" s="30">
        <v>1734282</v>
      </c>
      <c r="O34" s="40">
        <v>-650404.52591723204</v>
      </c>
      <c r="P34" s="40">
        <v>-650404.52591723204</v>
      </c>
      <c r="Q34" s="40">
        <v>-650404.52591723204</v>
      </c>
      <c r="R34" s="40">
        <v>-650404.52591723204</v>
      </c>
      <c r="S34" s="48">
        <v>-650404.52591723204</v>
      </c>
      <c r="T34" s="43">
        <v>0</v>
      </c>
      <c r="U34" s="44">
        <v>0</v>
      </c>
      <c r="V34" s="42"/>
    </row>
    <row r="35" spans="1:22">
      <c r="A35" s="29" t="s">
        <v>154</v>
      </c>
      <c r="B35" s="29" t="s">
        <v>17</v>
      </c>
      <c r="C35" s="29" t="s">
        <v>7</v>
      </c>
      <c r="D35" s="29"/>
      <c r="E35" s="29" t="s">
        <v>778</v>
      </c>
      <c r="F35" s="29"/>
      <c r="G35" s="29" t="s">
        <v>855</v>
      </c>
      <c r="H35" s="39">
        <v>46280</v>
      </c>
      <c r="I35" s="29" t="s">
        <v>7</v>
      </c>
      <c r="J35" s="29" t="s">
        <v>145</v>
      </c>
      <c r="K35" s="29" t="s">
        <v>781</v>
      </c>
      <c r="L35" s="29"/>
      <c r="M35" s="29"/>
      <c r="N35" s="30">
        <v>1734283</v>
      </c>
      <c r="O35" s="40">
        <v>-972902.42002782202</v>
      </c>
      <c r="P35" s="40">
        <v>-972902.42002782202</v>
      </c>
      <c r="Q35" s="40">
        <v>-972902.42002782202</v>
      </c>
      <c r="R35" s="40">
        <v>-972902.42002782202</v>
      </c>
      <c r="S35" s="48">
        <v>-972902.42002782202</v>
      </c>
      <c r="T35" s="43">
        <v>0</v>
      </c>
      <c r="U35" s="44">
        <v>0</v>
      </c>
      <c r="V35" s="42"/>
    </row>
    <row r="36" spans="1:22">
      <c r="A36" s="29" t="s">
        <v>154</v>
      </c>
      <c r="B36" s="29" t="s">
        <v>17</v>
      </c>
      <c r="C36" s="29" t="s">
        <v>7</v>
      </c>
      <c r="D36" s="29"/>
      <c r="E36" s="29" t="s">
        <v>778</v>
      </c>
      <c r="F36" s="29"/>
      <c r="G36" s="29" t="s">
        <v>855</v>
      </c>
      <c r="H36" s="39">
        <v>46280</v>
      </c>
      <c r="I36" s="29" t="s">
        <v>7</v>
      </c>
      <c r="J36" s="29" t="s">
        <v>145</v>
      </c>
      <c r="K36" s="29" t="s">
        <v>781</v>
      </c>
      <c r="L36" s="29"/>
      <c r="M36" s="29"/>
      <c r="N36" s="30">
        <v>1734412</v>
      </c>
      <c r="O36" s="40">
        <v>-439043.663200468</v>
      </c>
      <c r="P36" s="40">
        <v>-439043.663200468</v>
      </c>
      <c r="Q36" s="40">
        <v>-439043.663200468</v>
      </c>
      <c r="R36" s="40">
        <v>-439043.663200468</v>
      </c>
      <c r="S36" s="48">
        <v>-439043.663200468</v>
      </c>
      <c r="T36" s="43">
        <v>0</v>
      </c>
      <c r="U36" s="44">
        <v>0</v>
      </c>
      <c r="V36" s="42"/>
    </row>
    <row r="37" spans="1:22">
      <c r="A37" s="29" t="s">
        <v>154</v>
      </c>
      <c r="B37" s="29" t="s">
        <v>17</v>
      </c>
      <c r="C37" s="29" t="s">
        <v>7</v>
      </c>
      <c r="D37" s="29"/>
      <c r="E37" s="29" t="s">
        <v>778</v>
      </c>
      <c r="F37" s="29"/>
      <c r="G37" s="29" t="s">
        <v>855</v>
      </c>
      <c r="H37" s="39">
        <v>46280</v>
      </c>
      <c r="I37" s="29" t="s">
        <v>7</v>
      </c>
      <c r="J37" s="29" t="s">
        <v>145</v>
      </c>
      <c r="K37" s="29" t="s">
        <v>791</v>
      </c>
      <c r="L37" s="29"/>
      <c r="M37" s="29"/>
      <c r="N37" s="30">
        <v>1734243</v>
      </c>
      <c r="O37" s="40">
        <v>-1978802.0457141099</v>
      </c>
      <c r="P37" s="40">
        <v>-1978802.0457141099</v>
      </c>
      <c r="Q37" s="40">
        <v>-1978802.0457141099</v>
      </c>
      <c r="R37" s="40">
        <v>-1978802.0457141099</v>
      </c>
      <c r="S37" s="48">
        <v>-1978802.0457141099</v>
      </c>
      <c r="T37" s="43">
        <v>0</v>
      </c>
      <c r="U37" s="44">
        <v>0</v>
      </c>
      <c r="V37" s="42"/>
    </row>
    <row r="38" spans="1:22">
      <c r="A38" s="29" t="s">
        <v>154</v>
      </c>
      <c r="B38" s="29" t="s">
        <v>17</v>
      </c>
      <c r="C38" s="29" t="s">
        <v>7</v>
      </c>
      <c r="D38" s="29"/>
      <c r="E38" s="29" t="s">
        <v>778</v>
      </c>
      <c r="F38" s="29"/>
      <c r="G38" s="29" t="s">
        <v>855</v>
      </c>
      <c r="H38" s="39">
        <v>46280</v>
      </c>
      <c r="I38" s="29" t="s">
        <v>7</v>
      </c>
      <c r="J38" s="29" t="s">
        <v>145</v>
      </c>
      <c r="K38" s="29" t="s">
        <v>791</v>
      </c>
      <c r="L38" s="29"/>
      <c r="M38" s="29"/>
      <c r="N38" s="30">
        <v>1734490</v>
      </c>
      <c r="O38" s="40">
        <v>-680972.61576315796</v>
      </c>
      <c r="P38" s="40">
        <v>-680972.61576315796</v>
      </c>
      <c r="Q38" s="40">
        <v>-680972.61576315796</v>
      </c>
      <c r="R38" s="40">
        <v>-680972.61576315796</v>
      </c>
      <c r="S38" s="48">
        <v>-680972.61576315796</v>
      </c>
      <c r="T38" s="43">
        <v>0</v>
      </c>
      <c r="U38" s="44">
        <v>0</v>
      </c>
      <c r="V38" s="42"/>
    </row>
    <row r="39" spans="1:22">
      <c r="A39" s="29" t="s">
        <v>154</v>
      </c>
      <c r="B39" s="29" t="s">
        <v>17</v>
      </c>
      <c r="C39" s="29" t="s">
        <v>7</v>
      </c>
      <c r="D39" s="29"/>
      <c r="E39" s="29" t="s">
        <v>778</v>
      </c>
      <c r="F39" s="29"/>
      <c r="G39" s="29" t="s">
        <v>855</v>
      </c>
      <c r="H39" s="39">
        <v>46280</v>
      </c>
      <c r="I39" s="29" t="s">
        <v>7</v>
      </c>
      <c r="J39" s="29" t="s">
        <v>145</v>
      </c>
      <c r="K39" s="29" t="s">
        <v>791</v>
      </c>
      <c r="L39" s="29"/>
      <c r="M39" s="29"/>
      <c r="N39" s="30">
        <v>1734496</v>
      </c>
      <c r="O39" s="40">
        <v>-1503955.3080952801</v>
      </c>
      <c r="P39" s="40">
        <v>-1503955.3080952801</v>
      </c>
      <c r="Q39" s="40">
        <v>-1503955.3080952801</v>
      </c>
      <c r="R39" s="40">
        <v>-1503955.3080952801</v>
      </c>
      <c r="S39" s="48">
        <v>-1503955.3080952801</v>
      </c>
      <c r="T39" s="43">
        <v>0</v>
      </c>
      <c r="U39" s="44">
        <v>0</v>
      </c>
      <c r="V39" s="42"/>
    </row>
    <row r="40" spans="1:22">
      <c r="A40" s="29" t="s">
        <v>154</v>
      </c>
      <c r="B40" s="29" t="s">
        <v>17</v>
      </c>
      <c r="C40" s="29" t="s">
        <v>7</v>
      </c>
      <c r="D40" s="29"/>
      <c r="E40" s="29" t="s">
        <v>778</v>
      </c>
      <c r="F40" s="29"/>
      <c r="G40" s="29" t="s">
        <v>855</v>
      </c>
      <c r="H40" s="39">
        <v>46281</v>
      </c>
      <c r="I40" s="29" t="s">
        <v>7</v>
      </c>
      <c r="J40" s="29" t="s">
        <v>145</v>
      </c>
      <c r="K40" s="29" t="s">
        <v>788</v>
      </c>
      <c r="L40" s="29"/>
      <c r="M40" s="29"/>
      <c r="N40" s="30">
        <v>1734435</v>
      </c>
      <c r="O40" s="40">
        <v>-597348.175061338</v>
      </c>
      <c r="P40" s="40">
        <v>-597348.175061338</v>
      </c>
      <c r="Q40" s="40">
        <v>-597348.175061338</v>
      </c>
      <c r="R40" s="40">
        <v>-597348.175061338</v>
      </c>
      <c r="S40" s="48">
        <v>-597348.175061338</v>
      </c>
      <c r="T40" s="43">
        <v>0</v>
      </c>
      <c r="U40" s="44">
        <v>0</v>
      </c>
      <c r="V40" s="42"/>
    </row>
    <row r="41" spans="1:22">
      <c r="A41" s="29" t="s">
        <v>154</v>
      </c>
      <c r="B41" s="29" t="s">
        <v>17</v>
      </c>
      <c r="C41" s="29" t="s">
        <v>7</v>
      </c>
      <c r="D41" s="29"/>
      <c r="E41" s="29" t="s">
        <v>778</v>
      </c>
      <c r="F41" s="29"/>
      <c r="G41" s="29" t="s">
        <v>855</v>
      </c>
      <c r="H41" s="39">
        <v>46282</v>
      </c>
      <c r="I41" s="29" t="s">
        <v>7</v>
      </c>
      <c r="J41" s="29" t="s">
        <v>145</v>
      </c>
      <c r="K41" s="29" t="s">
        <v>781</v>
      </c>
      <c r="L41" s="29"/>
      <c r="M41" s="29"/>
      <c r="N41" s="30">
        <v>1734449</v>
      </c>
      <c r="O41" s="40">
        <v>-1810372.48105809</v>
      </c>
      <c r="P41" s="40">
        <v>-1810372.48105809</v>
      </c>
      <c r="Q41" s="40">
        <v>-1810372.48105809</v>
      </c>
      <c r="R41" s="40">
        <v>-1810372.48105809</v>
      </c>
      <c r="S41" s="48">
        <v>-1810372.48105809</v>
      </c>
      <c r="T41" s="43">
        <v>0</v>
      </c>
      <c r="U41" s="44">
        <v>0</v>
      </c>
      <c r="V41" s="42"/>
    </row>
    <row r="42" spans="1:22">
      <c r="A42" s="29" t="s">
        <v>154</v>
      </c>
      <c r="B42" s="29" t="s">
        <v>17</v>
      </c>
      <c r="C42" s="29" t="s">
        <v>7</v>
      </c>
      <c r="D42" s="29"/>
      <c r="E42" s="29" t="s">
        <v>778</v>
      </c>
      <c r="F42" s="29"/>
      <c r="G42" s="29" t="s">
        <v>855</v>
      </c>
      <c r="H42" s="39">
        <v>46283</v>
      </c>
      <c r="I42" s="29" t="s">
        <v>7</v>
      </c>
      <c r="J42" s="29" t="s">
        <v>145</v>
      </c>
      <c r="K42" s="29" t="s">
        <v>781</v>
      </c>
      <c r="L42" s="29"/>
      <c r="M42" s="29"/>
      <c r="N42" s="30">
        <v>1734199</v>
      </c>
      <c r="O42" s="40">
        <v>-1648122.8754608601</v>
      </c>
      <c r="P42" s="40">
        <v>-1648122.8754608601</v>
      </c>
      <c r="Q42" s="40">
        <v>-1648122.8754608601</v>
      </c>
      <c r="R42" s="40">
        <v>-1648122.8754608601</v>
      </c>
      <c r="S42" s="48">
        <v>-1648122.8754608601</v>
      </c>
      <c r="T42" s="43">
        <v>0</v>
      </c>
      <c r="U42" s="44">
        <v>0</v>
      </c>
      <c r="V42" s="42"/>
    </row>
    <row r="43" spans="1:22">
      <c r="A43" s="29" t="s">
        <v>154</v>
      </c>
      <c r="B43" s="29" t="s">
        <v>17</v>
      </c>
      <c r="C43" s="29" t="s">
        <v>7</v>
      </c>
      <c r="D43" s="29"/>
      <c r="E43" s="29" t="s">
        <v>778</v>
      </c>
      <c r="F43" s="29"/>
      <c r="G43" s="29" t="s">
        <v>855</v>
      </c>
      <c r="H43" s="39">
        <v>46283</v>
      </c>
      <c r="I43" s="29" t="s">
        <v>7</v>
      </c>
      <c r="J43" s="29" t="s">
        <v>145</v>
      </c>
      <c r="K43" s="29" t="s">
        <v>781</v>
      </c>
      <c r="L43" s="29"/>
      <c r="M43" s="29"/>
      <c r="N43" s="30">
        <v>1734372</v>
      </c>
      <c r="O43" s="40">
        <v>-1600004.4978495799</v>
      </c>
      <c r="P43" s="40">
        <v>-1600004.4978495799</v>
      </c>
      <c r="Q43" s="40">
        <v>-1600004.4978495799</v>
      </c>
      <c r="R43" s="40">
        <v>-1600004.4978495799</v>
      </c>
      <c r="S43" s="48">
        <v>-1600004.4978495799</v>
      </c>
      <c r="T43" s="43">
        <v>0</v>
      </c>
      <c r="U43" s="44">
        <v>0</v>
      </c>
      <c r="V43" s="42"/>
    </row>
    <row r="44" spans="1:22">
      <c r="A44" s="29" t="s">
        <v>154</v>
      </c>
      <c r="B44" s="29" t="s">
        <v>17</v>
      </c>
      <c r="C44" s="29" t="s">
        <v>7</v>
      </c>
      <c r="D44" s="29"/>
      <c r="E44" s="29" t="s">
        <v>778</v>
      </c>
      <c r="F44" s="29"/>
      <c r="G44" s="29" t="s">
        <v>855</v>
      </c>
      <c r="H44" s="39">
        <v>46286</v>
      </c>
      <c r="I44" s="29" t="s">
        <v>7</v>
      </c>
      <c r="J44" s="29" t="s">
        <v>145</v>
      </c>
      <c r="K44" s="29" t="s">
        <v>781</v>
      </c>
      <c r="L44" s="29"/>
      <c r="M44" s="29"/>
      <c r="N44" s="30">
        <v>1734166</v>
      </c>
      <c r="O44" s="40">
        <v>-1972758.69860756</v>
      </c>
      <c r="P44" s="40">
        <v>-1972758.69860756</v>
      </c>
      <c r="Q44" s="40">
        <v>-1972758.69860756</v>
      </c>
      <c r="R44" s="40">
        <v>-1972758.69860756</v>
      </c>
      <c r="S44" s="48">
        <v>-1972758.69860756</v>
      </c>
      <c r="T44" s="43">
        <v>0</v>
      </c>
      <c r="U44" s="44">
        <v>0</v>
      </c>
      <c r="V44" s="42"/>
    </row>
    <row r="45" spans="1:22">
      <c r="A45" s="29" t="s">
        <v>154</v>
      </c>
      <c r="B45" s="29" t="s">
        <v>17</v>
      </c>
      <c r="C45" s="29" t="s">
        <v>7</v>
      </c>
      <c r="D45" s="29"/>
      <c r="E45" s="29" t="s">
        <v>778</v>
      </c>
      <c r="F45" s="29"/>
      <c r="G45" s="29" t="s">
        <v>853</v>
      </c>
      <c r="H45" s="39">
        <v>46258</v>
      </c>
      <c r="I45" s="29" t="s">
        <v>7</v>
      </c>
      <c r="J45" s="29" t="s">
        <v>117</v>
      </c>
      <c r="K45" s="29" t="s">
        <v>791</v>
      </c>
      <c r="L45" s="29"/>
      <c r="M45" s="29"/>
      <c r="N45" s="30">
        <v>1734695</v>
      </c>
      <c r="O45" s="45">
        <v>1388695.7308452099</v>
      </c>
      <c r="P45" s="45">
        <v>1388695.7308452099</v>
      </c>
      <c r="Q45" s="45">
        <v>1388695.7308452099</v>
      </c>
      <c r="R45" s="45">
        <v>1388695.7308452099</v>
      </c>
      <c r="S45" s="47">
        <v>651688695.73084497</v>
      </c>
      <c r="T45" s="41">
        <v>-650300000</v>
      </c>
      <c r="U45" s="32">
        <v>-650300000</v>
      </c>
      <c r="V45" s="42"/>
    </row>
    <row r="46" spans="1:22">
      <c r="A46" s="29" t="s">
        <v>154</v>
      </c>
      <c r="B46" s="29" t="s">
        <v>17</v>
      </c>
      <c r="C46" s="29" t="s">
        <v>7</v>
      </c>
      <c r="D46" s="29"/>
      <c r="E46" s="29" t="s">
        <v>778</v>
      </c>
      <c r="F46" s="29"/>
      <c r="G46" s="29" t="s">
        <v>853</v>
      </c>
      <c r="H46" s="39">
        <v>46258</v>
      </c>
      <c r="I46" s="29" t="s">
        <v>7</v>
      </c>
      <c r="J46" s="29" t="s">
        <v>117</v>
      </c>
      <c r="K46" s="29" t="s">
        <v>791</v>
      </c>
      <c r="L46" s="29"/>
      <c r="M46" s="29"/>
      <c r="N46" s="30">
        <v>1734798</v>
      </c>
      <c r="O46" s="45">
        <v>495.14770432777402</v>
      </c>
      <c r="P46" s="45">
        <v>495.14770432777402</v>
      </c>
      <c r="Q46" s="45">
        <v>495.14770432777402</v>
      </c>
      <c r="R46" s="45">
        <v>495.14770432777402</v>
      </c>
      <c r="S46" s="47">
        <v>1447.97770432779</v>
      </c>
      <c r="T46" s="41">
        <v>-952.83000000001596</v>
      </c>
      <c r="U46" s="32">
        <v>-952.83000000001596</v>
      </c>
      <c r="V46" s="42"/>
    </row>
    <row r="47" spans="1:22">
      <c r="A47" s="29" t="s">
        <v>154</v>
      </c>
      <c r="B47" s="29" t="s">
        <v>17</v>
      </c>
      <c r="C47" s="29" t="s">
        <v>7</v>
      </c>
      <c r="D47" s="29"/>
      <c r="E47" s="29" t="s">
        <v>778</v>
      </c>
      <c r="F47" s="29"/>
      <c r="G47" s="29" t="s">
        <v>900</v>
      </c>
      <c r="H47" s="39">
        <v>46620</v>
      </c>
      <c r="I47" s="29" t="s">
        <v>7</v>
      </c>
      <c r="J47" s="29" t="s">
        <v>117</v>
      </c>
      <c r="K47" s="29" t="s">
        <v>791</v>
      </c>
      <c r="L47" s="29"/>
      <c r="M47" s="29"/>
      <c r="N47" s="30">
        <v>1734601</v>
      </c>
      <c r="O47" s="40">
        <v>-1754687.49823952</v>
      </c>
      <c r="P47" s="40">
        <v>-1754687.49823952</v>
      </c>
      <c r="Q47" s="40">
        <v>-1754687.49823952</v>
      </c>
      <c r="R47" s="40">
        <v>-1754687.49823952</v>
      </c>
      <c r="S47" s="47">
        <v>640053429.74176002</v>
      </c>
      <c r="T47" s="41">
        <v>-641808117.24000001</v>
      </c>
      <c r="U47" s="32">
        <v>-641808117.24000001</v>
      </c>
      <c r="V47" s="42"/>
    </row>
    <row r="48" spans="1:22">
      <c r="A48" s="29" t="s">
        <v>154</v>
      </c>
      <c r="B48" s="29" t="s">
        <v>17</v>
      </c>
      <c r="C48" s="29" t="s">
        <v>7</v>
      </c>
      <c r="D48" s="29"/>
      <c r="E48" s="29" t="s">
        <v>778</v>
      </c>
      <c r="F48" s="29"/>
      <c r="G48" s="29" t="s">
        <v>891</v>
      </c>
      <c r="H48" s="39">
        <v>46620</v>
      </c>
      <c r="I48" s="29" t="s">
        <v>7</v>
      </c>
      <c r="J48" s="29" t="s">
        <v>117</v>
      </c>
      <c r="K48" s="29" t="s">
        <v>791</v>
      </c>
      <c r="L48" s="29"/>
      <c r="M48" s="29"/>
      <c r="N48" s="30">
        <v>1734608</v>
      </c>
      <c r="O48" s="40">
        <v>-648368.91148102295</v>
      </c>
      <c r="P48" s="40">
        <v>-648368.91148102295</v>
      </c>
      <c r="Q48" s="40">
        <v>-648368.91148102295</v>
      </c>
      <c r="R48" s="40">
        <v>-648368.91148102295</v>
      </c>
      <c r="S48" s="47">
        <v>741677055.74851894</v>
      </c>
      <c r="T48" s="41">
        <v>-742325424.65999997</v>
      </c>
      <c r="U48" s="32">
        <v>-742325424.65999997</v>
      </c>
      <c r="V48" s="42"/>
    </row>
    <row r="49" spans="1:22">
      <c r="A49" s="29" t="s">
        <v>154</v>
      </c>
      <c r="B49" s="29" t="s">
        <v>17</v>
      </c>
      <c r="C49" s="29" t="s">
        <v>7</v>
      </c>
      <c r="D49" s="29"/>
      <c r="E49" s="29" t="s">
        <v>778</v>
      </c>
      <c r="F49" s="29"/>
      <c r="G49" s="29" t="s">
        <v>848</v>
      </c>
      <c r="H49" s="39">
        <v>46255</v>
      </c>
      <c r="I49" s="29" t="s">
        <v>7</v>
      </c>
      <c r="J49" s="29" t="s">
        <v>169</v>
      </c>
      <c r="K49" s="29" t="s">
        <v>788</v>
      </c>
      <c r="L49" s="29"/>
      <c r="M49" s="29"/>
      <c r="N49" s="30">
        <v>1734667</v>
      </c>
      <c r="O49" s="45">
        <v>481250</v>
      </c>
      <c r="P49" s="45">
        <v>481250</v>
      </c>
      <c r="Q49" s="45">
        <v>481250</v>
      </c>
      <c r="R49" s="45">
        <v>481250</v>
      </c>
      <c r="S49" s="47">
        <v>0</v>
      </c>
      <c r="T49" s="43">
        <v>481250</v>
      </c>
      <c r="U49" s="44">
        <v>481250</v>
      </c>
      <c r="V49" s="42"/>
    </row>
    <row r="50" spans="1:22">
      <c r="A50" s="29" t="s">
        <v>154</v>
      </c>
      <c r="B50" s="29" t="s">
        <v>17</v>
      </c>
      <c r="C50" s="29" t="s">
        <v>7</v>
      </c>
      <c r="D50" s="29"/>
      <c r="E50" s="29" t="s">
        <v>778</v>
      </c>
      <c r="F50" s="29"/>
      <c r="G50" s="29" t="s">
        <v>848</v>
      </c>
      <c r="H50" s="39">
        <v>46255</v>
      </c>
      <c r="I50" s="29" t="s">
        <v>7</v>
      </c>
      <c r="J50" s="29" t="s">
        <v>169</v>
      </c>
      <c r="K50" s="29" t="s">
        <v>788</v>
      </c>
      <c r="L50" s="29"/>
      <c r="M50" s="29"/>
      <c r="N50" s="30">
        <v>1734678</v>
      </c>
      <c r="O50" s="45">
        <v>486250</v>
      </c>
      <c r="P50" s="45">
        <v>486250</v>
      </c>
      <c r="Q50" s="45">
        <v>486250</v>
      </c>
      <c r="R50" s="45">
        <v>486250</v>
      </c>
      <c r="S50" s="47">
        <v>0</v>
      </c>
      <c r="T50" s="43">
        <v>486250</v>
      </c>
      <c r="U50" s="44">
        <v>486250</v>
      </c>
      <c r="V50" s="42"/>
    </row>
    <row r="51" spans="1:22">
      <c r="A51" s="29" t="s">
        <v>154</v>
      </c>
      <c r="B51" s="29" t="s">
        <v>17</v>
      </c>
      <c r="C51" s="29" t="s">
        <v>7</v>
      </c>
      <c r="D51" s="29"/>
      <c r="E51" s="29" t="s">
        <v>778</v>
      </c>
      <c r="F51" s="29"/>
      <c r="G51" s="29" t="s">
        <v>848</v>
      </c>
      <c r="H51" s="39">
        <v>46259</v>
      </c>
      <c r="I51" s="29" t="s">
        <v>7</v>
      </c>
      <c r="J51" s="29" t="s">
        <v>169</v>
      </c>
      <c r="K51" s="29" t="s">
        <v>781</v>
      </c>
      <c r="L51" s="29"/>
      <c r="M51" s="29"/>
      <c r="N51" s="30">
        <v>1734685</v>
      </c>
      <c r="O51" s="45">
        <v>80334.680335223704</v>
      </c>
      <c r="P51" s="45">
        <v>80334.680335223704</v>
      </c>
      <c r="Q51" s="45">
        <v>80334.680335223704</v>
      </c>
      <c r="R51" s="45">
        <v>80334.680335223704</v>
      </c>
      <c r="S51" s="47">
        <v>250080334.68033499</v>
      </c>
      <c r="T51" s="41">
        <v>-250000000</v>
      </c>
      <c r="U51" s="32">
        <v>-250000000</v>
      </c>
      <c r="V51" s="42"/>
    </row>
    <row r="52" spans="1:22">
      <c r="A52" s="29" t="s">
        <v>154</v>
      </c>
      <c r="B52" s="29" t="s">
        <v>17</v>
      </c>
      <c r="C52" s="29" t="s">
        <v>7</v>
      </c>
      <c r="D52" s="29"/>
      <c r="E52" s="29" t="s">
        <v>778</v>
      </c>
      <c r="F52" s="29"/>
      <c r="G52" s="29" t="s">
        <v>848</v>
      </c>
      <c r="H52" s="39">
        <v>46260</v>
      </c>
      <c r="I52" s="29" t="s">
        <v>7</v>
      </c>
      <c r="J52" s="29" t="s">
        <v>169</v>
      </c>
      <c r="K52" s="29" t="s">
        <v>781</v>
      </c>
      <c r="L52" s="29"/>
      <c r="M52" s="29"/>
      <c r="N52" s="30">
        <v>1734772</v>
      </c>
      <c r="O52" s="45">
        <v>32359.662335053101</v>
      </c>
      <c r="P52" s="45">
        <v>32359.662335053101</v>
      </c>
      <c r="Q52" s="45">
        <v>32359.662335053101</v>
      </c>
      <c r="R52" s="45">
        <v>32359.662335053101</v>
      </c>
      <c r="S52" s="47">
        <v>100032359.66233499</v>
      </c>
      <c r="T52" s="41">
        <v>-100000000</v>
      </c>
      <c r="U52" s="32">
        <v>-100000000</v>
      </c>
      <c r="V52" s="42"/>
    </row>
    <row r="53" spans="1:22">
      <c r="A53" s="29" t="s">
        <v>154</v>
      </c>
      <c r="B53" s="29" t="s">
        <v>17</v>
      </c>
      <c r="C53" s="29" t="s">
        <v>7</v>
      </c>
      <c r="D53" s="29"/>
      <c r="E53" s="29" t="s">
        <v>778</v>
      </c>
      <c r="F53" s="29"/>
      <c r="G53" s="29" t="s">
        <v>848</v>
      </c>
      <c r="H53" s="39">
        <v>46261</v>
      </c>
      <c r="I53" s="29" t="s">
        <v>7</v>
      </c>
      <c r="J53" s="29" t="s">
        <v>169</v>
      </c>
      <c r="K53" s="29" t="s">
        <v>781</v>
      </c>
      <c r="L53" s="29"/>
      <c r="M53" s="29"/>
      <c r="N53" s="30">
        <v>1734723</v>
      </c>
      <c r="O53" s="45">
        <v>44327.255379587397</v>
      </c>
      <c r="P53" s="45">
        <v>44327.255379587397</v>
      </c>
      <c r="Q53" s="45">
        <v>44327.255379587397</v>
      </c>
      <c r="R53" s="45">
        <v>44327.255379587397</v>
      </c>
      <c r="S53" s="47">
        <v>100044327.25538</v>
      </c>
      <c r="T53" s="41">
        <v>-100000000</v>
      </c>
      <c r="U53" s="32">
        <v>-100000000</v>
      </c>
      <c r="V53" s="42"/>
    </row>
    <row r="54" spans="1:22">
      <c r="A54" s="29" t="s">
        <v>154</v>
      </c>
      <c r="B54" s="29" t="s">
        <v>17</v>
      </c>
      <c r="C54" s="29" t="s">
        <v>7</v>
      </c>
      <c r="D54" s="29"/>
      <c r="E54" s="29" t="s">
        <v>778</v>
      </c>
      <c r="F54" s="29"/>
      <c r="G54" s="29" t="s">
        <v>848</v>
      </c>
      <c r="H54" s="39">
        <v>46262</v>
      </c>
      <c r="I54" s="29" t="s">
        <v>7</v>
      </c>
      <c r="J54" s="29" t="s">
        <v>169</v>
      </c>
      <c r="K54" s="29" t="s">
        <v>781</v>
      </c>
      <c r="L54" s="29"/>
      <c r="M54" s="29"/>
      <c r="N54" s="30">
        <v>1734838</v>
      </c>
      <c r="O54" s="45">
        <v>257814.386812329</v>
      </c>
      <c r="P54" s="45">
        <v>257814.386812329</v>
      </c>
      <c r="Q54" s="45">
        <v>257814.386812329</v>
      </c>
      <c r="R54" s="45">
        <v>257814.386812329</v>
      </c>
      <c r="S54" s="47">
        <v>150257814.386812</v>
      </c>
      <c r="T54" s="41">
        <v>-150000000</v>
      </c>
      <c r="U54" s="32">
        <v>-150000000</v>
      </c>
      <c r="V54" s="42"/>
    </row>
    <row r="55" spans="1:22">
      <c r="A55" s="29" t="s">
        <v>154</v>
      </c>
      <c r="B55" s="29" t="s">
        <v>17</v>
      </c>
      <c r="C55" s="29" t="s">
        <v>7</v>
      </c>
      <c r="D55" s="29"/>
      <c r="E55" s="29" t="s">
        <v>778</v>
      </c>
      <c r="F55" s="29"/>
      <c r="G55" s="29" t="s">
        <v>848</v>
      </c>
      <c r="H55" s="39">
        <v>46265</v>
      </c>
      <c r="I55" s="29" t="s">
        <v>7</v>
      </c>
      <c r="J55" s="29" t="s">
        <v>169</v>
      </c>
      <c r="K55" s="29" t="s">
        <v>788</v>
      </c>
      <c r="L55" s="29"/>
      <c r="M55" s="29"/>
      <c r="N55" s="30">
        <v>1734659</v>
      </c>
      <c r="O55" s="45">
        <v>259080.77224740401</v>
      </c>
      <c r="P55" s="45">
        <v>259080.77224740401</v>
      </c>
      <c r="Q55" s="45">
        <v>259080.77224740401</v>
      </c>
      <c r="R55" s="45">
        <v>259080.77224740401</v>
      </c>
      <c r="S55" s="47">
        <v>150259080.77224699</v>
      </c>
      <c r="T55" s="41">
        <v>-150000000</v>
      </c>
      <c r="U55" s="32">
        <v>-150000000</v>
      </c>
      <c r="V55" s="42"/>
    </row>
    <row r="56" spans="1:22">
      <c r="A56" s="29" t="s">
        <v>154</v>
      </c>
      <c r="B56" s="29" t="s">
        <v>17</v>
      </c>
      <c r="C56" s="29" t="s">
        <v>7</v>
      </c>
      <c r="D56" s="29"/>
      <c r="E56" s="29" t="s">
        <v>778</v>
      </c>
      <c r="F56" s="29"/>
      <c r="G56" s="29" t="s">
        <v>848</v>
      </c>
      <c r="H56" s="39">
        <v>46266</v>
      </c>
      <c r="I56" s="29" t="s">
        <v>7</v>
      </c>
      <c r="J56" s="29" t="s">
        <v>169</v>
      </c>
      <c r="K56" s="29" t="s">
        <v>781</v>
      </c>
      <c r="L56" s="29"/>
      <c r="M56" s="29"/>
      <c r="N56" s="30">
        <v>1734890</v>
      </c>
      <c r="O56" s="45">
        <v>393964.657467574</v>
      </c>
      <c r="P56" s="45">
        <v>393964.657467574</v>
      </c>
      <c r="Q56" s="45">
        <v>393964.657467574</v>
      </c>
      <c r="R56" s="45">
        <v>393964.657467574</v>
      </c>
      <c r="S56" s="47">
        <v>200393964.65746799</v>
      </c>
      <c r="T56" s="41">
        <v>-200000000</v>
      </c>
      <c r="U56" s="32">
        <v>-200000000</v>
      </c>
      <c r="V56" s="42"/>
    </row>
    <row r="57" spans="1:22">
      <c r="A57" s="29" t="s">
        <v>154</v>
      </c>
      <c r="B57" s="29" t="s">
        <v>17</v>
      </c>
      <c r="C57" s="29" t="s">
        <v>7</v>
      </c>
      <c r="D57" s="29"/>
      <c r="E57" s="29" t="s">
        <v>778</v>
      </c>
      <c r="F57" s="29"/>
      <c r="G57" s="29" t="s">
        <v>848</v>
      </c>
      <c r="H57" s="39">
        <v>46268</v>
      </c>
      <c r="I57" s="29" t="s">
        <v>7</v>
      </c>
      <c r="J57" s="29" t="s">
        <v>169</v>
      </c>
      <c r="K57" s="29" t="s">
        <v>788</v>
      </c>
      <c r="L57" s="29"/>
      <c r="M57" s="29"/>
      <c r="N57" s="30">
        <v>1734625</v>
      </c>
      <c r="O57" s="45">
        <v>350810.24703195703</v>
      </c>
      <c r="P57" s="45">
        <v>350810.24703195703</v>
      </c>
      <c r="Q57" s="45">
        <v>350810.24703195703</v>
      </c>
      <c r="R57" s="45">
        <v>350810.24703195703</v>
      </c>
      <c r="S57" s="47">
        <v>172350810.24703199</v>
      </c>
      <c r="T57" s="41">
        <v>-172000000</v>
      </c>
      <c r="U57" s="32">
        <v>-172000000</v>
      </c>
      <c r="V57" s="42"/>
    </row>
    <row r="58" spans="1:22">
      <c r="A58" s="29" t="s">
        <v>154</v>
      </c>
      <c r="B58" s="29" t="s">
        <v>17</v>
      </c>
      <c r="C58" s="29" t="s">
        <v>7</v>
      </c>
      <c r="D58" s="29"/>
      <c r="E58" s="29" t="s">
        <v>778</v>
      </c>
      <c r="F58" s="29"/>
      <c r="G58" s="29" t="s">
        <v>848</v>
      </c>
      <c r="H58" s="39">
        <v>46269</v>
      </c>
      <c r="I58" s="29" t="s">
        <v>7</v>
      </c>
      <c r="J58" s="29" t="s">
        <v>169</v>
      </c>
      <c r="K58" s="29" t="s">
        <v>798</v>
      </c>
      <c r="L58" s="29"/>
      <c r="M58" s="29"/>
      <c r="N58" s="30">
        <v>1734804</v>
      </c>
      <c r="O58" s="45">
        <v>198416.53447006599</v>
      </c>
      <c r="P58" s="45">
        <v>198416.53447006599</v>
      </c>
      <c r="Q58" s="45">
        <v>198416.53447006599</v>
      </c>
      <c r="R58" s="45">
        <v>198416.53447006599</v>
      </c>
      <c r="S58" s="47">
        <v>100198416.53447001</v>
      </c>
      <c r="T58" s="41">
        <v>-100000000</v>
      </c>
      <c r="U58" s="32">
        <v>-100000000</v>
      </c>
      <c r="V58" s="42"/>
    </row>
    <row r="59" spans="1:22">
      <c r="A59" s="29" t="s">
        <v>154</v>
      </c>
      <c r="B59" s="29" t="s">
        <v>17</v>
      </c>
      <c r="C59" s="29" t="s">
        <v>7</v>
      </c>
      <c r="D59" s="29"/>
      <c r="E59" s="29" t="s">
        <v>778</v>
      </c>
      <c r="F59" s="29"/>
      <c r="G59" s="29" t="s">
        <v>848</v>
      </c>
      <c r="H59" s="39">
        <v>46269</v>
      </c>
      <c r="I59" s="29" t="s">
        <v>7</v>
      </c>
      <c r="J59" s="29" t="s">
        <v>169</v>
      </c>
      <c r="K59" s="29" t="s">
        <v>788</v>
      </c>
      <c r="L59" s="29"/>
      <c r="M59" s="29"/>
      <c r="N59" s="30">
        <v>1734605</v>
      </c>
      <c r="O59" s="45">
        <v>100983.530858196</v>
      </c>
      <c r="P59" s="45">
        <v>100983.530858196</v>
      </c>
      <c r="Q59" s="45">
        <v>100983.530858196</v>
      </c>
      <c r="R59" s="45">
        <v>100983.530858196</v>
      </c>
      <c r="S59" s="47">
        <v>50100983.530858196</v>
      </c>
      <c r="T59" s="41">
        <v>-50000000</v>
      </c>
      <c r="U59" s="32">
        <v>-50000000</v>
      </c>
      <c r="V59" s="42"/>
    </row>
    <row r="60" spans="1:22">
      <c r="A60" s="29" t="s">
        <v>154</v>
      </c>
      <c r="B60" s="29" t="s">
        <v>17</v>
      </c>
      <c r="C60" s="29" t="s">
        <v>7</v>
      </c>
      <c r="D60" s="29"/>
      <c r="E60" s="29" t="s">
        <v>778</v>
      </c>
      <c r="F60" s="29"/>
      <c r="G60" s="29" t="s">
        <v>848</v>
      </c>
      <c r="H60" s="39">
        <v>46269</v>
      </c>
      <c r="I60" s="29" t="s">
        <v>7</v>
      </c>
      <c r="J60" s="29" t="s">
        <v>169</v>
      </c>
      <c r="K60" s="29" t="s">
        <v>788</v>
      </c>
      <c r="L60" s="29"/>
      <c r="M60" s="29"/>
      <c r="N60" s="30">
        <v>1734752</v>
      </c>
      <c r="O60" s="45">
        <v>204629.957151145</v>
      </c>
      <c r="P60" s="45">
        <v>204629.957151145</v>
      </c>
      <c r="Q60" s="45">
        <v>204629.957151145</v>
      </c>
      <c r="R60" s="45">
        <v>204629.957151145</v>
      </c>
      <c r="S60" s="47">
        <v>100204629.957151</v>
      </c>
      <c r="T60" s="41">
        <v>-100000000</v>
      </c>
      <c r="U60" s="32">
        <v>-100000000</v>
      </c>
      <c r="V60" s="42"/>
    </row>
    <row r="61" spans="1:22">
      <c r="A61" s="29" t="s">
        <v>154</v>
      </c>
      <c r="B61" s="29" t="s">
        <v>17</v>
      </c>
      <c r="C61" s="29" t="s">
        <v>7</v>
      </c>
      <c r="D61" s="29"/>
      <c r="E61" s="29" t="s">
        <v>778</v>
      </c>
      <c r="F61" s="29"/>
      <c r="G61" s="29" t="s">
        <v>848</v>
      </c>
      <c r="H61" s="39">
        <v>46274</v>
      </c>
      <c r="I61" s="29" t="s">
        <v>7</v>
      </c>
      <c r="J61" s="29" t="s">
        <v>169</v>
      </c>
      <c r="K61" s="29" t="s">
        <v>798</v>
      </c>
      <c r="L61" s="29"/>
      <c r="M61" s="29"/>
      <c r="N61" s="30">
        <v>1734779</v>
      </c>
      <c r="O61" s="45">
        <v>106855.189698979</v>
      </c>
      <c r="P61" s="45">
        <v>106855.189698979</v>
      </c>
      <c r="Q61" s="45">
        <v>106855.189698979</v>
      </c>
      <c r="R61" s="45">
        <v>106855.189698979</v>
      </c>
      <c r="S61" s="47">
        <v>60106855.189699002</v>
      </c>
      <c r="T61" s="41">
        <v>-60000000</v>
      </c>
      <c r="U61" s="32">
        <v>-60000000</v>
      </c>
      <c r="V61" s="42"/>
    </row>
    <row r="62" spans="1:22">
      <c r="A62" s="29" t="s">
        <v>154</v>
      </c>
      <c r="B62" s="29" t="s">
        <v>17</v>
      </c>
      <c r="C62" s="29" t="s">
        <v>7</v>
      </c>
      <c r="D62" s="29"/>
      <c r="E62" s="29" t="s">
        <v>778</v>
      </c>
      <c r="F62" s="29"/>
      <c r="G62" s="29" t="s">
        <v>848</v>
      </c>
      <c r="H62" s="39">
        <v>46274</v>
      </c>
      <c r="I62" s="29" t="s">
        <v>7</v>
      </c>
      <c r="J62" s="29" t="s">
        <v>169</v>
      </c>
      <c r="K62" s="29" t="s">
        <v>781</v>
      </c>
      <c r="L62" s="29"/>
      <c r="M62" s="29"/>
      <c r="N62" s="30">
        <v>1734874</v>
      </c>
      <c r="O62" s="45">
        <v>339296.594823658</v>
      </c>
      <c r="P62" s="45">
        <v>339296.594823658</v>
      </c>
      <c r="Q62" s="45">
        <v>339296.594823658</v>
      </c>
      <c r="R62" s="45">
        <v>339296.594823658</v>
      </c>
      <c r="S62" s="47">
        <v>190339296.59482399</v>
      </c>
      <c r="T62" s="41">
        <v>-190000000</v>
      </c>
      <c r="U62" s="32">
        <v>-190000000</v>
      </c>
      <c r="V62" s="42"/>
    </row>
    <row r="63" spans="1:22">
      <c r="A63" s="29" t="s">
        <v>154</v>
      </c>
      <c r="B63" s="29" t="s">
        <v>17</v>
      </c>
      <c r="C63" s="29" t="s">
        <v>7</v>
      </c>
      <c r="D63" s="29"/>
      <c r="E63" s="29" t="s">
        <v>778</v>
      </c>
      <c r="F63" s="29"/>
      <c r="G63" s="29" t="s">
        <v>848</v>
      </c>
      <c r="H63" s="39">
        <v>46275</v>
      </c>
      <c r="I63" s="29" t="s">
        <v>7</v>
      </c>
      <c r="J63" s="29" t="s">
        <v>169</v>
      </c>
      <c r="K63" s="29" t="s">
        <v>781</v>
      </c>
      <c r="L63" s="29"/>
      <c r="M63" s="29"/>
      <c r="N63" s="30">
        <v>1734770</v>
      </c>
      <c r="O63" s="45">
        <v>88582.264949537799</v>
      </c>
      <c r="P63" s="45">
        <v>88582.264949537799</v>
      </c>
      <c r="Q63" s="45">
        <v>88582.264949537799</v>
      </c>
      <c r="R63" s="45">
        <v>88582.264949537799</v>
      </c>
      <c r="S63" s="47">
        <v>50088582.264949501</v>
      </c>
      <c r="T63" s="41">
        <v>-50000000</v>
      </c>
      <c r="U63" s="32">
        <v>-50000000</v>
      </c>
      <c r="V63" s="42"/>
    </row>
    <row r="64" spans="1:22">
      <c r="A64" s="29" t="s">
        <v>154</v>
      </c>
      <c r="B64" s="29" t="s">
        <v>17</v>
      </c>
      <c r="C64" s="29" t="s">
        <v>7</v>
      </c>
      <c r="D64" s="29"/>
      <c r="E64" s="29" t="s">
        <v>778</v>
      </c>
      <c r="F64" s="29"/>
      <c r="G64" s="29" t="s">
        <v>848</v>
      </c>
      <c r="H64" s="39">
        <v>46275</v>
      </c>
      <c r="I64" s="29" t="s">
        <v>7</v>
      </c>
      <c r="J64" s="29" t="s">
        <v>169</v>
      </c>
      <c r="K64" s="29" t="s">
        <v>788</v>
      </c>
      <c r="L64" s="29"/>
      <c r="M64" s="29"/>
      <c r="N64" s="30">
        <v>1734855</v>
      </c>
      <c r="O64" s="45">
        <v>336864.46575304901</v>
      </c>
      <c r="P64" s="45">
        <v>336864.46575304901</v>
      </c>
      <c r="Q64" s="45">
        <v>336864.46575304901</v>
      </c>
      <c r="R64" s="45">
        <v>336864.46575304901</v>
      </c>
      <c r="S64" s="47">
        <v>200336864.46575299</v>
      </c>
      <c r="T64" s="41">
        <v>-200000000</v>
      </c>
      <c r="U64" s="32">
        <v>-200000000</v>
      </c>
      <c r="V64" s="42"/>
    </row>
    <row r="65" spans="1:22">
      <c r="A65" s="29" t="s">
        <v>154</v>
      </c>
      <c r="B65" s="29" t="s">
        <v>17</v>
      </c>
      <c r="C65" s="29" t="s">
        <v>7</v>
      </c>
      <c r="D65" s="29"/>
      <c r="E65" s="29" t="s">
        <v>778</v>
      </c>
      <c r="F65" s="29"/>
      <c r="G65" s="29" t="s">
        <v>848</v>
      </c>
      <c r="H65" s="39">
        <v>46276</v>
      </c>
      <c r="I65" s="29" t="s">
        <v>7</v>
      </c>
      <c r="J65" s="29" t="s">
        <v>169</v>
      </c>
      <c r="K65" s="29" t="s">
        <v>781</v>
      </c>
      <c r="L65" s="29"/>
      <c r="M65" s="29"/>
      <c r="N65" s="30">
        <v>1734765</v>
      </c>
      <c r="O65" s="45">
        <v>74722.3204171658</v>
      </c>
      <c r="P65" s="45">
        <v>74722.3204171658</v>
      </c>
      <c r="Q65" s="45">
        <v>74722.3204171658</v>
      </c>
      <c r="R65" s="45">
        <v>74722.3204171658</v>
      </c>
      <c r="S65" s="47">
        <v>45074722.320417203</v>
      </c>
      <c r="T65" s="41">
        <v>-45000000</v>
      </c>
      <c r="U65" s="32">
        <v>-45000000</v>
      </c>
      <c r="V65" s="42"/>
    </row>
    <row r="66" spans="1:22">
      <c r="A66" s="29" t="s">
        <v>154</v>
      </c>
      <c r="B66" s="29" t="s">
        <v>17</v>
      </c>
      <c r="C66" s="29" t="s">
        <v>7</v>
      </c>
      <c r="D66" s="29"/>
      <c r="E66" s="29" t="s">
        <v>778</v>
      </c>
      <c r="F66" s="29"/>
      <c r="G66" s="29" t="s">
        <v>848</v>
      </c>
      <c r="H66" s="39">
        <v>46276</v>
      </c>
      <c r="I66" s="29" t="s">
        <v>7</v>
      </c>
      <c r="J66" s="29" t="s">
        <v>169</v>
      </c>
      <c r="K66" s="29" t="s">
        <v>781</v>
      </c>
      <c r="L66" s="29"/>
      <c r="M66" s="29"/>
      <c r="N66" s="30">
        <v>1734835</v>
      </c>
      <c r="O66" s="45">
        <v>144732.72064657501</v>
      </c>
      <c r="P66" s="45">
        <v>144732.72064657501</v>
      </c>
      <c r="Q66" s="45">
        <v>144732.72064657501</v>
      </c>
      <c r="R66" s="45">
        <v>144732.72064657501</v>
      </c>
      <c r="S66" s="47">
        <v>92144732.720646605</v>
      </c>
      <c r="T66" s="41">
        <v>-92000000</v>
      </c>
      <c r="U66" s="32">
        <v>-92000000</v>
      </c>
      <c r="V66" s="42"/>
    </row>
    <row r="67" spans="1:22">
      <c r="A67" s="29" t="s">
        <v>154</v>
      </c>
      <c r="B67" s="29" t="s">
        <v>17</v>
      </c>
      <c r="C67" s="29" t="s">
        <v>7</v>
      </c>
      <c r="D67" s="29"/>
      <c r="E67" s="29" t="s">
        <v>778</v>
      </c>
      <c r="F67" s="29"/>
      <c r="G67" s="29" t="s">
        <v>848</v>
      </c>
      <c r="H67" s="39">
        <v>46276</v>
      </c>
      <c r="I67" s="29" t="s">
        <v>7</v>
      </c>
      <c r="J67" s="29" t="s">
        <v>169</v>
      </c>
      <c r="K67" s="29" t="s">
        <v>788</v>
      </c>
      <c r="L67" s="29"/>
      <c r="M67" s="29"/>
      <c r="N67" s="30">
        <v>1734641</v>
      </c>
      <c r="O67" s="45">
        <v>39087.003929756604</v>
      </c>
      <c r="P67" s="45">
        <v>39087.003929756604</v>
      </c>
      <c r="Q67" s="45">
        <v>39087.003929756604</v>
      </c>
      <c r="R67" s="45">
        <v>39087.003929756604</v>
      </c>
      <c r="S67" s="47">
        <v>25039087.003929801</v>
      </c>
      <c r="T67" s="41">
        <v>-25000000</v>
      </c>
      <c r="U67" s="32">
        <v>-25000000</v>
      </c>
      <c r="V67" s="42"/>
    </row>
    <row r="68" spans="1:22">
      <c r="A68" s="29" t="s">
        <v>154</v>
      </c>
      <c r="B68" s="29" t="s">
        <v>17</v>
      </c>
      <c r="C68" s="29" t="s">
        <v>7</v>
      </c>
      <c r="D68" s="29"/>
      <c r="E68" s="29" t="s">
        <v>778</v>
      </c>
      <c r="F68" s="29"/>
      <c r="G68" s="29" t="s">
        <v>848</v>
      </c>
      <c r="H68" s="39">
        <v>46279</v>
      </c>
      <c r="I68" s="29" t="s">
        <v>7</v>
      </c>
      <c r="J68" s="29" t="s">
        <v>169</v>
      </c>
      <c r="K68" s="29" t="s">
        <v>798</v>
      </c>
      <c r="L68" s="29"/>
      <c r="M68" s="29"/>
      <c r="N68" s="30">
        <v>1734634</v>
      </c>
      <c r="O68" s="45">
        <v>175916.17404648699</v>
      </c>
      <c r="P68" s="45">
        <v>175916.17404648699</v>
      </c>
      <c r="Q68" s="45">
        <v>175916.17404648699</v>
      </c>
      <c r="R68" s="45">
        <v>175916.17404648699</v>
      </c>
      <c r="S68" s="47">
        <v>150175916.17404601</v>
      </c>
      <c r="T68" s="41">
        <v>-150000000</v>
      </c>
      <c r="U68" s="32">
        <v>-150000000</v>
      </c>
      <c r="V68" s="42"/>
    </row>
    <row r="69" spans="1:22">
      <c r="A69" s="29" t="s">
        <v>154</v>
      </c>
      <c r="B69" s="29" t="s">
        <v>17</v>
      </c>
      <c r="C69" s="29" t="s">
        <v>7</v>
      </c>
      <c r="D69" s="29"/>
      <c r="E69" s="29" t="s">
        <v>778</v>
      </c>
      <c r="F69" s="29"/>
      <c r="G69" s="29" t="s">
        <v>848</v>
      </c>
      <c r="H69" s="39">
        <v>46279</v>
      </c>
      <c r="I69" s="29" t="s">
        <v>7</v>
      </c>
      <c r="J69" s="29" t="s">
        <v>169</v>
      </c>
      <c r="K69" s="29" t="s">
        <v>784</v>
      </c>
      <c r="L69" s="29"/>
      <c r="M69" s="29"/>
      <c r="N69" s="30">
        <v>1734792</v>
      </c>
      <c r="O69" s="45">
        <v>121073.766148895</v>
      </c>
      <c r="P69" s="45">
        <v>121073.766148895</v>
      </c>
      <c r="Q69" s="45">
        <v>121073.766148895</v>
      </c>
      <c r="R69" s="45">
        <v>121073.766148895</v>
      </c>
      <c r="S69" s="47">
        <v>100121073.766149</v>
      </c>
      <c r="T69" s="41">
        <v>-100000000</v>
      </c>
      <c r="U69" s="32">
        <v>-100000000</v>
      </c>
      <c r="V69" s="42"/>
    </row>
    <row r="70" spans="1:22">
      <c r="A70" s="29" t="s">
        <v>154</v>
      </c>
      <c r="B70" s="29" t="s">
        <v>17</v>
      </c>
      <c r="C70" s="29" t="s">
        <v>7</v>
      </c>
      <c r="D70" s="29"/>
      <c r="E70" s="29" t="s">
        <v>778</v>
      </c>
      <c r="F70" s="29"/>
      <c r="G70" s="29" t="s">
        <v>848</v>
      </c>
      <c r="H70" s="39">
        <v>46280</v>
      </c>
      <c r="I70" s="29" t="s">
        <v>7</v>
      </c>
      <c r="J70" s="29" t="s">
        <v>169</v>
      </c>
      <c r="K70" s="29" t="s">
        <v>781</v>
      </c>
      <c r="L70" s="29"/>
      <c r="M70" s="29"/>
      <c r="N70" s="30">
        <v>1734619</v>
      </c>
      <c r="O70" s="45">
        <v>138055.67349267</v>
      </c>
      <c r="P70" s="45">
        <v>138055.67349267</v>
      </c>
      <c r="Q70" s="45">
        <v>138055.67349267</v>
      </c>
      <c r="R70" s="45">
        <v>138055.67349267</v>
      </c>
      <c r="S70" s="47">
        <v>130138055.673493</v>
      </c>
      <c r="T70" s="41">
        <v>-130000000</v>
      </c>
      <c r="U70" s="32">
        <v>-130000000</v>
      </c>
      <c r="V70" s="42"/>
    </row>
    <row r="71" spans="1:22">
      <c r="A71" s="29" t="s">
        <v>154</v>
      </c>
      <c r="B71" s="29" t="s">
        <v>17</v>
      </c>
      <c r="C71" s="29" t="s">
        <v>7</v>
      </c>
      <c r="D71" s="29"/>
      <c r="E71" s="29" t="s">
        <v>778</v>
      </c>
      <c r="F71" s="29"/>
      <c r="G71" s="29" t="s">
        <v>848</v>
      </c>
      <c r="H71" s="39">
        <v>46280</v>
      </c>
      <c r="I71" s="29" t="s">
        <v>7</v>
      </c>
      <c r="J71" s="29" t="s">
        <v>169</v>
      </c>
      <c r="K71" s="29" t="s">
        <v>781</v>
      </c>
      <c r="L71" s="29"/>
      <c r="M71" s="29"/>
      <c r="N71" s="30">
        <v>1734742</v>
      </c>
      <c r="O71" s="45">
        <v>57406.8641600013</v>
      </c>
      <c r="P71" s="45">
        <v>57406.8641600013</v>
      </c>
      <c r="Q71" s="45">
        <v>57406.8641600013</v>
      </c>
      <c r="R71" s="45">
        <v>57406.8641600013</v>
      </c>
      <c r="S71" s="47">
        <v>50057406.864160001</v>
      </c>
      <c r="T71" s="41">
        <v>-50000000</v>
      </c>
      <c r="U71" s="32">
        <v>-50000000</v>
      </c>
      <c r="V71" s="42"/>
    </row>
    <row r="72" spans="1:22">
      <c r="A72" s="29" t="s">
        <v>154</v>
      </c>
      <c r="B72" s="29" t="s">
        <v>17</v>
      </c>
      <c r="C72" s="29" t="s">
        <v>7</v>
      </c>
      <c r="D72" s="29"/>
      <c r="E72" s="29" t="s">
        <v>778</v>
      </c>
      <c r="F72" s="29"/>
      <c r="G72" s="29" t="s">
        <v>848</v>
      </c>
      <c r="H72" s="39">
        <v>46280</v>
      </c>
      <c r="I72" s="29" t="s">
        <v>7</v>
      </c>
      <c r="J72" s="29" t="s">
        <v>169</v>
      </c>
      <c r="K72" s="29" t="s">
        <v>791</v>
      </c>
      <c r="L72" s="29"/>
      <c r="M72" s="29"/>
      <c r="N72" s="30">
        <v>1734606</v>
      </c>
      <c r="O72" s="45">
        <v>84.578034413279994</v>
      </c>
      <c r="P72" s="45">
        <v>84.578034413279994</v>
      </c>
      <c r="Q72" s="45">
        <v>84.578034413279994</v>
      </c>
      <c r="R72" s="45">
        <v>84.578034413279994</v>
      </c>
      <c r="S72" s="47">
        <v>217084.57803441299</v>
      </c>
      <c r="T72" s="41">
        <v>-217000</v>
      </c>
      <c r="U72" s="32">
        <v>-217000</v>
      </c>
      <c r="V72" s="42"/>
    </row>
    <row r="73" spans="1:22">
      <c r="A73" s="29" t="s">
        <v>154</v>
      </c>
      <c r="B73" s="29" t="s">
        <v>17</v>
      </c>
      <c r="C73" s="29" t="s">
        <v>7</v>
      </c>
      <c r="D73" s="29"/>
      <c r="E73" s="29" t="s">
        <v>778</v>
      </c>
      <c r="F73" s="29"/>
      <c r="G73" s="29" t="s">
        <v>848</v>
      </c>
      <c r="H73" s="39">
        <v>46280</v>
      </c>
      <c r="I73" s="29" t="s">
        <v>7</v>
      </c>
      <c r="J73" s="29" t="s">
        <v>169</v>
      </c>
      <c r="K73" s="29" t="s">
        <v>791</v>
      </c>
      <c r="L73" s="29"/>
      <c r="M73" s="29"/>
      <c r="N73" s="30">
        <v>1734817</v>
      </c>
      <c r="O73" s="45">
        <v>189.525964009896</v>
      </c>
      <c r="P73" s="45">
        <v>189.525964009896</v>
      </c>
      <c r="Q73" s="45">
        <v>189.525964009896</v>
      </c>
      <c r="R73" s="45">
        <v>189.525964009896</v>
      </c>
      <c r="S73" s="47">
        <v>235189.52596401001</v>
      </c>
      <c r="T73" s="41">
        <v>-235000</v>
      </c>
      <c r="U73" s="32">
        <v>-235000</v>
      </c>
      <c r="V73" s="42"/>
    </row>
    <row r="74" spans="1:22">
      <c r="A74" s="29" t="s">
        <v>154</v>
      </c>
      <c r="B74" s="29" t="s">
        <v>17</v>
      </c>
      <c r="C74" s="29" t="s">
        <v>7</v>
      </c>
      <c r="D74" s="29"/>
      <c r="E74" s="29" t="s">
        <v>778</v>
      </c>
      <c r="F74" s="29"/>
      <c r="G74" s="29" t="s">
        <v>848</v>
      </c>
      <c r="H74" s="39">
        <v>46280</v>
      </c>
      <c r="I74" s="29" t="s">
        <v>7</v>
      </c>
      <c r="J74" s="29" t="s">
        <v>169</v>
      </c>
      <c r="K74" s="29" t="s">
        <v>791</v>
      </c>
      <c r="L74" s="29"/>
      <c r="M74" s="29"/>
      <c r="N74" s="30">
        <v>1734818</v>
      </c>
      <c r="O74" s="45">
        <v>5269.9580344019896</v>
      </c>
      <c r="P74" s="45">
        <v>5269.9580344019896</v>
      </c>
      <c r="Q74" s="45">
        <v>5269.9580344019896</v>
      </c>
      <c r="R74" s="45">
        <v>5269.9580344019896</v>
      </c>
      <c r="S74" s="47">
        <v>1765269.9580343999</v>
      </c>
      <c r="T74" s="41">
        <v>-1760000</v>
      </c>
      <c r="U74" s="32">
        <v>-1760000</v>
      </c>
      <c r="V74" s="42"/>
    </row>
    <row r="75" spans="1:22">
      <c r="A75" s="29" t="s">
        <v>154</v>
      </c>
      <c r="B75" s="29" t="s">
        <v>17</v>
      </c>
      <c r="C75" s="29" t="s">
        <v>7</v>
      </c>
      <c r="D75" s="29"/>
      <c r="E75" s="29" t="s">
        <v>778</v>
      </c>
      <c r="F75" s="29"/>
      <c r="G75" s="29" t="s">
        <v>848</v>
      </c>
      <c r="H75" s="39">
        <v>46280</v>
      </c>
      <c r="I75" s="29" t="s">
        <v>7</v>
      </c>
      <c r="J75" s="29" t="s">
        <v>169</v>
      </c>
      <c r="K75" s="29"/>
      <c r="L75" s="29"/>
      <c r="M75" s="29"/>
      <c r="N75" s="30">
        <v>1734824</v>
      </c>
      <c r="O75" s="45">
        <v>16225.537672815801</v>
      </c>
      <c r="P75" s="45">
        <v>16225.537672815801</v>
      </c>
      <c r="Q75" s="45">
        <v>16225.537672815801</v>
      </c>
      <c r="R75" s="45">
        <v>16225.537672815801</v>
      </c>
      <c r="S75" s="47">
        <v>11295612.9176728</v>
      </c>
      <c r="T75" s="41">
        <v>-11279387.380000001</v>
      </c>
      <c r="U75" s="32">
        <v>-11279387.380000001</v>
      </c>
      <c r="V75" s="42"/>
    </row>
    <row r="76" spans="1:22">
      <c r="A76" s="29" t="s">
        <v>154</v>
      </c>
      <c r="B76" s="29" t="s">
        <v>17</v>
      </c>
      <c r="C76" s="29" t="s">
        <v>7</v>
      </c>
      <c r="D76" s="29"/>
      <c r="E76" s="29" t="s">
        <v>778</v>
      </c>
      <c r="F76" s="29"/>
      <c r="G76" s="29" t="s">
        <v>848</v>
      </c>
      <c r="H76" s="39">
        <v>46281</v>
      </c>
      <c r="I76" s="29" t="s">
        <v>7</v>
      </c>
      <c r="J76" s="29" t="s">
        <v>169</v>
      </c>
      <c r="K76" s="29" t="s">
        <v>788</v>
      </c>
      <c r="L76" s="29"/>
      <c r="M76" s="29"/>
      <c r="N76" s="30">
        <v>1734783</v>
      </c>
      <c r="O76" s="45">
        <v>139571.41922144601</v>
      </c>
      <c r="P76" s="45">
        <v>139571.41922144601</v>
      </c>
      <c r="Q76" s="45">
        <v>139571.41922144601</v>
      </c>
      <c r="R76" s="45">
        <v>139571.41922144601</v>
      </c>
      <c r="S76" s="47">
        <v>130139571.419221</v>
      </c>
      <c r="T76" s="41">
        <v>-130000000</v>
      </c>
      <c r="U76" s="32">
        <v>-130000000</v>
      </c>
      <c r="V76" s="42"/>
    </row>
    <row r="77" spans="1:22">
      <c r="A77" s="29" t="s">
        <v>154</v>
      </c>
      <c r="B77" s="29" t="s">
        <v>17</v>
      </c>
      <c r="C77" s="29" t="s">
        <v>7</v>
      </c>
      <c r="D77" s="29"/>
      <c r="E77" s="29" t="s">
        <v>778</v>
      </c>
      <c r="F77" s="29"/>
      <c r="G77" s="29" t="s">
        <v>848</v>
      </c>
      <c r="H77" s="39">
        <v>46282</v>
      </c>
      <c r="I77" s="29" t="s">
        <v>7</v>
      </c>
      <c r="J77" s="29" t="s">
        <v>169</v>
      </c>
      <c r="K77" s="29" t="s">
        <v>788</v>
      </c>
      <c r="L77" s="29"/>
      <c r="M77" s="29"/>
      <c r="N77" s="30">
        <v>1734823</v>
      </c>
      <c r="O77" s="45">
        <v>45809.9839365035</v>
      </c>
      <c r="P77" s="45">
        <v>45809.9839365035</v>
      </c>
      <c r="Q77" s="45">
        <v>45809.9839365035</v>
      </c>
      <c r="R77" s="45">
        <v>45809.9839365035</v>
      </c>
      <c r="S77" s="47">
        <v>100045809.983937</v>
      </c>
      <c r="T77" s="41">
        <v>-100000000</v>
      </c>
      <c r="U77" s="32">
        <v>-100000000</v>
      </c>
      <c r="V77" s="42"/>
    </row>
    <row r="78" spans="1:22">
      <c r="A78" s="29" t="s">
        <v>154</v>
      </c>
      <c r="B78" s="29" t="s">
        <v>17</v>
      </c>
      <c r="C78" s="29" t="s">
        <v>7</v>
      </c>
      <c r="D78" s="29"/>
      <c r="E78" s="29" t="s">
        <v>778</v>
      </c>
      <c r="F78" s="29"/>
      <c r="G78" s="29" t="s">
        <v>922</v>
      </c>
      <c r="H78" s="39">
        <v>46620</v>
      </c>
      <c r="I78" s="29" t="s">
        <v>7</v>
      </c>
      <c r="J78" s="29" t="s">
        <v>117</v>
      </c>
      <c r="K78" s="29" t="s">
        <v>791</v>
      </c>
      <c r="L78" s="29"/>
      <c r="M78" s="29"/>
      <c r="N78" s="30">
        <v>1734650</v>
      </c>
      <c r="O78" s="45">
        <v>1483892.3347674599</v>
      </c>
      <c r="P78" s="45">
        <v>1483892.3347674599</v>
      </c>
      <c r="Q78" s="45">
        <v>1483892.3347674599</v>
      </c>
      <c r="R78" s="45">
        <v>1483892.3347674599</v>
      </c>
      <c r="S78" s="47">
        <v>595368398.63476706</v>
      </c>
      <c r="T78" s="41">
        <v>-593884506.29999995</v>
      </c>
      <c r="U78" s="32">
        <v>-593884506.29999995</v>
      </c>
      <c r="V78" s="42"/>
    </row>
    <row r="79" spans="1:22">
      <c r="A79" s="29" t="s">
        <v>154</v>
      </c>
      <c r="B79" s="29" t="s">
        <v>17</v>
      </c>
      <c r="C79" s="29" t="s">
        <v>7</v>
      </c>
      <c r="D79" s="29"/>
      <c r="E79" s="29" t="s">
        <v>778</v>
      </c>
      <c r="F79" s="29"/>
      <c r="G79" s="29" t="s">
        <v>7</v>
      </c>
      <c r="H79" s="39">
        <v>46255</v>
      </c>
      <c r="I79" s="29" t="s">
        <v>7</v>
      </c>
      <c r="J79" s="29" t="s">
        <v>161</v>
      </c>
      <c r="K79" s="29" t="s">
        <v>791</v>
      </c>
      <c r="L79" s="29"/>
      <c r="M79" s="29"/>
      <c r="N79" s="30">
        <v>1735351</v>
      </c>
      <c r="O79" s="45">
        <v>4022632489</v>
      </c>
      <c r="P79" s="45">
        <v>4022632489</v>
      </c>
      <c r="Q79" s="45">
        <v>4022632489</v>
      </c>
      <c r="R79" s="45">
        <v>4022632489</v>
      </c>
      <c r="S79" s="47">
        <v>0</v>
      </c>
      <c r="T79" s="43">
        <v>4022632489</v>
      </c>
      <c r="U79" s="44">
        <v>4022632489</v>
      </c>
      <c r="V79" s="42"/>
    </row>
    <row r="80" spans="1:22">
      <c r="A80" s="29" t="s">
        <v>154</v>
      </c>
      <c r="B80" s="29" t="s">
        <v>17</v>
      </c>
      <c r="C80" s="29" t="s">
        <v>7</v>
      </c>
      <c r="D80" s="29"/>
      <c r="E80" s="29" t="s">
        <v>778</v>
      </c>
      <c r="F80" s="29"/>
      <c r="G80" s="29" t="s">
        <v>372</v>
      </c>
      <c r="H80" s="39">
        <v>46255</v>
      </c>
      <c r="I80" s="29" t="s">
        <v>372</v>
      </c>
      <c r="J80" s="29" t="s">
        <v>161</v>
      </c>
      <c r="K80" s="29" t="s">
        <v>791</v>
      </c>
      <c r="L80" s="29"/>
      <c r="M80" s="29"/>
      <c r="N80" s="30">
        <v>1735350</v>
      </c>
      <c r="O80" s="45">
        <v>76855.067666461895</v>
      </c>
      <c r="P80" s="45">
        <v>76855.067666461895</v>
      </c>
      <c r="Q80" s="45">
        <v>76855.067666461895</v>
      </c>
      <c r="R80" s="45">
        <v>76855.067666461895</v>
      </c>
      <c r="S80" s="47">
        <v>0</v>
      </c>
      <c r="T80" s="43">
        <v>76855.067666461895</v>
      </c>
      <c r="U80" s="44">
        <v>76855.067666461895</v>
      </c>
      <c r="V80" s="42"/>
    </row>
    <row r="81" spans="1:22">
      <c r="A81" s="29" t="s">
        <v>154</v>
      </c>
      <c r="B81" s="29" t="s">
        <v>17</v>
      </c>
      <c r="C81" s="29" t="s">
        <v>7</v>
      </c>
      <c r="D81" s="29"/>
      <c r="E81" s="29" t="s">
        <v>778</v>
      </c>
      <c r="F81" s="29"/>
      <c r="G81" s="29" t="s">
        <v>733</v>
      </c>
      <c r="H81" s="39">
        <v>46255</v>
      </c>
      <c r="I81" s="29" t="s">
        <v>733</v>
      </c>
      <c r="J81" s="29" t="s">
        <v>161</v>
      </c>
      <c r="K81" s="29" t="s">
        <v>791</v>
      </c>
      <c r="L81" s="29"/>
      <c r="M81" s="29"/>
      <c r="N81" s="30">
        <v>1735349</v>
      </c>
      <c r="O81" s="45">
        <v>196530191.38983899</v>
      </c>
      <c r="P81" s="45">
        <v>196530191.38983899</v>
      </c>
      <c r="Q81" s="45">
        <v>196530191.38983899</v>
      </c>
      <c r="R81" s="45">
        <v>196530191.38983899</v>
      </c>
      <c r="S81" s="47">
        <v>0</v>
      </c>
      <c r="T81" s="43">
        <v>196530191.38983899</v>
      </c>
      <c r="U81" s="44">
        <v>196530191.38983899</v>
      </c>
      <c r="V81" s="42"/>
    </row>
    <row r="82" spans="1:22">
      <c r="A82" s="29" t="s">
        <v>154</v>
      </c>
      <c r="B82" s="29" t="s">
        <v>17</v>
      </c>
      <c r="C82" s="29" t="s">
        <v>7</v>
      </c>
      <c r="D82" s="29"/>
      <c r="E82" s="29" t="s">
        <v>778</v>
      </c>
      <c r="F82" s="29"/>
      <c r="G82" s="29" t="s">
        <v>285</v>
      </c>
      <c r="H82" s="39">
        <v>46255</v>
      </c>
      <c r="I82" s="29" t="s">
        <v>285</v>
      </c>
      <c r="J82" s="29" t="s">
        <v>161</v>
      </c>
      <c r="K82" s="29" t="s">
        <v>791</v>
      </c>
      <c r="L82" s="29"/>
      <c r="M82" s="29"/>
      <c r="N82" s="30">
        <v>1735348</v>
      </c>
      <c r="O82" s="45">
        <v>306049.52197938401</v>
      </c>
      <c r="P82" s="45">
        <v>306049.52197938401</v>
      </c>
      <c r="Q82" s="45">
        <v>306049.52197938401</v>
      </c>
      <c r="R82" s="45">
        <v>306049.52197938401</v>
      </c>
      <c r="S82" s="47">
        <v>0</v>
      </c>
      <c r="T82" s="43">
        <v>306049.52197938401</v>
      </c>
      <c r="U82" s="44">
        <v>306049.52197938401</v>
      </c>
      <c r="V82" s="42"/>
    </row>
    <row r="83" spans="1:22">
      <c r="A83" s="29" t="s">
        <v>154</v>
      </c>
      <c r="B83" s="29" t="s">
        <v>17</v>
      </c>
      <c r="C83" s="29" t="s">
        <v>7</v>
      </c>
      <c r="D83" s="29"/>
      <c r="E83" s="29" t="s">
        <v>778</v>
      </c>
      <c r="F83" s="29"/>
      <c r="G83" s="29" t="s">
        <v>311</v>
      </c>
      <c r="H83" s="39">
        <v>46255</v>
      </c>
      <c r="I83" s="29" t="s">
        <v>311</v>
      </c>
      <c r="J83" s="29" t="s">
        <v>161</v>
      </c>
      <c r="K83" s="29" t="s">
        <v>791</v>
      </c>
      <c r="L83" s="29"/>
      <c r="M83" s="29"/>
      <c r="N83" s="30">
        <v>1735347</v>
      </c>
      <c r="O83" s="45">
        <v>214470.339227636</v>
      </c>
      <c r="P83" s="45">
        <v>214470.339227636</v>
      </c>
      <c r="Q83" s="45">
        <v>214470.339227636</v>
      </c>
      <c r="R83" s="45">
        <v>214470.339227636</v>
      </c>
      <c r="S83" s="47">
        <v>0</v>
      </c>
      <c r="T83" s="43">
        <v>214470.339227636</v>
      </c>
      <c r="U83" s="44">
        <v>214470.339227636</v>
      </c>
      <c r="V83" s="42"/>
    </row>
    <row r="84" spans="1:22">
      <c r="A84" s="29" t="s">
        <v>154</v>
      </c>
      <c r="B84" s="29" t="s">
        <v>17</v>
      </c>
      <c r="C84" s="29" t="s">
        <v>7</v>
      </c>
      <c r="D84" s="29"/>
      <c r="E84" s="29" t="s">
        <v>778</v>
      </c>
      <c r="F84" s="29"/>
      <c r="G84" s="29" t="s">
        <v>394</v>
      </c>
      <c r="H84" s="39">
        <v>46255</v>
      </c>
      <c r="I84" s="29" t="s">
        <v>394</v>
      </c>
      <c r="J84" s="29" t="s">
        <v>161</v>
      </c>
      <c r="K84" s="29" t="s">
        <v>791</v>
      </c>
      <c r="L84" s="29"/>
      <c r="M84" s="29"/>
      <c r="N84" s="30">
        <v>1735346</v>
      </c>
      <c r="O84" s="45">
        <v>636.40281208683905</v>
      </c>
      <c r="P84" s="45">
        <v>636.40281208683905</v>
      </c>
      <c r="Q84" s="45">
        <v>636.40281208683905</v>
      </c>
      <c r="R84" s="45">
        <v>636.40281208683905</v>
      </c>
      <c r="S84" s="47">
        <v>0</v>
      </c>
      <c r="T84" s="43">
        <v>636.40281208683905</v>
      </c>
      <c r="U84" s="44">
        <v>636.40281208683905</v>
      </c>
      <c r="V84" s="42"/>
    </row>
    <row r="85" spans="1:22">
      <c r="A85" s="29" t="s">
        <v>154</v>
      </c>
      <c r="B85" s="29" t="s">
        <v>17</v>
      </c>
      <c r="C85" s="29" t="s">
        <v>7</v>
      </c>
      <c r="D85" s="29"/>
      <c r="E85" s="29" t="s">
        <v>778</v>
      </c>
      <c r="F85" s="29"/>
      <c r="G85" s="29" t="s">
        <v>179</v>
      </c>
      <c r="H85" s="39">
        <v>46255</v>
      </c>
      <c r="I85" s="29" t="s">
        <v>179</v>
      </c>
      <c r="J85" s="29" t="s">
        <v>161</v>
      </c>
      <c r="K85" s="29" t="s">
        <v>791</v>
      </c>
      <c r="L85" s="29"/>
      <c r="M85" s="29"/>
      <c r="N85" s="30">
        <v>1735345</v>
      </c>
      <c r="O85" s="45">
        <v>298.93599999999998</v>
      </c>
      <c r="P85" s="45">
        <v>298.93599999999998</v>
      </c>
      <c r="Q85" s="45">
        <v>298.93599999999998</v>
      </c>
      <c r="R85" s="45">
        <v>298.93599999999998</v>
      </c>
      <c r="S85" s="47">
        <v>0</v>
      </c>
      <c r="T85" s="43">
        <v>298.93599999999998</v>
      </c>
      <c r="U85" s="44">
        <v>298.93599999999998</v>
      </c>
      <c r="V85" s="42"/>
    </row>
    <row r="86" spans="1:22">
      <c r="A86" s="29" t="s">
        <v>154</v>
      </c>
      <c r="B86" s="29" t="s">
        <v>17</v>
      </c>
      <c r="C86" s="29" t="s">
        <v>7</v>
      </c>
      <c r="D86" s="29"/>
      <c r="E86" s="29" t="s">
        <v>778</v>
      </c>
      <c r="F86" s="29"/>
      <c r="G86" s="29" t="s">
        <v>337</v>
      </c>
      <c r="H86" s="39">
        <v>46255</v>
      </c>
      <c r="I86" s="29" t="s">
        <v>337</v>
      </c>
      <c r="J86" s="29" t="s">
        <v>161</v>
      </c>
      <c r="K86" s="29" t="s">
        <v>791</v>
      </c>
      <c r="L86" s="29"/>
      <c r="M86" s="29"/>
      <c r="N86" s="30">
        <v>1735344</v>
      </c>
      <c r="O86" s="45">
        <v>9650.6794005662305</v>
      </c>
      <c r="P86" s="45">
        <v>9650.6794005662305</v>
      </c>
      <c r="Q86" s="45">
        <v>9650.6794005662305</v>
      </c>
      <c r="R86" s="45">
        <v>9650.6794005662305</v>
      </c>
      <c r="S86" s="47">
        <v>0</v>
      </c>
      <c r="T86" s="43">
        <v>9650.6794005662305</v>
      </c>
      <c r="U86" s="44">
        <v>9650.6794005662305</v>
      </c>
      <c r="V86" s="42"/>
    </row>
    <row r="87" spans="1:22">
      <c r="A87" s="29" t="s">
        <v>154</v>
      </c>
      <c r="B87" s="29" t="s">
        <v>17</v>
      </c>
      <c r="C87" s="29" t="s">
        <v>7</v>
      </c>
      <c r="D87" s="29"/>
      <c r="E87" s="29" t="s">
        <v>778</v>
      </c>
      <c r="F87" s="29"/>
      <c r="G87" s="29" t="s">
        <v>736</v>
      </c>
      <c r="H87" s="39">
        <v>46255</v>
      </c>
      <c r="I87" s="29" t="s">
        <v>736</v>
      </c>
      <c r="J87" s="29" t="s">
        <v>161</v>
      </c>
      <c r="K87" s="29" t="s">
        <v>791</v>
      </c>
      <c r="L87" s="29"/>
      <c r="M87" s="29"/>
      <c r="N87" s="30">
        <v>1735343</v>
      </c>
      <c r="O87" s="45">
        <v>919162.02871785895</v>
      </c>
      <c r="P87" s="45">
        <v>919162.02871785895</v>
      </c>
      <c r="Q87" s="45">
        <v>919162.02871785895</v>
      </c>
      <c r="R87" s="45">
        <v>919162.02871785895</v>
      </c>
      <c r="S87" s="47">
        <v>0</v>
      </c>
      <c r="T87" s="43">
        <v>919162.02871785895</v>
      </c>
      <c r="U87" s="44">
        <v>919162.02871785895</v>
      </c>
      <c r="V87" s="42"/>
    </row>
    <row r="88" spans="1:22">
      <c r="A88" s="29" t="s">
        <v>154</v>
      </c>
      <c r="B88" s="29" t="s">
        <v>17</v>
      </c>
      <c r="C88" s="29" t="s">
        <v>7</v>
      </c>
      <c r="D88" s="29"/>
      <c r="E88" s="29" t="s">
        <v>778</v>
      </c>
      <c r="F88" s="29"/>
      <c r="G88" s="29" t="s">
        <v>248</v>
      </c>
      <c r="H88" s="39">
        <v>46255</v>
      </c>
      <c r="I88" s="29" t="s">
        <v>248</v>
      </c>
      <c r="J88" s="29" t="s">
        <v>161</v>
      </c>
      <c r="K88" s="29" t="s">
        <v>791</v>
      </c>
      <c r="L88" s="29"/>
      <c r="M88" s="29"/>
      <c r="N88" s="30">
        <v>1735342</v>
      </c>
      <c r="O88" s="45">
        <v>524910.47067795799</v>
      </c>
      <c r="P88" s="45">
        <v>524910.47067795799</v>
      </c>
      <c r="Q88" s="45">
        <v>524910.47067795799</v>
      </c>
      <c r="R88" s="45">
        <v>524910.47067795799</v>
      </c>
      <c r="S88" s="47">
        <v>0</v>
      </c>
      <c r="T88" s="43">
        <v>524910.47067795799</v>
      </c>
      <c r="U88" s="44">
        <v>524910.47067795799</v>
      </c>
      <c r="V88" s="42"/>
    </row>
    <row r="89" spans="1:22">
      <c r="A89" s="29" t="s">
        <v>154</v>
      </c>
      <c r="B89" s="29" t="s">
        <v>17</v>
      </c>
      <c r="C89" s="29" t="s">
        <v>7</v>
      </c>
      <c r="D89" s="29"/>
      <c r="E89" s="29" t="s">
        <v>778</v>
      </c>
      <c r="F89" s="29"/>
      <c r="G89" s="29" t="s">
        <v>316</v>
      </c>
      <c r="H89" s="39">
        <v>46255</v>
      </c>
      <c r="I89" s="29" t="s">
        <v>316</v>
      </c>
      <c r="J89" s="29" t="s">
        <v>161</v>
      </c>
      <c r="K89" s="29" t="s">
        <v>791</v>
      </c>
      <c r="L89" s="29"/>
      <c r="M89" s="29"/>
      <c r="N89" s="30">
        <v>1735341</v>
      </c>
      <c r="O89" s="45">
        <v>7693652.9543942604</v>
      </c>
      <c r="P89" s="45">
        <v>7693652.9543942604</v>
      </c>
      <c r="Q89" s="45">
        <v>7693652.9543942604</v>
      </c>
      <c r="R89" s="45">
        <v>7693652.9543942604</v>
      </c>
      <c r="S89" s="47">
        <v>0</v>
      </c>
      <c r="T89" s="43">
        <v>7693652.9543942604</v>
      </c>
      <c r="U89" s="44">
        <v>7693652.9543942604</v>
      </c>
      <c r="V89" s="42"/>
    </row>
    <row r="90" spans="1:22">
      <c r="A90" s="29" t="s">
        <v>154</v>
      </c>
      <c r="B90" s="29" t="s">
        <v>17</v>
      </c>
      <c r="C90" s="29" t="s">
        <v>7</v>
      </c>
      <c r="D90" s="29"/>
      <c r="E90" s="29" t="s">
        <v>778</v>
      </c>
      <c r="F90" s="29"/>
      <c r="G90" s="29" t="s">
        <v>857</v>
      </c>
      <c r="H90" s="39">
        <v>46255</v>
      </c>
      <c r="I90" s="29" t="s">
        <v>408</v>
      </c>
      <c r="J90" s="29" t="s">
        <v>169</v>
      </c>
      <c r="K90" s="29" t="s">
        <v>788</v>
      </c>
      <c r="L90" s="29"/>
      <c r="M90" s="29"/>
      <c r="N90" s="30">
        <v>1734877</v>
      </c>
      <c r="O90" s="45">
        <v>10939.6224007001</v>
      </c>
      <c r="P90" s="45">
        <v>10939.6224007001</v>
      </c>
      <c r="Q90" s="45">
        <v>10939.6224007001</v>
      </c>
      <c r="R90" s="45">
        <v>10939.6224007001</v>
      </c>
      <c r="S90" s="47">
        <v>0</v>
      </c>
      <c r="T90" s="43">
        <v>10939.6224007001</v>
      </c>
      <c r="U90" s="44">
        <v>10939.6224007001</v>
      </c>
      <c r="V90" s="42"/>
    </row>
    <row r="91" spans="1:22">
      <c r="A91" s="29" t="s">
        <v>154</v>
      </c>
      <c r="B91" s="29" t="s">
        <v>17</v>
      </c>
      <c r="C91" s="29" t="s">
        <v>7</v>
      </c>
      <c r="D91" s="29"/>
      <c r="E91" s="29" t="s">
        <v>778</v>
      </c>
      <c r="F91" s="29"/>
      <c r="G91" s="29" t="s">
        <v>857</v>
      </c>
      <c r="H91" s="39">
        <v>46265</v>
      </c>
      <c r="I91" s="29" t="s">
        <v>408</v>
      </c>
      <c r="J91" s="29" t="s">
        <v>169</v>
      </c>
      <c r="K91" s="29" t="s">
        <v>784</v>
      </c>
      <c r="L91" s="29"/>
      <c r="M91" s="29"/>
      <c r="N91" s="30">
        <v>1734665</v>
      </c>
      <c r="O91" s="45">
        <v>83771.098632698093</v>
      </c>
      <c r="P91" s="45">
        <v>83771.098632698093</v>
      </c>
      <c r="Q91" s="45">
        <v>83771.098632698093</v>
      </c>
      <c r="R91" s="45">
        <v>83771.098632698093</v>
      </c>
      <c r="S91" s="47">
        <v>128341413.037876</v>
      </c>
      <c r="T91" s="41">
        <v>-128257641.939243</v>
      </c>
      <c r="U91" s="32">
        <v>-128257641.939243</v>
      </c>
      <c r="V91" s="42"/>
    </row>
    <row r="92" spans="1:22">
      <c r="A92" s="29" t="s">
        <v>154</v>
      </c>
      <c r="B92" s="29" t="s">
        <v>17</v>
      </c>
      <c r="C92" s="29" t="s">
        <v>7</v>
      </c>
      <c r="D92" s="29"/>
      <c r="E92" s="29" t="s">
        <v>778</v>
      </c>
      <c r="F92" s="29"/>
      <c r="G92" s="29" t="s">
        <v>857</v>
      </c>
      <c r="H92" s="39">
        <v>46266</v>
      </c>
      <c r="I92" s="29" t="s">
        <v>408</v>
      </c>
      <c r="J92" s="29" t="s">
        <v>169</v>
      </c>
      <c r="K92" s="29" t="s">
        <v>784</v>
      </c>
      <c r="L92" s="29"/>
      <c r="M92" s="29"/>
      <c r="N92" s="30">
        <v>1734700</v>
      </c>
      <c r="O92" s="45">
        <v>30403.7741007681</v>
      </c>
      <c r="P92" s="45">
        <v>30403.7741007681</v>
      </c>
      <c r="Q92" s="45">
        <v>30403.7741007681</v>
      </c>
      <c r="R92" s="45">
        <v>30403.7741007681</v>
      </c>
      <c r="S92" s="47">
        <v>40896809.293957599</v>
      </c>
      <c r="T92" s="41">
        <v>-40866405.519856803</v>
      </c>
      <c r="U92" s="32">
        <v>-40866405.519856803</v>
      </c>
      <c r="V92" s="42"/>
    </row>
    <row r="93" spans="1:22">
      <c r="A93" s="29" t="s">
        <v>154</v>
      </c>
      <c r="B93" s="29" t="s">
        <v>17</v>
      </c>
      <c r="C93" s="29" t="s">
        <v>7</v>
      </c>
      <c r="D93" s="29"/>
      <c r="E93" s="29" t="s">
        <v>778</v>
      </c>
      <c r="F93" s="29"/>
      <c r="G93" s="29" t="s">
        <v>857</v>
      </c>
      <c r="H93" s="39">
        <v>46267</v>
      </c>
      <c r="I93" s="29" t="s">
        <v>408</v>
      </c>
      <c r="J93" s="29" t="s">
        <v>169</v>
      </c>
      <c r="K93" s="29" t="s">
        <v>784</v>
      </c>
      <c r="L93" s="29"/>
      <c r="M93" s="29"/>
      <c r="N93" s="30">
        <v>1734893</v>
      </c>
      <c r="O93" s="45">
        <v>58870.548024576201</v>
      </c>
      <c r="P93" s="45">
        <v>58870.548024576201</v>
      </c>
      <c r="Q93" s="45">
        <v>58870.548024576201</v>
      </c>
      <c r="R93" s="45">
        <v>58870.548024576201</v>
      </c>
      <c r="S93" s="47">
        <v>103167955.244279</v>
      </c>
      <c r="T93" s="41">
        <v>-103109084.696254</v>
      </c>
      <c r="U93" s="32">
        <v>-103109084.696254</v>
      </c>
      <c r="V93" s="42"/>
    </row>
    <row r="94" spans="1:22">
      <c r="A94" s="29" t="s">
        <v>154</v>
      </c>
      <c r="B94" s="29" t="s">
        <v>17</v>
      </c>
      <c r="C94" s="29" t="s">
        <v>7</v>
      </c>
      <c r="D94" s="29"/>
      <c r="E94" s="29" t="s">
        <v>778</v>
      </c>
      <c r="F94" s="29"/>
      <c r="G94" s="29" t="s">
        <v>857</v>
      </c>
      <c r="H94" s="39">
        <v>46268</v>
      </c>
      <c r="I94" s="29" t="s">
        <v>408</v>
      </c>
      <c r="J94" s="29" t="s">
        <v>169</v>
      </c>
      <c r="K94" s="29" t="s">
        <v>784</v>
      </c>
      <c r="L94" s="29"/>
      <c r="M94" s="29"/>
      <c r="N94" s="30">
        <v>1734722</v>
      </c>
      <c r="O94" s="45">
        <v>45624.721528731701</v>
      </c>
      <c r="P94" s="45">
        <v>45624.721528731701</v>
      </c>
      <c r="Q94" s="45">
        <v>45624.721528731701</v>
      </c>
      <c r="R94" s="45">
        <v>45624.721528731701</v>
      </c>
      <c r="S94" s="47">
        <v>79263580.036943495</v>
      </c>
      <c r="T94" s="41">
        <v>-79217955.315414801</v>
      </c>
      <c r="U94" s="32">
        <v>-79217955.315414801</v>
      </c>
      <c r="V94" s="42"/>
    </row>
    <row r="95" spans="1:22">
      <c r="A95" s="29" t="s">
        <v>154</v>
      </c>
      <c r="B95" s="29" t="s">
        <v>17</v>
      </c>
      <c r="C95" s="29" t="s">
        <v>7</v>
      </c>
      <c r="D95" s="29"/>
      <c r="E95" s="29" t="s">
        <v>778</v>
      </c>
      <c r="F95" s="29"/>
      <c r="G95" s="29" t="s">
        <v>857</v>
      </c>
      <c r="H95" s="39">
        <v>46280</v>
      </c>
      <c r="I95" s="29" t="s">
        <v>408</v>
      </c>
      <c r="J95" s="29" t="s">
        <v>169</v>
      </c>
      <c r="K95" s="29" t="s">
        <v>784</v>
      </c>
      <c r="L95" s="29"/>
      <c r="M95" s="29"/>
      <c r="N95" s="30">
        <v>1734796</v>
      </c>
      <c r="O95" s="45">
        <v>16550.277703153199</v>
      </c>
      <c r="P95" s="45">
        <v>16550.277703153199</v>
      </c>
      <c r="Q95" s="45">
        <v>16550.277703153199</v>
      </c>
      <c r="R95" s="45">
        <v>16550.277703153199</v>
      </c>
      <c r="S95" s="47">
        <v>47170095.108307198</v>
      </c>
      <c r="T95" s="41">
        <v>-47153544.830604002</v>
      </c>
      <c r="U95" s="32">
        <v>-47153544.830604002</v>
      </c>
      <c r="V95" s="42"/>
    </row>
    <row r="96" spans="1:22">
      <c r="A96" s="29" t="s">
        <v>154</v>
      </c>
      <c r="B96" s="29" t="s">
        <v>17</v>
      </c>
      <c r="C96" s="29" t="s">
        <v>7</v>
      </c>
      <c r="D96" s="29"/>
      <c r="E96" s="29" t="s">
        <v>778</v>
      </c>
      <c r="F96" s="29"/>
      <c r="G96" s="29" t="s">
        <v>408</v>
      </c>
      <c r="H96" s="39">
        <v>46255</v>
      </c>
      <c r="I96" s="29" t="s">
        <v>408</v>
      </c>
      <c r="J96" s="29" t="s">
        <v>161</v>
      </c>
      <c r="K96" s="29" t="s">
        <v>791</v>
      </c>
      <c r="L96" s="29"/>
      <c r="M96" s="29"/>
      <c r="N96" s="30">
        <v>1735340</v>
      </c>
      <c r="O96" s="45">
        <v>411936934.51032799</v>
      </c>
      <c r="P96" s="45">
        <v>411936934.51032799</v>
      </c>
      <c r="Q96" s="45">
        <v>411936934.51032799</v>
      </c>
      <c r="R96" s="45">
        <v>411936934.51032799</v>
      </c>
      <c r="S96" s="47">
        <v>0</v>
      </c>
      <c r="T96" s="43">
        <v>411936934.51032799</v>
      </c>
      <c r="U96" s="44">
        <v>411936934.51032799</v>
      </c>
      <c r="V96" s="42"/>
    </row>
    <row r="97" spans="1:22">
      <c r="A97" s="29" t="s">
        <v>154</v>
      </c>
      <c r="B97" s="29" t="s">
        <v>17</v>
      </c>
      <c r="C97" s="29" t="s">
        <v>7</v>
      </c>
      <c r="D97" s="29"/>
      <c r="E97" s="29" t="s">
        <v>778</v>
      </c>
      <c r="F97" s="29"/>
      <c r="G97" s="29" t="s">
        <v>292</v>
      </c>
      <c r="H97" s="39">
        <v>46255</v>
      </c>
      <c r="I97" s="29" t="s">
        <v>292</v>
      </c>
      <c r="J97" s="29" t="s">
        <v>161</v>
      </c>
      <c r="K97" s="29" t="s">
        <v>791</v>
      </c>
      <c r="L97" s="29"/>
      <c r="M97" s="29"/>
      <c r="N97" s="30">
        <v>1735339</v>
      </c>
      <c r="O97" s="45">
        <v>7813.14822130418</v>
      </c>
      <c r="P97" s="45">
        <v>7813.14822130418</v>
      </c>
      <c r="Q97" s="45">
        <v>7813.14822130418</v>
      </c>
      <c r="R97" s="45">
        <v>7813.14822130418</v>
      </c>
      <c r="S97" s="47">
        <v>0</v>
      </c>
      <c r="T97" s="43">
        <v>7813.14822130418</v>
      </c>
      <c r="U97" s="44">
        <v>7813.14822130418</v>
      </c>
      <c r="V97" s="42"/>
    </row>
    <row r="98" spans="1:22">
      <c r="A98" s="29" t="s">
        <v>154</v>
      </c>
      <c r="B98" s="29" t="s">
        <v>17</v>
      </c>
      <c r="C98" s="29" t="s">
        <v>7</v>
      </c>
      <c r="D98" s="29"/>
      <c r="E98" s="29" t="s">
        <v>778</v>
      </c>
      <c r="F98" s="29"/>
      <c r="G98" s="29" t="s">
        <v>899</v>
      </c>
      <c r="H98" s="39">
        <v>46620</v>
      </c>
      <c r="I98" s="29" t="s">
        <v>7</v>
      </c>
      <c r="J98" s="29" t="s">
        <v>117</v>
      </c>
      <c r="K98" s="29"/>
      <c r="L98" s="29"/>
      <c r="M98" s="29"/>
      <c r="N98" s="30">
        <v>1735271</v>
      </c>
      <c r="O98" s="45">
        <v>602766.56381261302</v>
      </c>
      <c r="P98" s="45">
        <v>602766.56381261302</v>
      </c>
      <c r="Q98" s="45">
        <v>602766.56381261302</v>
      </c>
      <c r="R98" s="45">
        <v>602766.56381261302</v>
      </c>
      <c r="S98" s="48">
        <v>-994238903.43618703</v>
      </c>
      <c r="T98" s="43">
        <v>994841670</v>
      </c>
      <c r="U98" s="44">
        <v>994841670</v>
      </c>
      <c r="V98" s="42"/>
    </row>
    <row r="99" spans="1:22">
      <c r="A99" s="29" t="s">
        <v>154</v>
      </c>
      <c r="B99" s="29" t="s">
        <v>17</v>
      </c>
      <c r="C99" s="29" t="s">
        <v>7</v>
      </c>
      <c r="D99" s="29"/>
      <c r="E99" s="29" t="s">
        <v>778</v>
      </c>
      <c r="F99" s="29"/>
      <c r="G99" s="29" t="s">
        <v>288</v>
      </c>
      <c r="H99" s="39">
        <v>46255</v>
      </c>
      <c r="I99" s="29" t="s">
        <v>288</v>
      </c>
      <c r="J99" s="29" t="s">
        <v>161</v>
      </c>
      <c r="K99" s="29" t="s">
        <v>791</v>
      </c>
      <c r="L99" s="29"/>
      <c r="M99" s="29"/>
      <c r="N99" s="30">
        <v>1735338</v>
      </c>
      <c r="O99" s="45">
        <v>25529.890190035199</v>
      </c>
      <c r="P99" s="45">
        <v>25529.890190035199</v>
      </c>
      <c r="Q99" s="45">
        <v>25529.890190035199</v>
      </c>
      <c r="R99" s="45">
        <v>25529.890190035199</v>
      </c>
      <c r="S99" s="47">
        <v>0</v>
      </c>
      <c r="T99" s="43">
        <v>25529.890190035199</v>
      </c>
      <c r="U99" s="44">
        <v>25529.890190035199</v>
      </c>
      <c r="V99" s="42"/>
    </row>
    <row r="100" spans="1:22">
      <c r="A100" s="29" t="s">
        <v>154</v>
      </c>
      <c r="B100" s="29" t="s">
        <v>17</v>
      </c>
      <c r="C100" s="29" t="s">
        <v>7</v>
      </c>
      <c r="D100" s="29"/>
      <c r="E100" s="29" t="s">
        <v>778</v>
      </c>
      <c r="F100" s="29"/>
      <c r="G100" s="29" t="s">
        <v>856</v>
      </c>
      <c r="H100" s="39">
        <v>46255</v>
      </c>
      <c r="I100" s="29" t="s">
        <v>7</v>
      </c>
      <c r="J100" s="29" t="s">
        <v>145</v>
      </c>
      <c r="K100" s="29" t="s">
        <v>781</v>
      </c>
      <c r="L100" s="29"/>
      <c r="M100" s="29"/>
      <c r="N100" s="30">
        <v>1734487</v>
      </c>
      <c r="O100" s="40">
        <v>-981620.56505736697</v>
      </c>
      <c r="P100" s="40">
        <v>-981620.56505736697</v>
      </c>
      <c r="Q100" s="40">
        <v>-981620.56505736697</v>
      </c>
      <c r="R100" s="40">
        <v>-981620.56505736697</v>
      </c>
      <c r="S100" s="47">
        <v>0</v>
      </c>
      <c r="T100" s="41">
        <v>-981620.56505736697</v>
      </c>
      <c r="U100" s="32">
        <v>-981620.56505736697</v>
      </c>
      <c r="V100" s="42"/>
    </row>
    <row r="101" spans="1:22">
      <c r="A101" s="29" t="s">
        <v>154</v>
      </c>
      <c r="B101" s="29" t="s">
        <v>17</v>
      </c>
      <c r="C101" s="29" t="s">
        <v>7</v>
      </c>
      <c r="D101" s="29"/>
      <c r="E101" s="29" t="s">
        <v>778</v>
      </c>
      <c r="F101" s="29"/>
      <c r="G101" s="29" t="s">
        <v>860</v>
      </c>
      <c r="H101" s="39">
        <v>46255</v>
      </c>
      <c r="I101" s="29" t="s">
        <v>352</v>
      </c>
      <c r="J101" s="29" t="s">
        <v>169</v>
      </c>
      <c r="K101" s="29" t="s">
        <v>811</v>
      </c>
      <c r="L101" s="29"/>
      <c r="M101" s="29"/>
      <c r="N101" s="30">
        <v>1734885</v>
      </c>
      <c r="O101" s="45">
        <v>373306.82505737501</v>
      </c>
      <c r="P101" s="45">
        <v>373306.82505737501</v>
      </c>
      <c r="Q101" s="45">
        <v>373306.82505737501</v>
      </c>
      <c r="R101" s="45">
        <v>373306.82505737501</v>
      </c>
      <c r="S101" s="47">
        <v>0</v>
      </c>
      <c r="T101" s="43">
        <v>373306.82505737501</v>
      </c>
      <c r="U101" s="44">
        <v>373306.82505737501</v>
      </c>
      <c r="V101" s="42"/>
    </row>
    <row r="102" spans="1:22">
      <c r="A102" s="29" t="s">
        <v>154</v>
      </c>
      <c r="B102" s="29" t="s">
        <v>17</v>
      </c>
      <c r="C102" s="29" t="s">
        <v>7</v>
      </c>
      <c r="D102" s="29"/>
      <c r="E102" s="29" t="s">
        <v>778</v>
      </c>
      <c r="F102" s="29"/>
      <c r="G102" s="29" t="s">
        <v>352</v>
      </c>
      <c r="H102" s="39">
        <v>46255</v>
      </c>
      <c r="I102" s="29" t="s">
        <v>352</v>
      </c>
      <c r="J102" s="29" t="s">
        <v>161</v>
      </c>
      <c r="K102" s="29" t="s">
        <v>791</v>
      </c>
      <c r="L102" s="29"/>
      <c r="M102" s="29"/>
      <c r="N102" s="30">
        <v>1735337</v>
      </c>
      <c r="O102" s="45">
        <v>432538111.76350099</v>
      </c>
      <c r="P102" s="45">
        <v>432538111.76350099</v>
      </c>
      <c r="Q102" s="45">
        <v>432538111.76350099</v>
      </c>
      <c r="R102" s="45">
        <v>432538111.76350099</v>
      </c>
      <c r="S102" s="47">
        <v>0</v>
      </c>
      <c r="T102" s="43">
        <v>432538111.76350099</v>
      </c>
      <c r="U102" s="44">
        <v>432538111.76350099</v>
      </c>
      <c r="V102" s="42"/>
    </row>
    <row r="103" spans="1:22">
      <c r="A103" s="29" t="s">
        <v>154</v>
      </c>
      <c r="B103" s="29" t="s">
        <v>17</v>
      </c>
      <c r="C103" s="29" t="s">
        <v>7</v>
      </c>
      <c r="D103" s="29"/>
      <c r="E103" s="29" t="s">
        <v>778</v>
      </c>
      <c r="F103" s="29"/>
      <c r="G103" s="29" t="s">
        <v>854</v>
      </c>
      <c r="H103" s="39">
        <v>46273</v>
      </c>
      <c r="I103" s="29" t="s">
        <v>7</v>
      </c>
      <c r="J103" s="29" t="s">
        <v>145</v>
      </c>
      <c r="K103" s="29" t="s">
        <v>808</v>
      </c>
      <c r="L103" s="29"/>
      <c r="M103" s="29"/>
      <c r="N103" s="30">
        <v>1734296</v>
      </c>
      <c r="O103" s="40">
        <v>-376503.18323057098</v>
      </c>
      <c r="P103" s="40">
        <v>-376503.18323057098</v>
      </c>
      <c r="Q103" s="40">
        <v>-376503.18323057098</v>
      </c>
      <c r="R103" s="40">
        <v>-376503.18323057098</v>
      </c>
      <c r="S103" s="48">
        <v>-376503.18323057098</v>
      </c>
      <c r="T103" s="43">
        <v>0</v>
      </c>
      <c r="U103" s="44">
        <v>0</v>
      </c>
      <c r="V103" s="42"/>
    </row>
    <row r="104" spans="1:22">
      <c r="A104" s="29" t="s">
        <v>154</v>
      </c>
      <c r="B104" s="29" t="s">
        <v>17</v>
      </c>
      <c r="C104" s="29" t="s">
        <v>7</v>
      </c>
      <c r="D104" s="29"/>
      <c r="E104" s="29" t="s">
        <v>778</v>
      </c>
      <c r="F104" s="29"/>
      <c r="G104" s="29" t="s">
        <v>841</v>
      </c>
      <c r="H104" s="39">
        <v>46273</v>
      </c>
      <c r="I104" s="29" t="s">
        <v>187</v>
      </c>
      <c r="J104" s="29" t="s">
        <v>169</v>
      </c>
      <c r="K104" s="29" t="s">
        <v>810</v>
      </c>
      <c r="L104" s="29"/>
      <c r="M104" s="29"/>
      <c r="N104" s="30">
        <v>1734793</v>
      </c>
      <c r="O104" s="45">
        <v>36884.475628185101</v>
      </c>
      <c r="P104" s="45">
        <v>36884.475628185101</v>
      </c>
      <c r="Q104" s="45">
        <v>36884.475628185101</v>
      </c>
      <c r="R104" s="45">
        <v>36884.475628185101</v>
      </c>
      <c r="S104" s="47">
        <v>35069744.475628197</v>
      </c>
      <c r="T104" s="41">
        <v>-35032860</v>
      </c>
      <c r="U104" s="32">
        <v>-35032860</v>
      </c>
      <c r="V104" s="42"/>
    </row>
    <row r="105" spans="1:22">
      <c r="A105" s="29" t="s">
        <v>154</v>
      </c>
      <c r="B105" s="29" t="s">
        <v>17</v>
      </c>
      <c r="C105" s="29" t="s">
        <v>7</v>
      </c>
      <c r="D105" s="29"/>
      <c r="E105" s="29" t="s">
        <v>778</v>
      </c>
      <c r="F105" s="29"/>
      <c r="G105" s="29" t="s">
        <v>187</v>
      </c>
      <c r="H105" s="39">
        <v>46255</v>
      </c>
      <c r="I105" s="29" t="s">
        <v>187</v>
      </c>
      <c r="J105" s="29" t="s">
        <v>161</v>
      </c>
      <c r="K105" s="29" t="s">
        <v>791</v>
      </c>
      <c r="L105" s="29"/>
      <c r="M105" s="29"/>
      <c r="N105" s="30">
        <v>1735336</v>
      </c>
      <c r="O105" s="45">
        <v>47957011.225350298</v>
      </c>
      <c r="P105" s="45">
        <v>47957011.225350298</v>
      </c>
      <c r="Q105" s="45">
        <v>47957011.225350298</v>
      </c>
      <c r="R105" s="45">
        <v>47957011.225350298</v>
      </c>
      <c r="S105" s="47">
        <v>0</v>
      </c>
      <c r="T105" s="43">
        <v>47957011.225350298</v>
      </c>
      <c r="U105" s="44">
        <v>47957011.225350298</v>
      </c>
      <c r="V105" s="42"/>
    </row>
    <row r="106" spans="1:22">
      <c r="A106" s="29" t="s">
        <v>154</v>
      </c>
      <c r="B106" s="29" t="s">
        <v>17</v>
      </c>
      <c r="C106" s="29" t="s">
        <v>7</v>
      </c>
      <c r="D106" s="29"/>
      <c r="E106" s="29" t="s">
        <v>778</v>
      </c>
      <c r="F106" s="29"/>
      <c r="G106" s="29" t="s">
        <v>295</v>
      </c>
      <c r="H106" s="39">
        <v>46255</v>
      </c>
      <c r="I106" s="29" t="s">
        <v>295</v>
      </c>
      <c r="J106" s="29" t="s">
        <v>161</v>
      </c>
      <c r="K106" s="29" t="s">
        <v>791</v>
      </c>
      <c r="L106" s="29"/>
      <c r="M106" s="29"/>
      <c r="N106" s="30">
        <v>1735335</v>
      </c>
      <c r="O106" s="45">
        <v>207873.659136615</v>
      </c>
      <c r="P106" s="45">
        <v>207873.659136615</v>
      </c>
      <c r="Q106" s="45">
        <v>207873.659136615</v>
      </c>
      <c r="R106" s="45">
        <v>207873.659136615</v>
      </c>
      <c r="S106" s="47">
        <v>0</v>
      </c>
      <c r="T106" s="43">
        <v>207873.659136615</v>
      </c>
      <c r="U106" s="44">
        <v>207873.659136615</v>
      </c>
      <c r="V106" s="42"/>
    </row>
    <row r="107" spans="1:22">
      <c r="A107" s="29" t="s">
        <v>154</v>
      </c>
      <c r="B107" s="29" t="s">
        <v>17</v>
      </c>
      <c r="C107" s="29" t="s">
        <v>7</v>
      </c>
      <c r="D107" s="29"/>
      <c r="E107" s="29" t="s">
        <v>778</v>
      </c>
      <c r="F107" s="29"/>
      <c r="G107" s="29" t="s">
        <v>181</v>
      </c>
      <c r="H107" s="39">
        <v>46255</v>
      </c>
      <c r="I107" s="29" t="s">
        <v>181</v>
      </c>
      <c r="J107" s="29" t="s">
        <v>161</v>
      </c>
      <c r="K107" s="29" t="s">
        <v>791</v>
      </c>
      <c r="L107" s="29"/>
      <c r="M107" s="29"/>
      <c r="N107" s="30">
        <v>1735334</v>
      </c>
      <c r="O107" s="45">
        <v>1235728.69022812</v>
      </c>
      <c r="P107" s="45">
        <v>1235728.69022812</v>
      </c>
      <c r="Q107" s="45">
        <v>1235728.69022812</v>
      </c>
      <c r="R107" s="45">
        <v>1235728.69022812</v>
      </c>
      <c r="S107" s="47">
        <v>0</v>
      </c>
      <c r="T107" s="43">
        <v>1235728.69022812</v>
      </c>
      <c r="U107" s="44">
        <v>1235728.69022812</v>
      </c>
      <c r="V107" s="42"/>
    </row>
    <row r="108" spans="1:22">
      <c r="A108" s="29" t="s">
        <v>154</v>
      </c>
      <c r="B108" s="29" t="s">
        <v>17</v>
      </c>
      <c r="C108" s="29" t="s">
        <v>7</v>
      </c>
      <c r="D108" s="29"/>
      <c r="E108" s="29" t="s">
        <v>778</v>
      </c>
      <c r="F108" s="29"/>
      <c r="G108" s="29" t="s">
        <v>344</v>
      </c>
      <c r="H108" s="39">
        <v>46255</v>
      </c>
      <c r="I108" s="29" t="s">
        <v>344</v>
      </c>
      <c r="J108" s="29" t="s">
        <v>161</v>
      </c>
      <c r="K108" s="29" t="s">
        <v>791</v>
      </c>
      <c r="L108" s="29"/>
      <c r="M108" s="29"/>
      <c r="N108" s="30">
        <v>1735333</v>
      </c>
      <c r="O108" s="45">
        <v>572637.06847901805</v>
      </c>
      <c r="P108" s="45">
        <v>572637.06847901805</v>
      </c>
      <c r="Q108" s="45">
        <v>572637.06847901805</v>
      </c>
      <c r="R108" s="45">
        <v>572637.06847901805</v>
      </c>
      <c r="S108" s="47">
        <v>0</v>
      </c>
      <c r="T108" s="43">
        <v>572637.06847901805</v>
      </c>
      <c r="U108" s="44">
        <v>572637.06847901805</v>
      </c>
      <c r="V108" s="42"/>
    </row>
    <row r="109" spans="1:22">
      <c r="A109" s="29" t="s">
        <v>154</v>
      </c>
      <c r="B109" s="29" t="s">
        <v>17</v>
      </c>
      <c r="C109" s="29" t="s">
        <v>7</v>
      </c>
      <c r="D109" s="29"/>
      <c r="E109" s="29" t="s">
        <v>778</v>
      </c>
      <c r="F109" s="29"/>
      <c r="G109" s="29" t="s">
        <v>342</v>
      </c>
      <c r="H109" s="39">
        <v>46255</v>
      </c>
      <c r="I109" s="29" t="s">
        <v>342</v>
      </c>
      <c r="J109" s="29" t="s">
        <v>161</v>
      </c>
      <c r="K109" s="29" t="s">
        <v>791</v>
      </c>
      <c r="L109" s="29"/>
      <c r="M109" s="29"/>
      <c r="N109" s="30">
        <v>1735331</v>
      </c>
      <c r="O109" s="45">
        <v>120373.863592683</v>
      </c>
      <c r="P109" s="45">
        <v>120373.863592683</v>
      </c>
      <c r="Q109" s="45">
        <v>120373.863592683</v>
      </c>
      <c r="R109" s="45">
        <v>120373.863592683</v>
      </c>
      <c r="S109" s="47">
        <v>0</v>
      </c>
      <c r="T109" s="43">
        <v>120373.863592683</v>
      </c>
      <c r="U109" s="44">
        <v>120373.863592683</v>
      </c>
      <c r="V109" s="42"/>
    </row>
    <row r="110" spans="1:22">
      <c r="A110" s="29" t="s">
        <v>154</v>
      </c>
      <c r="B110" s="29" t="s">
        <v>17</v>
      </c>
      <c r="C110" s="29" t="s">
        <v>7</v>
      </c>
      <c r="D110" s="29"/>
      <c r="E110" s="29" t="s">
        <v>778</v>
      </c>
      <c r="F110" s="29"/>
      <c r="G110" s="29" t="s">
        <v>340</v>
      </c>
      <c r="H110" s="39">
        <v>46255</v>
      </c>
      <c r="I110" s="29" t="s">
        <v>340</v>
      </c>
      <c r="J110" s="29" t="s">
        <v>161</v>
      </c>
      <c r="K110" s="29" t="s">
        <v>791</v>
      </c>
      <c r="L110" s="29"/>
      <c r="M110" s="29"/>
      <c r="N110" s="30">
        <v>1735332</v>
      </c>
      <c r="O110" s="45">
        <v>61.981719334518303</v>
      </c>
      <c r="P110" s="45">
        <v>61.981719334518303</v>
      </c>
      <c r="Q110" s="45">
        <v>61.981719334518303</v>
      </c>
      <c r="R110" s="45">
        <v>61.981719334518303</v>
      </c>
      <c r="S110" s="47">
        <v>0</v>
      </c>
      <c r="T110" s="43">
        <v>61.981719334518303</v>
      </c>
      <c r="U110" s="44">
        <v>61.981719334518303</v>
      </c>
      <c r="V110" s="42"/>
    </row>
    <row r="111" spans="1:22">
      <c r="A111" s="29" t="s">
        <v>154</v>
      </c>
      <c r="B111" s="29" t="s">
        <v>17</v>
      </c>
      <c r="C111" s="29" t="s">
        <v>7</v>
      </c>
      <c r="D111" s="29"/>
      <c r="E111" s="29" t="s">
        <v>778</v>
      </c>
      <c r="F111" s="29"/>
      <c r="G111" s="29" t="s">
        <v>370</v>
      </c>
      <c r="H111" s="39">
        <v>46255</v>
      </c>
      <c r="I111" s="29" t="s">
        <v>370</v>
      </c>
      <c r="J111" s="29" t="s">
        <v>161</v>
      </c>
      <c r="K111" s="29" t="s">
        <v>791</v>
      </c>
      <c r="L111" s="29"/>
      <c r="M111" s="29"/>
      <c r="N111" s="30">
        <v>1735330</v>
      </c>
      <c r="O111" s="45">
        <v>663040.38541679597</v>
      </c>
      <c r="P111" s="45">
        <v>663040.38541679597</v>
      </c>
      <c r="Q111" s="45">
        <v>663040.38541679597</v>
      </c>
      <c r="R111" s="45">
        <v>663040.38541679597</v>
      </c>
      <c r="S111" s="47">
        <v>0</v>
      </c>
      <c r="T111" s="43">
        <v>663040.38541679597</v>
      </c>
      <c r="U111" s="44">
        <v>663040.38541679597</v>
      </c>
      <c r="V111" s="42"/>
    </row>
    <row r="112" spans="1:22">
      <c r="A112" s="29" t="s">
        <v>154</v>
      </c>
      <c r="B112" s="29" t="s">
        <v>17</v>
      </c>
      <c r="C112" s="29" t="s">
        <v>7</v>
      </c>
      <c r="D112" s="29"/>
      <c r="E112" s="29" t="s">
        <v>778</v>
      </c>
      <c r="F112" s="29"/>
      <c r="G112" s="29" t="s">
        <v>845</v>
      </c>
      <c r="H112" s="39">
        <v>46255</v>
      </c>
      <c r="I112" s="29" t="s">
        <v>147</v>
      </c>
      <c r="J112" s="29" t="s">
        <v>169</v>
      </c>
      <c r="K112" s="29" t="s">
        <v>798</v>
      </c>
      <c r="L112" s="29"/>
      <c r="M112" s="29"/>
      <c r="N112" s="30">
        <v>1734861</v>
      </c>
      <c r="O112" s="40">
        <v>-7791.2664523870599</v>
      </c>
      <c r="P112" s="40">
        <v>-7791.2664523870599</v>
      </c>
      <c r="Q112" s="40">
        <v>-7791.2664523870599</v>
      </c>
      <c r="R112" s="40">
        <v>-7791.2664523870599</v>
      </c>
      <c r="S112" s="47">
        <v>0</v>
      </c>
      <c r="T112" s="41">
        <v>-7791.2664523870599</v>
      </c>
      <c r="U112" s="32">
        <v>-7791.2664523870599</v>
      </c>
      <c r="V112" s="42"/>
    </row>
    <row r="113" spans="1:22">
      <c r="A113" s="29" t="s">
        <v>154</v>
      </c>
      <c r="B113" s="29" t="s">
        <v>17</v>
      </c>
      <c r="C113" s="29" t="s">
        <v>7</v>
      </c>
      <c r="D113" s="29"/>
      <c r="E113" s="29" t="s">
        <v>778</v>
      </c>
      <c r="F113" s="29"/>
      <c r="G113" s="29" t="s">
        <v>845</v>
      </c>
      <c r="H113" s="39">
        <v>46261</v>
      </c>
      <c r="I113" s="29" t="s">
        <v>147</v>
      </c>
      <c r="J113" s="29" t="s">
        <v>169</v>
      </c>
      <c r="K113" s="29" t="s">
        <v>798</v>
      </c>
      <c r="L113" s="29"/>
      <c r="M113" s="29"/>
      <c r="N113" s="30">
        <v>1734786</v>
      </c>
      <c r="O113" s="45">
        <v>3107.1318750342002</v>
      </c>
      <c r="P113" s="45">
        <v>3107.1318750342002</v>
      </c>
      <c r="Q113" s="45">
        <v>3107.1318750342002</v>
      </c>
      <c r="R113" s="45">
        <v>3107.1318750342002</v>
      </c>
      <c r="S113" s="47">
        <v>152257691.773256</v>
      </c>
      <c r="T113" s="41">
        <v>-152254584.641381</v>
      </c>
      <c r="U113" s="32">
        <v>-152254584.641381</v>
      </c>
      <c r="V113" s="42"/>
    </row>
    <row r="114" spans="1:22">
      <c r="A114" s="29" t="s">
        <v>154</v>
      </c>
      <c r="B114" s="29" t="s">
        <v>17</v>
      </c>
      <c r="C114" s="29" t="s">
        <v>7</v>
      </c>
      <c r="D114" s="29"/>
      <c r="E114" s="29" t="s">
        <v>778</v>
      </c>
      <c r="F114" s="29"/>
      <c r="G114" s="29" t="s">
        <v>845</v>
      </c>
      <c r="H114" s="39">
        <v>46261</v>
      </c>
      <c r="I114" s="29" t="s">
        <v>147</v>
      </c>
      <c r="J114" s="29" t="s">
        <v>169</v>
      </c>
      <c r="K114" s="29" t="s">
        <v>798</v>
      </c>
      <c r="L114" s="29"/>
      <c r="M114" s="29"/>
      <c r="N114" s="30">
        <v>1734833</v>
      </c>
      <c r="O114" s="45">
        <v>611.64232330558605</v>
      </c>
      <c r="P114" s="45">
        <v>611.64232330558605</v>
      </c>
      <c r="Q114" s="45">
        <v>611.64232330558605</v>
      </c>
      <c r="R114" s="45">
        <v>611.64232330558605</v>
      </c>
      <c r="S114" s="47">
        <v>41184228.799418204</v>
      </c>
      <c r="T114" s="41">
        <v>-41183617.157094903</v>
      </c>
      <c r="U114" s="32">
        <v>-41183617.157094903</v>
      </c>
      <c r="V114" s="42"/>
    </row>
    <row r="115" spans="1:22">
      <c r="A115" s="29" t="s">
        <v>154</v>
      </c>
      <c r="B115" s="29" t="s">
        <v>17</v>
      </c>
      <c r="C115" s="29" t="s">
        <v>7</v>
      </c>
      <c r="D115" s="29"/>
      <c r="E115" s="29" t="s">
        <v>778</v>
      </c>
      <c r="F115" s="29"/>
      <c r="G115" s="29" t="s">
        <v>845</v>
      </c>
      <c r="H115" s="39">
        <v>46262</v>
      </c>
      <c r="I115" s="29" t="s">
        <v>147</v>
      </c>
      <c r="J115" s="29" t="s">
        <v>169</v>
      </c>
      <c r="K115" s="29" t="s">
        <v>798</v>
      </c>
      <c r="L115" s="29"/>
      <c r="M115" s="29"/>
      <c r="N115" s="30">
        <v>1734862</v>
      </c>
      <c r="O115" s="40">
        <v>-38.413380271125</v>
      </c>
      <c r="P115" s="40">
        <v>-38.413380271125</v>
      </c>
      <c r="Q115" s="40">
        <v>-38.413380271125</v>
      </c>
      <c r="R115" s="40">
        <v>-38.413380271125</v>
      </c>
      <c r="S115" s="47">
        <v>153502534.626701</v>
      </c>
      <c r="T115" s="41">
        <v>-153502573.04008099</v>
      </c>
      <c r="U115" s="32">
        <v>-153502573.04008099</v>
      </c>
      <c r="V115" s="42"/>
    </row>
    <row r="116" spans="1:22">
      <c r="A116" s="29" t="s">
        <v>154</v>
      </c>
      <c r="B116" s="29" t="s">
        <v>17</v>
      </c>
      <c r="C116" s="29" t="s">
        <v>7</v>
      </c>
      <c r="D116" s="29"/>
      <c r="E116" s="29" t="s">
        <v>778</v>
      </c>
      <c r="F116" s="29"/>
      <c r="G116" s="29" t="s">
        <v>845</v>
      </c>
      <c r="H116" s="39">
        <v>46265</v>
      </c>
      <c r="I116" s="29" t="s">
        <v>147</v>
      </c>
      <c r="J116" s="29" t="s">
        <v>169</v>
      </c>
      <c r="K116" s="29" t="s">
        <v>798</v>
      </c>
      <c r="L116" s="29"/>
      <c r="M116" s="29"/>
      <c r="N116" s="30">
        <v>1734733</v>
      </c>
      <c r="O116" s="45">
        <v>1876.34318288237</v>
      </c>
      <c r="P116" s="45">
        <v>1876.34318288237</v>
      </c>
      <c r="Q116" s="45">
        <v>1876.34318288237</v>
      </c>
      <c r="R116" s="45">
        <v>1876.34318288237</v>
      </c>
      <c r="S116" s="47">
        <v>102336925.03657</v>
      </c>
      <c r="T116" s="41">
        <v>-102335048.693387</v>
      </c>
      <c r="U116" s="32">
        <v>-102335048.693387</v>
      </c>
      <c r="V116" s="42"/>
    </row>
    <row r="117" spans="1:22">
      <c r="A117" s="29" t="s">
        <v>154</v>
      </c>
      <c r="B117" s="29" t="s">
        <v>17</v>
      </c>
      <c r="C117" s="29" t="s">
        <v>7</v>
      </c>
      <c r="D117" s="29"/>
      <c r="E117" s="29" t="s">
        <v>778</v>
      </c>
      <c r="F117" s="29"/>
      <c r="G117" s="29" t="s">
        <v>845</v>
      </c>
      <c r="H117" s="39">
        <v>46265</v>
      </c>
      <c r="I117" s="29" t="s">
        <v>147</v>
      </c>
      <c r="J117" s="29" t="s">
        <v>169</v>
      </c>
      <c r="K117" s="29" t="s">
        <v>798</v>
      </c>
      <c r="L117" s="29"/>
      <c r="M117" s="29"/>
      <c r="N117" s="30">
        <v>1734747</v>
      </c>
      <c r="O117" s="45">
        <v>516.92327878788399</v>
      </c>
      <c r="P117" s="45">
        <v>516.92327878788399</v>
      </c>
      <c r="Q117" s="45">
        <v>516.92327878788399</v>
      </c>
      <c r="R117" s="45">
        <v>516.92327878788399</v>
      </c>
      <c r="S117" s="47">
        <v>26208273.295975499</v>
      </c>
      <c r="T117" s="41">
        <v>-26207756.372696798</v>
      </c>
      <c r="U117" s="32">
        <v>-26207756.372696798</v>
      </c>
      <c r="V117" s="42"/>
    </row>
    <row r="118" spans="1:22">
      <c r="A118" s="29" t="s">
        <v>154</v>
      </c>
      <c r="B118" s="29" t="s">
        <v>17</v>
      </c>
      <c r="C118" s="29" t="s">
        <v>7</v>
      </c>
      <c r="D118" s="29"/>
      <c r="E118" s="29" t="s">
        <v>778</v>
      </c>
      <c r="F118" s="29"/>
      <c r="G118" s="29" t="s">
        <v>845</v>
      </c>
      <c r="H118" s="39">
        <v>46266</v>
      </c>
      <c r="I118" s="29" t="s">
        <v>147</v>
      </c>
      <c r="J118" s="29" t="s">
        <v>169</v>
      </c>
      <c r="K118" s="29" t="s">
        <v>798</v>
      </c>
      <c r="L118" s="29"/>
      <c r="M118" s="29"/>
      <c r="N118" s="30">
        <v>1734670</v>
      </c>
      <c r="O118" s="45">
        <v>3200.5508643297499</v>
      </c>
      <c r="P118" s="45">
        <v>3200.5508643297499</v>
      </c>
      <c r="Q118" s="45">
        <v>3200.5508643297499</v>
      </c>
      <c r="R118" s="45">
        <v>3200.5508643297499</v>
      </c>
      <c r="S118" s="47">
        <v>203425309.538939</v>
      </c>
      <c r="T118" s="41">
        <v>-203422108.98807499</v>
      </c>
      <c r="U118" s="32">
        <v>-203422108.98807499</v>
      </c>
      <c r="V118" s="42"/>
    </row>
    <row r="119" spans="1:22">
      <c r="A119" s="29" t="s">
        <v>154</v>
      </c>
      <c r="B119" s="29" t="s">
        <v>17</v>
      </c>
      <c r="C119" s="29" t="s">
        <v>7</v>
      </c>
      <c r="D119" s="29"/>
      <c r="E119" s="29" t="s">
        <v>778</v>
      </c>
      <c r="F119" s="29"/>
      <c r="G119" s="29" t="s">
        <v>845</v>
      </c>
      <c r="H119" s="39">
        <v>46266</v>
      </c>
      <c r="I119" s="29" t="s">
        <v>147</v>
      </c>
      <c r="J119" s="29" t="s">
        <v>169</v>
      </c>
      <c r="K119" s="29" t="s">
        <v>798</v>
      </c>
      <c r="L119" s="29"/>
      <c r="M119" s="29"/>
      <c r="N119" s="30">
        <v>1734737</v>
      </c>
      <c r="O119" s="45">
        <v>3507.1118183988301</v>
      </c>
      <c r="P119" s="45">
        <v>3507.1118183988301</v>
      </c>
      <c r="Q119" s="45">
        <v>3507.1118183988301</v>
      </c>
      <c r="R119" s="45">
        <v>3507.1118183988301</v>
      </c>
      <c r="S119" s="47">
        <v>164737975.74019799</v>
      </c>
      <c r="T119" s="41">
        <v>-164734468.62838</v>
      </c>
      <c r="U119" s="32">
        <v>-164734468.62838</v>
      </c>
      <c r="V119" s="42"/>
    </row>
    <row r="120" spans="1:22">
      <c r="A120" s="29" t="s">
        <v>154</v>
      </c>
      <c r="B120" s="29" t="s">
        <v>17</v>
      </c>
      <c r="C120" s="29" t="s">
        <v>7</v>
      </c>
      <c r="D120" s="29"/>
      <c r="E120" s="29" t="s">
        <v>778</v>
      </c>
      <c r="F120" s="29"/>
      <c r="G120" s="29" t="s">
        <v>845</v>
      </c>
      <c r="H120" s="39">
        <v>46266</v>
      </c>
      <c r="I120" s="29" t="s">
        <v>147</v>
      </c>
      <c r="J120" s="29" t="s">
        <v>169</v>
      </c>
      <c r="K120" s="29" t="s">
        <v>798</v>
      </c>
      <c r="L120" s="29"/>
      <c r="M120" s="29"/>
      <c r="N120" s="30">
        <v>1734857</v>
      </c>
      <c r="O120" s="45">
        <v>4330.7582391685601</v>
      </c>
      <c r="P120" s="45">
        <v>4330.7582391685601</v>
      </c>
      <c r="Q120" s="45">
        <v>4330.7582391685601</v>
      </c>
      <c r="R120" s="45">
        <v>4330.7582391685601</v>
      </c>
      <c r="S120" s="47">
        <v>203426439.74631399</v>
      </c>
      <c r="T120" s="41">
        <v>-203422108.98807499</v>
      </c>
      <c r="U120" s="32">
        <v>-203422108.98807499</v>
      </c>
      <c r="V120" s="42"/>
    </row>
    <row r="121" spans="1:22">
      <c r="A121" s="29" t="s">
        <v>154</v>
      </c>
      <c r="B121" s="29" t="s">
        <v>17</v>
      </c>
      <c r="C121" s="29" t="s">
        <v>7</v>
      </c>
      <c r="D121" s="29"/>
      <c r="E121" s="29" t="s">
        <v>778</v>
      </c>
      <c r="F121" s="29"/>
      <c r="G121" s="29" t="s">
        <v>845</v>
      </c>
      <c r="H121" s="39">
        <v>46267</v>
      </c>
      <c r="I121" s="29" t="s">
        <v>147</v>
      </c>
      <c r="J121" s="29" t="s">
        <v>169</v>
      </c>
      <c r="K121" s="29" t="s">
        <v>798</v>
      </c>
      <c r="L121" s="29"/>
      <c r="M121" s="29"/>
      <c r="N121" s="30">
        <v>1734762</v>
      </c>
      <c r="O121" s="45">
        <v>4838.4747807289996</v>
      </c>
      <c r="P121" s="45">
        <v>4838.4747807289996</v>
      </c>
      <c r="Q121" s="45">
        <v>4838.4747807289996</v>
      </c>
      <c r="R121" s="45">
        <v>4838.4747807289996</v>
      </c>
      <c r="S121" s="47">
        <v>142275515.92656299</v>
      </c>
      <c r="T121" s="41">
        <v>-142270677.45178199</v>
      </c>
      <c r="U121" s="32">
        <v>-142270677.45178199</v>
      </c>
      <c r="V121" s="42"/>
    </row>
    <row r="122" spans="1:22">
      <c r="A122" s="29" t="s">
        <v>154</v>
      </c>
      <c r="B122" s="29" t="s">
        <v>17</v>
      </c>
      <c r="C122" s="29" t="s">
        <v>7</v>
      </c>
      <c r="D122" s="29"/>
      <c r="E122" s="29" t="s">
        <v>778</v>
      </c>
      <c r="F122" s="29"/>
      <c r="G122" s="29" t="s">
        <v>845</v>
      </c>
      <c r="H122" s="39">
        <v>46273</v>
      </c>
      <c r="I122" s="29" t="s">
        <v>147</v>
      </c>
      <c r="J122" s="29" t="s">
        <v>169</v>
      </c>
      <c r="K122" s="29" t="s">
        <v>798</v>
      </c>
      <c r="L122" s="29"/>
      <c r="M122" s="29"/>
      <c r="N122" s="30">
        <v>1734697</v>
      </c>
      <c r="O122" s="45">
        <v>8240.6397231314604</v>
      </c>
      <c r="P122" s="45">
        <v>8240.6397231314604</v>
      </c>
      <c r="Q122" s="45">
        <v>8240.6397231314604</v>
      </c>
      <c r="R122" s="45">
        <v>8240.6397231314604</v>
      </c>
      <c r="S122" s="47">
        <v>133542999.300607</v>
      </c>
      <c r="T122" s="41">
        <v>-133534758.66088299</v>
      </c>
      <c r="U122" s="32">
        <v>-133534758.66088299</v>
      </c>
      <c r="V122" s="42"/>
    </row>
    <row r="123" spans="1:22">
      <c r="A123" s="29" t="s">
        <v>154</v>
      </c>
      <c r="B123" s="29" t="s">
        <v>17</v>
      </c>
      <c r="C123" s="29" t="s">
        <v>7</v>
      </c>
      <c r="D123" s="29"/>
      <c r="E123" s="29" t="s">
        <v>778</v>
      </c>
      <c r="F123" s="29"/>
      <c r="G123" s="29" t="s">
        <v>845</v>
      </c>
      <c r="H123" s="39">
        <v>46273</v>
      </c>
      <c r="I123" s="29" t="s">
        <v>147</v>
      </c>
      <c r="J123" s="29" t="s">
        <v>169</v>
      </c>
      <c r="K123" s="29" t="s">
        <v>798</v>
      </c>
      <c r="L123" s="29"/>
      <c r="M123" s="29"/>
      <c r="N123" s="30">
        <v>1734743</v>
      </c>
      <c r="O123" s="45">
        <v>2585.3442293421499</v>
      </c>
      <c r="P123" s="45">
        <v>2585.3442293421499</v>
      </c>
      <c r="Q123" s="45">
        <v>2585.3442293421499</v>
      </c>
      <c r="R123" s="45">
        <v>2585.3442293421499</v>
      </c>
      <c r="S123" s="47">
        <v>36194248.906524897</v>
      </c>
      <c r="T123" s="41">
        <v>-36191663.562295496</v>
      </c>
      <c r="U123" s="32">
        <v>-36191663.562295496</v>
      </c>
      <c r="V123" s="42"/>
    </row>
    <row r="124" spans="1:22">
      <c r="A124" s="29" t="s">
        <v>154</v>
      </c>
      <c r="B124" s="29" t="s">
        <v>17</v>
      </c>
      <c r="C124" s="29" t="s">
        <v>7</v>
      </c>
      <c r="D124" s="29"/>
      <c r="E124" s="29" t="s">
        <v>778</v>
      </c>
      <c r="F124" s="29"/>
      <c r="G124" s="29" t="s">
        <v>845</v>
      </c>
      <c r="H124" s="39">
        <v>46276</v>
      </c>
      <c r="I124" s="29" t="s">
        <v>147</v>
      </c>
      <c r="J124" s="29" t="s">
        <v>169</v>
      </c>
      <c r="K124" s="29" t="s">
        <v>798</v>
      </c>
      <c r="L124" s="29"/>
      <c r="M124" s="29"/>
      <c r="N124" s="30">
        <v>1734839</v>
      </c>
      <c r="O124" s="45">
        <v>4677.80577195157</v>
      </c>
      <c r="P124" s="45">
        <v>4677.80577195157</v>
      </c>
      <c r="Q124" s="45">
        <v>4677.80577195157</v>
      </c>
      <c r="R124" s="45">
        <v>4677.80577195157</v>
      </c>
      <c r="S124" s="47">
        <v>87363865.714761198</v>
      </c>
      <c r="T124" s="41">
        <v>-87359187.908989206</v>
      </c>
      <c r="U124" s="32">
        <v>-87359187.908989206</v>
      </c>
      <c r="V124" s="42"/>
    </row>
    <row r="125" spans="1:22">
      <c r="A125" s="29" t="s">
        <v>154</v>
      </c>
      <c r="B125" s="29" t="s">
        <v>17</v>
      </c>
      <c r="C125" s="29" t="s">
        <v>7</v>
      </c>
      <c r="D125" s="29"/>
      <c r="E125" s="29" t="s">
        <v>778</v>
      </c>
      <c r="F125" s="29"/>
      <c r="G125" s="29" t="s">
        <v>845</v>
      </c>
      <c r="H125" s="39">
        <v>46280</v>
      </c>
      <c r="I125" s="29" t="s">
        <v>147</v>
      </c>
      <c r="J125" s="29" t="s">
        <v>169</v>
      </c>
      <c r="K125" s="29" t="s">
        <v>798</v>
      </c>
      <c r="L125" s="29"/>
      <c r="M125" s="29"/>
      <c r="N125" s="30">
        <v>1734607</v>
      </c>
      <c r="O125" s="45">
        <v>12420.1136331698</v>
      </c>
      <c r="P125" s="45">
        <v>12420.1136331698</v>
      </c>
      <c r="Q125" s="45">
        <v>12420.1136331698</v>
      </c>
      <c r="R125" s="45">
        <v>12420.1136331698</v>
      </c>
      <c r="S125" s="47">
        <v>167242865.53941199</v>
      </c>
      <c r="T125" s="41">
        <v>-167230445.42577901</v>
      </c>
      <c r="U125" s="32">
        <v>-167230445.42577901</v>
      </c>
      <c r="V125" s="42"/>
    </row>
    <row r="126" spans="1:22">
      <c r="A126" s="29" t="s">
        <v>154</v>
      </c>
      <c r="B126" s="29" t="s">
        <v>17</v>
      </c>
      <c r="C126" s="29" t="s">
        <v>7</v>
      </c>
      <c r="D126" s="29"/>
      <c r="E126" s="29" t="s">
        <v>778</v>
      </c>
      <c r="F126" s="29"/>
      <c r="G126" s="29" t="s">
        <v>845</v>
      </c>
      <c r="H126" s="39">
        <v>46280</v>
      </c>
      <c r="I126" s="29" t="s">
        <v>147</v>
      </c>
      <c r="J126" s="29" t="s">
        <v>169</v>
      </c>
      <c r="K126" s="29" t="s">
        <v>798</v>
      </c>
      <c r="L126" s="29"/>
      <c r="M126" s="29"/>
      <c r="N126" s="30">
        <v>1734638</v>
      </c>
      <c r="O126" s="45">
        <v>3235.9771051984399</v>
      </c>
      <c r="P126" s="45">
        <v>3235.9771051984399</v>
      </c>
      <c r="Q126" s="45">
        <v>3235.9771051984399</v>
      </c>
      <c r="R126" s="45">
        <v>3235.9771051984399</v>
      </c>
      <c r="S126" s="47">
        <v>34946911.140700899</v>
      </c>
      <c r="T126" s="41">
        <v>-34943675.163595699</v>
      </c>
      <c r="U126" s="32">
        <v>-34943675.163595699</v>
      </c>
      <c r="V126" s="42"/>
    </row>
    <row r="127" spans="1:22">
      <c r="A127" s="29" t="s">
        <v>154</v>
      </c>
      <c r="B127" s="29" t="s">
        <v>17</v>
      </c>
      <c r="C127" s="29" t="s">
        <v>7</v>
      </c>
      <c r="D127" s="29"/>
      <c r="E127" s="29" t="s">
        <v>778</v>
      </c>
      <c r="F127" s="29"/>
      <c r="G127" s="29" t="s">
        <v>845</v>
      </c>
      <c r="H127" s="39">
        <v>46280</v>
      </c>
      <c r="I127" s="29" t="s">
        <v>147</v>
      </c>
      <c r="J127" s="29" t="s">
        <v>169</v>
      </c>
      <c r="K127" s="29" t="s">
        <v>798</v>
      </c>
      <c r="L127" s="29"/>
      <c r="M127" s="29"/>
      <c r="N127" s="30">
        <v>1734716</v>
      </c>
      <c r="O127" s="45">
        <v>7127.4852372967798</v>
      </c>
      <c r="P127" s="45">
        <v>7127.4852372967798</v>
      </c>
      <c r="Q127" s="45">
        <v>7127.4852372967798</v>
      </c>
      <c r="R127" s="45">
        <v>7127.4852372967798</v>
      </c>
      <c r="S127" s="47">
        <v>64902524.217629299</v>
      </c>
      <c r="T127" s="41">
        <v>-64895396.732391998</v>
      </c>
      <c r="U127" s="32">
        <v>-64895396.732391998</v>
      </c>
      <c r="V127" s="42"/>
    </row>
    <row r="128" spans="1:22">
      <c r="A128" s="29" t="s">
        <v>154</v>
      </c>
      <c r="B128" s="29" t="s">
        <v>17</v>
      </c>
      <c r="C128" s="29" t="s">
        <v>7</v>
      </c>
      <c r="D128" s="29"/>
      <c r="E128" s="29" t="s">
        <v>778</v>
      </c>
      <c r="F128" s="29"/>
      <c r="G128" s="29" t="s">
        <v>845</v>
      </c>
      <c r="H128" s="39">
        <v>46280</v>
      </c>
      <c r="I128" s="29" t="s">
        <v>147</v>
      </c>
      <c r="J128" s="29" t="s">
        <v>169</v>
      </c>
      <c r="K128" s="29" t="s">
        <v>798</v>
      </c>
      <c r="L128" s="29"/>
      <c r="M128" s="29"/>
      <c r="N128" s="30">
        <v>1734828</v>
      </c>
      <c r="O128" s="45">
        <v>11141.0077109786</v>
      </c>
      <c r="P128" s="45">
        <v>11141.0077109786</v>
      </c>
      <c r="Q128" s="45">
        <v>11141.0077109786</v>
      </c>
      <c r="R128" s="45">
        <v>11141.0077109786</v>
      </c>
      <c r="S128" s="47">
        <v>124809980.87769599</v>
      </c>
      <c r="T128" s="41">
        <v>-124798839.869985</v>
      </c>
      <c r="U128" s="32">
        <v>-124798839.869985</v>
      </c>
      <c r="V128" s="42"/>
    </row>
    <row r="129" spans="1:22">
      <c r="A129" s="29" t="s">
        <v>154</v>
      </c>
      <c r="B129" s="29" t="s">
        <v>17</v>
      </c>
      <c r="C129" s="29" t="s">
        <v>7</v>
      </c>
      <c r="D129" s="29"/>
      <c r="E129" s="29" t="s">
        <v>778</v>
      </c>
      <c r="F129" s="29"/>
      <c r="G129" s="29" t="s">
        <v>845</v>
      </c>
      <c r="H129" s="39">
        <v>46280</v>
      </c>
      <c r="I129" s="29" t="s">
        <v>147</v>
      </c>
      <c r="J129" s="29" t="s">
        <v>169</v>
      </c>
      <c r="K129" s="29" t="s">
        <v>798</v>
      </c>
      <c r="L129" s="29"/>
      <c r="M129" s="29"/>
      <c r="N129" s="30">
        <v>1734840</v>
      </c>
      <c r="O129" s="45">
        <v>14891.2577504124</v>
      </c>
      <c r="P129" s="45">
        <v>14891.2577504124</v>
      </c>
      <c r="Q129" s="45">
        <v>14891.2577504124</v>
      </c>
      <c r="R129" s="45">
        <v>14891.2577504124</v>
      </c>
      <c r="S129" s="47">
        <v>187213151.062727</v>
      </c>
      <c r="T129" s="41">
        <v>-187198259.804977</v>
      </c>
      <c r="U129" s="32">
        <v>-187198259.804977</v>
      </c>
      <c r="V129" s="42"/>
    </row>
    <row r="130" spans="1:22">
      <c r="A130" s="29" t="s">
        <v>154</v>
      </c>
      <c r="B130" s="29" t="s">
        <v>17</v>
      </c>
      <c r="C130" s="29" t="s">
        <v>7</v>
      </c>
      <c r="D130" s="29"/>
      <c r="E130" s="29" t="s">
        <v>778</v>
      </c>
      <c r="F130" s="29"/>
      <c r="G130" s="29" t="s">
        <v>845</v>
      </c>
      <c r="H130" s="39">
        <v>46281</v>
      </c>
      <c r="I130" s="29" t="s">
        <v>147</v>
      </c>
      <c r="J130" s="29" t="s">
        <v>169</v>
      </c>
      <c r="K130" s="29" t="s">
        <v>798</v>
      </c>
      <c r="L130" s="29"/>
      <c r="M130" s="29"/>
      <c r="N130" s="30">
        <v>1734819</v>
      </c>
      <c r="O130" s="45">
        <v>4440.1949767870601</v>
      </c>
      <c r="P130" s="45">
        <v>4440.1949767870601</v>
      </c>
      <c r="Q130" s="45">
        <v>4440.1949767870601</v>
      </c>
      <c r="R130" s="45">
        <v>4440.1949767870601</v>
      </c>
      <c r="S130" s="47">
        <v>51171964.541670501</v>
      </c>
      <c r="T130" s="41">
        <v>-51167524.346693702</v>
      </c>
      <c r="U130" s="32">
        <v>-51167524.346693702</v>
      </c>
      <c r="V130" s="42"/>
    </row>
    <row r="131" spans="1:22">
      <c r="A131" s="29" t="s">
        <v>154</v>
      </c>
      <c r="B131" s="29" t="s">
        <v>17</v>
      </c>
      <c r="C131" s="29" t="s">
        <v>7</v>
      </c>
      <c r="D131" s="29"/>
      <c r="E131" s="29" t="s">
        <v>778</v>
      </c>
      <c r="F131" s="29"/>
      <c r="G131" s="29" t="s">
        <v>845</v>
      </c>
      <c r="H131" s="39">
        <v>46282</v>
      </c>
      <c r="I131" s="29" t="s">
        <v>147</v>
      </c>
      <c r="J131" s="29" t="s">
        <v>169</v>
      </c>
      <c r="K131" s="29" t="s">
        <v>798</v>
      </c>
      <c r="L131" s="29"/>
      <c r="M131" s="29"/>
      <c r="N131" s="30">
        <v>1734719</v>
      </c>
      <c r="O131" s="45">
        <v>17593.923985103502</v>
      </c>
      <c r="P131" s="45">
        <v>17593.923985103502</v>
      </c>
      <c r="Q131" s="45">
        <v>17593.923985103502</v>
      </c>
      <c r="R131" s="45">
        <v>17593.923985103502</v>
      </c>
      <c r="S131" s="47">
        <v>151024190.166666</v>
      </c>
      <c r="T131" s="41">
        <v>-151006596.242681</v>
      </c>
      <c r="U131" s="32">
        <v>-151006596.242681</v>
      </c>
      <c r="V131" s="42"/>
    </row>
    <row r="132" spans="1:22">
      <c r="A132" s="29" t="s">
        <v>154</v>
      </c>
      <c r="B132" s="29" t="s">
        <v>17</v>
      </c>
      <c r="C132" s="29" t="s">
        <v>7</v>
      </c>
      <c r="D132" s="29"/>
      <c r="E132" s="29" t="s">
        <v>778</v>
      </c>
      <c r="F132" s="29"/>
      <c r="G132" s="29" t="s">
        <v>845</v>
      </c>
      <c r="H132" s="39">
        <v>46283</v>
      </c>
      <c r="I132" s="29" t="s">
        <v>147</v>
      </c>
      <c r="J132" s="29" t="s">
        <v>169</v>
      </c>
      <c r="K132" s="29" t="s">
        <v>798</v>
      </c>
      <c r="L132" s="29"/>
      <c r="M132" s="29"/>
      <c r="N132" s="30">
        <v>1734630</v>
      </c>
      <c r="O132" s="45">
        <v>13644.4772375354</v>
      </c>
      <c r="P132" s="45">
        <v>13644.4772375354</v>
      </c>
      <c r="Q132" s="45">
        <v>13644.4772375354</v>
      </c>
      <c r="R132" s="45">
        <v>13644.4772375354</v>
      </c>
      <c r="S132" s="47">
        <v>129804437.942021</v>
      </c>
      <c r="T132" s="41">
        <v>-129790793.464784</v>
      </c>
      <c r="U132" s="32">
        <v>-129790793.464784</v>
      </c>
      <c r="V132" s="42"/>
    </row>
    <row r="133" spans="1:22">
      <c r="A133" s="29" t="s">
        <v>154</v>
      </c>
      <c r="B133" s="29" t="s">
        <v>17</v>
      </c>
      <c r="C133" s="29" t="s">
        <v>7</v>
      </c>
      <c r="D133" s="29"/>
      <c r="E133" s="29" t="s">
        <v>778</v>
      </c>
      <c r="F133" s="29"/>
      <c r="G133" s="29" t="s">
        <v>845</v>
      </c>
      <c r="H133" s="39">
        <v>46283</v>
      </c>
      <c r="I133" s="29" t="s">
        <v>147</v>
      </c>
      <c r="J133" s="29" t="s">
        <v>169</v>
      </c>
      <c r="K133" s="29" t="s">
        <v>798</v>
      </c>
      <c r="L133" s="29"/>
      <c r="M133" s="29"/>
      <c r="N133" s="30">
        <v>1734895</v>
      </c>
      <c r="O133" s="45">
        <v>14159.853991149699</v>
      </c>
      <c r="P133" s="45">
        <v>14159.853991149699</v>
      </c>
      <c r="Q133" s="45">
        <v>14159.853991149699</v>
      </c>
      <c r="R133" s="45">
        <v>14159.853991149699</v>
      </c>
      <c r="S133" s="47">
        <v>124812999.723976</v>
      </c>
      <c r="T133" s="41">
        <v>-124798839.869985</v>
      </c>
      <c r="U133" s="32">
        <v>-124798839.869985</v>
      </c>
      <c r="V133" s="42"/>
    </row>
    <row r="134" spans="1:22">
      <c r="A134" s="29" t="s">
        <v>154</v>
      </c>
      <c r="B134" s="29" t="s">
        <v>17</v>
      </c>
      <c r="C134" s="29" t="s">
        <v>7</v>
      </c>
      <c r="D134" s="29"/>
      <c r="E134" s="29" t="s">
        <v>778</v>
      </c>
      <c r="F134" s="29"/>
      <c r="G134" s="29" t="s">
        <v>845</v>
      </c>
      <c r="H134" s="39">
        <v>46286</v>
      </c>
      <c r="I134" s="29" t="s">
        <v>147</v>
      </c>
      <c r="J134" s="29" t="s">
        <v>169</v>
      </c>
      <c r="K134" s="29" t="s">
        <v>798</v>
      </c>
      <c r="L134" s="29"/>
      <c r="M134" s="29"/>
      <c r="N134" s="30">
        <v>1734604</v>
      </c>
      <c r="O134" s="45">
        <v>20157.007405058499</v>
      </c>
      <c r="P134" s="45">
        <v>20157.007405058499</v>
      </c>
      <c r="Q134" s="45">
        <v>20157.007405058499</v>
      </c>
      <c r="R134" s="45">
        <v>20157.007405058499</v>
      </c>
      <c r="S134" s="47">
        <v>151026753.25008601</v>
      </c>
      <c r="T134" s="41">
        <v>-151006596.242681</v>
      </c>
      <c r="U134" s="32">
        <v>-151006596.242681</v>
      </c>
      <c r="V134" s="42"/>
    </row>
    <row r="135" spans="1:22">
      <c r="A135" s="29" t="s">
        <v>154</v>
      </c>
      <c r="B135" s="29" t="s">
        <v>17</v>
      </c>
      <c r="C135" s="29" t="s">
        <v>7</v>
      </c>
      <c r="D135" s="29"/>
      <c r="E135" s="29" t="s">
        <v>778</v>
      </c>
      <c r="F135" s="29"/>
      <c r="G135" s="29" t="s">
        <v>147</v>
      </c>
      <c r="H135" s="39">
        <v>46255</v>
      </c>
      <c r="I135" s="29" t="s">
        <v>147</v>
      </c>
      <c r="J135" s="29" t="s">
        <v>161</v>
      </c>
      <c r="K135" s="29" t="s">
        <v>791</v>
      </c>
      <c r="L135" s="29"/>
      <c r="M135" s="29"/>
      <c r="N135" s="30">
        <v>1735329</v>
      </c>
      <c r="O135" s="45">
        <v>2845206485.2965102</v>
      </c>
      <c r="P135" s="45">
        <v>2845206485.2965102</v>
      </c>
      <c r="Q135" s="45">
        <v>2845206485.2965102</v>
      </c>
      <c r="R135" s="45">
        <v>2845206485.2965102</v>
      </c>
      <c r="S135" s="47">
        <v>0</v>
      </c>
      <c r="T135" s="43">
        <v>2845206485.2965102</v>
      </c>
      <c r="U135" s="44">
        <v>2845206485.2965102</v>
      </c>
      <c r="V135" s="42"/>
    </row>
    <row r="136" spans="1:22">
      <c r="A136" s="29" t="s">
        <v>154</v>
      </c>
      <c r="B136" s="29" t="s">
        <v>17</v>
      </c>
      <c r="C136" s="29" t="s">
        <v>7</v>
      </c>
      <c r="D136" s="29"/>
      <c r="E136" s="29" t="s">
        <v>778</v>
      </c>
      <c r="F136" s="29"/>
      <c r="G136" s="29" t="s">
        <v>375</v>
      </c>
      <c r="H136" s="39">
        <v>46255</v>
      </c>
      <c r="I136" s="29" t="s">
        <v>375</v>
      </c>
      <c r="J136" s="29" t="s">
        <v>161</v>
      </c>
      <c r="K136" s="29" t="s">
        <v>791</v>
      </c>
      <c r="L136" s="29"/>
      <c r="M136" s="29"/>
      <c r="N136" s="30">
        <v>1735328</v>
      </c>
      <c r="O136" s="45">
        <v>1632505.4960775001</v>
      </c>
      <c r="P136" s="45">
        <v>1632505.4960775001</v>
      </c>
      <c r="Q136" s="45">
        <v>1632505.4960775001</v>
      </c>
      <c r="R136" s="45">
        <v>1632505.4960775001</v>
      </c>
      <c r="S136" s="47">
        <v>0</v>
      </c>
      <c r="T136" s="43">
        <v>1632505.4960775001</v>
      </c>
      <c r="U136" s="44">
        <v>1632505.4960775001</v>
      </c>
      <c r="V136" s="42"/>
    </row>
    <row r="137" spans="1:22">
      <c r="A137" s="29" t="s">
        <v>154</v>
      </c>
      <c r="B137" s="29" t="s">
        <v>17</v>
      </c>
      <c r="C137" s="29" t="s">
        <v>7</v>
      </c>
      <c r="D137" s="29"/>
      <c r="E137" s="29" t="s">
        <v>778</v>
      </c>
      <c r="F137" s="29"/>
      <c r="G137" s="29" t="s">
        <v>397</v>
      </c>
      <c r="H137" s="39">
        <v>46255</v>
      </c>
      <c r="I137" s="29" t="s">
        <v>397</v>
      </c>
      <c r="J137" s="29" t="s">
        <v>161</v>
      </c>
      <c r="K137" s="29" t="s">
        <v>791</v>
      </c>
      <c r="L137" s="29"/>
      <c r="M137" s="29"/>
      <c r="N137" s="30">
        <v>1735327</v>
      </c>
      <c r="O137" s="45">
        <v>5.4497079540433903E-2</v>
      </c>
      <c r="P137" s="45">
        <v>5.4497079540433903E-2</v>
      </c>
      <c r="Q137" s="45">
        <v>5.4497079540433903E-2</v>
      </c>
      <c r="R137" s="45">
        <v>5.4497079540433903E-2</v>
      </c>
      <c r="S137" s="47">
        <v>0</v>
      </c>
      <c r="T137" s="43">
        <v>5.4497079540433903E-2</v>
      </c>
      <c r="U137" s="44">
        <v>5.4497079540433903E-2</v>
      </c>
      <c r="V137" s="42"/>
    </row>
    <row r="138" spans="1:22">
      <c r="A138" s="29" t="s">
        <v>154</v>
      </c>
      <c r="B138" s="29" t="s">
        <v>17</v>
      </c>
      <c r="C138" s="29" t="s">
        <v>7</v>
      </c>
      <c r="D138" s="29"/>
      <c r="E138" s="29" t="s">
        <v>778</v>
      </c>
      <c r="F138" s="29"/>
      <c r="G138" s="29" t="s">
        <v>334</v>
      </c>
      <c r="H138" s="39">
        <v>46255</v>
      </c>
      <c r="I138" s="29" t="s">
        <v>334</v>
      </c>
      <c r="J138" s="29" t="s">
        <v>161</v>
      </c>
      <c r="K138" s="29" t="s">
        <v>791</v>
      </c>
      <c r="L138" s="29"/>
      <c r="M138" s="29"/>
      <c r="N138" s="30">
        <v>1735326</v>
      </c>
      <c r="O138" s="45">
        <v>805883.44633920095</v>
      </c>
      <c r="P138" s="45">
        <v>805883.44633920095</v>
      </c>
      <c r="Q138" s="45">
        <v>805883.44633920095</v>
      </c>
      <c r="R138" s="45">
        <v>805883.44633920095</v>
      </c>
      <c r="S138" s="47">
        <v>0</v>
      </c>
      <c r="T138" s="43">
        <v>805883.44633920095</v>
      </c>
      <c r="U138" s="44">
        <v>805883.44633920095</v>
      </c>
      <c r="V138" s="42"/>
    </row>
  </sheetData>
  <autoFilter ref="A1:V138" xr:uid="{70B88F72-B613-4960-A643-408B8502C111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7097-97E3-492A-BF4D-4F73B2EB1D50}">
  <dimension ref="A1:CN759"/>
  <sheetViews>
    <sheetView workbookViewId="0">
      <selection activeCell="B15" sqref="B15"/>
    </sheetView>
  </sheetViews>
  <sheetFormatPr defaultRowHeight="15"/>
  <cols>
    <col min="20" max="20" width="9.140625" style="10"/>
    <col min="26" max="26" width="20.5703125" style="16" bestFit="1" customWidth="1"/>
    <col min="28" max="28" width="12.7109375" style="10" bestFit="1" customWidth="1"/>
  </cols>
  <sheetData>
    <row r="1" spans="1:9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s="10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s="16" t="s">
        <v>43</v>
      </c>
      <c r="AA1" t="s">
        <v>44</v>
      </c>
      <c r="AB1" s="10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8</v>
      </c>
      <c r="CD1" t="s">
        <v>98</v>
      </c>
      <c r="CE1" t="s">
        <v>99</v>
      </c>
      <c r="CF1" t="s">
        <v>100</v>
      </c>
      <c r="CG1" t="s">
        <v>101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</row>
    <row r="2" spans="1:92">
      <c r="A2" t="s">
        <v>109</v>
      </c>
      <c r="B2" t="s">
        <v>110</v>
      </c>
      <c r="C2" t="s">
        <v>111</v>
      </c>
      <c r="D2" t="s">
        <v>112</v>
      </c>
      <c r="F2" t="s">
        <v>113</v>
      </c>
      <c r="G2" t="s">
        <v>109</v>
      </c>
      <c r="H2">
        <v>1</v>
      </c>
      <c r="I2" s="9">
        <v>0</v>
      </c>
      <c r="J2">
        <v>1</v>
      </c>
      <c r="L2">
        <v>1735081</v>
      </c>
      <c r="M2" t="s">
        <v>114</v>
      </c>
      <c r="N2" t="s">
        <v>115</v>
      </c>
      <c r="O2" s="9">
        <v>0</v>
      </c>
      <c r="P2">
        <v>1734482</v>
      </c>
      <c r="Q2" t="s">
        <v>116</v>
      </c>
      <c r="S2" s="9">
        <v>0</v>
      </c>
      <c r="T2" s="10" t="s">
        <v>117</v>
      </c>
      <c r="U2">
        <v>1734482</v>
      </c>
      <c r="V2">
        <v>2</v>
      </c>
      <c r="W2" t="s">
        <v>118</v>
      </c>
      <c r="X2" t="s">
        <v>119</v>
      </c>
      <c r="Y2">
        <v>0</v>
      </c>
      <c r="Z2" s="16">
        <v>-419301750</v>
      </c>
      <c r="AA2">
        <v>3.6039282818269998E-3</v>
      </c>
      <c r="AB2" s="10">
        <v>-1511133.4354445499</v>
      </c>
      <c r="AC2" t="s">
        <v>120</v>
      </c>
      <c r="AF2" t="s">
        <v>121</v>
      </c>
      <c r="AI2">
        <v>0</v>
      </c>
      <c r="AJ2" s="9">
        <v>0</v>
      </c>
      <c r="AK2" s="9">
        <v>0</v>
      </c>
      <c r="AL2" t="s">
        <v>114</v>
      </c>
      <c r="AM2" t="s">
        <v>120</v>
      </c>
      <c r="AN2" s="9">
        <v>0</v>
      </c>
      <c r="AO2" t="s">
        <v>122</v>
      </c>
      <c r="AP2" t="s">
        <v>114</v>
      </c>
      <c r="AQ2">
        <v>1</v>
      </c>
      <c r="AR2">
        <v>1</v>
      </c>
      <c r="AT2" t="s">
        <v>123</v>
      </c>
      <c r="AU2" t="s">
        <v>124</v>
      </c>
      <c r="AX2" t="s">
        <v>122</v>
      </c>
      <c r="BA2">
        <v>-419301750</v>
      </c>
      <c r="BB2" t="s">
        <v>120</v>
      </c>
      <c r="BC2">
        <v>0</v>
      </c>
      <c r="BE2" t="s">
        <v>125</v>
      </c>
      <c r="BF2">
        <v>3.6034999999999999E-3</v>
      </c>
      <c r="BG2">
        <v>19717</v>
      </c>
      <c r="BH2">
        <v>1005199</v>
      </c>
      <c r="BI2" t="s">
        <v>109</v>
      </c>
      <c r="BJ2" t="s">
        <v>126</v>
      </c>
      <c r="BL2" t="s">
        <v>127</v>
      </c>
      <c r="BM2" t="s">
        <v>128</v>
      </c>
      <c r="BN2" t="s">
        <v>129</v>
      </c>
      <c r="BO2">
        <v>85948</v>
      </c>
      <c r="BQ2">
        <v>1330</v>
      </c>
      <c r="BR2">
        <v>750271</v>
      </c>
      <c r="BS2" t="s">
        <v>130</v>
      </c>
      <c r="BT2">
        <v>0</v>
      </c>
      <c r="BU2" t="s">
        <v>109</v>
      </c>
      <c r="BV2">
        <v>0</v>
      </c>
      <c r="BW2" s="9">
        <v>0</v>
      </c>
      <c r="BX2" t="s">
        <v>131</v>
      </c>
      <c r="BY2" t="s">
        <v>109</v>
      </c>
      <c r="BZ2" t="s">
        <v>109</v>
      </c>
      <c r="CA2" t="s">
        <v>132</v>
      </c>
      <c r="CD2" t="s">
        <v>109</v>
      </c>
      <c r="CE2" t="s">
        <v>133</v>
      </c>
      <c r="CF2" t="s">
        <v>134</v>
      </c>
      <c r="CG2" t="s">
        <v>135</v>
      </c>
      <c r="CI2" t="s">
        <v>136</v>
      </c>
      <c r="CM2" t="s">
        <v>114</v>
      </c>
    </row>
    <row r="3" spans="1:92">
      <c r="A3" t="s">
        <v>109</v>
      </c>
      <c r="B3" t="s">
        <v>110</v>
      </c>
      <c r="C3" t="s">
        <v>111</v>
      </c>
      <c r="D3" t="s">
        <v>112</v>
      </c>
      <c r="F3" t="s">
        <v>113</v>
      </c>
      <c r="G3" t="s">
        <v>109</v>
      </c>
      <c r="H3">
        <v>1</v>
      </c>
      <c r="I3" s="9">
        <v>0</v>
      </c>
      <c r="J3">
        <v>1</v>
      </c>
      <c r="L3">
        <v>1735082</v>
      </c>
      <c r="M3" t="s">
        <v>114</v>
      </c>
      <c r="N3" t="s">
        <v>115</v>
      </c>
      <c r="O3" s="9">
        <v>0</v>
      </c>
      <c r="P3">
        <v>1734483</v>
      </c>
      <c r="Q3" t="s">
        <v>116</v>
      </c>
      <c r="S3" s="9">
        <v>0</v>
      </c>
      <c r="T3" s="10" t="s">
        <v>117</v>
      </c>
      <c r="U3">
        <v>1734483</v>
      </c>
      <c r="V3">
        <v>2</v>
      </c>
      <c r="W3" t="s">
        <v>118</v>
      </c>
      <c r="X3" t="s">
        <v>137</v>
      </c>
      <c r="Y3">
        <v>0</v>
      </c>
      <c r="Z3" s="16">
        <v>499839919.06</v>
      </c>
      <c r="AA3">
        <v>3.6039282818269998E-3</v>
      </c>
      <c r="AB3" s="10">
        <v>1801387.2206864499</v>
      </c>
      <c r="AC3" t="s">
        <v>120</v>
      </c>
      <c r="AF3" t="s">
        <v>121</v>
      </c>
      <c r="AI3">
        <v>0</v>
      </c>
      <c r="AJ3" s="9">
        <v>0</v>
      </c>
      <c r="AK3" s="9">
        <v>0</v>
      </c>
      <c r="AL3" t="s">
        <v>114</v>
      </c>
      <c r="AM3" t="s">
        <v>120</v>
      </c>
      <c r="AN3" s="9">
        <v>0</v>
      </c>
      <c r="AO3" t="s">
        <v>122</v>
      </c>
      <c r="AP3" t="s">
        <v>114</v>
      </c>
      <c r="AQ3">
        <v>1</v>
      </c>
      <c r="AR3">
        <v>1</v>
      </c>
      <c r="AT3" t="s">
        <v>123</v>
      </c>
      <c r="AU3" t="s">
        <v>124</v>
      </c>
      <c r="AX3" t="s">
        <v>120</v>
      </c>
      <c r="BA3">
        <v>499839919.06</v>
      </c>
      <c r="BB3" t="s">
        <v>120</v>
      </c>
      <c r="BC3">
        <v>0</v>
      </c>
      <c r="BE3" t="s">
        <v>125</v>
      </c>
      <c r="BF3">
        <v>3.6034999999999999E-3</v>
      </c>
      <c r="BG3">
        <v>19717</v>
      </c>
      <c r="BH3">
        <v>1005199</v>
      </c>
      <c r="BI3" t="s">
        <v>109</v>
      </c>
      <c r="BJ3" t="s">
        <v>126</v>
      </c>
      <c r="BL3" t="s">
        <v>127</v>
      </c>
      <c r="BM3" t="s">
        <v>128</v>
      </c>
      <c r="BN3" t="s">
        <v>129</v>
      </c>
      <c r="BO3">
        <v>85948</v>
      </c>
      <c r="BQ3">
        <v>1330</v>
      </c>
      <c r="BR3">
        <v>750273</v>
      </c>
      <c r="BS3" t="s">
        <v>130</v>
      </c>
      <c r="BT3">
        <v>0</v>
      </c>
      <c r="BU3" t="s">
        <v>109</v>
      </c>
      <c r="BV3">
        <v>0</v>
      </c>
      <c r="BW3" s="9">
        <v>0</v>
      </c>
      <c r="BX3" t="s">
        <v>131</v>
      </c>
      <c r="BY3" t="s">
        <v>109</v>
      </c>
      <c r="BZ3" t="s">
        <v>109</v>
      </c>
      <c r="CA3" t="s">
        <v>132</v>
      </c>
      <c r="CD3" t="s">
        <v>109</v>
      </c>
      <c r="CE3" t="s">
        <v>133</v>
      </c>
      <c r="CF3" t="s">
        <v>134</v>
      </c>
      <c r="CG3" t="s">
        <v>135</v>
      </c>
      <c r="CI3" t="s">
        <v>136</v>
      </c>
      <c r="CM3" t="s">
        <v>114</v>
      </c>
    </row>
    <row r="4" spans="1:92">
      <c r="A4" t="s">
        <v>109</v>
      </c>
      <c r="B4" t="s">
        <v>110</v>
      </c>
      <c r="C4" t="s">
        <v>111</v>
      </c>
      <c r="D4" t="s">
        <v>112</v>
      </c>
      <c r="F4" t="s">
        <v>113</v>
      </c>
      <c r="G4" t="s">
        <v>109</v>
      </c>
      <c r="H4">
        <v>1</v>
      </c>
      <c r="I4" s="9">
        <v>0</v>
      </c>
      <c r="J4">
        <v>1</v>
      </c>
      <c r="L4">
        <v>1735123</v>
      </c>
      <c r="M4" t="s">
        <v>138</v>
      </c>
      <c r="N4" t="s">
        <v>115</v>
      </c>
      <c r="O4" s="9">
        <v>0</v>
      </c>
      <c r="P4">
        <v>1734524</v>
      </c>
      <c r="Q4" t="s">
        <v>116</v>
      </c>
      <c r="S4" s="9">
        <v>0</v>
      </c>
      <c r="T4" s="10" t="s">
        <v>117</v>
      </c>
      <c r="U4">
        <v>1734524</v>
      </c>
      <c r="V4">
        <v>2</v>
      </c>
      <c r="W4" t="s">
        <v>118</v>
      </c>
      <c r="X4" t="s">
        <v>119</v>
      </c>
      <c r="Y4">
        <v>0</v>
      </c>
      <c r="Z4" s="16">
        <v>-652164375.83000004</v>
      </c>
      <c r="AA4">
        <v>2.08055059691E-2</v>
      </c>
      <c r="AB4" s="15">
        <v>-13568609.8141654</v>
      </c>
      <c r="AC4" t="s">
        <v>120</v>
      </c>
      <c r="AF4" t="s">
        <v>121</v>
      </c>
      <c r="AI4">
        <v>0</v>
      </c>
      <c r="AJ4" s="9">
        <v>0</v>
      </c>
      <c r="AK4" s="9">
        <v>0</v>
      </c>
      <c r="AL4" t="s">
        <v>138</v>
      </c>
      <c r="AM4" t="s">
        <v>120</v>
      </c>
      <c r="AN4" s="9">
        <v>0</v>
      </c>
      <c r="AO4" t="s">
        <v>122</v>
      </c>
      <c r="AP4" t="s">
        <v>138</v>
      </c>
      <c r="AQ4">
        <v>1</v>
      </c>
      <c r="AR4">
        <v>1</v>
      </c>
      <c r="AT4" t="s">
        <v>123</v>
      </c>
      <c r="AU4" t="s">
        <v>124</v>
      </c>
      <c r="AX4" t="s">
        <v>122</v>
      </c>
      <c r="BA4">
        <v>-652164375.83000004</v>
      </c>
      <c r="BB4" t="s">
        <v>120</v>
      </c>
      <c r="BC4">
        <v>0</v>
      </c>
      <c r="BE4" t="s">
        <v>125</v>
      </c>
      <c r="BF4">
        <v>2.0866300000000001E-2</v>
      </c>
      <c r="BG4">
        <v>19717</v>
      </c>
      <c r="BH4">
        <v>1005199</v>
      </c>
      <c r="BI4" t="s">
        <v>109</v>
      </c>
      <c r="BJ4" t="s">
        <v>126</v>
      </c>
      <c r="BL4" t="s">
        <v>127</v>
      </c>
      <c r="BM4" t="s">
        <v>128</v>
      </c>
      <c r="BN4" t="s">
        <v>129</v>
      </c>
      <c r="BO4">
        <v>85948</v>
      </c>
      <c r="BQ4">
        <v>1358</v>
      </c>
      <c r="BR4">
        <v>247992</v>
      </c>
      <c r="BS4" t="s">
        <v>130</v>
      </c>
      <c r="BT4">
        <v>0</v>
      </c>
      <c r="BU4" t="s">
        <v>109</v>
      </c>
      <c r="BV4">
        <v>0</v>
      </c>
      <c r="BW4" s="9">
        <v>0</v>
      </c>
      <c r="BX4" t="s">
        <v>131</v>
      </c>
      <c r="BY4" t="s">
        <v>109</v>
      </c>
      <c r="BZ4" t="s">
        <v>109</v>
      </c>
      <c r="CA4" t="s">
        <v>132</v>
      </c>
      <c r="CD4" t="s">
        <v>109</v>
      </c>
      <c r="CE4" t="s">
        <v>133</v>
      </c>
      <c r="CF4" t="s">
        <v>134</v>
      </c>
      <c r="CG4" t="s">
        <v>135</v>
      </c>
      <c r="CI4" t="s">
        <v>136</v>
      </c>
      <c r="CM4" t="s">
        <v>138</v>
      </c>
    </row>
    <row r="5" spans="1:92">
      <c r="A5" t="s">
        <v>109</v>
      </c>
      <c r="B5" t="s">
        <v>110</v>
      </c>
      <c r="C5" t="s">
        <v>111</v>
      </c>
      <c r="D5" t="s">
        <v>112</v>
      </c>
      <c r="F5" t="s">
        <v>113</v>
      </c>
      <c r="G5" t="s">
        <v>109</v>
      </c>
      <c r="H5">
        <v>1</v>
      </c>
      <c r="I5" s="9">
        <v>0</v>
      </c>
      <c r="J5">
        <v>1</v>
      </c>
      <c r="L5">
        <v>1735125</v>
      </c>
      <c r="M5" t="s">
        <v>138</v>
      </c>
      <c r="N5" t="s">
        <v>115</v>
      </c>
      <c r="O5" s="9">
        <v>0</v>
      </c>
      <c r="P5">
        <v>1734526</v>
      </c>
      <c r="Q5" t="s">
        <v>116</v>
      </c>
      <c r="S5" s="9">
        <v>0</v>
      </c>
      <c r="T5" s="10" t="s">
        <v>117</v>
      </c>
      <c r="U5">
        <v>1734526</v>
      </c>
      <c r="V5">
        <v>2</v>
      </c>
      <c r="W5" t="s">
        <v>118</v>
      </c>
      <c r="X5" t="s">
        <v>119</v>
      </c>
      <c r="Y5">
        <v>0</v>
      </c>
      <c r="Z5" s="16">
        <v>-140218921.27000001</v>
      </c>
      <c r="AA5">
        <v>2.08055059691E-2</v>
      </c>
      <c r="AB5" s="10">
        <v>-2917325.6034637401</v>
      </c>
      <c r="AC5" t="s">
        <v>120</v>
      </c>
      <c r="AF5" t="s">
        <v>121</v>
      </c>
      <c r="AI5">
        <v>0</v>
      </c>
      <c r="AJ5" s="9">
        <v>0</v>
      </c>
      <c r="AK5" s="9">
        <v>0</v>
      </c>
      <c r="AL5" t="s">
        <v>138</v>
      </c>
      <c r="AM5" t="s">
        <v>120</v>
      </c>
      <c r="AN5" s="9">
        <v>0</v>
      </c>
      <c r="AO5" t="s">
        <v>122</v>
      </c>
      <c r="AP5" t="s">
        <v>138</v>
      </c>
      <c r="AQ5">
        <v>1</v>
      </c>
      <c r="AR5">
        <v>1</v>
      </c>
      <c r="AT5" t="s">
        <v>123</v>
      </c>
      <c r="AU5" t="s">
        <v>124</v>
      </c>
      <c r="AX5" t="s">
        <v>122</v>
      </c>
      <c r="BA5">
        <v>-140218921.27000001</v>
      </c>
      <c r="BB5" t="s">
        <v>120</v>
      </c>
      <c r="BC5">
        <v>0</v>
      </c>
      <c r="BE5" t="s">
        <v>125</v>
      </c>
      <c r="BF5">
        <v>2.0866300000000001E-2</v>
      </c>
      <c r="BG5">
        <v>19717</v>
      </c>
      <c r="BH5">
        <v>1005199</v>
      </c>
      <c r="BI5" t="s">
        <v>109</v>
      </c>
      <c r="BJ5" t="s">
        <v>126</v>
      </c>
      <c r="BL5" t="s">
        <v>127</v>
      </c>
      <c r="BM5" t="s">
        <v>128</v>
      </c>
      <c r="BN5" t="s">
        <v>129</v>
      </c>
      <c r="BO5">
        <v>85948</v>
      </c>
      <c r="BQ5">
        <v>1358</v>
      </c>
      <c r="BR5">
        <v>247996</v>
      </c>
      <c r="BS5" t="s">
        <v>130</v>
      </c>
      <c r="BT5">
        <v>0</v>
      </c>
      <c r="BU5" t="s">
        <v>109</v>
      </c>
      <c r="BV5">
        <v>0</v>
      </c>
      <c r="BW5" s="9">
        <v>0</v>
      </c>
      <c r="BX5" t="s">
        <v>131</v>
      </c>
      <c r="BY5" t="s">
        <v>109</v>
      </c>
      <c r="BZ5" t="s">
        <v>109</v>
      </c>
      <c r="CA5" t="s">
        <v>132</v>
      </c>
      <c r="CD5" t="s">
        <v>109</v>
      </c>
      <c r="CE5" t="s">
        <v>133</v>
      </c>
      <c r="CF5" t="s">
        <v>134</v>
      </c>
      <c r="CG5" t="s">
        <v>135</v>
      </c>
      <c r="CI5" t="s">
        <v>136</v>
      </c>
      <c r="CM5" t="s">
        <v>138</v>
      </c>
    </row>
    <row r="6" spans="1:92">
      <c r="A6" t="s">
        <v>109</v>
      </c>
      <c r="B6" t="s">
        <v>110</v>
      </c>
      <c r="C6" t="s">
        <v>111</v>
      </c>
      <c r="D6" t="s">
        <v>112</v>
      </c>
      <c r="F6" t="s">
        <v>113</v>
      </c>
      <c r="G6" t="s">
        <v>109</v>
      </c>
      <c r="H6">
        <v>1</v>
      </c>
      <c r="I6" s="9">
        <v>0</v>
      </c>
      <c r="J6">
        <v>1</v>
      </c>
      <c r="L6">
        <v>1735124</v>
      </c>
      <c r="M6" t="s">
        <v>138</v>
      </c>
      <c r="N6" t="s">
        <v>115</v>
      </c>
      <c r="O6" s="9">
        <v>0</v>
      </c>
      <c r="P6">
        <v>1734525</v>
      </c>
      <c r="Q6" t="s">
        <v>116</v>
      </c>
      <c r="S6" s="9">
        <v>0</v>
      </c>
      <c r="T6" s="10" t="s">
        <v>117</v>
      </c>
      <c r="U6">
        <v>1734525</v>
      </c>
      <c r="V6">
        <v>2</v>
      </c>
      <c r="W6" t="s">
        <v>118</v>
      </c>
      <c r="X6" t="s">
        <v>119</v>
      </c>
      <c r="Y6">
        <v>0</v>
      </c>
      <c r="Z6" s="16">
        <v>-15000</v>
      </c>
      <c r="AA6">
        <v>2.08055059691E-2</v>
      </c>
      <c r="AB6" s="10">
        <v>-312.0825895365</v>
      </c>
      <c r="AC6" t="s">
        <v>120</v>
      </c>
      <c r="AF6" t="s">
        <v>121</v>
      </c>
      <c r="AI6">
        <v>0</v>
      </c>
      <c r="AJ6" s="9">
        <v>0</v>
      </c>
      <c r="AK6" s="9">
        <v>0</v>
      </c>
      <c r="AL6" t="s">
        <v>138</v>
      </c>
      <c r="AM6" t="s">
        <v>120</v>
      </c>
      <c r="AN6" s="9">
        <v>0</v>
      </c>
      <c r="AO6" t="s">
        <v>122</v>
      </c>
      <c r="AP6" t="s">
        <v>138</v>
      </c>
      <c r="AQ6">
        <v>1</v>
      </c>
      <c r="AR6">
        <v>1</v>
      </c>
      <c r="AT6" t="s">
        <v>123</v>
      </c>
      <c r="AU6" t="s">
        <v>124</v>
      </c>
      <c r="AX6" t="s">
        <v>122</v>
      </c>
      <c r="BA6">
        <v>-15000</v>
      </c>
      <c r="BB6" t="s">
        <v>120</v>
      </c>
      <c r="BC6">
        <v>0</v>
      </c>
      <c r="BE6" t="s">
        <v>125</v>
      </c>
      <c r="BF6">
        <v>2.0866300000000001E-2</v>
      </c>
      <c r="BG6">
        <v>19717</v>
      </c>
      <c r="BH6">
        <v>1005199</v>
      </c>
      <c r="BI6" t="s">
        <v>109</v>
      </c>
      <c r="BJ6" t="s">
        <v>126</v>
      </c>
      <c r="BL6" t="s">
        <v>127</v>
      </c>
      <c r="BM6" t="s">
        <v>128</v>
      </c>
      <c r="BN6" t="s">
        <v>129</v>
      </c>
      <c r="BO6">
        <v>85948</v>
      </c>
      <c r="BQ6">
        <v>1358</v>
      </c>
      <c r="BR6">
        <v>247994</v>
      </c>
      <c r="BS6" t="s">
        <v>130</v>
      </c>
      <c r="BT6">
        <v>0</v>
      </c>
      <c r="BU6" t="s">
        <v>109</v>
      </c>
      <c r="BV6">
        <v>0</v>
      </c>
      <c r="BW6" s="9">
        <v>0</v>
      </c>
      <c r="BX6" t="s">
        <v>131</v>
      </c>
      <c r="BY6" t="s">
        <v>109</v>
      </c>
      <c r="BZ6" t="s">
        <v>109</v>
      </c>
      <c r="CA6" t="s">
        <v>132</v>
      </c>
      <c r="CD6" t="s">
        <v>109</v>
      </c>
      <c r="CE6" t="s">
        <v>133</v>
      </c>
      <c r="CF6" t="s">
        <v>134</v>
      </c>
      <c r="CG6" t="s">
        <v>135</v>
      </c>
      <c r="CI6" t="s">
        <v>136</v>
      </c>
      <c r="CM6" t="s">
        <v>138</v>
      </c>
    </row>
    <row r="7" spans="1:92">
      <c r="A7" t="s">
        <v>109</v>
      </c>
      <c r="B7" t="s">
        <v>110</v>
      </c>
      <c r="C7" t="s">
        <v>111</v>
      </c>
      <c r="D7" t="s">
        <v>112</v>
      </c>
      <c r="F7" t="s">
        <v>113</v>
      </c>
      <c r="G7" t="s">
        <v>109</v>
      </c>
      <c r="H7">
        <v>1</v>
      </c>
      <c r="I7" s="9">
        <v>0</v>
      </c>
      <c r="J7">
        <v>1</v>
      </c>
      <c r="L7">
        <v>1735038</v>
      </c>
      <c r="M7" t="s">
        <v>139</v>
      </c>
      <c r="N7" t="s">
        <v>115</v>
      </c>
      <c r="O7" s="9">
        <v>0</v>
      </c>
      <c r="P7">
        <v>1734439</v>
      </c>
      <c r="Q7" t="s">
        <v>116</v>
      </c>
      <c r="S7" s="9">
        <v>0</v>
      </c>
      <c r="T7" s="10" t="s">
        <v>117</v>
      </c>
      <c r="U7">
        <v>1734439</v>
      </c>
      <c r="V7">
        <v>2</v>
      </c>
      <c r="W7" t="s">
        <v>118</v>
      </c>
      <c r="X7" t="s">
        <v>119</v>
      </c>
      <c r="Y7">
        <v>0</v>
      </c>
      <c r="Z7" s="16">
        <v>-1048486</v>
      </c>
      <c r="AA7">
        <v>0.108201687946332</v>
      </c>
      <c r="AB7" s="10">
        <v>-113447.954988097</v>
      </c>
      <c r="AC7" t="s">
        <v>120</v>
      </c>
      <c r="AF7" t="s">
        <v>121</v>
      </c>
      <c r="AI7">
        <v>0</v>
      </c>
      <c r="AJ7" s="9">
        <v>0</v>
      </c>
      <c r="AK7" s="9">
        <v>0</v>
      </c>
      <c r="AL7" t="s">
        <v>139</v>
      </c>
      <c r="AM7" t="s">
        <v>120</v>
      </c>
      <c r="AN7" s="9">
        <v>0</v>
      </c>
      <c r="AO7" t="s">
        <v>122</v>
      </c>
      <c r="AP7" t="s">
        <v>139</v>
      </c>
      <c r="AQ7">
        <v>1</v>
      </c>
      <c r="AR7">
        <v>1</v>
      </c>
      <c r="AT7" t="s">
        <v>123</v>
      </c>
      <c r="AU7" t="s">
        <v>124</v>
      </c>
      <c r="AX7" t="s">
        <v>122</v>
      </c>
      <c r="BA7">
        <v>-1048486</v>
      </c>
      <c r="BB7" t="s">
        <v>120</v>
      </c>
      <c r="BC7">
        <v>0</v>
      </c>
      <c r="BE7" t="s">
        <v>125</v>
      </c>
      <c r="BF7">
        <v>0.1082487</v>
      </c>
      <c r="BG7">
        <v>19717</v>
      </c>
      <c r="BH7">
        <v>1005199</v>
      </c>
      <c r="BI7" t="s">
        <v>109</v>
      </c>
      <c r="BJ7" t="s">
        <v>126</v>
      </c>
      <c r="BL7" t="s">
        <v>127</v>
      </c>
      <c r="BM7" t="s">
        <v>128</v>
      </c>
      <c r="BN7" t="s">
        <v>129</v>
      </c>
      <c r="BO7">
        <v>85948</v>
      </c>
      <c r="BQ7">
        <v>1312</v>
      </c>
      <c r="BR7">
        <v>181037</v>
      </c>
      <c r="BS7" t="s">
        <v>130</v>
      </c>
      <c r="BT7">
        <v>0</v>
      </c>
      <c r="BU7" t="s">
        <v>109</v>
      </c>
      <c r="BV7">
        <v>0</v>
      </c>
      <c r="BW7" s="9">
        <v>0</v>
      </c>
      <c r="BX7" t="s">
        <v>131</v>
      </c>
      <c r="BY7" t="s">
        <v>133</v>
      </c>
      <c r="BZ7" t="s">
        <v>109</v>
      </c>
      <c r="CA7" t="s">
        <v>132</v>
      </c>
      <c r="CD7" t="s">
        <v>109</v>
      </c>
      <c r="CE7" t="s">
        <v>133</v>
      </c>
      <c r="CF7" t="s">
        <v>134</v>
      </c>
      <c r="CG7" t="s">
        <v>135</v>
      </c>
      <c r="CI7" t="s">
        <v>136</v>
      </c>
      <c r="CM7" t="s">
        <v>139</v>
      </c>
    </row>
    <row r="8" spans="1:92">
      <c r="A8" t="s">
        <v>109</v>
      </c>
      <c r="B8" t="s">
        <v>110</v>
      </c>
      <c r="C8" t="s">
        <v>111</v>
      </c>
      <c r="D8" t="s">
        <v>112</v>
      </c>
      <c r="F8" t="s">
        <v>113</v>
      </c>
      <c r="G8" t="s">
        <v>109</v>
      </c>
      <c r="H8">
        <v>1</v>
      </c>
      <c r="I8" s="9">
        <v>0</v>
      </c>
      <c r="J8">
        <v>1</v>
      </c>
      <c r="L8">
        <v>1735036</v>
      </c>
      <c r="M8" t="s">
        <v>139</v>
      </c>
      <c r="N8" t="s">
        <v>115</v>
      </c>
      <c r="O8" s="9">
        <v>0</v>
      </c>
      <c r="P8">
        <v>1734437</v>
      </c>
      <c r="Q8" t="s">
        <v>116</v>
      </c>
      <c r="S8" s="9">
        <v>0</v>
      </c>
      <c r="T8" s="10" t="s">
        <v>117</v>
      </c>
      <c r="U8">
        <v>1734437</v>
      </c>
      <c r="V8">
        <v>2</v>
      </c>
      <c r="W8" t="s">
        <v>118</v>
      </c>
      <c r="X8" t="s">
        <v>119</v>
      </c>
      <c r="Y8">
        <v>0</v>
      </c>
      <c r="Z8" s="16">
        <v>-942188.11</v>
      </c>
      <c r="AA8">
        <v>0.108201687946332</v>
      </c>
      <c r="AB8" s="10">
        <v>-101946.343864964</v>
      </c>
      <c r="AC8" t="s">
        <v>120</v>
      </c>
      <c r="AF8" t="s">
        <v>121</v>
      </c>
      <c r="AI8">
        <v>0</v>
      </c>
      <c r="AJ8" s="9">
        <v>0</v>
      </c>
      <c r="AK8" s="9">
        <v>0</v>
      </c>
      <c r="AL8" t="s">
        <v>139</v>
      </c>
      <c r="AM8" t="s">
        <v>120</v>
      </c>
      <c r="AN8" s="9">
        <v>0</v>
      </c>
      <c r="AO8" t="s">
        <v>122</v>
      </c>
      <c r="AP8" t="s">
        <v>139</v>
      </c>
      <c r="AQ8">
        <v>1</v>
      </c>
      <c r="AR8">
        <v>1</v>
      </c>
      <c r="AT8" t="s">
        <v>123</v>
      </c>
      <c r="AU8" t="s">
        <v>124</v>
      </c>
      <c r="AX8" t="s">
        <v>122</v>
      </c>
      <c r="BA8">
        <v>-942188.11</v>
      </c>
      <c r="BB8" t="s">
        <v>120</v>
      </c>
      <c r="BC8">
        <v>0</v>
      </c>
      <c r="BE8" t="s">
        <v>125</v>
      </c>
      <c r="BF8">
        <v>0.1082487</v>
      </c>
      <c r="BG8">
        <v>19717</v>
      </c>
      <c r="BH8">
        <v>1005199</v>
      </c>
      <c r="BI8" t="s">
        <v>109</v>
      </c>
      <c r="BJ8" t="s">
        <v>126</v>
      </c>
      <c r="BL8" t="s">
        <v>127</v>
      </c>
      <c r="BM8" t="s">
        <v>128</v>
      </c>
      <c r="BN8" t="s">
        <v>129</v>
      </c>
      <c r="BO8">
        <v>85948</v>
      </c>
      <c r="BQ8">
        <v>1312</v>
      </c>
      <c r="BR8">
        <v>181033</v>
      </c>
      <c r="BS8" t="s">
        <v>130</v>
      </c>
      <c r="BT8">
        <v>0</v>
      </c>
      <c r="BU8" t="s">
        <v>109</v>
      </c>
      <c r="BV8">
        <v>0</v>
      </c>
      <c r="BW8" s="9">
        <v>0</v>
      </c>
      <c r="BX8" t="s">
        <v>131</v>
      </c>
      <c r="BY8" t="s">
        <v>133</v>
      </c>
      <c r="BZ8" t="s">
        <v>109</v>
      </c>
      <c r="CA8" t="s">
        <v>132</v>
      </c>
      <c r="CD8" t="s">
        <v>109</v>
      </c>
      <c r="CE8" t="s">
        <v>133</v>
      </c>
      <c r="CF8" t="s">
        <v>134</v>
      </c>
      <c r="CG8" t="s">
        <v>135</v>
      </c>
      <c r="CI8" t="s">
        <v>136</v>
      </c>
      <c r="CM8" t="s">
        <v>139</v>
      </c>
    </row>
    <row r="9" spans="1:92">
      <c r="A9" t="s">
        <v>109</v>
      </c>
      <c r="B9" t="s">
        <v>110</v>
      </c>
      <c r="C9" t="s">
        <v>111</v>
      </c>
      <c r="D9" t="s">
        <v>112</v>
      </c>
      <c r="F9" t="s">
        <v>113</v>
      </c>
      <c r="G9" t="s">
        <v>109</v>
      </c>
      <c r="H9">
        <v>1</v>
      </c>
      <c r="I9" s="9">
        <v>0</v>
      </c>
      <c r="J9">
        <v>1</v>
      </c>
      <c r="L9">
        <v>1735037</v>
      </c>
      <c r="M9" t="s">
        <v>139</v>
      </c>
      <c r="N9" t="s">
        <v>115</v>
      </c>
      <c r="O9" s="9">
        <v>0</v>
      </c>
      <c r="P9">
        <v>1734438</v>
      </c>
      <c r="Q9" t="s">
        <v>116</v>
      </c>
      <c r="S9" s="9">
        <v>0</v>
      </c>
      <c r="T9" s="10" t="s">
        <v>117</v>
      </c>
      <c r="U9">
        <v>1734438</v>
      </c>
      <c r="V9">
        <v>2</v>
      </c>
      <c r="W9" t="s">
        <v>118</v>
      </c>
      <c r="X9" t="s">
        <v>119</v>
      </c>
      <c r="Y9">
        <v>0</v>
      </c>
      <c r="Z9" s="16">
        <v>-1099120</v>
      </c>
      <c r="AA9">
        <v>0.108201687946332</v>
      </c>
      <c r="AB9" s="10">
        <v>-118926.63925557199</v>
      </c>
      <c r="AC9" t="s">
        <v>120</v>
      </c>
      <c r="AF9" t="s">
        <v>121</v>
      </c>
      <c r="AI9">
        <v>0</v>
      </c>
      <c r="AJ9" s="9">
        <v>0</v>
      </c>
      <c r="AK9" s="9">
        <v>0</v>
      </c>
      <c r="AL9" t="s">
        <v>139</v>
      </c>
      <c r="AM9" t="s">
        <v>120</v>
      </c>
      <c r="AN9" s="9">
        <v>0</v>
      </c>
      <c r="AO9" t="s">
        <v>122</v>
      </c>
      <c r="AP9" t="s">
        <v>139</v>
      </c>
      <c r="AQ9">
        <v>1</v>
      </c>
      <c r="AR9">
        <v>1</v>
      </c>
      <c r="AT9" t="s">
        <v>123</v>
      </c>
      <c r="AU9" t="s">
        <v>124</v>
      </c>
      <c r="AX9" t="s">
        <v>122</v>
      </c>
      <c r="BA9">
        <v>-1099120</v>
      </c>
      <c r="BB9" t="s">
        <v>120</v>
      </c>
      <c r="BC9">
        <v>0</v>
      </c>
      <c r="BE9" t="s">
        <v>125</v>
      </c>
      <c r="BF9">
        <v>0.1082487</v>
      </c>
      <c r="BG9">
        <v>19717</v>
      </c>
      <c r="BH9">
        <v>1005199</v>
      </c>
      <c r="BI9" t="s">
        <v>109</v>
      </c>
      <c r="BJ9" t="s">
        <v>126</v>
      </c>
      <c r="BL9" t="s">
        <v>127</v>
      </c>
      <c r="BM9" t="s">
        <v>128</v>
      </c>
      <c r="BN9" t="s">
        <v>129</v>
      </c>
      <c r="BO9">
        <v>85948</v>
      </c>
      <c r="BQ9">
        <v>1312</v>
      </c>
      <c r="BR9">
        <v>181035</v>
      </c>
      <c r="BS9" t="s">
        <v>130</v>
      </c>
      <c r="BT9">
        <v>0</v>
      </c>
      <c r="BU9" t="s">
        <v>109</v>
      </c>
      <c r="BV9">
        <v>0</v>
      </c>
      <c r="BW9" s="9">
        <v>0</v>
      </c>
      <c r="BX9" t="s">
        <v>131</v>
      </c>
      <c r="BY9" t="s">
        <v>133</v>
      </c>
      <c r="BZ9" t="s">
        <v>109</v>
      </c>
      <c r="CA9" t="s">
        <v>132</v>
      </c>
      <c r="CD9" t="s">
        <v>109</v>
      </c>
      <c r="CE9" t="s">
        <v>133</v>
      </c>
      <c r="CF9" t="s">
        <v>134</v>
      </c>
      <c r="CG9" t="s">
        <v>135</v>
      </c>
      <c r="CI9" t="s">
        <v>136</v>
      </c>
      <c r="CM9" t="s">
        <v>139</v>
      </c>
    </row>
    <row r="10" spans="1:92">
      <c r="A10" t="s">
        <v>109</v>
      </c>
      <c r="B10" t="s">
        <v>110</v>
      </c>
      <c r="C10" t="s">
        <v>111</v>
      </c>
      <c r="D10" t="s">
        <v>112</v>
      </c>
      <c r="F10" t="s">
        <v>113</v>
      </c>
      <c r="G10" t="s">
        <v>109</v>
      </c>
      <c r="H10">
        <v>1</v>
      </c>
      <c r="I10" s="9">
        <v>0</v>
      </c>
      <c r="J10">
        <v>1</v>
      </c>
      <c r="L10">
        <v>1734980</v>
      </c>
      <c r="M10" t="s">
        <v>140</v>
      </c>
      <c r="N10" t="s">
        <v>115</v>
      </c>
      <c r="O10" s="9">
        <v>0</v>
      </c>
      <c r="P10">
        <v>1734381</v>
      </c>
      <c r="Q10" t="s">
        <v>116</v>
      </c>
      <c r="S10" s="9">
        <v>0</v>
      </c>
      <c r="T10" s="10" t="s">
        <v>117</v>
      </c>
      <c r="U10">
        <v>1734381</v>
      </c>
      <c r="V10">
        <v>2</v>
      </c>
      <c r="W10" t="s">
        <v>118</v>
      </c>
      <c r="X10" t="s">
        <v>119</v>
      </c>
      <c r="Y10">
        <v>0</v>
      </c>
      <c r="Z10" s="16">
        <v>-348127.8</v>
      </c>
      <c r="AA10">
        <v>0.383877159309021</v>
      </c>
      <c r="AB10" s="10">
        <v>-133638.31094049901</v>
      </c>
      <c r="AC10" t="s">
        <v>120</v>
      </c>
      <c r="AF10" t="s">
        <v>121</v>
      </c>
      <c r="AI10">
        <v>0</v>
      </c>
      <c r="AJ10" s="9">
        <v>0</v>
      </c>
      <c r="AK10" s="9">
        <v>0</v>
      </c>
      <c r="AL10" t="s">
        <v>140</v>
      </c>
      <c r="AM10" t="s">
        <v>120</v>
      </c>
      <c r="AN10" s="9">
        <v>0</v>
      </c>
      <c r="AO10" t="s">
        <v>122</v>
      </c>
      <c r="AP10" t="s">
        <v>140</v>
      </c>
      <c r="AQ10">
        <v>1</v>
      </c>
      <c r="AR10">
        <v>1</v>
      </c>
      <c r="AT10" t="s">
        <v>123</v>
      </c>
      <c r="AU10" t="s">
        <v>124</v>
      </c>
      <c r="AX10" t="s">
        <v>122</v>
      </c>
      <c r="BA10">
        <v>-348127.8</v>
      </c>
      <c r="BB10" t="s">
        <v>120</v>
      </c>
      <c r="BC10">
        <v>0</v>
      </c>
      <c r="BE10" t="s">
        <v>125</v>
      </c>
      <c r="BF10">
        <v>0.38406869999999999</v>
      </c>
      <c r="BG10">
        <v>19717</v>
      </c>
      <c r="BH10">
        <v>1005199</v>
      </c>
      <c r="BI10" t="s">
        <v>109</v>
      </c>
      <c r="BJ10" t="s">
        <v>126</v>
      </c>
      <c r="BL10" t="s">
        <v>127</v>
      </c>
      <c r="BM10" t="s">
        <v>128</v>
      </c>
      <c r="BN10" t="s">
        <v>129</v>
      </c>
      <c r="BO10">
        <v>85948</v>
      </c>
      <c r="BQ10">
        <v>1290</v>
      </c>
      <c r="BR10">
        <v>595577</v>
      </c>
      <c r="BS10" t="s">
        <v>130</v>
      </c>
      <c r="BT10">
        <v>0</v>
      </c>
      <c r="BU10" t="s">
        <v>109</v>
      </c>
      <c r="BV10">
        <v>0</v>
      </c>
      <c r="BW10" s="9">
        <v>0</v>
      </c>
      <c r="BX10" t="s">
        <v>131</v>
      </c>
      <c r="BY10" t="s">
        <v>109</v>
      </c>
      <c r="BZ10" t="s">
        <v>109</v>
      </c>
      <c r="CA10" t="s">
        <v>132</v>
      </c>
      <c r="CD10" t="s">
        <v>109</v>
      </c>
      <c r="CE10" t="s">
        <v>133</v>
      </c>
      <c r="CF10" t="s">
        <v>134</v>
      </c>
      <c r="CG10" t="s">
        <v>135</v>
      </c>
      <c r="CI10" t="s">
        <v>136</v>
      </c>
      <c r="CM10" t="s">
        <v>140</v>
      </c>
    </row>
    <row r="11" spans="1:92">
      <c r="A11" t="s">
        <v>109</v>
      </c>
      <c r="B11" t="s">
        <v>110</v>
      </c>
      <c r="C11" t="s">
        <v>111</v>
      </c>
      <c r="D11" t="s">
        <v>112</v>
      </c>
      <c r="F11" t="s">
        <v>113</v>
      </c>
      <c r="G11" t="s">
        <v>109</v>
      </c>
      <c r="H11">
        <v>1</v>
      </c>
      <c r="I11" s="9">
        <v>0</v>
      </c>
      <c r="J11">
        <v>1</v>
      </c>
      <c r="L11">
        <v>1735110</v>
      </c>
      <c r="M11" t="s">
        <v>141</v>
      </c>
      <c r="N11" t="s">
        <v>115</v>
      </c>
      <c r="O11" s="9">
        <v>0</v>
      </c>
      <c r="P11">
        <v>1734511</v>
      </c>
      <c r="Q11" t="s">
        <v>116</v>
      </c>
      <c r="S11" s="9">
        <v>0</v>
      </c>
      <c r="T11" s="10" t="s">
        <v>117</v>
      </c>
      <c r="U11">
        <v>1734511</v>
      </c>
      <c r="V11">
        <v>2</v>
      </c>
      <c r="W11" t="s">
        <v>118</v>
      </c>
      <c r="X11" t="s">
        <v>119</v>
      </c>
      <c r="Y11">
        <v>0</v>
      </c>
      <c r="Z11" s="16">
        <v>-19986688.420000002</v>
      </c>
      <c r="AA11">
        <v>4.0650406504064998E-2</v>
      </c>
      <c r="AB11" s="10">
        <v>-812467.008943088</v>
      </c>
      <c r="AC11" t="s">
        <v>120</v>
      </c>
      <c r="AF11" t="s">
        <v>121</v>
      </c>
      <c r="AI11">
        <v>0</v>
      </c>
      <c r="AJ11" s="9">
        <v>0</v>
      </c>
      <c r="AK11" s="9">
        <v>0</v>
      </c>
      <c r="AL11" t="s">
        <v>141</v>
      </c>
      <c r="AM11" t="s">
        <v>120</v>
      </c>
      <c r="AN11" s="9">
        <v>0</v>
      </c>
      <c r="AO11" t="s">
        <v>122</v>
      </c>
      <c r="AP11" t="s">
        <v>141</v>
      </c>
      <c r="AQ11">
        <v>1</v>
      </c>
      <c r="AR11">
        <v>1</v>
      </c>
      <c r="AT11" t="s">
        <v>123</v>
      </c>
      <c r="AU11" t="s">
        <v>124</v>
      </c>
      <c r="AX11" t="s">
        <v>122</v>
      </c>
      <c r="BA11">
        <v>-19986688.420000002</v>
      </c>
      <c r="BB11" t="s">
        <v>120</v>
      </c>
      <c r="BC11">
        <v>0</v>
      </c>
      <c r="BE11" t="s">
        <v>125</v>
      </c>
      <c r="BF11">
        <v>4.0734800000000002E-2</v>
      </c>
      <c r="BG11">
        <v>19717</v>
      </c>
      <c r="BH11">
        <v>1005199</v>
      </c>
      <c r="BI11" t="s">
        <v>109</v>
      </c>
      <c r="BJ11" t="s">
        <v>126</v>
      </c>
      <c r="BL11" t="s">
        <v>127</v>
      </c>
      <c r="BM11" t="s">
        <v>128</v>
      </c>
      <c r="BN11" t="s">
        <v>129</v>
      </c>
      <c r="BO11">
        <v>85948</v>
      </c>
      <c r="BQ11">
        <v>1350</v>
      </c>
      <c r="BR11">
        <v>251675</v>
      </c>
      <c r="BS11" t="s">
        <v>130</v>
      </c>
      <c r="BT11">
        <v>0</v>
      </c>
      <c r="BU11" t="s">
        <v>109</v>
      </c>
      <c r="BV11">
        <v>0</v>
      </c>
      <c r="BW11" s="9">
        <v>0</v>
      </c>
      <c r="BX11" t="s">
        <v>131</v>
      </c>
      <c r="BY11" t="s">
        <v>109</v>
      </c>
      <c r="BZ11" t="s">
        <v>109</v>
      </c>
      <c r="CA11" t="s">
        <v>132</v>
      </c>
      <c r="CD11" t="s">
        <v>109</v>
      </c>
      <c r="CE11" t="s">
        <v>133</v>
      </c>
      <c r="CF11" t="s">
        <v>134</v>
      </c>
      <c r="CG11" t="s">
        <v>135</v>
      </c>
      <c r="CI11" t="s">
        <v>136</v>
      </c>
      <c r="CM11" t="s">
        <v>141</v>
      </c>
    </row>
    <row r="12" spans="1:92">
      <c r="A12" t="s">
        <v>109</v>
      </c>
      <c r="B12" t="s">
        <v>110</v>
      </c>
      <c r="C12" t="s">
        <v>111</v>
      </c>
      <c r="D12" t="s">
        <v>112</v>
      </c>
      <c r="F12" t="s">
        <v>113</v>
      </c>
      <c r="G12" t="s">
        <v>109</v>
      </c>
      <c r="H12">
        <v>1</v>
      </c>
      <c r="I12" s="9">
        <v>0</v>
      </c>
      <c r="J12">
        <v>1</v>
      </c>
      <c r="L12">
        <v>1734950</v>
      </c>
      <c r="M12" t="s">
        <v>142</v>
      </c>
      <c r="N12" t="s">
        <v>115</v>
      </c>
      <c r="O12" s="9">
        <v>0</v>
      </c>
      <c r="P12">
        <v>1734351</v>
      </c>
      <c r="Q12" t="s">
        <v>116</v>
      </c>
      <c r="S12" s="9">
        <v>0</v>
      </c>
      <c r="T12" s="10" t="s">
        <v>117</v>
      </c>
      <c r="U12">
        <v>1734351</v>
      </c>
      <c r="V12">
        <v>2</v>
      </c>
      <c r="W12" t="s">
        <v>118</v>
      </c>
      <c r="X12" t="s">
        <v>119</v>
      </c>
      <c r="Y12">
        <v>0</v>
      </c>
      <c r="Z12" s="16">
        <v>-55204882.039999999</v>
      </c>
      <c r="AA12">
        <v>2.1975848542450001E-3</v>
      </c>
      <c r="AB12" s="10">
        <v>-121317.41265148501</v>
      </c>
      <c r="AC12" t="s">
        <v>120</v>
      </c>
      <c r="AF12" t="s">
        <v>121</v>
      </c>
      <c r="AI12">
        <v>0</v>
      </c>
      <c r="AJ12" s="9">
        <v>0</v>
      </c>
      <c r="AK12" s="9">
        <v>0</v>
      </c>
      <c r="AL12" t="s">
        <v>142</v>
      </c>
      <c r="AM12" t="s">
        <v>120</v>
      </c>
      <c r="AN12" s="9">
        <v>0</v>
      </c>
      <c r="AO12" t="s">
        <v>122</v>
      </c>
      <c r="AP12" t="s">
        <v>142</v>
      </c>
      <c r="AQ12">
        <v>1</v>
      </c>
      <c r="AR12">
        <v>1</v>
      </c>
      <c r="AT12" t="s">
        <v>123</v>
      </c>
      <c r="AU12" t="s">
        <v>124</v>
      </c>
      <c r="AX12" t="s">
        <v>122</v>
      </c>
      <c r="BA12">
        <v>-55204882.039999999</v>
      </c>
      <c r="BB12" t="s">
        <v>120</v>
      </c>
      <c r="BC12">
        <v>0</v>
      </c>
      <c r="BE12" t="s">
        <v>125</v>
      </c>
      <c r="BF12">
        <v>2.2079000000000001E-3</v>
      </c>
      <c r="BG12">
        <v>19717</v>
      </c>
      <c r="BH12">
        <v>1005199</v>
      </c>
      <c r="BI12" t="s">
        <v>109</v>
      </c>
      <c r="BJ12" t="s">
        <v>126</v>
      </c>
      <c r="BL12" t="s">
        <v>127</v>
      </c>
      <c r="BM12" t="s">
        <v>128</v>
      </c>
      <c r="BN12" t="s">
        <v>129</v>
      </c>
      <c r="BO12">
        <v>85948</v>
      </c>
      <c r="BQ12">
        <v>1280</v>
      </c>
      <c r="BR12">
        <v>924151</v>
      </c>
      <c r="BS12" t="s">
        <v>130</v>
      </c>
      <c r="BT12">
        <v>0</v>
      </c>
      <c r="BU12" t="s">
        <v>109</v>
      </c>
      <c r="BV12">
        <v>0</v>
      </c>
      <c r="BW12" s="9">
        <v>0</v>
      </c>
      <c r="BX12" t="s">
        <v>131</v>
      </c>
      <c r="BY12" t="s">
        <v>109</v>
      </c>
      <c r="BZ12" t="s">
        <v>109</v>
      </c>
      <c r="CA12" t="s">
        <v>132</v>
      </c>
      <c r="CD12" t="s">
        <v>109</v>
      </c>
      <c r="CE12" t="s">
        <v>133</v>
      </c>
      <c r="CF12" t="s">
        <v>134</v>
      </c>
      <c r="CG12" t="s">
        <v>135</v>
      </c>
      <c r="CI12" t="s">
        <v>136</v>
      </c>
      <c r="CM12" t="s">
        <v>142</v>
      </c>
    </row>
    <row r="13" spans="1:92">
      <c r="A13" t="s">
        <v>109</v>
      </c>
      <c r="B13" t="s">
        <v>110</v>
      </c>
      <c r="C13" t="s">
        <v>111</v>
      </c>
      <c r="D13" t="s">
        <v>112</v>
      </c>
      <c r="F13" t="s">
        <v>113</v>
      </c>
      <c r="G13" t="s">
        <v>109</v>
      </c>
      <c r="H13">
        <v>1</v>
      </c>
      <c r="I13" s="9">
        <v>0</v>
      </c>
      <c r="J13">
        <v>1</v>
      </c>
      <c r="L13">
        <v>1735034</v>
      </c>
      <c r="M13" t="s">
        <v>143</v>
      </c>
      <c r="N13" t="s">
        <v>115</v>
      </c>
      <c r="O13" s="9">
        <v>0</v>
      </c>
      <c r="P13">
        <v>1734435</v>
      </c>
      <c r="Q13" t="s">
        <v>116</v>
      </c>
      <c r="S13" s="9">
        <v>0</v>
      </c>
      <c r="T13" s="10" t="s">
        <v>117</v>
      </c>
      <c r="U13">
        <v>1734435</v>
      </c>
      <c r="V13">
        <v>2</v>
      </c>
      <c r="W13" t="s">
        <v>118</v>
      </c>
      <c r="X13" t="s">
        <v>119</v>
      </c>
      <c r="Y13">
        <v>0</v>
      </c>
      <c r="Z13" s="16">
        <v>-11628569.93</v>
      </c>
      <c r="AA13">
        <v>3.0376670716890002E-3</v>
      </c>
      <c r="AB13" s="10">
        <v>-35323.7239671938</v>
      </c>
      <c r="AC13" t="s">
        <v>120</v>
      </c>
      <c r="AF13" t="s">
        <v>121</v>
      </c>
      <c r="AI13">
        <v>0</v>
      </c>
      <c r="AJ13" s="9">
        <v>0</v>
      </c>
      <c r="AK13" s="9">
        <v>0</v>
      </c>
      <c r="AL13" t="s">
        <v>143</v>
      </c>
      <c r="AM13" t="s">
        <v>120</v>
      </c>
      <c r="AN13" s="9">
        <v>0</v>
      </c>
      <c r="AO13" t="s">
        <v>122</v>
      </c>
      <c r="AP13" t="s">
        <v>143</v>
      </c>
      <c r="AQ13">
        <v>1</v>
      </c>
      <c r="AR13">
        <v>1</v>
      </c>
      <c r="AT13" t="s">
        <v>123</v>
      </c>
      <c r="AU13" t="s">
        <v>124</v>
      </c>
      <c r="AX13" t="s">
        <v>122</v>
      </c>
      <c r="BA13">
        <v>-11628569.93</v>
      </c>
      <c r="BB13" t="s">
        <v>120</v>
      </c>
      <c r="BC13">
        <v>0</v>
      </c>
      <c r="BE13" t="s">
        <v>125</v>
      </c>
      <c r="BF13">
        <v>3.0376000000000001E-3</v>
      </c>
      <c r="BG13">
        <v>19717</v>
      </c>
      <c r="BH13">
        <v>1005199</v>
      </c>
      <c r="BI13" t="s">
        <v>109</v>
      </c>
      <c r="BJ13" t="s">
        <v>126</v>
      </c>
      <c r="BL13" t="s">
        <v>127</v>
      </c>
      <c r="BM13" t="s">
        <v>128</v>
      </c>
      <c r="BN13" t="s">
        <v>129</v>
      </c>
      <c r="BO13">
        <v>85948</v>
      </c>
      <c r="BQ13">
        <v>1311</v>
      </c>
      <c r="BR13">
        <v>151767</v>
      </c>
      <c r="BS13" t="s">
        <v>130</v>
      </c>
      <c r="BT13">
        <v>0</v>
      </c>
      <c r="BU13" t="s">
        <v>109</v>
      </c>
      <c r="BV13">
        <v>0</v>
      </c>
      <c r="BW13" s="9">
        <v>0</v>
      </c>
      <c r="BX13" t="s">
        <v>131</v>
      </c>
      <c r="BY13" t="s">
        <v>109</v>
      </c>
      <c r="BZ13" t="s">
        <v>109</v>
      </c>
      <c r="CA13" t="s">
        <v>132</v>
      </c>
      <c r="CD13" t="s">
        <v>109</v>
      </c>
      <c r="CE13" t="s">
        <v>133</v>
      </c>
      <c r="CF13" t="s">
        <v>134</v>
      </c>
      <c r="CG13" t="s">
        <v>135</v>
      </c>
      <c r="CI13" t="s">
        <v>136</v>
      </c>
      <c r="CM13" t="s">
        <v>143</v>
      </c>
    </row>
    <row r="14" spans="1:92">
      <c r="A14" t="s">
        <v>109</v>
      </c>
      <c r="B14" t="s">
        <v>110</v>
      </c>
      <c r="C14" t="s">
        <v>111</v>
      </c>
      <c r="D14" t="s">
        <v>112</v>
      </c>
      <c r="F14" t="s">
        <v>113</v>
      </c>
      <c r="G14" t="s">
        <v>109</v>
      </c>
      <c r="H14">
        <v>1</v>
      </c>
      <c r="I14" s="9">
        <v>0</v>
      </c>
      <c r="J14">
        <v>1</v>
      </c>
      <c r="L14">
        <v>1734964</v>
      </c>
      <c r="M14" t="s">
        <v>144</v>
      </c>
      <c r="N14" t="s">
        <v>115</v>
      </c>
      <c r="O14" s="9">
        <v>0</v>
      </c>
      <c r="P14">
        <v>1734365</v>
      </c>
      <c r="Q14" t="s">
        <v>116</v>
      </c>
      <c r="S14" s="9">
        <v>0</v>
      </c>
      <c r="T14" s="10" t="s">
        <v>117</v>
      </c>
      <c r="U14">
        <v>1734365</v>
      </c>
      <c r="V14">
        <v>2</v>
      </c>
      <c r="W14" t="s">
        <v>118</v>
      </c>
      <c r="X14" t="s">
        <v>119</v>
      </c>
      <c r="Y14">
        <v>0</v>
      </c>
      <c r="Z14" s="16">
        <v>-22720890</v>
      </c>
      <c r="AA14">
        <v>6.1221035180359998E-3</v>
      </c>
      <c r="AB14" s="10">
        <v>-139099.640601908</v>
      </c>
      <c r="AC14" t="s">
        <v>120</v>
      </c>
      <c r="AF14" t="s">
        <v>121</v>
      </c>
      <c r="AI14">
        <v>0</v>
      </c>
      <c r="AJ14" s="9">
        <v>0</v>
      </c>
      <c r="AK14" s="9">
        <v>0</v>
      </c>
      <c r="AL14" t="s">
        <v>144</v>
      </c>
      <c r="AM14" t="s">
        <v>120</v>
      </c>
      <c r="AN14" s="9">
        <v>0</v>
      </c>
      <c r="AO14" t="s">
        <v>122</v>
      </c>
      <c r="AP14" t="s">
        <v>144</v>
      </c>
      <c r="AQ14">
        <v>1</v>
      </c>
      <c r="AR14">
        <v>1</v>
      </c>
      <c r="AT14" t="s">
        <v>123</v>
      </c>
      <c r="AU14" t="s">
        <v>124</v>
      </c>
      <c r="AX14" t="s">
        <v>122</v>
      </c>
      <c r="BA14">
        <v>-22720890</v>
      </c>
      <c r="BB14" t="s">
        <v>120</v>
      </c>
      <c r="BC14">
        <v>0</v>
      </c>
      <c r="BE14" t="s">
        <v>125</v>
      </c>
      <c r="BF14">
        <v>6.2113999999999997E-3</v>
      </c>
      <c r="BG14">
        <v>19717</v>
      </c>
      <c r="BH14">
        <v>1005199</v>
      </c>
      <c r="BI14" t="s">
        <v>109</v>
      </c>
      <c r="BJ14" t="s">
        <v>126</v>
      </c>
      <c r="BL14" t="s">
        <v>127</v>
      </c>
      <c r="BM14" t="s">
        <v>128</v>
      </c>
      <c r="BN14" t="s">
        <v>129</v>
      </c>
      <c r="BO14">
        <v>85948</v>
      </c>
      <c r="BQ14">
        <v>1284</v>
      </c>
      <c r="BR14">
        <v>374329</v>
      </c>
      <c r="BS14" t="s">
        <v>130</v>
      </c>
      <c r="BT14">
        <v>0</v>
      </c>
      <c r="BU14" t="s">
        <v>109</v>
      </c>
      <c r="BV14">
        <v>0</v>
      </c>
      <c r="BW14" s="9">
        <v>0</v>
      </c>
      <c r="BX14" t="s">
        <v>131</v>
      </c>
      <c r="BY14" t="s">
        <v>109</v>
      </c>
      <c r="BZ14" t="s">
        <v>109</v>
      </c>
      <c r="CA14" t="s">
        <v>132</v>
      </c>
      <c r="CD14" t="s">
        <v>109</v>
      </c>
      <c r="CE14" t="s">
        <v>133</v>
      </c>
      <c r="CF14" t="s">
        <v>134</v>
      </c>
      <c r="CG14" t="s">
        <v>135</v>
      </c>
      <c r="CI14" t="s">
        <v>136</v>
      </c>
      <c r="CM14" t="s">
        <v>144</v>
      </c>
    </row>
    <row r="15" spans="1:92">
      <c r="A15" t="s">
        <v>109</v>
      </c>
      <c r="B15" t="s">
        <v>110</v>
      </c>
      <c r="C15" t="s">
        <v>111</v>
      </c>
      <c r="D15" t="s">
        <v>112</v>
      </c>
      <c r="F15" t="s">
        <v>113</v>
      </c>
      <c r="G15" t="s">
        <v>109</v>
      </c>
      <c r="H15">
        <v>1</v>
      </c>
      <c r="I15" s="9">
        <v>0</v>
      </c>
      <c r="J15">
        <v>1</v>
      </c>
      <c r="L15">
        <v>1734965</v>
      </c>
      <c r="M15" t="s">
        <v>144</v>
      </c>
      <c r="N15" t="s">
        <v>115</v>
      </c>
      <c r="O15" s="9">
        <v>0</v>
      </c>
      <c r="P15">
        <v>1734366</v>
      </c>
      <c r="Q15" t="s">
        <v>116</v>
      </c>
      <c r="S15" s="9">
        <v>0</v>
      </c>
      <c r="T15" s="10" t="s">
        <v>117</v>
      </c>
      <c r="U15">
        <v>1734366</v>
      </c>
      <c r="V15">
        <v>2</v>
      </c>
      <c r="W15" t="s">
        <v>118</v>
      </c>
      <c r="X15" t="s">
        <v>119</v>
      </c>
      <c r="Y15">
        <v>0</v>
      </c>
      <c r="Z15" s="16">
        <v>-15000</v>
      </c>
      <c r="AA15">
        <v>6.1221035180359998E-3</v>
      </c>
      <c r="AB15" s="10">
        <v>-91.83155277054</v>
      </c>
      <c r="AC15" t="s">
        <v>120</v>
      </c>
      <c r="AF15" t="s">
        <v>121</v>
      </c>
      <c r="AI15">
        <v>0</v>
      </c>
      <c r="AJ15" s="9">
        <v>0</v>
      </c>
      <c r="AK15" s="9">
        <v>0</v>
      </c>
      <c r="AL15" t="s">
        <v>144</v>
      </c>
      <c r="AM15" t="s">
        <v>120</v>
      </c>
      <c r="AN15" s="9">
        <v>0</v>
      </c>
      <c r="AO15" t="s">
        <v>122</v>
      </c>
      <c r="AP15" t="s">
        <v>144</v>
      </c>
      <c r="AQ15">
        <v>1</v>
      </c>
      <c r="AR15">
        <v>1</v>
      </c>
      <c r="AT15" t="s">
        <v>123</v>
      </c>
      <c r="AU15" t="s">
        <v>124</v>
      </c>
      <c r="AX15" t="s">
        <v>122</v>
      </c>
      <c r="BA15">
        <v>-15000</v>
      </c>
      <c r="BB15" t="s">
        <v>120</v>
      </c>
      <c r="BC15">
        <v>0</v>
      </c>
      <c r="BE15" t="s">
        <v>125</v>
      </c>
      <c r="BF15">
        <v>6.2113999999999997E-3</v>
      </c>
      <c r="BG15">
        <v>19717</v>
      </c>
      <c r="BH15">
        <v>1005199</v>
      </c>
      <c r="BI15" t="s">
        <v>109</v>
      </c>
      <c r="BJ15" t="s">
        <v>126</v>
      </c>
      <c r="BL15" t="s">
        <v>127</v>
      </c>
      <c r="BM15" t="s">
        <v>128</v>
      </c>
      <c r="BN15" t="s">
        <v>129</v>
      </c>
      <c r="BO15">
        <v>85948</v>
      </c>
      <c r="BQ15">
        <v>1284</v>
      </c>
      <c r="BR15">
        <v>374331</v>
      </c>
      <c r="BS15" t="s">
        <v>130</v>
      </c>
      <c r="BT15">
        <v>0</v>
      </c>
      <c r="BU15" t="s">
        <v>109</v>
      </c>
      <c r="BV15">
        <v>0</v>
      </c>
      <c r="BW15" s="9">
        <v>0</v>
      </c>
      <c r="BX15" t="s">
        <v>131</v>
      </c>
      <c r="BY15" t="s">
        <v>109</v>
      </c>
      <c r="BZ15" t="s">
        <v>109</v>
      </c>
      <c r="CA15" t="s">
        <v>132</v>
      </c>
      <c r="CD15" t="s">
        <v>109</v>
      </c>
      <c r="CE15" t="s">
        <v>133</v>
      </c>
      <c r="CF15" t="s">
        <v>134</v>
      </c>
      <c r="CG15" t="s">
        <v>135</v>
      </c>
      <c r="CI15" t="s">
        <v>136</v>
      </c>
      <c r="CM15" t="s">
        <v>144</v>
      </c>
    </row>
    <row r="16" spans="1:92">
      <c r="A16" t="s">
        <v>109</v>
      </c>
      <c r="B16" t="s">
        <v>110</v>
      </c>
      <c r="C16" t="s">
        <v>111</v>
      </c>
      <c r="D16" t="s">
        <v>112</v>
      </c>
      <c r="F16" t="s">
        <v>113</v>
      </c>
      <c r="G16" t="s">
        <v>109</v>
      </c>
      <c r="H16">
        <v>1</v>
      </c>
      <c r="I16" s="9">
        <v>0</v>
      </c>
      <c r="J16">
        <v>1</v>
      </c>
      <c r="L16">
        <v>1734963</v>
      </c>
      <c r="M16" t="s">
        <v>144</v>
      </c>
      <c r="N16" t="s">
        <v>115</v>
      </c>
      <c r="O16" s="9">
        <v>0</v>
      </c>
      <c r="P16">
        <v>1734364</v>
      </c>
      <c r="Q16" t="s">
        <v>116</v>
      </c>
      <c r="S16" s="9">
        <v>0</v>
      </c>
      <c r="T16" s="10" t="s">
        <v>117</v>
      </c>
      <c r="U16">
        <v>1734364</v>
      </c>
      <c r="V16">
        <v>2</v>
      </c>
      <c r="W16" t="s">
        <v>118</v>
      </c>
      <c r="X16" t="s">
        <v>119</v>
      </c>
      <c r="Y16">
        <v>0</v>
      </c>
      <c r="Z16" s="16">
        <v>-4755231.47</v>
      </c>
      <c r="AA16">
        <v>6.1221035180359998E-3</v>
      </c>
      <c r="AB16" s="10">
        <v>-29112.019311562399</v>
      </c>
      <c r="AC16" t="s">
        <v>120</v>
      </c>
      <c r="AF16" t="s">
        <v>121</v>
      </c>
      <c r="AI16">
        <v>0</v>
      </c>
      <c r="AJ16" s="9">
        <v>0</v>
      </c>
      <c r="AK16" s="9">
        <v>0</v>
      </c>
      <c r="AL16" t="s">
        <v>144</v>
      </c>
      <c r="AM16" t="s">
        <v>120</v>
      </c>
      <c r="AN16" s="9">
        <v>0</v>
      </c>
      <c r="AO16" t="s">
        <v>122</v>
      </c>
      <c r="AP16" t="s">
        <v>144</v>
      </c>
      <c r="AQ16">
        <v>1</v>
      </c>
      <c r="AR16">
        <v>1</v>
      </c>
      <c r="AT16" t="s">
        <v>123</v>
      </c>
      <c r="AU16" t="s">
        <v>124</v>
      </c>
      <c r="AX16" t="s">
        <v>122</v>
      </c>
      <c r="BA16">
        <v>-4755231.47</v>
      </c>
      <c r="BB16" t="s">
        <v>120</v>
      </c>
      <c r="BC16">
        <v>0</v>
      </c>
      <c r="BE16" t="s">
        <v>125</v>
      </c>
      <c r="BF16">
        <v>6.2113999999999997E-3</v>
      </c>
      <c r="BG16">
        <v>19717</v>
      </c>
      <c r="BH16">
        <v>1005199</v>
      </c>
      <c r="BI16" t="s">
        <v>109</v>
      </c>
      <c r="BJ16" t="s">
        <v>126</v>
      </c>
      <c r="BL16" t="s">
        <v>127</v>
      </c>
      <c r="BM16" t="s">
        <v>128</v>
      </c>
      <c r="BN16" t="s">
        <v>129</v>
      </c>
      <c r="BO16">
        <v>85948</v>
      </c>
      <c r="BQ16">
        <v>1284</v>
      </c>
      <c r="BR16">
        <v>374327</v>
      </c>
      <c r="BS16" t="s">
        <v>130</v>
      </c>
      <c r="BT16">
        <v>0</v>
      </c>
      <c r="BU16" t="s">
        <v>109</v>
      </c>
      <c r="BV16">
        <v>0</v>
      </c>
      <c r="BW16" s="9">
        <v>0</v>
      </c>
      <c r="BX16" t="s">
        <v>131</v>
      </c>
      <c r="BY16" t="s">
        <v>109</v>
      </c>
      <c r="BZ16" t="s">
        <v>109</v>
      </c>
      <c r="CA16" t="s">
        <v>132</v>
      </c>
      <c r="CD16" t="s">
        <v>109</v>
      </c>
      <c r="CE16" t="s">
        <v>133</v>
      </c>
      <c r="CF16" t="s">
        <v>134</v>
      </c>
      <c r="CG16" t="s">
        <v>135</v>
      </c>
      <c r="CI16" t="s">
        <v>136</v>
      </c>
      <c r="CM16" t="s">
        <v>144</v>
      </c>
    </row>
    <row r="17" spans="1:91">
      <c r="A17" t="s">
        <v>109</v>
      </c>
      <c r="B17" t="s">
        <v>110</v>
      </c>
      <c r="C17" t="s">
        <v>111</v>
      </c>
      <c r="D17" t="s">
        <v>112</v>
      </c>
      <c r="F17" t="s">
        <v>113</v>
      </c>
      <c r="G17" t="s">
        <v>109</v>
      </c>
      <c r="H17">
        <v>1</v>
      </c>
      <c r="I17" s="9">
        <v>0</v>
      </c>
      <c r="J17">
        <v>1</v>
      </c>
      <c r="L17">
        <v>1734961</v>
      </c>
      <c r="M17" t="s">
        <v>144</v>
      </c>
      <c r="N17" t="s">
        <v>115</v>
      </c>
      <c r="O17" s="9">
        <v>0</v>
      </c>
      <c r="P17">
        <v>1734362</v>
      </c>
      <c r="Q17" t="s">
        <v>116</v>
      </c>
      <c r="S17" s="9">
        <v>0</v>
      </c>
      <c r="T17" s="10" t="s">
        <v>117</v>
      </c>
      <c r="U17">
        <v>1734362</v>
      </c>
      <c r="V17">
        <v>2</v>
      </c>
      <c r="W17" t="s">
        <v>118</v>
      </c>
      <c r="X17" t="s">
        <v>119</v>
      </c>
      <c r="Y17">
        <v>0</v>
      </c>
      <c r="Z17" s="16">
        <v>-30</v>
      </c>
      <c r="AA17">
        <v>6.1221035180359998E-3</v>
      </c>
      <c r="AB17" s="10">
        <v>-0.18366310554108001</v>
      </c>
      <c r="AC17" t="s">
        <v>120</v>
      </c>
      <c r="AF17" t="s">
        <v>121</v>
      </c>
      <c r="AI17">
        <v>0</v>
      </c>
      <c r="AJ17" s="9">
        <v>0</v>
      </c>
      <c r="AK17" s="9">
        <v>0</v>
      </c>
      <c r="AL17" t="s">
        <v>144</v>
      </c>
      <c r="AM17" t="s">
        <v>120</v>
      </c>
      <c r="AN17" s="9">
        <v>0</v>
      </c>
      <c r="AO17" t="s">
        <v>122</v>
      </c>
      <c r="AP17" t="s">
        <v>144</v>
      </c>
      <c r="AQ17">
        <v>1</v>
      </c>
      <c r="AR17">
        <v>1</v>
      </c>
      <c r="AT17" t="s">
        <v>123</v>
      </c>
      <c r="AU17" t="s">
        <v>124</v>
      </c>
      <c r="AX17" t="s">
        <v>122</v>
      </c>
      <c r="BA17">
        <v>-30</v>
      </c>
      <c r="BB17" t="s">
        <v>120</v>
      </c>
      <c r="BC17">
        <v>0</v>
      </c>
      <c r="BE17" t="s">
        <v>125</v>
      </c>
      <c r="BF17">
        <v>6.2113999999999997E-3</v>
      </c>
      <c r="BG17">
        <v>19717</v>
      </c>
      <c r="BH17">
        <v>1005199</v>
      </c>
      <c r="BI17" t="s">
        <v>109</v>
      </c>
      <c r="BJ17" t="s">
        <v>126</v>
      </c>
      <c r="BL17" t="s">
        <v>127</v>
      </c>
      <c r="BM17" t="s">
        <v>128</v>
      </c>
      <c r="BN17" t="s">
        <v>129</v>
      </c>
      <c r="BO17">
        <v>85948</v>
      </c>
      <c r="BQ17">
        <v>1284</v>
      </c>
      <c r="BR17">
        <v>374323</v>
      </c>
      <c r="BS17" t="s">
        <v>130</v>
      </c>
      <c r="BT17">
        <v>0</v>
      </c>
      <c r="BU17" t="s">
        <v>109</v>
      </c>
      <c r="BV17">
        <v>0</v>
      </c>
      <c r="BW17" s="9">
        <v>0</v>
      </c>
      <c r="BX17" t="s">
        <v>131</v>
      </c>
      <c r="BY17" t="s">
        <v>109</v>
      </c>
      <c r="BZ17" t="s">
        <v>109</v>
      </c>
      <c r="CA17" t="s">
        <v>132</v>
      </c>
      <c r="CD17" t="s">
        <v>109</v>
      </c>
      <c r="CE17" t="s">
        <v>133</v>
      </c>
      <c r="CF17" t="s">
        <v>134</v>
      </c>
      <c r="CG17" t="s">
        <v>135</v>
      </c>
      <c r="CI17" t="s">
        <v>136</v>
      </c>
      <c r="CM17" t="s">
        <v>144</v>
      </c>
    </row>
    <row r="18" spans="1:91">
      <c r="A18" t="s">
        <v>109</v>
      </c>
      <c r="B18" t="s">
        <v>110</v>
      </c>
      <c r="C18" t="s">
        <v>111</v>
      </c>
      <c r="D18" t="s">
        <v>112</v>
      </c>
      <c r="F18" t="s">
        <v>113</v>
      </c>
      <c r="G18" t="s">
        <v>109</v>
      </c>
      <c r="H18">
        <v>1</v>
      </c>
      <c r="I18" s="9">
        <v>0</v>
      </c>
      <c r="J18">
        <v>1</v>
      </c>
      <c r="L18">
        <v>1734962</v>
      </c>
      <c r="M18" t="s">
        <v>144</v>
      </c>
      <c r="N18" t="s">
        <v>115</v>
      </c>
      <c r="O18" s="9">
        <v>0</v>
      </c>
      <c r="P18">
        <v>1734363</v>
      </c>
      <c r="Q18" t="s">
        <v>116</v>
      </c>
      <c r="S18" s="9">
        <v>0</v>
      </c>
      <c r="T18" s="10" t="s">
        <v>117</v>
      </c>
      <c r="U18">
        <v>1734363</v>
      </c>
      <c r="V18">
        <v>2</v>
      </c>
      <c r="W18" t="s">
        <v>118</v>
      </c>
      <c r="X18" t="s">
        <v>119</v>
      </c>
      <c r="Y18">
        <v>0</v>
      </c>
      <c r="Z18" s="16">
        <v>-10000</v>
      </c>
      <c r="AA18">
        <v>6.1221035180359998E-3</v>
      </c>
      <c r="AB18" s="10">
        <v>-61.221035180359998</v>
      </c>
      <c r="AC18" t="s">
        <v>120</v>
      </c>
      <c r="AF18" t="s">
        <v>121</v>
      </c>
      <c r="AI18">
        <v>0</v>
      </c>
      <c r="AJ18" s="9">
        <v>0</v>
      </c>
      <c r="AK18" s="9">
        <v>0</v>
      </c>
      <c r="AL18" t="s">
        <v>144</v>
      </c>
      <c r="AM18" t="s">
        <v>120</v>
      </c>
      <c r="AN18" s="9">
        <v>0</v>
      </c>
      <c r="AO18" t="s">
        <v>122</v>
      </c>
      <c r="AP18" t="s">
        <v>144</v>
      </c>
      <c r="AQ18">
        <v>1</v>
      </c>
      <c r="AR18">
        <v>1</v>
      </c>
      <c r="AT18" t="s">
        <v>123</v>
      </c>
      <c r="AU18" t="s">
        <v>124</v>
      </c>
      <c r="AX18" t="s">
        <v>122</v>
      </c>
      <c r="BA18">
        <v>-10000</v>
      </c>
      <c r="BB18" t="s">
        <v>120</v>
      </c>
      <c r="BC18">
        <v>0</v>
      </c>
      <c r="BE18" t="s">
        <v>125</v>
      </c>
      <c r="BF18">
        <v>6.2113999999999997E-3</v>
      </c>
      <c r="BG18">
        <v>19717</v>
      </c>
      <c r="BH18">
        <v>1005199</v>
      </c>
      <c r="BI18" t="s">
        <v>109</v>
      </c>
      <c r="BJ18" t="s">
        <v>126</v>
      </c>
      <c r="BL18" t="s">
        <v>127</v>
      </c>
      <c r="BM18" t="s">
        <v>128</v>
      </c>
      <c r="BN18" t="s">
        <v>129</v>
      </c>
      <c r="BO18">
        <v>85948</v>
      </c>
      <c r="BQ18">
        <v>1284</v>
      </c>
      <c r="BR18">
        <v>374325</v>
      </c>
      <c r="BS18" t="s">
        <v>130</v>
      </c>
      <c r="BT18">
        <v>0</v>
      </c>
      <c r="BU18" t="s">
        <v>109</v>
      </c>
      <c r="BV18">
        <v>0</v>
      </c>
      <c r="BW18" s="9">
        <v>0</v>
      </c>
      <c r="BX18" t="s">
        <v>131</v>
      </c>
      <c r="BY18" t="s">
        <v>109</v>
      </c>
      <c r="BZ18" t="s">
        <v>109</v>
      </c>
      <c r="CA18" t="s">
        <v>132</v>
      </c>
      <c r="CD18" t="s">
        <v>109</v>
      </c>
      <c r="CE18" t="s">
        <v>133</v>
      </c>
      <c r="CF18" t="s">
        <v>134</v>
      </c>
      <c r="CG18" t="s">
        <v>135</v>
      </c>
      <c r="CI18" t="s">
        <v>136</v>
      </c>
      <c r="CM18" t="s">
        <v>144</v>
      </c>
    </row>
    <row r="19" spans="1:91">
      <c r="A19" t="s">
        <v>109</v>
      </c>
      <c r="B19" t="s">
        <v>110</v>
      </c>
      <c r="C19" t="s">
        <v>111</v>
      </c>
      <c r="F19" t="s">
        <v>113</v>
      </c>
      <c r="G19" t="s">
        <v>109</v>
      </c>
      <c r="H19">
        <v>1</v>
      </c>
      <c r="I19" s="9">
        <v>0</v>
      </c>
      <c r="J19">
        <v>2</v>
      </c>
      <c r="L19">
        <v>1734330</v>
      </c>
      <c r="M19" t="s">
        <v>7</v>
      </c>
      <c r="N19" t="s">
        <v>17</v>
      </c>
      <c r="O19" s="9">
        <v>0</v>
      </c>
      <c r="P19">
        <v>1733731</v>
      </c>
      <c r="S19" s="9">
        <v>0</v>
      </c>
      <c r="T19" s="10" t="s">
        <v>145</v>
      </c>
      <c r="U19">
        <v>1733731</v>
      </c>
      <c r="V19">
        <v>2</v>
      </c>
      <c r="Y19">
        <v>0</v>
      </c>
      <c r="Z19" s="16">
        <v>-154993756.94</v>
      </c>
      <c r="AA19">
        <v>1.251486139791</v>
      </c>
      <c r="AB19" s="15">
        <v>-193972538.56454501</v>
      </c>
      <c r="AC19" t="s">
        <v>120</v>
      </c>
      <c r="AF19" t="s">
        <v>146</v>
      </c>
      <c r="AI19">
        <v>0</v>
      </c>
      <c r="AJ19" s="9">
        <v>0</v>
      </c>
      <c r="AK19" s="9">
        <v>0</v>
      </c>
      <c r="AL19" t="s">
        <v>147</v>
      </c>
      <c r="AM19" t="s">
        <v>120</v>
      </c>
      <c r="AN19" s="9">
        <v>0</v>
      </c>
      <c r="AO19" t="s">
        <v>122</v>
      </c>
      <c r="AQ19">
        <v>0</v>
      </c>
      <c r="AR19" s="9">
        <v>0</v>
      </c>
      <c r="AT19" t="s">
        <v>123</v>
      </c>
      <c r="AU19" t="s">
        <v>124</v>
      </c>
      <c r="AX19" t="s">
        <v>120</v>
      </c>
      <c r="BA19">
        <v>0</v>
      </c>
      <c r="BB19" t="s">
        <v>120</v>
      </c>
      <c r="BC19">
        <v>0</v>
      </c>
      <c r="BE19" t="s">
        <v>125</v>
      </c>
      <c r="BF19">
        <v>1.2479884000000001</v>
      </c>
      <c r="BG19">
        <v>19717</v>
      </c>
      <c r="BH19">
        <v>1005199</v>
      </c>
      <c r="BI19" t="s">
        <v>109</v>
      </c>
      <c r="BJ19" t="s">
        <v>126</v>
      </c>
      <c r="BL19" t="s">
        <v>127</v>
      </c>
      <c r="BM19" t="s">
        <v>128</v>
      </c>
      <c r="BN19" t="s">
        <v>129</v>
      </c>
      <c r="BO19">
        <v>85948</v>
      </c>
      <c r="BQ19">
        <v>1383</v>
      </c>
      <c r="BR19">
        <v>763298</v>
      </c>
      <c r="BS19" t="s">
        <v>130</v>
      </c>
      <c r="BT19">
        <v>3251</v>
      </c>
      <c r="BU19" t="s">
        <v>109</v>
      </c>
      <c r="BV19">
        <v>0</v>
      </c>
      <c r="BW19" s="9">
        <v>0</v>
      </c>
      <c r="BX19" t="s">
        <v>148</v>
      </c>
      <c r="BZ19" t="s">
        <v>109</v>
      </c>
      <c r="CA19" t="s">
        <v>149</v>
      </c>
      <c r="CD19" t="s">
        <v>150</v>
      </c>
      <c r="CE19" t="s">
        <v>109</v>
      </c>
      <c r="CF19" t="s">
        <v>151</v>
      </c>
      <c r="CG19" t="s">
        <v>152</v>
      </c>
      <c r="CH19" t="s">
        <v>153</v>
      </c>
      <c r="CI19" t="s">
        <v>154</v>
      </c>
      <c r="CJ19" t="s">
        <v>155</v>
      </c>
      <c r="CM19" t="s">
        <v>147</v>
      </c>
    </row>
    <row r="20" spans="1:91">
      <c r="A20" t="s">
        <v>109</v>
      </c>
      <c r="B20" t="s">
        <v>156</v>
      </c>
      <c r="C20" t="s">
        <v>111</v>
      </c>
      <c r="D20" t="s">
        <v>157</v>
      </c>
      <c r="E20" t="s">
        <v>158</v>
      </c>
      <c r="F20" t="s">
        <v>159</v>
      </c>
      <c r="G20" t="s">
        <v>109</v>
      </c>
      <c r="H20">
        <v>1</v>
      </c>
      <c r="I20" s="9">
        <v>0</v>
      </c>
      <c r="J20">
        <v>1</v>
      </c>
      <c r="L20">
        <v>1735365</v>
      </c>
      <c r="M20" t="s">
        <v>147</v>
      </c>
      <c r="N20" t="s">
        <v>160</v>
      </c>
      <c r="O20" s="9">
        <v>0</v>
      </c>
      <c r="P20">
        <v>1734766</v>
      </c>
      <c r="S20" s="9">
        <v>0</v>
      </c>
      <c r="T20" s="10" t="s">
        <v>161</v>
      </c>
      <c r="U20">
        <v>1734766</v>
      </c>
      <c r="V20">
        <v>1</v>
      </c>
      <c r="X20" t="s">
        <v>119</v>
      </c>
      <c r="Y20">
        <v>0</v>
      </c>
      <c r="Z20" s="16">
        <v>1.57</v>
      </c>
      <c r="AA20">
        <v>1.251486139791</v>
      </c>
      <c r="AB20" s="10">
        <v>1.9648332394718699</v>
      </c>
      <c r="AC20" t="s">
        <v>120</v>
      </c>
      <c r="AF20" t="s">
        <v>146</v>
      </c>
      <c r="AI20">
        <v>0</v>
      </c>
      <c r="AJ20" s="9">
        <v>0</v>
      </c>
      <c r="AK20" s="9">
        <v>0</v>
      </c>
      <c r="AL20" t="s">
        <v>147</v>
      </c>
      <c r="AM20" t="s">
        <v>120</v>
      </c>
      <c r="AN20" s="9">
        <v>0</v>
      </c>
      <c r="AO20" t="s">
        <v>122</v>
      </c>
      <c r="AQ20">
        <v>0</v>
      </c>
      <c r="AR20" s="9">
        <v>0</v>
      </c>
      <c r="AT20" t="s">
        <v>123</v>
      </c>
      <c r="AU20" t="s">
        <v>157</v>
      </c>
      <c r="AX20" t="s">
        <v>122</v>
      </c>
      <c r="BA20">
        <v>0</v>
      </c>
      <c r="BB20" t="s">
        <v>120</v>
      </c>
      <c r="BC20">
        <v>0</v>
      </c>
      <c r="BD20" t="s">
        <v>162</v>
      </c>
      <c r="BE20" t="s">
        <v>125</v>
      </c>
      <c r="BF20">
        <v>1.2479884000000001</v>
      </c>
      <c r="BG20">
        <v>19717</v>
      </c>
      <c r="BH20">
        <v>1005199</v>
      </c>
      <c r="BI20" t="s">
        <v>109</v>
      </c>
      <c r="BJ20" t="s">
        <v>126</v>
      </c>
      <c r="BL20" t="s">
        <v>127</v>
      </c>
      <c r="BM20" t="s">
        <v>128</v>
      </c>
      <c r="BN20" t="s">
        <v>129</v>
      </c>
      <c r="BO20">
        <v>85948</v>
      </c>
      <c r="BQ20">
        <v>1266</v>
      </c>
      <c r="BR20">
        <v>197188</v>
      </c>
      <c r="BS20" t="s">
        <v>130</v>
      </c>
      <c r="BT20">
        <v>0</v>
      </c>
      <c r="BU20" t="s">
        <v>109</v>
      </c>
      <c r="BV20">
        <v>0</v>
      </c>
      <c r="BW20" s="9">
        <v>0</v>
      </c>
      <c r="BX20" t="s">
        <v>163</v>
      </c>
      <c r="BZ20" t="s">
        <v>109</v>
      </c>
      <c r="CA20" t="s">
        <v>132</v>
      </c>
      <c r="CD20" t="s">
        <v>109</v>
      </c>
      <c r="CF20" t="s">
        <v>161</v>
      </c>
      <c r="CG20" t="s">
        <v>152</v>
      </c>
      <c r="CI20" t="s">
        <v>164</v>
      </c>
      <c r="CM20" t="s">
        <v>147</v>
      </c>
    </row>
    <row r="21" spans="1:91">
      <c r="A21" t="s">
        <v>109</v>
      </c>
      <c r="B21" t="s">
        <v>156</v>
      </c>
      <c r="C21" t="s">
        <v>111</v>
      </c>
      <c r="D21" t="s">
        <v>157</v>
      </c>
      <c r="E21" t="s">
        <v>158</v>
      </c>
      <c r="F21" t="s">
        <v>159</v>
      </c>
      <c r="G21" t="s">
        <v>109</v>
      </c>
      <c r="H21">
        <v>1</v>
      </c>
      <c r="I21" s="9">
        <v>0</v>
      </c>
      <c r="J21">
        <v>1</v>
      </c>
      <c r="L21">
        <v>1735303</v>
      </c>
      <c r="M21" t="s">
        <v>147</v>
      </c>
      <c r="N21" t="s">
        <v>13</v>
      </c>
      <c r="O21" s="9">
        <v>0</v>
      </c>
      <c r="P21">
        <v>1734704</v>
      </c>
      <c r="S21" s="9">
        <v>0</v>
      </c>
      <c r="T21" s="10" t="s">
        <v>161</v>
      </c>
      <c r="U21">
        <v>1734704</v>
      </c>
      <c r="V21">
        <v>1</v>
      </c>
      <c r="X21" t="s">
        <v>119</v>
      </c>
      <c r="Y21">
        <v>0</v>
      </c>
      <c r="Z21" s="16">
        <v>381733169.5</v>
      </c>
      <c r="AA21">
        <v>1.251486139791</v>
      </c>
      <c r="AB21" s="15">
        <v>477733770.72773898</v>
      </c>
      <c r="AC21" t="s">
        <v>120</v>
      </c>
      <c r="AF21" t="s">
        <v>146</v>
      </c>
      <c r="AI21">
        <v>0</v>
      </c>
      <c r="AJ21" s="9">
        <v>0</v>
      </c>
      <c r="AK21" s="9">
        <v>0</v>
      </c>
      <c r="AL21" t="s">
        <v>147</v>
      </c>
      <c r="AM21" t="s">
        <v>120</v>
      </c>
      <c r="AN21" s="9">
        <v>0</v>
      </c>
      <c r="AO21" t="s">
        <v>122</v>
      </c>
      <c r="AQ21">
        <v>0</v>
      </c>
      <c r="AR21" s="9">
        <v>0</v>
      </c>
      <c r="AT21" t="s">
        <v>123</v>
      </c>
      <c r="AU21" t="s">
        <v>157</v>
      </c>
      <c r="AX21" t="s">
        <v>122</v>
      </c>
      <c r="BA21">
        <v>0</v>
      </c>
      <c r="BB21" t="s">
        <v>120</v>
      </c>
      <c r="BC21">
        <v>0</v>
      </c>
      <c r="BD21" t="s">
        <v>162</v>
      </c>
      <c r="BE21" t="s">
        <v>125</v>
      </c>
      <c r="BF21">
        <v>1.2479884000000001</v>
      </c>
      <c r="BG21">
        <v>19717</v>
      </c>
      <c r="BH21">
        <v>1005199</v>
      </c>
      <c r="BI21" t="s">
        <v>109</v>
      </c>
      <c r="BJ21" t="s">
        <v>126</v>
      </c>
      <c r="BL21" t="s">
        <v>127</v>
      </c>
      <c r="BM21" t="s">
        <v>128</v>
      </c>
      <c r="BN21" t="s">
        <v>129</v>
      </c>
      <c r="BO21">
        <v>85948</v>
      </c>
      <c r="BQ21">
        <v>1383</v>
      </c>
      <c r="BR21">
        <v>197185</v>
      </c>
      <c r="BS21" t="s">
        <v>130</v>
      </c>
      <c r="BT21">
        <v>0</v>
      </c>
      <c r="BU21" t="s">
        <v>109</v>
      </c>
      <c r="BV21">
        <v>0</v>
      </c>
      <c r="BW21" s="9">
        <v>0</v>
      </c>
      <c r="BX21" t="s">
        <v>163</v>
      </c>
      <c r="BZ21" t="s">
        <v>109</v>
      </c>
      <c r="CA21" t="s">
        <v>132</v>
      </c>
      <c r="CD21" t="s">
        <v>109</v>
      </c>
      <c r="CF21" t="s">
        <v>161</v>
      </c>
      <c r="CG21" t="s">
        <v>152</v>
      </c>
      <c r="CI21" t="s">
        <v>165</v>
      </c>
      <c r="CM21" t="s">
        <v>147</v>
      </c>
    </row>
    <row r="22" spans="1:91">
      <c r="A22" t="s">
        <v>109</v>
      </c>
      <c r="B22" t="s">
        <v>156</v>
      </c>
      <c r="C22" t="s">
        <v>111</v>
      </c>
      <c r="D22" t="s">
        <v>157</v>
      </c>
      <c r="E22" t="s">
        <v>158</v>
      </c>
      <c r="F22" t="s">
        <v>159</v>
      </c>
      <c r="G22" t="s">
        <v>109</v>
      </c>
      <c r="H22">
        <v>1</v>
      </c>
      <c r="I22" s="9">
        <v>0</v>
      </c>
      <c r="J22">
        <v>1</v>
      </c>
      <c r="L22">
        <v>1735313</v>
      </c>
      <c r="M22" t="s">
        <v>147</v>
      </c>
      <c r="N22" t="s">
        <v>11</v>
      </c>
      <c r="O22" s="9">
        <v>0</v>
      </c>
      <c r="P22">
        <v>1734714</v>
      </c>
      <c r="S22" s="9">
        <v>0</v>
      </c>
      <c r="T22" s="10" t="s">
        <v>161</v>
      </c>
      <c r="U22">
        <v>1734714</v>
      </c>
      <c r="V22">
        <v>1</v>
      </c>
      <c r="X22" t="s">
        <v>119</v>
      </c>
      <c r="Y22">
        <v>0</v>
      </c>
      <c r="Z22" s="16">
        <v>309312728.19999897</v>
      </c>
      <c r="AA22">
        <v>1.251486139791</v>
      </c>
      <c r="AB22" s="15">
        <v>387100592.20324099</v>
      </c>
      <c r="AC22" t="s">
        <v>120</v>
      </c>
      <c r="AF22" t="s">
        <v>146</v>
      </c>
      <c r="AI22">
        <v>0</v>
      </c>
      <c r="AJ22" s="9">
        <v>0</v>
      </c>
      <c r="AK22" s="9">
        <v>0</v>
      </c>
      <c r="AL22" t="s">
        <v>147</v>
      </c>
      <c r="AM22" t="s">
        <v>120</v>
      </c>
      <c r="AN22" s="9">
        <v>0</v>
      </c>
      <c r="AO22" t="s">
        <v>122</v>
      </c>
      <c r="AQ22">
        <v>0</v>
      </c>
      <c r="AR22" s="9">
        <v>0</v>
      </c>
      <c r="AT22" t="s">
        <v>123</v>
      </c>
      <c r="AU22" t="s">
        <v>157</v>
      </c>
      <c r="AX22" t="s">
        <v>122</v>
      </c>
      <c r="BA22">
        <v>0</v>
      </c>
      <c r="BB22" t="s">
        <v>120</v>
      </c>
      <c r="BC22">
        <v>0</v>
      </c>
      <c r="BD22" t="s">
        <v>162</v>
      </c>
      <c r="BE22" t="s">
        <v>125</v>
      </c>
      <c r="BF22">
        <v>1.2479884000000001</v>
      </c>
      <c r="BG22">
        <v>19717</v>
      </c>
      <c r="BH22">
        <v>1005199</v>
      </c>
      <c r="BI22" t="s">
        <v>109</v>
      </c>
      <c r="BJ22" t="s">
        <v>126</v>
      </c>
      <c r="BL22" t="s">
        <v>127</v>
      </c>
      <c r="BM22" t="s">
        <v>128</v>
      </c>
      <c r="BN22" t="s">
        <v>129</v>
      </c>
      <c r="BO22">
        <v>85948</v>
      </c>
      <c r="BQ22">
        <v>1383</v>
      </c>
      <c r="BR22">
        <v>197174</v>
      </c>
      <c r="BS22" t="s">
        <v>130</v>
      </c>
      <c r="BT22">
        <v>0</v>
      </c>
      <c r="BU22" t="s">
        <v>109</v>
      </c>
      <c r="BV22">
        <v>0</v>
      </c>
      <c r="BW22" s="9">
        <v>0</v>
      </c>
      <c r="BX22" t="s">
        <v>163</v>
      </c>
      <c r="BZ22" t="s">
        <v>109</v>
      </c>
      <c r="CA22" t="s">
        <v>132</v>
      </c>
      <c r="CD22" t="s">
        <v>109</v>
      </c>
      <c r="CF22" t="s">
        <v>161</v>
      </c>
      <c r="CG22" t="s">
        <v>152</v>
      </c>
      <c r="CI22" t="s">
        <v>165</v>
      </c>
      <c r="CM22" t="s">
        <v>147</v>
      </c>
    </row>
    <row r="23" spans="1:91">
      <c r="A23" t="s">
        <v>109</v>
      </c>
      <c r="B23" t="s">
        <v>156</v>
      </c>
      <c r="C23" t="s">
        <v>111</v>
      </c>
      <c r="D23" t="s">
        <v>157</v>
      </c>
      <c r="E23" t="s">
        <v>158</v>
      </c>
      <c r="F23" t="s">
        <v>159</v>
      </c>
      <c r="G23" t="s">
        <v>109</v>
      </c>
      <c r="H23">
        <v>1</v>
      </c>
      <c r="I23" s="9">
        <v>0</v>
      </c>
      <c r="J23">
        <v>1</v>
      </c>
      <c r="L23">
        <v>1735289</v>
      </c>
      <c r="M23" t="s">
        <v>147</v>
      </c>
      <c r="N23" t="s">
        <v>15</v>
      </c>
      <c r="O23" s="9">
        <v>0</v>
      </c>
      <c r="P23">
        <v>1734690</v>
      </c>
      <c r="S23" s="9">
        <v>0</v>
      </c>
      <c r="T23" s="10" t="s">
        <v>161</v>
      </c>
      <c r="U23">
        <v>1734690</v>
      </c>
      <c r="V23">
        <v>1</v>
      </c>
      <c r="X23" t="s">
        <v>119</v>
      </c>
      <c r="Y23">
        <v>0</v>
      </c>
      <c r="Z23" s="16">
        <v>79025244.390000001</v>
      </c>
      <c r="AA23">
        <v>1.251486139791</v>
      </c>
      <c r="AB23" s="15">
        <v>98898998.0476816</v>
      </c>
      <c r="AC23" t="s">
        <v>120</v>
      </c>
      <c r="AF23" t="s">
        <v>146</v>
      </c>
      <c r="AI23">
        <v>0</v>
      </c>
      <c r="AJ23" s="9">
        <v>0</v>
      </c>
      <c r="AK23" s="9">
        <v>0</v>
      </c>
      <c r="AL23" t="s">
        <v>147</v>
      </c>
      <c r="AM23" t="s">
        <v>120</v>
      </c>
      <c r="AN23" s="9">
        <v>0</v>
      </c>
      <c r="AO23" t="s">
        <v>122</v>
      </c>
      <c r="AQ23">
        <v>0</v>
      </c>
      <c r="AR23" s="9">
        <v>0</v>
      </c>
      <c r="AT23" t="s">
        <v>123</v>
      </c>
      <c r="AU23" t="s">
        <v>157</v>
      </c>
      <c r="AX23" t="s">
        <v>122</v>
      </c>
      <c r="BA23">
        <v>0</v>
      </c>
      <c r="BB23" t="s">
        <v>120</v>
      </c>
      <c r="BC23">
        <v>0</v>
      </c>
      <c r="BD23" t="s">
        <v>162</v>
      </c>
      <c r="BE23" t="s">
        <v>125</v>
      </c>
      <c r="BF23">
        <v>1.2479884000000001</v>
      </c>
      <c r="BG23">
        <v>19717</v>
      </c>
      <c r="BH23">
        <v>1005199</v>
      </c>
      <c r="BI23" t="s">
        <v>109</v>
      </c>
      <c r="BJ23" t="s">
        <v>126</v>
      </c>
      <c r="BL23" t="s">
        <v>127</v>
      </c>
      <c r="BM23" t="s">
        <v>128</v>
      </c>
      <c r="BN23" t="s">
        <v>129</v>
      </c>
      <c r="BO23">
        <v>85948</v>
      </c>
      <c r="BQ23">
        <v>1383</v>
      </c>
      <c r="BR23">
        <v>197177</v>
      </c>
      <c r="BS23" t="s">
        <v>130</v>
      </c>
      <c r="BT23">
        <v>0</v>
      </c>
      <c r="BU23" t="s">
        <v>109</v>
      </c>
      <c r="BV23">
        <v>0</v>
      </c>
      <c r="BW23" s="9">
        <v>0</v>
      </c>
      <c r="BX23" t="s">
        <v>163</v>
      </c>
      <c r="BZ23" t="s">
        <v>109</v>
      </c>
      <c r="CA23" t="s">
        <v>132</v>
      </c>
      <c r="CD23" t="s">
        <v>109</v>
      </c>
      <c r="CF23" t="s">
        <v>161</v>
      </c>
      <c r="CG23" t="s">
        <v>152</v>
      </c>
      <c r="CI23" t="s">
        <v>166</v>
      </c>
      <c r="CM23" t="s">
        <v>147</v>
      </c>
    </row>
    <row r="24" spans="1:91">
      <c r="A24" t="s">
        <v>109</v>
      </c>
      <c r="B24" t="s">
        <v>110</v>
      </c>
      <c r="C24" t="s">
        <v>111</v>
      </c>
      <c r="D24" t="s">
        <v>112</v>
      </c>
      <c r="F24" t="s">
        <v>113</v>
      </c>
      <c r="G24" t="s">
        <v>109</v>
      </c>
      <c r="H24">
        <v>1</v>
      </c>
      <c r="I24" s="9">
        <v>0</v>
      </c>
      <c r="J24">
        <v>1</v>
      </c>
      <c r="L24">
        <v>1734920</v>
      </c>
      <c r="M24" t="s">
        <v>147</v>
      </c>
      <c r="N24" t="s">
        <v>167</v>
      </c>
      <c r="O24" s="9">
        <v>0</v>
      </c>
      <c r="P24">
        <v>1734321</v>
      </c>
      <c r="Q24" t="s">
        <v>116</v>
      </c>
      <c r="S24" s="9">
        <v>0</v>
      </c>
      <c r="T24" s="10" t="s">
        <v>117</v>
      </c>
      <c r="U24">
        <v>1734321</v>
      </c>
      <c r="V24">
        <v>2</v>
      </c>
      <c r="W24" t="s">
        <v>118</v>
      </c>
      <c r="X24" t="s">
        <v>119</v>
      </c>
      <c r="Y24">
        <v>0</v>
      </c>
      <c r="Z24" s="16">
        <v>-1144.92</v>
      </c>
      <c r="AA24">
        <v>1.251486139791</v>
      </c>
      <c r="AB24" s="10">
        <v>-1432.8515111695101</v>
      </c>
      <c r="AC24" t="s">
        <v>120</v>
      </c>
      <c r="AF24" t="s">
        <v>121</v>
      </c>
      <c r="AI24">
        <v>0</v>
      </c>
      <c r="AJ24" s="9">
        <v>0</v>
      </c>
      <c r="AK24" s="9">
        <v>0</v>
      </c>
      <c r="AL24" t="s">
        <v>147</v>
      </c>
      <c r="AM24" t="s">
        <v>120</v>
      </c>
      <c r="AN24" s="9">
        <v>0</v>
      </c>
      <c r="AO24" t="s">
        <v>122</v>
      </c>
      <c r="AP24" t="s">
        <v>147</v>
      </c>
      <c r="AQ24">
        <v>1</v>
      </c>
      <c r="AR24">
        <v>1</v>
      </c>
      <c r="AT24" t="s">
        <v>123</v>
      </c>
      <c r="AU24" t="s">
        <v>124</v>
      </c>
      <c r="AX24" t="s">
        <v>122</v>
      </c>
      <c r="BA24">
        <v>-1144.92</v>
      </c>
      <c r="BB24" t="s">
        <v>120</v>
      </c>
      <c r="BC24">
        <v>0</v>
      </c>
      <c r="BE24" t="s">
        <v>125</v>
      </c>
      <c r="BF24">
        <v>1.2479884000000001</v>
      </c>
      <c r="BG24">
        <v>19717</v>
      </c>
      <c r="BH24">
        <v>1005199</v>
      </c>
      <c r="BI24" t="s">
        <v>109</v>
      </c>
      <c r="BJ24" t="s">
        <v>126</v>
      </c>
      <c r="BL24" t="s">
        <v>127</v>
      </c>
      <c r="BM24" t="s">
        <v>128</v>
      </c>
      <c r="BN24" t="s">
        <v>129</v>
      </c>
      <c r="BO24">
        <v>85948</v>
      </c>
      <c r="BQ24">
        <v>1266</v>
      </c>
      <c r="BR24">
        <v>114882</v>
      </c>
      <c r="BS24" t="s">
        <v>130</v>
      </c>
      <c r="BT24">
        <v>0</v>
      </c>
      <c r="BU24" t="s">
        <v>109</v>
      </c>
      <c r="BV24">
        <v>0</v>
      </c>
      <c r="BW24" s="9">
        <v>0</v>
      </c>
      <c r="BX24" t="s">
        <v>131</v>
      </c>
      <c r="BY24" t="s">
        <v>109</v>
      </c>
      <c r="BZ24" t="s">
        <v>109</v>
      </c>
      <c r="CA24" t="s">
        <v>132</v>
      </c>
      <c r="CD24" t="s">
        <v>109</v>
      </c>
      <c r="CE24" t="s">
        <v>133</v>
      </c>
      <c r="CF24" t="s">
        <v>134</v>
      </c>
      <c r="CG24" t="s">
        <v>135</v>
      </c>
      <c r="CI24" t="s">
        <v>136</v>
      </c>
      <c r="CM24" t="s">
        <v>147</v>
      </c>
    </row>
    <row r="25" spans="1:91">
      <c r="A25" t="s">
        <v>109</v>
      </c>
      <c r="B25" t="s">
        <v>110</v>
      </c>
      <c r="C25" t="s">
        <v>111</v>
      </c>
      <c r="D25" t="s">
        <v>112</v>
      </c>
      <c r="F25" t="s">
        <v>113</v>
      </c>
      <c r="G25" t="s">
        <v>109</v>
      </c>
      <c r="H25">
        <v>1</v>
      </c>
      <c r="I25" s="9">
        <v>0</v>
      </c>
      <c r="J25">
        <v>1</v>
      </c>
      <c r="L25">
        <v>1734919</v>
      </c>
      <c r="M25" t="s">
        <v>147</v>
      </c>
      <c r="N25" t="s">
        <v>167</v>
      </c>
      <c r="O25" s="9">
        <v>0</v>
      </c>
      <c r="P25">
        <v>1734320</v>
      </c>
      <c r="Q25" t="s">
        <v>116</v>
      </c>
      <c r="S25" s="9">
        <v>0</v>
      </c>
      <c r="T25" s="10" t="s">
        <v>117</v>
      </c>
      <c r="U25">
        <v>1734320</v>
      </c>
      <c r="V25">
        <v>2</v>
      </c>
      <c r="W25" t="s">
        <v>118</v>
      </c>
      <c r="X25" t="s">
        <v>119</v>
      </c>
      <c r="Y25">
        <v>0</v>
      </c>
      <c r="Z25" s="16">
        <v>-1585.91</v>
      </c>
      <c r="AA25">
        <v>1.251486139791</v>
      </c>
      <c r="AB25" s="10">
        <v>-1984.7443839559401</v>
      </c>
      <c r="AC25" t="s">
        <v>120</v>
      </c>
      <c r="AF25" t="s">
        <v>121</v>
      </c>
      <c r="AI25">
        <v>0</v>
      </c>
      <c r="AJ25" s="9">
        <v>0</v>
      </c>
      <c r="AK25" s="9">
        <v>0</v>
      </c>
      <c r="AL25" t="s">
        <v>147</v>
      </c>
      <c r="AM25" t="s">
        <v>120</v>
      </c>
      <c r="AN25" s="9">
        <v>0</v>
      </c>
      <c r="AO25" t="s">
        <v>122</v>
      </c>
      <c r="AP25" t="s">
        <v>147</v>
      </c>
      <c r="AQ25">
        <v>1</v>
      </c>
      <c r="AR25">
        <v>1</v>
      </c>
      <c r="AT25" t="s">
        <v>123</v>
      </c>
      <c r="AU25" t="s">
        <v>124</v>
      </c>
      <c r="AX25" t="s">
        <v>122</v>
      </c>
      <c r="BA25">
        <v>-1585.91</v>
      </c>
      <c r="BB25" t="s">
        <v>120</v>
      </c>
      <c r="BC25">
        <v>0</v>
      </c>
      <c r="BE25" t="s">
        <v>125</v>
      </c>
      <c r="BF25">
        <v>1.2479884000000001</v>
      </c>
      <c r="BG25">
        <v>19717</v>
      </c>
      <c r="BH25">
        <v>1005199</v>
      </c>
      <c r="BI25" t="s">
        <v>109</v>
      </c>
      <c r="BJ25" t="s">
        <v>126</v>
      </c>
      <c r="BL25" t="s">
        <v>127</v>
      </c>
      <c r="BM25" t="s">
        <v>128</v>
      </c>
      <c r="BN25" t="s">
        <v>129</v>
      </c>
      <c r="BO25">
        <v>85948</v>
      </c>
      <c r="BQ25">
        <v>1266</v>
      </c>
      <c r="BR25">
        <v>114880</v>
      </c>
      <c r="BS25" t="s">
        <v>130</v>
      </c>
      <c r="BT25">
        <v>0</v>
      </c>
      <c r="BU25" t="s">
        <v>109</v>
      </c>
      <c r="BV25">
        <v>0</v>
      </c>
      <c r="BW25" s="9">
        <v>0</v>
      </c>
      <c r="BX25" t="s">
        <v>131</v>
      </c>
      <c r="BY25" t="s">
        <v>109</v>
      </c>
      <c r="BZ25" t="s">
        <v>109</v>
      </c>
      <c r="CA25" t="s">
        <v>132</v>
      </c>
      <c r="CD25" t="s">
        <v>109</v>
      </c>
      <c r="CE25" t="s">
        <v>133</v>
      </c>
      <c r="CF25" t="s">
        <v>134</v>
      </c>
      <c r="CG25" t="s">
        <v>135</v>
      </c>
      <c r="CI25" t="s">
        <v>136</v>
      </c>
      <c r="CM25" t="s">
        <v>147</v>
      </c>
    </row>
    <row r="26" spans="1:91">
      <c r="A26" t="s">
        <v>109</v>
      </c>
      <c r="B26" t="s">
        <v>156</v>
      </c>
      <c r="C26" t="s">
        <v>111</v>
      </c>
      <c r="D26" t="s">
        <v>157</v>
      </c>
      <c r="E26" t="s">
        <v>158</v>
      </c>
      <c r="F26" t="s">
        <v>159</v>
      </c>
      <c r="G26" t="s">
        <v>109</v>
      </c>
      <c r="H26">
        <v>1</v>
      </c>
      <c r="I26" s="9">
        <v>0</v>
      </c>
      <c r="J26">
        <v>1</v>
      </c>
      <c r="L26">
        <v>1735320</v>
      </c>
      <c r="M26" t="s">
        <v>147</v>
      </c>
      <c r="N26" t="s">
        <v>12</v>
      </c>
      <c r="O26" s="9">
        <v>0</v>
      </c>
      <c r="P26">
        <v>1734721</v>
      </c>
      <c r="S26" s="9">
        <v>0</v>
      </c>
      <c r="T26" s="10" t="s">
        <v>161</v>
      </c>
      <c r="U26">
        <v>1734721</v>
      </c>
      <c r="V26">
        <v>1</v>
      </c>
      <c r="X26" t="s">
        <v>137</v>
      </c>
      <c r="Y26">
        <v>0</v>
      </c>
      <c r="Z26" s="16">
        <v>-1574261.32</v>
      </c>
      <c r="AA26">
        <v>1.251486139791</v>
      </c>
      <c r="AB26" s="10">
        <v>-1970166.2223890801</v>
      </c>
      <c r="AC26" t="s">
        <v>120</v>
      </c>
      <c r="AF26" t="s">
        <v>146</v>
      </c>
      <c r="AI26">
        <v>0</v>
      </c>
      <c r="AJ26" s="9">
        <v>0</v>
      </c>
      <c r="AK26" s="9">
        <v>0</v>
      </c>
      <c r="AL26" t="s">
        <v>147</v>
      </c>
      <c r="AM26" t="s">
        <v>120</v>
      </c>
      <c r="AN26" s="9">
        <v>0</v>
      </c>
      <c r="AO26" t="s">
        <v>122</v>
      </c>
      <c r="AQ26">
        <v>0</v>
      </c>
      <c r="AR26" s="9">
        <v>0</v>
      </c>
      <c r="AT26" t="s">
        <v>123</v>
      </c>
      <c r="AU26" t="s">
        <v>157</v>
      </c>
      <c r="AX26" t="s">
        <v>122</v>
      </c>
      <c r="BA26">
        <v>0</v>
      </c>
      <c r="BB26" t="s">
        <v>120</v>
      </c>
      <c r="BC26">
        <v>0</v>
      </c>
      <c r="BD26" t="s">
        <v>162</v>
      </c>
      <c r="BE26" t="s">
        <v>125</v>
      </c>
      <c r="BF26">
        <v>1.2479884000000001</v>
      </c>
      <c r="BG26">
        <v>19717</v>
      </c>
      <c r="BH26">
        <v>1005199</v>
      </c>
      <c r="BI26" t="s">
        <v>109</v>
      </c>
      <c r="BJ26" t="s">
        <v>126</v>
      </c>
      <c r="BL26" t="s">
        <v>127</v>
      </c>
      <c r="BM26" t="s">
        <v>128</v>
      </c>
      <c r="BN26" t="s">
        <v>129</v>
      </c>
      <c r="BO26">
        <v>85948</v>
      </c>
      <c r="BQ26">
        <v>1383</v>
      </c>
      <c r="BR26">
        <v>197175</v>
      </c>
      <c r="BS26" t="s">
        <v>130</v>
      </c>
      <c r="BT26">
        <v>0</v>
      </c>
      <c r="BU26" t="s">
        <v>109</v>
      </c>
      <c r="BV26">
        <v>0</v>
      </c>
      <c r="BW26" s="9">
        <v>0</v>
      </c>
      <c r="BX26" t="s">
        <v>163</v>
      </c>
      <c r="BZ26" t="s">
        <v>109</v>
      </c>
      <c r="CA26" t="s">
        <v>132</v>
      </c>
      <c r="CD26" t="s">
        <v>109</v>
      </c>
      <c r="CF26" t="s">
        <v>161</v>
      </c>
      <c r="CG26" t="s">
        <v>152</v>
      </c>
      <c r="CI26" t="s">
        <v>165</v>
      </c>
      <c r="CM26" t="s">
        <v>147</v>
      </c>
    </row>
    <row r="27" spans="1:91">
      <c r="A27" t="s">
        <v>109</v>
      </c>
      <c r="B27" t="s">
        <v>110</v>
      </c>
      <c r="C27" t="s">
        <v>111</v>
      </c>
      <c r="D27" t="s">
        <v>168</v>
      </c>
      <c r="F27" t="s">
        <v>113</v>
      </c>
      <c r="G27" t="s">
        <v>109</v>
      </c>
      <c r="H27">
        <v>1</v>
      </c>
      <c r="I27" s="9">
        <v>0</v>
      </c>
      <c r="J27">
        <v>1</v>
      </c>
      <c r="L27">
        <v>1734861</v>
      </c>
      <c r="M27" t="s">
        <v>147</v>
      </c>
      <c r="N27" t="s">
        <v>17</v>
      </c>
      <c r="O27" s="9">
        <v>0</v>
      </c>
      <c r="P27">
        <v>1734262</v>
      </c>
      <c r="Q27" t="s">
        <v>116</v>
      </c>
      <c r="S27" s="9">
        <v>0</v>
      </c>
      <c r="T27" s="10" t="s">
        <v>169</v>
      </c>
      <c r="U27">
        <v>1734262</v>
      </c>
      <c r="V27">
        <v>2</v>
      </c>
      <c r="W27" t="s">
        <v>118</v>
      </c>
      <c r="X27" t="s">
        <v>119</v>
      </c>
      <c r="Y27">
        <v>0</v>
      </c>
      <c r="Z27" s="16">
        <v>155000000</v>
      </c>
      <c r="AA27">
        <v>1.251486139791</v>
      </c>
      <c r="AB27" s="15">
        <v>193980351.66760501</v>
      </c>
      <c r="AC27" t="s">
        <v>120</v>
      </c>
      <c r="AF27" t="s">
        <v>146</v>
      </c>
      <c r="AI27">
        <v>0</v>
      </c>
      <c r="AJ27" s="9">
        <v>0</v>
      </c>
      <c r="AK27" s="9">
        <v>0</v>
      </c>
      <c r="AL27" t="s">
        <v>147</v>
      </c>
      <c r="AM27" t="s">
        <v>120</v>
      </c>
      <c r="AN27" s="9">
        <v>0</v>
      </c>
      <c r="AO27" t="s">
        <v>122</v>
      </c>
      <c r="AP27" t="s">
        <v>147</v>
      </c>
      <c r="AQ27">
        <v>1</v>
      </c>
      <c r="AR27">
        <v>1</v>
      </c>
      <c r="AT27" t="s">
        <v>123</v>
      </c>
      <c r="AU27" t="s">
        <v>124</v>
      </c>
      <c r="AX27" t="s">
        <v>120</v>
      </c>
      <c r="BA27">
        <v>155000000</v>
      </c>
      <c r="BB27" t="s">
        <v>120</v>
      </c>
      <c r="BC27">
        <v>0</v>
      </c>
      <c r="BE27" t="s">
        <v>125</v>
      </c>
      <c r="BF27">
        <v>1.2479884000000001</v>
      </c>
      <c r="BG27">
        <v>19717</v>
      </c>
      <c r="BH27">
        <v>1005199</v>
      </c>
      <c r="BI27" t="s">
        <v>109</v>
      </c>
      <c r="BJ27" t="s">
        <v>126</v>
      </c>
      <c r="BL27" t="s">
        <v>127</v>
      </c>
      <c r="BM27" t="s">
        <v>128</v>
      </c>
      <c r="BN27" t="s">
        <v>129</v>
      </c>
      <c r="BO27">
        <v>85948</v>
      </c>
      <c r="BQ27">
        <v>1383</v>
      </c>
      <c r="BR27">
        <v>570958</v>
      </c>
      <c r="BS27" t="s">
        <v>130</v>
      </c>
      <c r="BT27">
        <v>3049</v>
      </c>
      <c r="BU27" t="s">
        <v>109</v>
      </c>
      <c r="BV27">
        <v>0</v>
      </c>
      <c r="BW27" s="9">
        <v>0</v>
      </c>
      <c r="BX27" t="s">
        <v>170</v>
      </c>
      <c r="BY27" t="s">
        <v>150</v>
      </c>
      <c r="BZ27" t="s">
        <v>171</v>
      </c>
      <c r="CA27" t="s">
        <v>132</v>
      </c>
      <c r="CD27" t="s">
        <v>150</v>
      </c>
      <c r="CE27" t="s">
        <v>109</v>
      </c>
      <c r="CF27" t="s">
        <v>172</v>
      </c>
      <c r="CG27" t="s">
        <v>152</v>
      </c>
      <c r="CH27" t="s">
        <v>173</v>
      </c>
      <c r="CI27" t="s">
        <v>154</v>
      </c>
      <c r="CJ27" t="s">
        <v>155</v>
      </c>
      <c r="CM27" t="s">
        <v>147</v>
      </c>
    </row>
    <row r="28" spans="1:91">
      <c r="A28" t="s">
        <v>109</v>
      </c>
      <c r="B28" t="s">
        <v>156</v>
      </c>
      <c r="C28" t="s">
        <v>111</v>
      </c>
      <c r="D28" t="s">
        <v>157</v>
      </c>
      <c r="E28" t="s">
        <v>158</v>
      </c>
      <c r="F28" t="s">
        <v>159</v>
      </c>
      <c r="G28" t="s">
        <v>109</v>
      </c>
      <c r="H28">
        <v>1</v>
      </c>
      <c r="I28" s="9">
        <v>0</v>
      </c>
      <c r="J28">
        <v>1</v>
      </c>
      <c r="L28">
        <v>1735329</v>
      </c>
      <c r="M28" t="s">
        <v>147</v>
      </c>
      <c r="N28" t="s">
        <v>17</v>
      </c>
      <c r="O28" s="9">
        <v>0</v>
      </c>
      <c r="P28">
        <v>1734730</v>
      </c>
      <c r="S28" s="9">
        <v>0</v>
      </c>
      <c r="T28" s="10" t="s">
        <v>161</v>
      </c>
      <c r="U28">
        <v>1734730</v>
      </c>
      <c r="V28">
        <v>1</v>
      </c>
      <c r="X28" t="s">
        <v>119</v>
      </c>
      <c r="Y28">
        <v>0</v>
      </c>
      <c r="Z28" s="16">
        <v>2279834082</v>
      </c>
      <c r="AA28">
        <v>1.251486139791</v>
      </c>
      <c r="AB28" s="15">
        <v>2853180754.6461401</v>
      </c>
      <c r="AC28" t="s">
        <v>120</v>
      </c>
      <c r="AF28" t="s">
        <v>146</v>
      </c>
      <c r="AI28">
        <v>0</v>
      </c>
      <c r="AJ28" s="9">
        <v>0</v>
      </c>
      <c r="AK28" s="9">
        <v>0</v>
      </c>
      <c r="AL28" t="s">
        <v>147</v>
      </c>
      <c r="AM28" t="s">
        <v>120</v>
      </c>
      <c r="AN28" s="9">
        <v>0</v>
      </c>
      <c r="AO28" t="s">
        <v>122</v>
      </c>
      <c r="AQ28">
        <v>0</v>
      </c>
      <c r="AR28" s="9">
        <v>0</v>
      </c>
      <c r="AT28" t="s">
        <v>123</v>
      </c>
      <c r="AU28" t="s">
        <v>157</v>
      </c>
      <c r="AX28" t="s">
        <v>122</v>
      </c>
      <c r="BA28">
        <v>0</v>
      </c>
      <c r="BB28" t="s">
        <v>120</v>
      </c>
      <c r="BC28">
        <v>0</v>
      </c>
      <c r="BD28" t="s">
        <v>162</v>
      </c>
      <c r="BE28" t="s">
        <v>125</v>
      </c>
      <c r="BF28">
        <v>1.2479884000000001</v>
      </c>
      <c r="BG28">
        <v>19717</v>
      </c>
      <c r="BH28">
        <v>1005199</v>
      </c>
      <c r="BI28" t="s">
        <v>109</v>
      </c>
      <c r="BJ28" t="s">
        <v>126</v>
      </c>
      <c r="BL28" t="s">
        <v>127</v>
      </c>
      <c r="BM28" t="s">
        <v>128</v>
      </c>
      <c r="BN28" t="s">
        <v>129</v>
      </c>
      <c r="BO28">
        <v>85948</v>
      </c>
      <c r="BQ28">
        <v>1383</v>
      </c>
      <c r="BR28">
        <v>197178</v>
      </c>
      <c r="BS28" t="s">
        <v>130</v>
      </c>
      <c r="BT28">
        <v>0</v>
      </c>
      <c r="BU28" t="s">
        <v>109</v>
      </c>
      <c r="BV28">
        <v>0</v>
      </c>
      <c r="BW28" s="9">
        <v>0</v>
      </c>
      <c r="BX28" t="s">
        <v>163</v>
      </c>
      <c r="BZ28" t="s">
        <v>109</v>
      </c>
      <c r="CA28" t="s">
        <v>132</v>
      </c>
      <c r="CD28" t="s">
        <v>109</v>
      </c>
      <c r="CF28" t="s">
        <v>161</v>
      </c>
      <c r="CG28" t="s">
        <v>152</v>
      </c>
      <c r="CI28" t="s">
        <v>154</v>
      </c>
      <c r="CM28" t="s">
        <v>147</v>
      </c>
    </row>
    <row r="29" spans="1:91">
      <c r="A29" t="s">
        <v>109</v>
      </c>
      <c r="B29" t="s">
        <v>174</v>
      </c>
      <c r="C29" t="s">
        <v>175</v>
      </c>
      <c r="D29" t="s">
        <v>176</v>
      </c>
      <c r="F29" t="s">
        <v>113</v>
      </c>
      <c r="G29" t="s">
        <v>109</v>
      </c>
      <c r="H29">
        <v>1</v>
      </c>
      <c r="I29" s="9">
        <v>0</v>
      </c>
      <c r="J29">
        <v>1</v>
      </c>
      <c r="L29">
        <v>1734861</v>
      </c>
      <c r="M29" t="s">
        <v>147</v>
      </c>
      <c r="N29" t="s">
        <v>17</v>
      </c>
      <c r="O29" s="9">
        <v>0</v>
      </c>
      <c r="P29">
        <v>1734262</v>
      </c>
      <c r="Q29" t="s">
        <v>116</v>
      </c>
      <c r="S29" s="9">
        <v>0</v>
      </c>
      <c r="T29" s="10" t="s">
        <v>169</v>
      </c>
      <c r="U29">
        <v>1734262</v>
      </c>
      <c r="V29">
        <v>2</v>
      </c>
      <c r="W29" t="s">
        <v>118</v>
      </c>
      <c r="X29" t="s">
        <v>119</v>
      </c>
      <c r="Y29">
        <v>29</v>
      </c>
      <c r="Z29" s="16">
        <v>-6243.06</v>
      </c>
      <c r="AA29">
        <v>1.251486139791</v>
      </c>
      <c r="AB29" s="10">
        <v>-7813.1030598836096</v>
      </c>
      <c r="AC29" t="s">
        <v>120</v>
      </c>
      <c r="AD29" t="s">
        <v>171</v>
      </c>
      <c r="AE29" t="s">
        <v>109</v>
      </c>
      <c r="AF29" t="s">
        <v>146</v>
      </c>
      <c r="AI29">
        <v>0</v>
      </c>
      <c r="AJ29">
        <v>155000000</v>
      </c>
      <c r="AK29">
        <v>-0.05</v>
      </c>
      <c r="AL29" t="s">
        <v>147</v>
      </c>
      <c r="AM29" t="s">
        <v>120</v>
      </c>
      <c r="AN29" s="9">
        <v>0</v>
      </c>
      <c r="AO29" t="s">
        <v>122</v>
      </c>
      <c r="AP29" t="s">
        <v>147</v>
      </c>
      <c r="AQ29">
        <v>1</v>
      </c>
      <c r="AR29">
        <v>1</v>
      </c>
      <c r="AT29" t="s">
        <v>123</v>
      </c>
      <c r="AU29" t="s">
        <v>113</v>
      </c>
      <c r="AW29" t="s">
        <v>147</v>
      </c>
      <c r="AX29" t="s">
        <v>120</v>
      </c>
      <c r="BA29">
        <v>-6243.06</v>
      </c>
      <c r="BB29" t="s">
        <v>120</v>
      </c>
      <c r="BC29">
        <v>0</v>
      </c>
      <c r="BE29" t="s">
        <v>125</v>
      </c>
      <c r="BF29">
        <v>1.2479884000000001</v>
      </c>
      <c r="BG29">
        <v>19717</v>
      </c>
      <c r="BH29">
        <v>1005199</v>
      </c>
      <c r="BI29" t="s">
        <v>109</v>
      </c>
      <c r="BJ29" t="s">
        <v>126</v>
      </c>
      <c r="BL29" t="s">
        <v>127</v>
      </c>
      <c r="BM29" t="s">
        <v>128</v>
      </c>
      <c r="BN29" t="s">
        <v>129</v>
      </c>
      <c r="BO29">
        <v>85948</v>
      </c>
      <c r="BQ29">
        <v>1383</v>
      </c>
      <c r="BR29">
        <v>570956</v>
      </c>
      <c r="BS29" t="s">
        <v>130</v>
      </c>
      <c r="BT29">
        <v>3049</v>
      </c>
      <c r="BU29" t="s">
        <v>109</v>
      </c>
      <c r="BV29">
        <v>0</v>
      </c>
      <c r="BW29">
        <v>-0.05</v>
      </c>
      <c r="BX29" t="s">
        <v>170</v>
      </c>
      <c r="BY29" t="s">
        <v>150</v>
      </c>
      <c r="BZ29" t="s">
        <v>171</v>
      </c>
      <c r="CA29" t="s">
        <v>132</v>
      </c>
      <c r="CD29" t="s">
        <v>150</v>
      </c>
      <c r="CE29" t="s">
        <v>109</v>
      </c>
      <c r="CF29" t="s">
        <v>172</v>
      </c>
      <c r="CG29" t="s">
        <v>152</v>
      </c>
      <c r="CH29" t="s">
        <v>173</v>
      </c>
      <c r="CI29" t="s">
        <v>154</v>
      </c>
      <c r="CJ29" t="s">
        <v>155</v>
      </c>
      <c r="CM29" t="s">
        <v>147</v>
      </c>
    </row>
    <row r="30" spans="1:91">
      <c r="A30" t="s">
        <v>109</v>
      </c>
      <c r="B30" t="s">
        <v>110</v>
      </c>
      <c r="C30" t="s">
        <v>111</v>
      </c>
      <c r="D30" t="s">
        <v>112</v>
      </c>
      <c r="F30" t="s">
        <v>113</v>
      </c>
      <c r="G30" t="s">
        <v>109</v>
      </c>
      <c r="H30">
        <v>1</v>
      </c>
      <c r="I30" s="9">
        <v>0</v>
      </c>
      <c r="J30">
        <v>1</v>
      </c>
      <c r="L30">
        <v>1734918</v>
      </c>
      <c r="M30" t="s">
        <v>147</v>
      </c>
      <c r="N30" t="s">
        <v>115</v>
      </c>
      <c r="O30" s="9">
        <v>0</v>
      </c>
      <c r="P30">
        <v>1734319</v>
      </c>
      <c r="Q30" t="s">
        <v>116</v>
      </c>
      <c r="S30" s="9">
        <v>0</v>
      </c>
      <c r="T30" s="10" t="s">
        <v>117</v>
      </c>
      <c r="U30">
        <v>1734319</v>
      </c>
      <c r="V30">
        <v>2</v>
      </c>
      <c r="W30" t="s">
        <v>118</v>
      </c>
      <c r="X30" t="s">
        <v>119</v>
      </c>
      <c r="Y30">
        <v>0</v>
      </c>
      <c r="Z30" s="16">
        <v>-11278.53</v>
      </c>
      <c r="AA30">
        <v>1.251486139791</v>
      </c>
      <c r="AB30" s="10">
        <v>-14114.923972217</v>
      </c>
      <c r="AC30" t="s">
        <v>120</v>
      </c>
      <c r="AF30" t="s">
        <v>121</v>
      </c>
      <c r="AI30">
        <v>0</v>
      </c>
      <c r="AJ30" s="9">
        <v>0</v>
      </c>
      <c r="AK30" s="9">
        <v>0</v>
      </c>
      <c r="AL30" t="s">
        <v>147</v>
      </c>
      <c r="AM30" t="s">
        <v>120</v>
      </c>
      <c r="AN30" s="9">
        <v>0</v>
      </c>
      <c r="AO30" t="s">
        <v>122</v>
      </c>
      <c r="AP30" t="s">
        <v>147</v>
      </c>
      <c r="AQ30">
        <v>1</v>
      </c>
      <c r="AR30">
        <v>1</v>
      </c>
      <c r="AT30" t="s">
        <v>123</v>
      </c>
      <c r="AU30" t="s">
        <v>124</v>
      </c>
      <c r="AX30" t="s">
        <v>122</v>
      </c>
      <c r="BA30">
        <v>-11278.53</v>
      </c>
      <c r="BB30" t="s">
        <v>120</v>
      </c>
      <c r="BC30">
        <v>0</v>
      </c>
      <c r="BE30" t="s">
        <v>125</v>
      </c>
      <c r="BF30">
        <v>1.2479884000000001</v>
      </c>
      <c r="BG30">
        <v>19717</v>
      </c>
      <c r="BH30">
        <v>1005199</v>
      </c>
      <c r="BI30" t="s">
        <v>109</v>
      </c>
      <c r="BJ30" t="s">
        <v>126</v>
      </c>
      <c r="BL30" t="s">
        <v>127</v>
      </c>
      <c r="BM30" t="s">
        <v>128</v>
      </c>
      <c r="BN30" t="s">
        <v>129</v>
      </c>
      <c r="BO30">
        <v>85948</v>
      </c>
      <c r="BQ30">
        <v>1266</v>
      </c>
      <c r="BR30">
        <v>114878</v>
      </c>
      <c r="BS30" t="s">
        <v>130</v>
      </c>
      <c r="BT30">
        <v>0</v>
      </c>
      <c r="BU30" t="s">
        <v>109</v>
      </c>
      <c r="BV30">
        <v>0</v>
      </c>
      <c r="BW30" s="9">
        <v>0</v>
      </c>
      <c r="BX30" t="s">
        <v>131</v>
      </c>
      <c r="BY30" t="s">
        <v>109</v>
      </c>
      <c r="BZ30" t="s">
        <v>109</v>
      </c>
      <c r="CA30" t="s">
        <v>132</v>
      </c>
      <c r="CD30" t="s">
        <v>109</v>
      </c>
      <c r="CE30" t="s">
        <v>133</v>
      </c>
      <c r="CF30" t="s">
        <v>134</v>
      </c>
      <c r="CG30" t="s">
        <v>135</v>
      </c>
      <c r="CI30" t="s">
        <v>136</v>
      </c>
      <c r="CM30" t="s">
        <v>147</v>
      </c>
    </row>
    <row r="31" spans="1:91">
      <c r="A31" t="s">
        <v>109</v>
      </c>
      <c r="B31" t="s">
        <v>110</v>
      </c>
      <c r="C31" t="s">
        <v>111</v>
      </c>
      <c r="D31" t="s">
        <v>112</v>
      </c>
      <c r="F31" t="s">
        <v>113</v>
      </c>
      <c r="G31" t="s">
        <v>109</v>
      </c>
      <c r="H31">
        <v>1</v>
      </c>
      <c r="I31" s="9">
        <v>0</v>
      </c>
      <c r="J31">
        <v>1</v>
      </c>
      <c r="L31">
        <v>1734916</v>
      </c>
      <c r="M31" t="s">
        <v>147</v>
      </c>
      <c r="N31" t="s">
        <v>115</v>
      </c>
      <c r="O31" s="9">
        <v>0</v>
      </c>
      <c r="P31">
        <v>1734317</v>
      </c>
      <c r="Q31" t="s">
        <v>116</v>
      </c>
      <c r="S31" s="9">
        <v>0</v>
      </c>
      <c r="T31" s="10" t="s">
        <v>117</v>
      </c>
      <c r="U31">
        <v>1734317</v>
      </c>
      <c r="V31">
        <v>2</v>
      </c>
      <c r="W31" t="s">
        <v>118</v>
      </c>
      <c r="X31" t="s">
        <v>119</v>
      </c>
      <c r="Y31">
        <v>0</v>
      </c>
      <c r="Z31" s="16">
        <v>-2042055.59</v>
      </c>
      <c r="AA31">
        <v>1.251486139791</v>
      </c>
      <c r="AB31" s="10">
        <v>-2555604.26756773</v>
      </c>
      <c r="AC31" t="s">
        <v>120</v>
      </c>
      <c r="AF31" t="s">
        <v>121</v>
      </c>
      <c r="AI31">
        <v>0</v>
      </c>
      <c r="AJ31" s="9">
        <v>0</v>
      </c>
      <c r="AK31" s="9">
        <v>0</v>
      </c>
      <c r="AL31" t="s">
        <v>147</v>
      </c>
      <c r="AM31" t="s">
        <v>120</v>
      </c>
      <c r="AN31" s="9">
        <v>0</v>
      </c>
      <c r="AO31" t="s">
        <v>122</v>
      </c>
      <c r="AP31" t="s">
        <v>147</v>
      </c>
      <c r="AQ31">
        <v>1</v>
      </c>
      <c r="AR31">
        <v>1</v>
      </c>
      <c r="AT31" t="s">
        <v>123</v>
      </c>
      <c r="AU31" t="s">
        <v>124</v>
      </c>
      <c r="AX31" t="s">
        <v>122</v>
      </c>
      <c r="BA31">
        <v>-2042055.59</v>
      </c>
      <c r="BB31" t="s">
        <v>120</v>
      </c>
      <c r="BC31">
        <v>0</v>
      </c>
      <c r="BE31" t="s">
        <v>125</v>
      </c>
      <c r="BF31">
        <v>1.2479884000000001</v>
      </c>
      <c r="BG31">
        <v>19717</v>
      </c>
      <c r="BH31">
        <v>1005199</v>
      </c>
      <c r="BI31" t="s">
        <v>109</v>
      </c>
      <c r="BJ31" t="s">
        <v>126</v>
      </c>
      <c r="BL31" t="s">
        <v>127</v>
      </c>
      <c r="BM31" t="s">
        <v>128</v>
      </c>
      <c r="BN31" t="s">
        <v>129</v>
      </c>
      <c r="BO31">
        <v>85948</v>
      </c>
      <c r="BQ31">
        <v>1266</v>
      </c>
      <c r="BR31">
        <v>114874</v>
      </c>
      <c r="BS31" t="s">
        <v>130</v>
      </c>
      <c r="BT31">
        <v>0</v>
      </c>
      <c r="BU31" t="s">
        <v>109</v>
      </c>
      <c r="BV31">
        <v>0</v>
      </c>
      <c r="BW31" s="9">
        <v>0</v>
      </c>
      <c r="BX31" t="s">
        <v>131</v>
      </c>
      <c r="BY31" t="s">
        <v>109</v>
      </c>
      <c r="BZ31" t="s">
        <v>109</v>
      </c>
      <c r="CA31" t="s">
        <v>132</v>
      </c>
      <c r="CD31" t="s">
        <v>109</v>
      </c>
      <c r="CE31" t="s">
        <v>133</v>
      </c>
      <c r="CF31" t="s">
        <v>134</v>
      </c>
      <c r="CG31" t="s">
        <v>135</v>
      </c>
      <c r="CI31" t="s">
        <v>136</v>
      </c>
      <c r="CM31" t="s">
        <v>147</v>
      </c>
    </row>
    <row r="32" spans="1:91">
      <c r="A32" t="s">
        <v>109</v>
      </c>
      <c r="B32" t="s">
        <v>110</v>
      </c>
      <c r="C32" t="s">
        <v>111</v>
      </c>
      <c r="D32" t="s">
        <v>112</v>
      </c>
      <c r="F32" t="s">
        <v>113</v>
      </c>
      <c r="G32" t="s">
        <v>109</v>
      </c>
      <c r="H32">
        <v>1</v>
      </c>
      <c r="I32" s="9">
        <v>0</v>
      </c>
      <c r="J32">
        <v>1</v>
      </c>
      <c r="L32">
        <v>1734917</v>
      </c>
      <c r="M32" t="s">
        <v>147</v>
      </c>
      <c r="N32" t="s">
        <v>167</v>
      </c>
      <c r="O32" s="9">
        <v>0</v>
      </c>
      <c r="P32">
        <v>1734318</v>
      </c>
      <c r="Q32" t="s">
        <v>116</v>
      </c>
      <c r="S32" s="9">
        <v>0</v>
      </c>
      <c r="T32" s="10" t="s">
        <v>117</v>
      </c>
      <c r="U32">
        <v>1734318</v>
      </c>
      <c r="V32">
        <v>2</v>
      </c>
      <c r="W32" t="s">
        <v>118</v>
      </c>
      <c r="X32" t="s">
        <v>119</v>
      </c>
      <c r="Y32">
        <v>0</v>
      </c>
      <c r="Z32" s="16">
        <v>-142446.37</v>
      </c>
      <c r="AA32">
        <v>1.251486139791</v>
      </c>
      <c r="AB32" s="10">
        <v>-178269.65771853999</v>
      </c>
      <c r="AC32" t="s">
        <v>120</v>
      </c>
      <c r="AF32" t="s">
        <v>121</v>
      </c>
      <c r="AI32">
        <v>0</v>
      </c>
      <c r="AJ32" s="9">
        <v>0</v>
      </c>
      <c r="AK32" s="9">
        <v>0</v>
      </c>
      <c r="AL32" t="s">
        <v>147</v>
      </c>
      <c r="AM32" t="s">
        <v>120</v>
      </c>
      <c r="AN32" s="9">
        <v>0</v>
      </c>
      <c r="AO32" t="s">
        <v>122</v>
      </c>
      <c r="AP32" t="s">
        <v>147</v>
      </c>
      <c r="AQ32">
        <v>1</v>
      </c>
      <c r="AR32">
        <v>1</v>
      </c>
      <c r="AT32" t="s">
        <v>123</v>
      </c>
      <c r="AU32" t="s">
        <v>124</v>
      </c>
      <c r="AX32" t="s">
        <v>122</v>
      </c>
      <c r="BA32">
        <v>-142446.37</v>
      </c>
      <c r="BB32" t="s">
        <v>120</v>
      </c>
      <c r="BC32">
        <v>0</v>
      </c>
      <c r="BE32" t="s">
        <v>125</v>
      </c>
      <c r="BF32">
        <v>1.2479884000000001</v>
      </c>
      <c r="BG32">
        <v>19717</v>
      </c>
      <c r="BH32">
        <v>1005199</v>
      </c>
      <c r="BI32" t="s">
        <v>109</v>
      </c>
      <c r="BJ32" t="s">
        <v>126</v>
      </c>
      <c r="BL32" t="s">
        <v>127</v>
      </c>
      <c r="BM32" t="s">
        <v>128</v>
      </c>
      <c r="BN32" t="s">
        <v>129</v>
      </c>
      <c r="BO32">
        <v>85948</v>
      </c>
      <c r="BQ32">
        <v>1266</v>
      </c>
      <c r="BR32">
        <v>114876</v>
      </c>
      <c r="BS32" t="s">
        <v>130</v>
      </c>
      <c r="BT32">
        <v>0</v>
      </c>
      <c r="BU32" t="s">
        <v>109</v>
      </c>
      <c r="BV32">
        <v>0</v>
      </c>
      <c r="BW32" s="9">
        <v>0</v>
      </c>
      <c r="BX32" t="s">
        <v>131</v>
      </c>
      <c r="BY32" t="s">
        <v>109</v>
      </c>
      <c r="BZ32" t="s">
        <v>109</v>
      </c>
      <c r="CA32" t="s">
        <v>132</v>
      </c>
      <c r="CD32" t="s">
        <v>109</v>
      </c>
      <c r="CE32" t="s">
        <v>133</v>
      </c>
      <c r="CF32" t="s">
        <v>134</v>
      </c>
      <c r="CG32" t="s">
        <v>135</v>
      </c>
      <c r="CI32" t="s">
        <v>136</v>
      </c>
      <c r="CM32" t="s">
        <v>147</v>
      </c>
    </row>
    <row r="33" spans="1:91">
      <c r="A33" t="s">
        <v>109</v>
      </c>
      <c r="B33" t="s">
        <v>110</v>
      </c>
      <c r="C33" t="s">
        <v>111</v>
      </c>
      <c r="D33" t="s">
        <v>112</v>
      </c>
      <c r="F33" t="s">
        <v>113</v>
      </c>
      <c r="G33" t="s">
        <v>109</v>
      </c>
      <c r="H33">
        <v>1</v>
      </c>
      <c r="I33" s="9">
        <v>0</v>
      </c>
      <c r="J33">
        <v>1</v>
      </c>
      <c r="L33">
        <v>1735029</v>
      </c>
      <c r="M33" t="s">
        <v>177</v>
      </c>
      <c r="N33" t="s">
        <v>115</v>
      </c>
      <c r="O33" s="9">
        <v>0</v>
      </c>
      <c r="P33">
        <v>1734430</v>
      </c>
      <c r="Q33" t="s">
        <v>116</v>
      </c>
      <c r="S33" s="9">
        <v>0</v>
      </c>
      <c r="T33" s="10" t="s">
        <v>117</v>
      </c>
      <c r="U33">
        <v>1734430</v>
      </c>
      <c r="V33">
        <v>2</v>
      </c>
      <c r="W33" t="s">
        <v>118</v>
      </c>
      <c r="X33" t="s">
        <v>119</v>
      </c>
      <c r="Y33">
        <v>0</v>
      </c>
      <c r="Z33" s="16">
        <v>-761689.39</v>
      </c>
      <c r="AA33" s="9">
        <v>4.4395116536999998E-5</v>
      </c>
      <c r="AB33" s="10">
        <v>-33.815289234046404</v>
      </c>
      <c r="AC33" t="s">
        <v>120</v>
      </c>
      <c r="AF33" t="s">
        <v>121</v>
      </c>
      <c r="AI33">
        <v>0</v>
      </c>
      <c r="AJ33" s="9">
        <v>0</v>
      </c>
      <c r="AK33" s="9">
        <v>0</v>
      </c>
      <c r="AL33" t="s">
        <v>177</v>
      </c>
      <c r="AM33" t="s">
        <v>120</v>
      </c>
      <c r="AN33" s="9">
        <v>0</v>
      </c>
      <c r="AO33" t="s">
        <v>122</v>
      </c>
      <c r="AP33" t="s">
        <v>177</v>
      </c>
      <c r="AQ33">
        <v>1</v>
      </c>
      <c r="AR33">
        <v>1</v>
      </c>
      <c r="AT33" t="s">
        <v>123</v>
      </c>
      <c r="AU33" t="s">
        <v>124</v>
      </c>
      <c r="AX33" t="s">
        <v>122</v>
      </c>
      <c r="BA33">
        <v>-761689.39</v>
      </c>
      <c r="BB33" t="s">
        <v>120</v>
      </c>
      <c r="BC33">
        <v>0</v>
      </c>
      <c r="BE33" t="s">
        <v>125</v>
      </c>
      <c r="BF33">
        <v>4.4499999999999997E-5</v>
      </c>
      <c r="BG33">
        <v>19717</v>
      </c>
      <c r="BH33">
        <v>1005199</v>
      </c>
      <c r="BI33" t="s">
        <v>109</v>
      </c>
      <c r="BJ33" t="s">
        <v>126</v>
      </c>
      <c r="BL33" t="s">
        <v>127</v>
      </c>
      <c r="BM33" t="s">
        <v>128</v>
      </c>
      <c r="BN33" t="s">
        <v>129</v>
      </c>
      <c r="BO33">
        <v>85948</v>
      </c>
      <c r="BQ33">
        <v>1310</v>
      </c>
      <c r="BR33">
        <v>888357</v>
      </c>
      <c r="BS33" t="s">
        <v>130</v>
      </c>
      <c r="BT33">
        <v>0</v>
      </c>
      <c r="BU33" t="s">
        <v>109</v>
      </c>
      <c r="BV33">
        <v>0</v>
      </c>
      <c r="BW33" s="9">
        <v>0</v>
      </c>
      <c r="BX33" t="s">
        <v>131</v>
      </c>
      <c r="BY33" t="s">
        <v>109</v>
      </c>
      <c r="BZ33" t="s">
        <v>109</v>
      </c>
      <c r="CA33" t="s">
        <v>132</v>
      </c>
      <c r="CD33" t="s">
        <v>109</v>
      </c>
      <c r="CE33" t="s">
        <v>133</v>
      </c>
      <c r="CF33" t="s">
        <v>134</v>
      </c>
      <c r="CG33" t="s">
        <v>135</v>
      </c>
      <c r="CI33" t="s">
        <v>136</v>
      </c>
      <c r="CM33" t="s">
        <v>177</v>
      </c>
    </row>
    <row r="34" spans="1:91">
      <c r="A34" t="s">
        <v>109</v>
      </c>
      <c r="B34" t="s">
        <v>110</v>
      </c>
      <c r="C34" t="s">
        <v>111</v>
      </c>
      <c r="D34" t="s">
        <v>112</v>
      </c>
      <c r="F34" t="s">
        <v>113</v>
      </c>
      <c r="G34" t="s">
        <v>109</v>
      </c>
      <c r="H34">
        <v>1</v>
      </c>
      <c r="I34" s="9">
        <v>0</v>
      </c>
      <c r="J34">
        <v>1</v>
      </c>
      <c r="L34">
        <v>1735030</v>
      </c>
      <c r="M34" t="s">
        <v>177</v>
      </c>
      <c r="N34" t="s">
        <v>115</v>
      </c>
      <c r="O34" s="9">
        <v>0</v>
      </c>
      <c r="P34">
        <v>1734431</v>
      </c>
      <c r="Q34" t="s">
        <v>116</v>
      </c>
      <c r="S34" s="9">
        <v>0</v>
      </c>
      <c r="T34" s="10" t="s">
        <v>117</v>
      </c>
      <c r="U34">
        <v>1734431</v>
      </c>
      <c r="V34">
        <v>2</v>
      </c>
      <c r="W34" t="s">
        <v>118</v>
      </c>
      <c r="X34" t="s">
        <v>119</v>
      </c>
      <c r="Y34">
        <v>0</v>
      </c>
      <c r="Z34" s="16">
        <v>-3363320</v>
      </c>
      <c r="AA34" s="9">
        <v>4.4395116536999998E-5</v>
      </c>
      <c r="AB34" s="10">
        <v>-149.314983351222</v>
      </c>
      <c r="AC34" t="s">
        <v>120</v>
      </c>
      <c r="AF34" t="s">
        <v>121</v>
      </c>
      <c r="AI34">
        <v>0</v>
      </c>
      <c r="AJ34" s="9">
        <v>0</v>
      </c>
      <c r="AK34" s="9">
        <v>0</v>
      </c>
      <c r="AL34" t="s">
        <v>177</v>
      </c>
      <c r="AM34" t="s">
        <v>120</v>
      </c>
      <c r="AN34" s="9">
        <v>0</v>
      </c>
      <c r="AO34" t="s">
        <v>122</v>
      </c>
      <c r="AP34" t="s">
        <v>177</v>
      </c>
      <c r="AQ34">
        <v>1</v>
      </c>
      <c r="AR34">
        <v>1</v>
      </c>
      <c r="AT34" t="s">
        <v>123</v>
      </c>
      <c r="AU34" t="s">
        <v>124</v>
      </c>
      <c r="AX34" t="s">
        <v>122</v>
      </c>
      <c r="BA34">
        <v>-3363320</v>
      </c>
      <c r="BB34" t="s">
        <v>120</v>
      </c>
      <c r="BC34">
        <v>0</v>
      </c>
      <c r="BE34" t="s">
        <v>125</v>
      </c>
      <c r="BF34">
        <v>4.4499999999999997E-5</v>
      </c>
      <c r="BG34">
        <v>19717</v>
      </c>
      <c r="BH34">
        <v>1005199</v>
      </c>
      <c r="BI34" t="s">
        <v>109</v>
      </c>
      <c r="BJ34" t="s">
        <v>126</v>
      </c>
      <c r="BL34" t="s">
        <v>127</v>
      </c>
      <c r="BM34" t="s">
        <v>128</v>
      </c>
      <c r="BN34" t="s">
        <v>129</v>
      </c>
      <c r="BO34">
        <v>85948</v>
      </c>
      <c r="BQ34">
        <v>1310</v>
      </c>
      <c r="BR34">
        <v>888359</v>
      </c>
      <c r="BS34" t="s">
        <v>130</v>
      </c>
      <c r="BT34">
        <v>0</v>
      </c>
      <c r="BU34" t="s">
        <v>109</v>
      </c>
      <c r="BV34">
        <v>0</v>
      </c>
      <c r="BW34" s="9">
        <v>0</v>
      </c>
      <c r="BX34" t="s">
        <v>131</v>
      </c>
      <c r="BY34" t="s">
        <v>109</v>
      </c>
      <c r="BZ34" t="s">
        <v>109</v>
      </c>
      <c r="CA34" t="s">
        <v>132</v>
      </c>
      <c r="CD34" t="s">
        <v>109</v>
      </c>
      <c r="CE34" t="s">
        <v>133</v>
      </c>
      <c r="CF34" t="s">
        <v>134</v>
      </c>
      <c r="CG34" t="s">
        <v>135</v>
      </c>
      <c r="CI34" t="s">
        <v>136</v>
      </c>
      <c r="CM34" t="s">
        <v>177</v>
      </c>
    </row>
    <row r="35" spans="1:91">
      <c r="A35" t="s">
        <v>109</v>
      </c>
      <c r="B35" t="s">
        <v>110</v>
      </c>
      <c r="C35" t="s">
        <v>111</v>
      </c>
      <c r="D35" t="s">
        <v>112</v>
      </c>
      <c r="F35" t="s">
        <v>113</v>
      </c>
      <c r="G35" t="s">
        <v>109</v>
      </c>
      <c r="H35">
        <v>1</v>
      </c>
      <c r="I35" s="9">
        <v>0</v>
      </c>
      <c r="J35">
        <v>1</v>
      </c>
      <c r="L35">
        <v>1734990</v>
      </c>
      <c r="M35" t="s">
        <v>178</v>
      </c>
      <c r="N35" t="s">
        <v>115</v>
      </c>
      <c r="O35" s="9">
        <v>0</v>
      </c>
      <c r="P35">
        <v>1734391</v>
      </c>
      <c r="Q35" t="s">
        <v>116</v>
      </c>
      <c r="S35" s="9">
        <v>0</v>
      </c>
      <c r="T35" s="10" t="s">
        <v>117</v>
      </c>
      <c r="U35">
        <v>1734391</v>
      </c>
      <c r="V35">
        <v>2</v>
      </c>
      <c r="W35" t="s">
        <v>118</v>
      </c>
      <c r="X35" t="s">
        <v>119</v>
      </c>
      <c r="Y35">
        <v>0</v>
      </c>
      <c r="Z35" s="16">
        <v>-22973618</v>
      </c>
      <c r="AA35">
        <v>3.2185387833920001E-3</v>
      </c>
      <c r="AB35" s="10">
        <v>-73941.480527832493</v>
      </c>
      <c r="AC35" t="s">
        <v>120</v>
      </c>
      <c r="AF35" t="s">
        <v>121</v>
      </c>
      <c r="AI35">
        <v>0</v>
      </c>
      <c r="AJ35" s="9">
        <v>0</v>
      </c>
      <c r="AK35" s="9">
        <v>0</v>
      </c>
      <c r="AL35" t="s">
        <v>178</v>
      </c>
      <c r="AM35" t="s">
        <v>120</v>
      </c>
      <c r="AN35" s="9">
        <v>0</v>
      </c>
      <c r="AO35" t="s">
        <v>122</v>
      </c>
      <c r="AP35" t="s">
        <v>178</v>
      </c>
      <c r="AQ35">
        <v>1</v>
      </c>
      <c r="AR35">
        <v>1</v>
      </c>
      <c r="AT35" t="s">
        <v>123</v>
      </c>
      <c r="AU35" t="s">
        <v>124</v>
      </c>
      <c r="AX35" t="s">
        <v>122</v>
      </c>
      <c r="BA35">
        <v>-22973618</v>
      </c>
      <c r="BB35" t="s">
        <v>120</v>
      </c>
      <c r="BC35">
        <v>0</v>
      </c>
      <c r="BE35" t="s">
        <v>125</v>
      </c>
      <c r="BF35">
        <v>3.2223E-3</v>
      </c>
      <c r="BG35">
        <v>19717</v>
      </c>
      <c r="BH35">
        <v>1005199</v>
      </c>
      <c r="BI35" t="s">
        <v>109</v>
      </c>
      <c r="BJ35" t="s">
        <v>126</v>
      </c>
      <c r="BL35" t="s">
        <v>127</v>
      </c>
      <c r="BM35" t="s">
        <v>128</v>
      </c>
      <c r="BN35" t="s">
        <v>129</v>
      </c>
      <c r="BO35">
        <v>85948</v>
      </c>
      <c r="BQ35">
        <v>1295</v>
      </c>
      <c r="BR35">
        <v>599068</v>
      </c>
      <c r="BS35" t="s">
        <v>130</v>
      </c>
      <c r="BT35">
        <v>0</v>
      </c>
      <c r="BU35" t="s">
        <v>109</v>
      </c>
      <c r="BV35">
        <v>0</v>
      </c>
      <c r="BW35" s="9">
        <v>0</v>
      </c>
      <c r="BX35" t="s">
        <v>131</v>
      </c>
      <c r="BY35" t="s">
        <v>127</v>
      </c>
      <c r="BZ35" t="s">
        <v>109</v>
      </c>
      <c r="CA35" t="s">
        <v>132</v>
      </c>
      <c r="CD35" t="s">
        <v>109</v>
      </c>
      <c r="CE35" t="s">
        <v>127</v>
      </c>
      <c r="CF35" t="s">
        <v>134</v>
      </c>
      <c r="CG35" t="s">
        <v>135</v>
      </c>
      <c r="CI35" t="s">
        <v>136</v>
      </c>
      <c r="CM35" t="s">
        <v>178</v>
      </c>
    </row>
    <row r="36" spans="1:91">
      <c r="A36" t="s">
        <v>109</v>
      </c>
      <c r="B36" t="s">
        <v>110</v>
      </c>
      <c r="C36" t="s">
        <v>111</v>
      </c>
      <c r="D36" t="s">
        <v>112</v>
      </c>
      <c r="F36" t="s">
        <v>113</v>
      </c>
      <c r="G36" t="s">
        <v>109</v>
      </c>
      <c r="H36">
        <v>1</v>
      </c>
      <c r="I36" s="9">
        <v>0</v>
      </c>
      <c r="J36">
        <v>1</v>
      </c>
      <c r="L36">
        <v>1735070</v>
      </c>
      <c r="M36" t="s">
        <v>179</v>
      </c>
      <c r="N36" t="s">
        <v>167</v>
      </c>
      <c r="O36" s="9">
        <v>0</v>
      </c>
      <c r="P36">
        <v>1734471</v>
      </c>
      <c r="Q36" t="s">
        <v>116</v>
      </c>
      <c r="S36" s="9">
        <v>0</v>
      </c>
      <c r="T36" s="10" t="s">
        <v>117</v>
      </c>
      <c r="U36">
        <v>1734471</v>
      </c>
      <c r="V36">
        <v>2</v>
      </c>
      <c r="W36" t="s">
        <v>118</v>
      </c>
      <c r="X36" t="s">
        <v>119</v>
      </c>
      <c r="Y36">
        <v>0</v>
      </c>
      <c r="Z36" s="16">
        <v>-126266.46</v>
      </c>
      <c r="AA36">
        <v>0.5978</v>
      </c>
      <c r="AB36" s="10">
        <v>-75482.089787999997</v>
      </c>
      <c r="AC36" t="s">
        <v>120</v>
      </c>
      <c r="AF36" t="s">
        <v>121</v>
      </c>
      <c r="AI36">
        <v>0</v>
      </c>
      <c r="AJ36" s="9">
        <v>0</v>
      </c>
      <c r="AK36" s="9">
        <v>0</v>
      </c>
      <c r="AL36" t="s">
        <v>179</v>
      </c>
      <c r="AM36" t="s">
        <v>120</v>
      </c>
      <c r="AN36" s="9">
        <v>0</v>
      </c>
      <c r="AO36" t="s">
        <v>122</v>
      </c>
      <c r="AP36" t="s">
        <v>179</v>
      </c>
      <c r="AQ36">
        <v>1</v>
      </c>
      <c r="AR36">
        <v>1</v>
      </c>
      <c r="AT36" t="s">
        <v>123</v>
      </c>
      <c r="AU36" t="s">
        <v>124</v>
      </c>
      <c r="AX36" t="s">
        <v>122</v>
      </c>
      <c r="BA36">
        <v>-126266.46</v>
      </c>
      <c r="BB36" t="s">
        <v>120</v>
      </c>
      <c r="BC36">
        <v>0</v>
      </c>
      <c r="BE36" t="s">
        <v>125</v>
      </c>
      <c r="BF36">
        <v>0.59787199999999996</v>
      </c>
      <c r="BG36">
        <v>19717</v>
      </c>
      <c r="BH36">
        <v>1005199</v>
      </c>
      <c r="BI36" t="s">
        <v>109</v>
      </c>
      <c r="BJ36" t="s">
        <v>126</v>
      </c>
      <c r="BL36" t="s">
        <v>127</v>
      </c>
      <c r="BM36" t="s">
        <v>128</v>
      </c>
      <c r="BN36" t="s">
        <v>129</v>
      </c>
      <c r="BO36">
        <v>85948</v>
      </c>
      <c r="BQ36">
        <v>1325</v>
      </c>
      <c r="BR36">
        <v>445599</v>
      </c>
      <c r="BS36" t="s">
        <v>130</v>
      </c>
      <c r="BT36">
        <v>0</v>
      </c>
      <c r="BU36" t="s">
        <v>109</v>
      </c>
      <c r="BV36">
        <v>0</v>
      </c>
      <c r="BW36" s="9">
        <v>0</v>
      </c>
      <c r="BX36" t="s">
        <v>131</v>
      </c>
      <c r="BY36" t="s">
        <v>109</v>
      </c>
      <c r="BZ36" t="s">
        <v>109</v>
      </c>
      <c r="CA36" t="s">
        <v>132</v>
      </c>
      <c r="CD36" t="s">
        <v>109</v>
      </c>
      <c r="CE36" t="s">
        <v>133</v>
      </c>
      <c r="CF36" t="s">
        <v>134</v>
      </c>
      <c r="CG36" t="s">
        <v>135</v>
      </c>
      <c r="CI36" t="s">
        <v>136</v>
      </c>
      <c r="CM36" t="s">
        <v>179</v>
      </c>
    </row>
    <row r="37" spans="1:91">
      <c r="A37" t="s">
        <v>109</v>
      </c>
      <c r="B37" t="s">
        <v>156</v>
      </c>
      <c r="C37" t="s">
        <v>111</v>
      </c>
      <c r="D37" t="s">
        <v>157</v>
      </c>
      <c r="E37" t="s">
        <v>158</v>
      </c>
      <c r="F37" t="s">
        <v>159</v>
      </c>
      <c r="G37" t="s">
        <v>109</v>
      </c>
      <c r="H37">
        <v>1</v>
      </c>
      <c r="I37" s="9">
        <v>0</v>
      </c>
      <c r="J37">
        <v>1</v>
      </c>
      <c r="L37">
        <v>1735345</v>
      </c>
      <c r="M37" t="s">
        <v>179</v>
      </c>
      <c r="N37" t="s">
        <v>17</v>
      </c>
      <c r="O37" s="9">
        <v>0</v>
      </c>
      <c r="P37">
        <v>1734746</v>
      </c>
      <c r="S37" s="9">
        <v>0</v>
      </c>
      <c r="T37" s="10" t="s">
        <v>161</v>
      </c>
      <c r="U37">
        <v>1734746</v>
      </c>
      <c r="V37">
        <v>1</v>
      </c>
      <c r="X37" t="s">
        <v>119</v>
      </c>
      <c r="Y37">
        <v>0</v>
      </c>
      <c r="Z37" s="16">
        <v>500</v>
      </c>
      <c r="AA37">
        <v>0.5978</v>
      </c>
      <c r="AB37" s="10">
        <v>298.89999999999998</v>
      </c>
      <c r="AC37" t="s">
        <v>120</v>
      </c>
      <c r="AF37" t="s">
        <v>146</v>
      </c>
      <c r="AI37">
        <v>0</v>
      </c>
      <c r="AJ37" s="9">
        <v>0</v>
      </c>
      <c r="AK37" s="9">
        <v>0</v>
      </c>
      <c r="AL37" t="s">
        <v>179</v>
      </c>
      <c r="AM37" t="s">
        <v>120</v>
      </c>
      <c r="AN37" s="9">
        <v>0</v>
      </c>
      <c r="AO37" t="s">
        <v>122</v>
      </c>
      <c r="AQ37">
        <v>0</v>
      </c>
      <c r="AR37" s="9">
        <v>0</v>
      </c>
      <c r="AT37" t="s">
        <v>123</v>
      </c>
      <c r="AU37" t="s">
        <v>157</v>
      </c>
      <c r="AX37" t="s">
        <v>122</v>
      </c>
      <c r="BA37">
        <v>0</v>
      </c>
      <c r="BB37" t="s">
        <v>120</v>
      </c>
      <c r="BC37">
        <v>0</v>
      </c>
      <c r="BD37" t="s">
        <v>180</v>
      </c>
      <c r="BE37" t="s">
        <v>125</v>
      </c>
      <c r="BF37">
        <v>0.59787199999999996</v>
      </c>
      <c r="BG37">
        <v>19717</v>
      </c>
      <c r="BH37">
        <v>1005199</v>
      </c>
      <c r="BI37" t="s">
        <v>109</v>
      </c>
      <c r="BJ37" t="s">
        <v>126</v>
      </c>
      <c r="BL37" t="s">
        <v>127</v>
      </c>
      <c r="BM37" t="s">
        <v>128</v>
      </c>
      <c r="BN37" t="s">
        <v>129</v>
      </c>
      <c r="BO37">
        <v>85948</v>
      </c>
      <c r="BQ37">
        <v>1402</v>
      </c>
      <c r="BR37">
        <v>144807</v>
      </c>
      <c r="BS37" t="s">
        <v>130</v>
      </c>
      <c r="BT37">
        <v>0</v>
      </c>
      <c r="BU37" t="s">
        <v>109</v>
      </c>
      <c r="BV37">
        <v>0</v>
      </c>
      <c r="BW37" s="9">
        <v>0</v>
      </c>
      <c r="BX37" t="s">
        <v>163</v>
      </c>
      <c r="BZ37" t="s">
        <v>109</v>
      </c>
      <c r="CA37" t="s">
        <v>132</v>
      </c>
      <c r="CD37" t="s">
        <v>109</v>
      </c>
      <c r="CF37" t="s">
        <v>161</v>
      </c>
      <c r="CG37" t="s">
        <v>152</v>
      </c>
      <c r="CI37" t="s">
        <v>154</v>
      </c>
      <c r="CM37" t="s">
        <v>179</v>
      </c>
    </row>
    <row r="38" spans="1:91">
      <c r="A38" t="s">
        <v>109</v>
      </c>
      <c r="B38" t="s">
        <v>110</v>
      </c>
      <c r="C38" t="s">
        <v>111</v>
      </c>
      <c r="D38" t="s">
        <v>112</v>
      </c>
      <c r="F38" t="s">
        <v>113</v>
      </c>
      <c r="G38" t="s">
        <v>109</v>
      </c>
      <c r="H38">
        <v>1</v>
      </c>
      <c r="I38" s="9">
        <v>0</v>
      </c>
      <c r="J38">
        <v>1</v>
      </c>
      <c r="L38">
        <v>1735069</v>
      </c>
      <c r="M38" t="s">
        <v>179</v>
      </c>
      <c r="N38" t="s">
        <v>115</v>
      </c>
      <c r="O38" s="9">
        <v>0</v>
      </c>
      <c r="P38">
        <v>1734470</v>
      </c>
      <c r="Q38" t="s">
        <v>116</v>
      </c>
      <c r="S38" s="9">
        <v>0</v>
      </c>
      <c r="T38" s="10" t="s">
        <v>117</v>
      </c>
      <c r="U38">
        <v>1734470</v>
      </c>
      <c r="V38">
        <v>2</v>
      </c>
      <c r="W38" t="s">
        <v>118</v>
      </c>
      <c r="X38" t="s">
        <v>119</v>
      </c>
      <c r="Y38">
        <v>0</v>
      </c>
      <c r="Z38" s="16">
        <v>-3671.6</v>
      </c>
      <c r="AA38">
        <v>0.5978</v>
      </c>
      <c r="AB38" s="10">
        <v>-2194.8824799999902</v>
      </c>
      <c r="AC38" t="s">
        <v>120</v>
      </c>
      <c r="AF38" t="s">
        <v>121</v>
      </c>
      <c r="AI38">
        <v>0</v>
      </c>
      <c r="AJ38" s="9">
        <v>0</v>
      </c>
      <c r="AK38" s="9">
        <v>0</v>
      </c>
      <c r="AL38" t="s">
        <v>179</v>
      </c>
      <c r="AM38" t="s">
        <v>120</v>
      </c>
      <c r="AN38" s="9">
        <v>0</v>
      </c>
      <c r="AO38" t="s">
        <v>122</v>
      </c>
      <c r="AP38" t="s">
        <v>179</v>
      </c>
      <c r="AQ38">
        <v>1</v>
      </c>
      <c r="AR38">
        <v>1</v>
      </c>
      <c r="AT38" t="s">
        <v>123</v>
      </c>
      <c r="AU38" t="s">
        <v>124</v>
      </c>
      <c r="AX38" t="s">
        <v>122</v>
      </c>
      <c r="BA38">
        <v>-3671.6</v>
      </c>
      <c r="BB38" t="s">
        <v>120</v>
      </c>
      <c r="BC38">
        <v>0</v>
      </c>
      <c r="BE38" t="s">
        <v>125</v>
      </c>
      <c r="BF38">
        <v>0.59787199999999996</v>
      </c>
      <c r="BG38">
        <v>19717</v>
      </c>
      <c r="BH38">
        <v>1005199</v>
      </c>
      <c r="BI38" t="s">
        <v>109</v>
      </c>
      <c r="BJ38" t="s">
        <v>126</v>
      </c>
      <c r="BL38" t="s">
        <v>127</v>
      </c>
      <c r="BM38" t="s">
        <v>128</v>
      </c>
      <c r="BN38" t="s">
        <v>129</v>
      </c>
      <c r="BO38">
        <v>85948</v>
      </c>
      <c r="BQ38">
        <v>1325</v>
      </c>
      <c r="BR38">
        <v>445597</v>
      </c>
      <c r="BS38" t="s">
        <v>130</v>
      </c>
      <c r="BT38">
        <v>0</v>
      </c>
      <c r="BU38" t="s">
        <v>109</v>
      </c>
      <c r="BV38">
        <v>0</v>
      </c>
      <c r="BW38" s="9">
        <v>0</v>
      </c>
      <c r="BX38" t="s">
        <v>131</v>
      </c>
      <c r="BY38" t="s">
        <v>109</v>
      </c>
      <c r="BZ38" t="s">
        <v>109</v>
      </c>
      <c r="CA38" t="s">
        <v>132</v>
      </c>
      <c r="CD38" t="s">
        <v>109</v>
      </c>
      <c r="CE38" t="s">
        <v>133</v>
      </c>
      <c r="CF38" t="s">
        <v>134</v>
      </c>
      <c r="CG38" t="s">
        <v>135</v>
      </c>
      <c r="CI38" t="s">
        <v>136</v>
      </c>
      <c r="CM38" t="s">
        <v>179</v>
      </c>
    </row>
    <row r="39" spans="1:91">
      <c r="A39" t="s">
        <v>109</v>
      </c>
      <c r="B39" t="s">
        <v>156</v>
      </c>
      <c r="C39" t="s">
        <v>111</v>
      </c>
      <c r="D39" t="s">
        <v>157</v>
      </c>
      <c r="E39" t="s">
        <v>158</v>
      </c>
      <c r="F39" t="s">
        <v>159</v>
      </c>
      <c r="G39" t="s">
        <v>109</v>
      </c>
      <c r="H39">
        <v>1</v>
      </c>
      <c r="I39" s="9">
        <v>0</v>
      </c>
      <c r="J39">
        <v>1</v>
      </c>
      <c r="L39">
        <v>1735334</v>
      </c>
      <c r="M39" t="s">
        <v>181</v>
      </c>
      <c r="N39" t="s">
        <v>17</v>
      </c>
      <c r="O39" s="9">
        <v>0</v>
      </c>
      <c r="P39">
        <v>1734735</v>
      </c>
      <c r="S39" s="9">
        <v>0</v>
      </c>
      <c r="T39" s="10" t="s">
        <v>161</v>
      </c>
      <c r="U39">
        <v>1734735</v>
      </c>
      <c r="V39">
        <v>1</v>
      </c>
      <c r="X39" t="s">
        <v>119</v>
      </c>
      <c r="Y39">
        <v>0</v>
      </c>
      <c r="Z39" s="16">
        <v>25511601.359999999</v>
      </c>
      <c r="AA39">
        <v>4.8507191191094E-2</v>
      </c>
      <c r="AB39" s="10">
        <v>1237496.1247604899</v>
      </c>
      <c r="AC39" t="s">
        <v>120</v>
      </c>
      <c r="AF39" t="s">
        <v>146</v>
      </c>
      <c r="AI39">
        <v>0</v>
      </c>
      <c r="AJ39" s="9">
        <v>0</v>
      </c>
      <c r="AK39" s="9">
        <v>0</v>
      </c>
      <c r="AL39" t="s">
        <v>181</v>
      </c>
      <c r="AM39" t="s">
        <v>120</v>
      </c>
      <c r="AN39" s="9">
        <v>0</v>
      </c>
      <c r="AO39" t="s">
        <v>122</v>
      </c>
      <c r="AQ39">
        <v>0</v>
      </c>
      <c r="AR39" s="9">
        <v>0</v>
      </c>
      <c r="AT39" t="s">
        <v>123</v>
      </c>
      <c r="AU39" t="s">
        <v>157</v>
      </c>
      <c r="AX39" t="s">
        <v>122</v>
      </c>
      <c r="BA39">
        <v>0</v>
      </c>
      <c r="BB39" t="s">
        <v>120</v>
      </c>
      <c r="BC39">
        <v>0</v>
      </c>
      <c r="BD39" t="s">
        <v>182</v>
      </c>
      <c r="BE39" t="s">
        <v>125</v>
      </c>
      <c r="BF39">
        <v>4.8437899999999999E-2</v>
      </c>
      <c r="BG39">
        <v>19717</v>
      </c>
      <c r="BH39">
        <v>1005199</v>
      </c>
      <c r="BI39" t="s">
        <v>109</v>
      </c>
      <c r="BJ39" t="s">
        <v>126</v>
      </c>
      <c r="BL39" t="s">
        <v>127</v>
      </c>
      <c r="BM39" t="s">
        <v>128</v>
      </c>
      <c r="BN39" t="s">
        <v>129</v>
      </c>
      <c r="BO39">
        <v>85948</v>
      </c>
      <c r="BQ39">
        <v>1388</v>
      </c>
      <c r="BR39">
        <v>314731</v>
      </c>
      <c r="BS39" t="s">
        <v>130</v>
      </c>
      <c r="BT39">
        <v>0</v>
      </c>
      <c r="BU39" t="s">
        <v>109</v>
      </c>
      <c r="BV39">
        <v>0</v>
      </c>
      <c r="BW39" s="9">
        <v>0</v>
      </c>
      <c r="BX39" t="s">
        <v>163</v>
      </c>
      <c r="BZ39" t="s">
        <v>109</v>
      </c>
      <c r="CA39" t="s">
        <v>132</v>
      </c>
      <c r="CD39" t="s">
        <v>109</v>
      </c>
      <c r="CF39" t="s">
        <v>161</v>
      </c>
      <c r="CG39" t="s">
        <v>152</v>
      </c>
      <c r="CI39" t="s">
        <v>154</v>
      </c>
      <c r="CM39" t="s">
        <v>181</v>
      </c>
    </row>
    <row r="40" spans="1:91">
      <c r="A40" t="s">
        <v>109</v>
      </c>
      <c r="B40" t="s">
        <v>110</v>
      </c>
      <c r="C40" t="s">
        <v>111</v>
      </c>
      <c r="D40" t="s">
        <v>112</v>
      </c>
      <c r="F40" t="s">
        <v>113</v>
      </c>
      <c r="G40" t="s">
        <v>109</v>
      </c>
      <c r="H40">
        <v>1</v>
      </c>
      <c r="I40" s="9">
        <v>0</v>
      </c>
      <c r="J40">
        <v>1</v>
      </c>
      <c r="L40">
        <v>1734953</v>
      </c>
      <c r="M40" t="s">
        <v>181</v>
      </c>
      <c r="N40" t="s">
        <v>115</v>
      </c>
      <c r="O40" s="9">
        <v>0</v>
      </c>
      <c r="P40">
        <v>1734354</v>
      </c>
      <c r="Q40" t="s">
        <v>116</v>
      </c>
      <c r="S40" s="9">
        <v>0</v>
      </c>
      <c r="T40" s="10" t="s">
        <v>117</v>
      </c>
      <c r="U40">
        <v>1734354</v>
      </c>
      <c r="V40">
        <v>2</v>
      </c>
      <c r="W40" t="s">
        <v>118</v>
      </c>
      <c r="X40" t="s">
        <v>119</v>
      </c>
      <c r="Y40">
        <v>0</v>
      </c>
      <c r="Z40" s="16">
        <v>-69946.5</v>
      </c>
      <c r="AA40">
        <v>4.8507191191094E-2</v>
      </c>
      <c r="AB40" s="10">
        <v>-3392.9082486478501</v>
      </c>
      <c r="AC40" t="s">
        <v>120</v>
      </c>
      <c r="AF40" t="s">
        <v>121</v>
      </c>
      <c r="AI40">
        <v>0</v>
      </c>
      <c r="AJ40" s="9">
        <v>0</v>
      </c>
      <c r="AK40" s="9">
        <v>0</v>
      </c>
      <c r="AL40" t="s">
        <v>181</v>
      </c>
      <c r="AM40" t="s">
        <v>120</v>
      </c>
      <c r="AN40" s="9">
        <v>0</v>
      </c>
      <c r="AO40" t="s">
        <v>122</v>
      </c>
      <c r="AP40" t="s">
        <v>181</v>
      </c>
      <c r="AQ40">
        <v>1</v>
      </c>
      <c r="AR40">
        <v>1</v>
      </c>
      <c r="AT40" t="s">
        <v>123</v>
      </c>
      <c r="AU40" t="s">
        <v>124</v>
      </c>
      <c r="AX40" t="s">
        <v>122</v>
      </c>
      <c r="BA40">
        <v>-69946.5</v>
      </c>
      <c r="BB40" t="s">
        <v>120</v>
      </c>
      <c r="BC40">
        <v>0</v>
      </c>
      <c r="BE40" t="s">
        <v>125</v>
      </c>
      <c r="BF40">
        <v>4.8437899999999999E-2</v>
      </c>
      <c r="BG40">
        <v>19717</v>
      </c>
      <c r="BH40">
        <v>1005199</v>
      </c>
      <c r="BI40" t="s">
        <v>109</v>
      </c>
      <c r="BJ40" t="s">
        <v>126</v>
      </c>
      <c r="BL40" t="s">
        <v>127</v>
      </c>
      <c r="BM40" t="s">
        <v>128</v>
      </c>
      <c r="BN40" t="s">
        <v>129</v>
      </c>
      <c r="BO40">
        <v>85948</v>
      </c>
      <c r="BQ40">
        <v>1491</v>
      </c>
      <c r="BR40">
        <v>280234</v>
      </c>
      <c r="BS40" t="s">
        <v>130</v>
      </c>
      <c r="BT40">
        <v>0</v>
      </c>
      <c r="BU40" t="s">
        <v>109</v>
      </c>
      <c r="BV40">
        <v>0</v>
      </c>
      <c r="BW40" s="9">
        <v>0</v>
      </c>
      <c r="BX40" t="s">
        <v>131</v>
      </c>
      <c r="BY40" t="s">
        <v>109</v>
      </c>
      <c r="BZ40" t="s">
        <v>109</v>
      </c>
      <c r="CA40" t="s">
        <v>132</v>
      </c>
      <c r="CD40" t="s">
        <v>109</v>
      </c>
      <c r="CE40" t="s">
        <v>133</v>
      </c>
      <c r="CF40" t="s">
        <v>134</v>
      </c>
      <c r="CG40" t="s">
        <v>135</v>
      </c>
      <c r="CI40" t="s">
        <v>136</v>
      </c>
      <c r="CM40" t="s">
        <v>181</v>
      </c>
    </row>
    <row r="41" spans="1:91">
      <c r="A41" t="s">
        <v>109</v>
      </c>
      <c r="B41" t="s">
        <v>110</v>
      </c>
      <c r="C41" t="s">
        <v>111</v>
      </c>
      <c r="D41" t="s">
        <v>112</v>
      </c>
      <c r="F41" t="s">
        <v>113</v>
      </c>
      <c r="G41" t="s">
        <v>109</v>
      </c>
      <c r="H41">
        <v>1</v>
      </c>
      <c r="I41" s="9">
        <v>0</v>
      </c>
      <c r="J41">
        <v>1</v>
      </c>
      <c r="L41">
        <v>1734952</v>
      </c>
      <c r="M41" t="s">
        <v>181</v>
      </c>
      <c r="N41" t="s">
        <v>167</v>
      </c>
      <c r="O41" s="9">
        <v>0</v>
      </c>
      <c r="P41">
        <v>1734353</v>
      </c>
      <c r="Q41" t="s">
        <v>116</v>
      </c>
      <c r="S41" s="9">
        <v>0</v>
      </c>
      <c r="T41" s="10" t="s">
        <v>117</v>
      </c>
      <c r="U41">
        <v>1734353</v>
      </c>
      <c r="V41">
        <v>2</v>
      </c>
      <c r="W41" t="s">
        <v>118</v>
      </c>
      <c r="X41" t="s">
        <v>119</v>
      </c>
      <c r="Y41">
        <v>0</v>
      </c>
      <c r="Z41" s="16">
        <v>-18696981.489999998</v>
      </c>
      <c r="AA41">
        <v>4.8507191191094E-2</v>
      </c>
      <c r="AB41" s="10">
        <v>-906938.05583177495</v>
      </c>
      <c r="AC41" t="s">
        <v>120</v>
      </c>
      <c r="AF41" t="s">
        <v>121</v>
      </c>
      <c r="AI41">
        <v>0</v>
      </c>
      <c r="AJ41" s="9">
        <v>0</v>
      </c>
      <c r="AK41" s="9">
        <v>0</v>
      </c>
      <c r="AL41" t="s">
        <v>181</v>
      </c>
      <c r="AM41" t="s">
        <v>120</v>
      </c>
      <c r="AN41" s="9">
        <v>0</v>
      </c>
      <c r="AO41" t="s">
        <v>122</v>
      </c>
      <c r="AP41" t="s">
        <v>181</v>
      </c>
      <c r="AQ41">
        <v>1</v>
      </c>
      <c r="AR41">
        <v>1</v>
      </c>
      <c r="AT41" t="s">
        <v>123</v>
      </c>
      <c r="AU41" t="s">
        <v>124</v>
      </c>
      <c r="AX41" t="s">
        <v>122</v>
      </c>
      <c r="BA41">
        <v>-18696981.489999998</v>
      </c>
      <c r="BB41" t="s">
        <v>120</v>
      </c>
      <c r="BC41">
        <v>0</v>
      </c>
      <c r="BE41" t="s">
        <v>125</v>
      </c>
      <c r="BF41">
        <v>4.8437899999999999E-2</v>
      </c>
      <c r="BG41">
        <v>19717</v>
      </c>
      <c r="BH41">
        <v>1005199</v>
      </c>
      <c r="BI41" t="s">
        <v>109</v>
      </c>
      <c r="BJ41" t="s">
        <v>126</v>
      </c>
      <c r="BL41" t="s">
        <v>127</v>
      </c>
      <c r="BM41" t="s">
        <v>128</v>
      </c>
      <c r="BN41" t="s">
        <v>129</v>
      </c>
      <c r="BO41">
        <v>85948</v>
      </c>
      <c r="BQ41">
        <v>1491</v>
      </c>
      <c r="BR41">
        <v>280232</v>
      </c>
      <c r="BS41" t="s">
        <v>130</v>
      </c>
      <c r="BT41">
        <v>0</v>
      </c>
      <c r="BU41" t="s">
        <v>109</v>
      </c>
      <c r="BV41">
        <v>0</v>
      </c>
      <c r="BW41" s="9">
        <v>0</v>
      </c>
      <c r="BX41" t="s">
        <v>131</v>
      </c>
      <c r="BY41" t="s">
        <v>109</v>
      </c>
      <c r="BZ41" t="s">
        <v>109</v>
      </c>
      <c r="CA41" t="s">
        <v>132</v>
      </c>
      <c r="CD41" t="s">
        <v>109</v>
      </c>
      <c r="CE41" t="s">
        <v>133</v>
      </c>
      <c r="CF41" t="s">
        <v>134</v>
      </c>
      <c r="CG41" t="s">
        <v>135</v>
      </c>
      <c r="CI41" t="s">
        <v>136</v>
      </c>
      <c r="CM41" t="s">
        <v>181</v>
      </c>
    </row>
    <row r="42" spans="1:91">
      <c r="A42" t="s">
        <v>109</v>
      </c>
      <c r="B42" t="s">
        <v>156</v>
      </c>
      <c r="C42" t="s">
        <v>111</v>
      </c>
      <c r="D42" t="s">
        <v>157</v>
      </c>
      <c r="E42" t="s">
        <v>158</v>
      </c>
      <c r="F42" t="s">
        <v>159</v>
      </c>
      <c r="G42" t="s">
        <v>109</v>
      </c>
      <c r="H42">
        <v>1</v>
      </c>
      <c r="I42" s="9">
        <v>0</v>
      </c>
      <c r="J42">
        <v>1</v>
      </c>
      <c r="L42">
        <v>1735291</v>
      </c>
      <c r="M42" t="s">
        <v>181</v>
      </c>
      <c r="N42" t="s">
        <v>15</v>
      </c>
      <c r="O42" s="9">
        <v>0</v>
      </c>
      <c r="P42">
        <v>1734692</v>
      </c>
      <c r="S42" s="9">
        <v>0</v>
      </c>
      <c r="T42" s="10" t="s">
        <v>161</v>
      </c>
      <c r="U42">
        <v>1734692</v>
      </c>
      <c r="V42">
        <v>1</v>
      </c>
      <c r="X42" t="s">
        <v>119</v>
      </c>
      <c r="Y42">
        <v>0</v>
      </c>
      <c r="Z42" s="16">
        <v>1764.76</v>
      </c>
      <c r="AA42">
        <v>4.8507191191094E-2</v>
      </c>
      <c r="AB42" s="10">
        <v>85.603550726395</v>
      </c>
      <c r="AC42" t="s">
        <v>120</v>
      </c>
      <c r="AF42" t="s">
        <v>146</v>
      </c>
      <c r="AI42">
        <v>0</v>
      </c>
      <c r="AJ42" s="9">
        <v>0</v>
      </c>
      <c r="AK42" s="9">
        <v>0</v>
      </c>
      <c r="AL42" t="s">
        <v>181</v>
      </c>
      <c r="AM42" t="s">
        <v>120</v>
      </c>
      <c r="AN42" s="9">
        <v>0</v>
      </c>
      <c r="AO42" t="s">
        <v>122</v>
      </c>
      <c r="AQ42">
        <v>0</v>
      </c>
      <c r="AR42" s="9">
        <v>0</v>
      </c>
      <c r="AT42" t="s">
        <v>123</v>
      </c>
      <c r="AU42" t="s">
        <v>157</v>
      </c>
      <c r="AX42" t="s">
        <v>122</v>
      </c>
      <c r="BA42">
        <v>0</v>
      </c>
      <c r="BB42" t="s">
        <v>120</v>
      </c>
      <c r="BC42">
        <v>0</v>
      </c>
      <c r="BD42" t="s">
        <v>182</v>
      </c>
      <c r="BE42" t="s">
        <v>125</v>
      </c>
      <c r="BF42">
        <v>4.8437899999999999E-2</v>
      </c>
      <c r="BG42">
        <v>19717</v>
      </c>
      <c r="BH42">
        <v>1005199</v>
      </c>
      <c r="BI42" t="s">
        <v>109</v>
      </c>
      <c r="BJ42" t="s">
        <v>126</v>
      </c>
      <c r="BL42" t="s">
        <v>127</v>
      </c>
      <c r="BM42" t="s">
        <v>128</v>
      </c>
      <c r="BN42" t="s">
        <v>129</v>
      </c>
      <c r="BO42">
        <v>85948</v>
      </c>
      <c r="BQ42">
        <v>1388</v>
      </c>
      <c r="BR42">
        <v>314730</v>
      </c>
      <c r="BS42" t="s">
        <v>130</v>
      </c>
      <c r="BT42">
        <v>0</v>
      </c>
      <c r="BU42" t="s">
        <v>109</v>
      </c>
      <c r="BV42">
        <v>0</v>
      </c>
      <c r="BW42" s="9">
        <v>0</v>
      </c>
      <c r="BX42" t="s">
        <v>163</v>
      </c>
      <c r="BZ42" t="s">
        <v>109</v>
      </c>
      <c r="CA42" t="s">
        <v>132</v>
      </c>
      <c r="CD42" t="s">
        <v>109</v>
      </c>
      <c r="CF42" t="s">
        <v>161</v>
      </c>
      <c r="CG42" t="s">
        <v>152</v>
      </c>
      <c r="CI42" t="s">
        <v>166</v>
      </c>
      <c r="CM42" t="s">
        <v>181</v>
      </c>
    </row>
    <row r="43" spans="1:91">
      <c r="A43" t="s">
        <v>109</v>
      </c>
      <c r="B43" t="s">
        <v>156</v>
      </c>
      <c r="C43" t="s">
        <v>111</v>
      </c>
      <c r="D43" t="s">
        <v>157</v>
      </c>
      <c r="E43" t="s">
        <v>158</v>
      </c>
      <c r="F43" t="s">
        <v>159</v>
      </c>
      <c r="G43" t="s">
        <v>109</v>
      </c>
      <c r="H43">
        <v>1</v>
      </c>
      <c r="I43" s="9">
        <v>0</v>
      </c>
      <c r="J43">
        <v>1</v>
      </c>
      <c r="L43">
        <v>1735315</v>
      </c>
      <c r="M43" t="s">
        <v>181</v>
      </c>
      <c r="N43" t="s">
        <v>11</v>
      </c>
      <c r="O43" s="9">
        <v>0</v>
      </c>
      <c r="P43">
        <v>1734716</v>
      </c>
      <c r="S43" s="9">
        <v>0</v>
      </c>
      <c r="T43" s="10" t="s">
        <v>161</v>
      </c>
      <c r="U43">
        <v>1734716</v>
      </c>
      <c r="V43">
        <v>1</v>
      </c>
      <c r="X43" t="s">
        <v>119</v>
      </c>
      <c r="Y43">
        <v>0</v>
      </c>
      <c r="Z43" s="16">
        <v>1553076851</v>
      </c>
      <c r="AA43">
        <v>4.8507191191094E-2</v>
      </c>
      <c r="AB43" s="15">
        <v>75335395.745919198</v>
      </c>
      <c r="AC43" t="s">
        <v>120</v>
      </c>
      <c r="AF43" t="s">
        <v>146</v>
      </c>
      <c r="AI43">
        <v>0</v>
      </c>
      <c r="AJ43" s="9">
        <v>0</v>
      </c>
      <c r="AK43" s="9">
        <v>0</v>
      </c>
      <c r="AL43" t="s">
        <v>181</v>
      </c>
      <c r="AM43" t="s">
        <v>120</v>
      </c>
      <c r="AN43" s="9">
        <v>0</v>
      </c>
      <c r="AO43" t="s">
        <v>122</v>
      </c>
      <c r="AQ43">
        <v>0</v>
      </c>
      <c r="AR43" s="9">
        <v>0</v>
      </c>
      <c r="AT43" t="s">
        <v>123</v>
      </c>
      <c r="AU43" t="s">
        <v>157</v>
      </c>
      <c r="AX43" t="s">
        <v>122</v>
      </c>
      <c r="BA43">
        <v>0</v>
      </c>
      <c r="BB43" t="s">
        <v>120</v>
      </c>
      <c r="BC43">
        <v>0</v>
      </c>
      <c r="BD43" t="s">
        <v>182</v>
      </c>
      <c r="BE43" t="s">
        <v>125</v>
      </c>
      <c r="BF43">
        <v>4.8437899999999999E-2</v>
      </c>
      <c r="BG43">
        <v>19717</v>
      </c>
      <c r="BH43">
        <v>1005199</v>
      </c>
      <c r="BI43" t="s">
        <v>109</v>
      </c>
      <c r="BJ43" t="s">
        <v>126</v>
      </c>
      <c r="BL43" t="s">
        <v>127</v>
      </c>
      <c r="BM43" t="s">
        <v>128</v>
      </c>
      <c r="BN43" t="s">
        <v>129</v>
      </c>
      <c r="BO43">
        <v>85948</v>
      </c>
      <c r="BQ43">
        <v>1388</v>
      </c>
      <c r="BR43">
        <v>314729</v>
      </c>
      <c r="BS43" t="s">
        <v>130</v>
      </c>
      <c r="BT43">
        <v>0</v>
      </c>
      <c r="BU43" t="s">
        <v>109</v>
      </c>
      <c r="BV43">
        <v>0</v>
      </c>
      <c r="BW43" s="9">
        <v>0</v>
      </c>
      <c r="BX43" t="s">
        <v>163</v>
      </c>
      <c r="BZ43" t="s">
        <v>109</v>
      </c>
      <c r="CA43" t="s">
        <v>132</v>
      </c>
      <c r="CD43" t="s">
        <v>109</v>
      </c>
      <c r="CF43" t="s">
        <v>161</v>
      </c>
      <c r="CG43" t="s">
        <v>152</v>
      </c>
      <c r="CI43" t="s">
        <v>165</v>
      </c>
      <c r="CM43" t="s">
        <v>181</v>
      </c>
    </row>
    <row r="44" spans="1:91">
      <c r="A44" t="s">
        <v>109</v>
      </c>
      <c r="B44" t="s">
        <v>110</v>
      </c>
      <c r="C44" t="s">
        <v>111</v>
      </c>
      <c r="D44" t="s">
        <v>112</v>
      </c>
      <c r="F44" t="s">
        <v>113</v>
      </c>
      <c r="G44" t="s">
        <v>109</v>
      </c>
      <c r="H44">
        <v>1</v>
      </c>
      <c r="I44" s="9">
        <v>0</v>
      </c>
      <c r="J44">
        <v>1</v>
      </c>
      <c r="L44">
        <v>1734911</v>
      </c>
      <c r="M44" t="s">
        <v>183</v>
      </c>
      <c r="N44" t="s">
        <v>115</v>
      </c>
      <c r="O44" s="9">
        <v>0</v>
      </c>
      <c r="P44">
        <v>1734312</v>
      </c>
      <c r="Q44" t="s">
        <v>116</v>
      </c>
      <c r="S44" s="9">
        <v>0</v>
      </c>
      <c r="T44" s="10" t="s">
        <v>117</v>
      </c>
      <c r="U44">
        <v>1734312</v>
      </c>
      <c r="V44">
        <v>2</v>
      </c>
      <c r="W44" t="s">
        <v>118</v>
      </c>
      <c r="X44" t="s">
        <v>119</v>
      </c>
      <c r="Y44">
        <v>0</v>
      </c>
      <c r="Z44" s="16">
        <v>-52914.17</v>
      </c>
      <c r="AA44">
        <v>0.33426928733787897</v>
      </c>
      <c r="AB44" s="10">
        <v>-17687.581895975301</v>
      </c>
      <c r="AC44" t="s">
        <v>120</v>
      </c>
      <c r="AF44" t="s">
        <v>121</v>
      </c>
      <c r="AI44">
        <v>0</v>
      </c>
      <c r="AJ44" s="9">
        <v>0</v>
      </c>
      <c r="AK44" s="9">
        <v>0</v>
      </c>
      <c r="AL44" t="s">
        <v>183</v>
      </c>
      <c r="AM44" t="s">
        <v>120</v>
      </c>
      <c r="AN44" s="9">
        <v>0</v>
      </c>
      <c r="AO44" t="s">
        <v>122</v>
      </c>
      <c r="AP44" t="s">
        <v>183</v>
      </c>
      <c r="AQ44">
        <v>1</v>
      </c>
      <c r="AR44">
        <v>1</v>
      </c>
      <c r="AT44" t="s">
        <v>123</v>
      </c>
      <c r="AU44" t="s">
        <v>124</v>
      </c>
      <c r="AX44" t="s">
        <v>122</v>
      </c>
      <c r="BA44">
        <v>-52914.17</v>
      </c>
      <c r="BB44" t="s">
        <v>120</v>
      </c>
      <c r="BC44">
        <v>0</v>
      </c>
      <c r="BE44" t="s">
        <v>125</v>
      </c>
      <c r="BF44">
        <v>0.33274399999999998</v>
      </c>
      <c r="BG44">
        <v>19717</v>
      </c>
      <c r="BH44">
        <v>1005199</v>
      </c>
      <c r="BI44" t="s">
        <v>109</v>
      </c>
      <c r="BJ44" t="s">
        <v>126</v>
      </c>
      <c r="BL44" t="s">
        <v>127</v>
      </c>
      <c r="BM44" t="s">
        <v>128</v>
      </c>
      <c r="BN44" t="s">
        <v>129</v>
      </c>
      <c r="BO44">
        <v>85948</v>
      </c>
      <c r="BQ44">
        <v>1263</v>
      </c>
      <c r="BR44">
        <v>7269</v>
      </c>
      <c r="BS44" t="s">
        <v>130</v>
      </c>
      <c r="BT44">
        <v>0</v>
      </c>
      <c r="BU44" t="s">
        <v>109</v>
      </c>
      <c r="BV44">
        <v>0</v>
      </c>
      <c r="BW44" s="9">
        <v>0</v>
      </c>
      <c r="BX44" t="s">
        <v>131</v>
      </c>
      <c r="BY44" t="s">
        <v>109</v>
      </c>
      <c r="BZ44" t="s">
        <v>109</v>
      </c>
      <c r="CA44" t="s">
        <v>132</v>
      </c>
      <c r="CD44" t="s">
        <v>109</v>
      </c>
      <c r="CE44" t="s">
        <v>127</v>
      </c>
      <c r="CF44" t="s">
        <v>134</v>
      </c>
      <c r="CG44" t="s">
        <v>135</v>
      </c>
      <c r="CI44" t="s">
        <v>136</v>
      </c>
      <c r="CM44" t="s">
        <v>183</v>
      </c>
    </row>
    <row r="45" spans="1:91">
      <c r="A45" t="s">
        <v>109</v>
      </c>
      <c r="B45" t="s">
        <v>110</v>
      </c>
      <c r="C45" t="s">
        <v>111</v>
      </c>
      <c r="D45" t="s">
        <v>112</v>
      </c>
      <c r="F45" t="s">
        <v>113</v>
      </c>
      <c r="G45" t="s">
        <v>109</v>
      </c>
      <c r="H45">
        <v>1</v>
      </c>
      <c r="I45" s="9">
        <v>0</v>
      </c>
      <c r="J45">
        <v>1</v>
      </c>
      <c r="L45">
        <v>1734901</v>
      </c>
      <c r="M45" t="s">
        <v>184</v>
      </c>
      <c r="N45" t="s">
        <v>115</v>
      </c>
      <c r="O45" s="9">
        <v>0</v>
      </c>
      <c r="P45">
        <v>1734302</v>
      </c>
      <c r="Q45" t="s">
        <v>116</v>
      </c>
      <c r="S45" s="9">
        <v>0</v>
      </c>
      <c r="T45" s="10" t="s">
        <v>117</v>
      </c>
      <c r="U45">
        <v>1734302</v>
      </c>
      <c r="V45">
        <v>2</v>
      </c>
      <c r="W45" t="s">
        <v>118</v>
      </c>
      <c r="X45" t="s">
        <v>119</v>
      </c>
      <c r="Y45">
        <v>0</v>
      </c>
      <c r="Z45" s="16">
        <v>-29875000</v>
      </c>
      <c r="AA45" s="9">
        <v>3.3602150537599999E-4</v>
      </c>
      <c r="AB45" s="10">
        <v>-10038.642473107901</v>
      </c>
      <c r="AC45" t="s">
        <v>120</v>
      </c>
      <c r="AF45" t="s">
        <v>121</v>
      </c>
      <c r="AI45">
        <v>0</v>
      </c>
      <c r="AJ45" s="9">
        <v>0</v>
      </c>
      <c r="AK45" s="9">
        <v>0</v>
      </c>
      <c r="AL45" t="s">
        <v>184</v>
      </c>
      <c r="AM45" t="s">
        <v>120</v>
      </c>
      <c r="AN45" s="9">
        <v>0</v>
      </c>
      <c r="AO45" t="s">
        <v>122</v>
      </c>
      <c r="AP45" t="s">
        <v>184</v>
      </c>
      <c r="AQ45">
        <v>1</v>
      </c>
      <c r="AR45">
        <v>1</v>
      </c>
      <c r="AT45" t="s">
        <v>123</v>
      </c>
      <c r="AU45" t="s">
        <v>124</v>
      </c>
      <c r="AX45" t="s">
        <v>122</v>
      </c>
      <c r="BA45">
        <v>-29875000</v>
      </c>
      <c r="BB45" t="s">
        <v>120</v>
      </c>
      <c r="BC45">
        <v>0</v>
      </c>
      <c r="BE45" t="s">
        <v>125</v>
      </c>
      <c r="BF45">
        <v>3.3419999999999999E-4</v>
      </c>
      <c r="BG45">
        <v>19717</v>
      </c>
      <c r="BH45">
        <v>1005199</v>
      </c>
      <c r="BI45" t="s">
        <v>109</v>
      </c>
      <c r="BJ45" t="s">
        <v>126</v>
      </c>
      <c r="BL45" t="s">
        <v>127</v>
      </c>
      <c r="BM45" t="s">
        <v>128</v>
      </c>
      <c r="BN45" t="s">
        <v>129</v>
      </c>
      <c r="BO45">
        <v>85948</v>
      </c>
      <c r="BQ45">
        <v>1496</v>
      </c>
      <c r="BR45">
        <v>731579</v>
      </c>
      <c r="BS45" t="s">
        <v>130</v>
      </c>
      <c r="BT45">
        <v>0</v>
      </c>
      <c r="BU45" t="s">
        <v>109</v>
      </c>
      <c r="BV45">
        <v>0</v>
      </c>
      <c r="BW45" s="9">
        <v>0</v>
      </c>
      <c r="BX45" t="s">
        <v>131</v>
      </c>
      <c r="BY45" t="s">
        <v>109</v>
      </c>
      <c r="BZ45" t="s">
        <v>109</v>
      </c>
      <c r="CA45" t="s">
        <v>132</v>
      </c>
      <c r="CD45" t="s">
        <v>109</v>
      </c>
      <c r="CE45" t="s">
        <v>133</v>
      </c>
      <c r="CF45" t="s">
        <v>134</v>
      </c>
      <c r="CG45" t="s">
        <v>135</v>
      </c>
      <c r="CI45" t="s">
        <v>136</v>
      </c>
      <c r="CM45" t="s">
        <v>184</v>
      </c>
    </row>
    <row r="46" spans="1:91">
      <c r="A46" t="s">
        <v>109</v>
      </c>
      <c r="B46" t="s">
        <v>156</v>
      </c>
      <c r="C46" t="s">
        <v>175</v>
      </c>
      <c r="F46" t="s">
        <v>185</v>
      </c>
      <c r="G46" t="s">
        <v>109</v>
      </c>
      <c r="H46">
        <v>1</v>
      </c>
      <c r="I46" s="9">
        <v>0</v>
      </c>
      <c r="J46">
        <v>1</v>
      </c>
      <c r="L46">
        <v>1737153</v>
      </c>
      <c r="M46" t="s">
        <v>7</v>
      </c>
      <c r="N46" t="s">
        <v>186</v>
      </c>
      <c r="O46" s="9">
        <v>0</v>
      </c>
      <c r="P46">
        <v>1737148</v>
      </c>
      <c r="S46" s="9">
        <v>0</v>
      </c>
      <c r="T46" s="10" t="s">
        <v>161</v>
      </c>
      <c r="U46">
        <v>1737148</v>
      </c>
      <c r="V46">
        <v>1</v>
      </c>
      <c r="X46" t="s">
        <v>119</v>
      </c>
      <c r="Y46">
        <v>0</v>
      </c>
      <c r="Z46" s="16">
        <v>649.26</v>
      </c>
      <c r="AA46">
        <v>1.17015</v>
      </c>
      <c r="AB46" s="10">
        <v>759.73158899999999</v>
      </c>
      <c r="AC46" t="s">
        <v>120</v>
      </c>
      <c r="AF46" t="s">
        <v>121</v>
      </c>
      <c r="AI46">
        <v>0</v>
      </c>
      <c r="AJ46" s="9">
        <v>0</v>
      </c>
      <c r="AK46" s="9">
        <v>0</v>
      </c>
      <c r="AL46" t="s">
        <v>187</v>
      </c>
      <c r="AM46" t="s">
        <v>120</v>
      </c>
      <c r="AN46" s="9">
        <v>0</v>
      </c>
      <c r="AO46" t="s">
        <v>122</v>
      </c>
      <c r="AQ46">
        <v>0</v>
      </c>
      <c r="AR46" s="9">
        <v>0</v>
      </c>
      <c r="AT46" t="s">
        <v>123</v>
      </c>
      <c r="AX46" t="s">
        <v>122</v>
      </c>
      <c r="BA46">
        <v>0</v>
      </c>
      <c r="BB46" t="s">
        <v>120</v>
      </c>
      <c r="BC46">
        <v>0</v>
      </c>
      <c r="BD46" t="s">
        <v>188</v>
      </c>
      <c r="BE46" t="s">
        <v>125</v>
      </c>
      <c r="BF46">
        <v>1.167762</v>
      </c>
      <c r="BG46">
        <v>19717</v>
      </c>
      <c r="BH46">
        <v>1005199</v>
      </c>
      <c r="BI46" t="s">
        <v>109</v>
      </c>
      <c r="BJ46" t="s">
        <v>126</v>
      </c>
      <c r="BL46" t="s">
        <v>127</v>
      </c>
      <c r="BM46" t="s">
        <v>128</v>
      </c>
      <c r="BN46" t="s">
        <v>129</v>
      </c>
      <c r="BO46">
        <v>85948</v>
      </c>
      <c r="BQ46">
        <v>0</v>
      </c>
      <c r="BR46">
        <v>983282</v>
      </c>
      <c r="BS46" t="s">
        <v>130</v>
      </c>
      <c r="BT46">
        <v>0</v>
      </c>
      <c r="BU46" t="s">
        <v>189</v>
      </c>
      <c r="BV46">
        <v>0</v>
      </c>
      <c r="BW46" s="9">
        <v>0</v>
      </c>
      <c r="BX46" t="s">
        <v>190</v>
      </c>
      <c r="BZ46" t="s">
        <v>191</v>
      </c>
      <c r="CA46" t="s">
        <v>132</v>
      </c>
      <c r="CD46" t="s">
        <v>189</v>
      </c>
      <c r="CF46" t="s">
        <v>161</v>
      </c>
      <c r="CG46" t="s">
        <v>135</v>
      </c>
      <c r="CI46" t="s">
        <v>192</v>
      </c>
      <c r="CM46" t="s">
        <v>7</v>
      </c>
    </row>
    <row r="47" spans="1:91">
      <c r="A47" t="s">
        <v>109</v>
      </c>
      <c r="B47" t="s">
        <v>156</v>
      </c>
      <c r="C47" t="s">
        <v>175</v>
      </c>
      <c r="F47" t="s">
        <v>185</v>
      </c>
      <c r="G47" t="s">
        <v>109</v>
      </c>
      <c r="H47">
        <v>1</v>
      </c>
      <c r="I47" s="9">
        <v>0</v>
      </c>
      <c r="J47">
        <v>1</v>
      </c>
      <c r="L47">
        <v>1738027</v>
      </c>
      <c r="M47" t="s">
        <v>7</v>
      </c>
      <c r="N47" t="s">
        <v>186</v>
      </c>
      <c r="O47" s="9">
        <v>0</v>
      </c>
      <c r="P47">
        <v>1738022</v>
      </c>
      <c r="S47" s="9">
        <v>0</v>
      </c>
      <c r="T47" s="10" t="s">
        <v>161</v>
      </c>
      <c r="U47">
        <v>1738022</v>
      </c>
      <c r="V47">
        <v>1</v>
      </c>
      <c r="X47" t="s">
        <v>119</v>
      </c>
      <c r="Y47">
        <v>0</v>
      </c>
      <c r="Z47" s="16">
        <v>6673.18</v>
      </c>
      <c r="AA47">
        <v>1.17015</v>
      </c>
      <c r="AB47" s="10">
        <v>7808.6215769999999</v>
      </c>
      <c r="AC47" t="s">
        <v>120</v>
      </c>
      <c r="AF47" t="s">
        <v>121</v>
      </c>
      <c r="AI47">
        <v>0</v>
      </c>
      <c r="AJ47" s="9">
        <v>0</v>
      </c>
      <c r="AK47" s="9">
        <v>0</v>
      </c>
      <c r="AL47" t="s">
        <v>187</v>
      </c>
      <c r="AM47" t="s">
        <v>120</v>
      </c>
      <c r="AN47" s="9">
        <v>0</v>
      </c>
      <c r="AO47" t="s">
        <v>122</v>
      </c>
      <c r="AQ47">
        <v>0</v>
      </c>
      <c r="AR47" s="9">
        <v>0</v>
      </c>
      <c r="AT47" t="s">
        <v>123</v>
      </c>
      <c r="AX47" t="s">
        <v>122</v>
      </c>
      <c r="BA47">
        <v>0</v>
      </c>
      <c r="BB47" t="s">
        <v>120</v>
      </c>
      <c r="BC47">
        <v>0</v>
      </c>
      <c r="BD47" t="s">
        <v>188</v>
      </c>
      <c r="BE47" t="s">
        <v>125</v>
      </c>
      <c r="BF47">
        <v>1.167762</v>
      </c>
      <c r="BG47">
        <v>19717</v>
      </c>
      <c r="BH47">
        <v>1005199</v>
      </c>
      <c r="BI47" t="s">
        <v>109</v>
      </c>
      <c r="BJ47" t="s">
        <v>126</v>
      </c>
      <c r="BL47" t="s">
        <v>127</v>
      </c>
      <c r="BM47" t="s">
        <v>128</v>
      </c>
      <c r="BN47" t="s">
        <v>129</v>
      </c>
      <c r="BO47">
        <v>85948</v>
      </c>
      <c r="BQ47">
        <v>0</v>
      </c>
      <c r="BR47">
        <v>972446</v>
      </c>
      <c r="BS47" t="s">
        <v>130</v>
      </c>
      <c r="BT47">
        <v>0</v>
      </c>
      <c r="BU47" t="s">
        <v>193</v>
      </c>
      <c r="BV47">
        <v>0</v>
      </c>
      <c r="BW47" s="9">
        <v>0</v>
      </c>
      <c r="BX47" t="s">
        <v>190</v>
      </c>
      <c r="BZ47" t="s">
        <v>194</v>
      </c>
      <c r="CA47" t="s">
        <v>132</v>
      </c>
      <c r="CD47" t="s">
        <v>193</v>
      </c>
      <c r="CF47" t="s">
        <v>161</v>
      </c>
      <c r="CG47" t="s">
        <v>135</v>
      </c>
      <c r="CI47" t="s">
        <v>192</v>
      </c>
      <c r="CM47" t="s">
        <v>7</v>
      </c>
    </row>
    <row r="48" spans="1:91">
      <c r="A48" t="s">
        <v>109</v>
      </c>
      <c r="B48" t="s">
        <v>156</v>
      </c>
      <c r="C48" t="s">
        <v>175</v>
      </c>
      <c r="F48" t="s">
        <v>185</v>
      </c>
      <c r="G48" t="s">
        <v>109</v>
      </c>
      <c r="H48">
        <v>1</v>
      </c>
      <c r="I48" s="9">
        <v>0</v>
      </c>
      <c r="J48">
        <v>1</v>
      </c>
      <c r="L48">
        <v>1735469</v>
      </c>
      <c r="M48" t="s">
        <v>7</v>
      </c>
      <c r="N48" t="s">
        <v>186</v>
      </c>
      <c r="O48" s="9">
        <v>0</v>
      </c>
      <c r="P48">
        <v>1734870</v>
      </c>
      <c r="S48" s="9">
        <v>0</v>
      </c>
      <c r="T48" s="10" t="s">
        <v>161</v>
      </c>
      <c r="U48">
        <v>1734870</v>
      </c>
      <c r="V48">
        <v>1</v>
      </c>
      <c r="X48" t="s">
        <v>119</v>
      </c>
      <c r="Y48">
        <v>0</v>
      </c>
      <c r="Z48" s="16">
        <v>2963.75</v>
      </c>
      <c r="AA48">
        <v>1.17015</v>
      </c>
      <c r="AB48" s="10">
        <v>3468.0320624999999</v>
      </c>
      <c r="AC48" t="s">
        <v>120</v>
      </c>
      <c r="AF48" t="s">
        <v>121</v>
      </c>
      <c r="AI48">
        <v>0</v>
      </c>
      <c r="AJ48" s="9">
        <v>0</v>
      </c>
      <c r="AK48" s="9">
        <v>0</v>
      </c>
      <c r="AL48" t="s">
        <v>187</v>
      </c>
      <c r="AM48" t="s">
        <v>120</v>
      </c>
      <c r="AN48" s="9">
        <v>0</v>
      </c>
      <c r="AO48" t="s">
        <v>122</v>
      </c>
      <c r="AQ48">
        <v>0</v>
      </c>
      <c r="AR48" s="9">
        <v>0</v>
      </c>
      <c r="AT48" t="s">
        <v>123</v>
      </c>
      <c r="AX48" t="s">
        <v>122</v>
      </c>
      <c r="BA48">
        <v>0</v>
      </c>
      <c r="BB48" t="s">
        <v>120</v>
      </c>
      <c r="BC48">
        <v>0</v>
      </c>
      <c r="BD48" t="s">
        <v>188</v>
      </c>
      <c r="BE48" t="s">
        <v>125</v>
      </c>
      <c r="BF48">
        <v>1.167762</v>
      </c>
      <c r="BG48">
        <v>19717</v>
      </c>
      <c r="BH48">
        <v>1005199</v>
      </c>
      <c r="BI48" t="s">
        <v>109</v>
      </c>
      <c r="BJ48" t="s">
        <v>126</v>
      </c>
      <c r="BL48" t="s">
        <v>127</v>
      </c>
      <c r="BM48" t="s">
        <v>128</v>
      </c>
      <c r="BN48" t="s">
        <v>129</v>
      </c>
      <c r="BO48">
        <v>85948</v>
      </c>
      <c r="BQ48">
        <v>0</v>
      </c>
      <c r="BR48">
        <v>996250</v>
      </c>
      <c r="BS48" t="s">
        <v>130</v>
      </c>
      <c r="BT48">
        <v>0</v>
      </c>
      <c r="BU48" t="s">
        <v>195</v>
      </c>
      <c r="BV48">
        <v>0</v>
      </c>
      <c r="BW48" s="9">
        <v>0</v>
      </c>
      <c r="BX48" t="s">
        <v>190</v>
      </c>
      <c r="BZ48" t="s">
        <v>196</v>
      </c>
      <c r="CA48" t="s">
        <v>132</v>
      </c>
      <c r="CD48" t="s">
        <v>195</v>
      </c>
      <c r="CF48" t="s">
        <v>161</v>
      </c>
      <c r="CG48" t="s">
        <v>135</v>
      </c>
      <c r="CI48" t="s">
        <v>192</v>
      </c>
      <c r="CM48" t="s">
        <v>7</v>
      </c>
    </row>
    <row r="49" spans="1:92">
      <c r="A49" t="s">
        <v>109</v>
      </c>
      <c r="B49" t="s">
        <v>174</v>
      </c>
      <c r="C49" t="s">
        <v>175</v>
      </c>
      <c r="D49" t="s">
        <v>197</v>
      </c>
      <c r="E49" t="s">
        <v>176</v>
      </c>
      <c r="F49" t="s">
        <v>113</v>
      </c>
      <c r="G49" t="s">
        <v>109</v>
      </c>
      <c r="H49">
        <v>1</v>
      </c>
      <c r="I49" s="9">
        <v>0</v>
      </c>
      <c r="J49">
        <v>1</v>
      </c>
      <c r="K49" t="s">
        <v>198</v>
      </c>
      <c r="L49">
        <v>1732613</v>
      </c>
      <c r="M49" t="s">
        <v>187</v>
      </c>
      <c r="N49" t="s">
        <v>12</v>
      </c>
      <c r="O49" s="9">
        <v>0</v>
      </c>
      <c r="P49">
        <v>1732014</v>
      </c>
      <c r="Q49" t="s">
        <v>116</v>
      </c>
      <c r="S49">
        <v>2.21</v>
      </c>
      <c r="T49" s="10" t="s">
        <v>199</v>
      </c>
      <c r="U49">
        <v>1732014</v>
      </c>
      <c r="V49">
        <v>2</v>
      </c>
      <c r="W49" t="s">
        <v>200</v>
      </c>
      <c r="X49" t="s">
        <v>119</v>
      </c>
      <c r="Y49">
        <v>31</v>
      </c>
      <c r="Z49" s="16">
        <v>32801.44444444</v>
      </c>
      <c r="AA49">
        <v>1.17015</v>
      </c>
      <c r="AB49" s="10">
        <v>38382.6102166614</v>
      </c>
      <c r="AC49" t="s">
        <v>120</v>
      </c>
      <c r="AD49" t="s">
        <v>150</v>
      </c>
      <c r="AE49" t="s">
        <v>109</v>
      </c>
      <c r="AF49" t="s">
        <v>121</v>
      </c>
      <c r="AG49" t="s">
        <v>201</v>
      </c>
      <c r="AI49">
        <v>1.35</v>
      </c>
      <c r="AJ49">
        <v>52300000</v>
      </c>
      <c r="AK49">
        <v>3.56</v>
      </c>
      <c r="AL49" t="s">
        <v>187</v>
      </c>
      <c r="AM49" t="s">
        <v>120</v>
      </c>
      <c r="AN49">
        <v>2.21</v>
      </c>
      <c r="AO49" t="s">
        <v>122</v>
      </c>
      <c r="AP49" t="s">
        <v>187</v>
      </c>
      <c r="AQ49">
        <v>1</v>
      </c>
      <c r="AR49">
        <v>1</v>
      </c>
      <c r="AS49" t="s">
        <v>201</v>
      </c>
      <c r="AT49" t="s">
        <v>123</v>
      </c>
      <c r="AU49" t="s">
        <v>113</v>
      </c>
      <c r="AV49" t="s">
        <v>202</v>
      </c>
      <c r="AW49" t="s">
        <v>187</v>
      </c>
      <c r="AX49" t="s">
        <v>120</v>
      </c>
      <c r="AY49" t="s">
        <v>201</v>
      </c>
      <c r="BA49">
        <v>32801.444444000001</v>
      </c>
      <c r="BB49" t="s">
        <v>120</v>
      </c>
      <c r="BC49">
        <v>50</v>
      </c>
      <c r="BE49" t="s">
        <v>125</v>
      </c>
      <c r="BF49">
        <v>1.167762</v>
      </c>
      <c r="BG49">
        <v>19717</v>
      </c>
      <c r="BH49">
        <v>1005199</v>
      </c>
      <c r="BI49" t="s">
        <v>109</v>
      </c>
      <c r="BJ49" t="s">
        <v>126</v>
      </c>
      <c r="BL49" t="s">
        <v>127</v>
      </c>
      <c r="BM49" t="s">
        <v>128</v>
      </c>
      <c r="BN49" t="s">
        <v>129</v>
      </c>
      <c r="BO49">
        <v>85948</v>
      </c>
      <c r="BQ49">
        <v>0</v>
      </c>
      <c r="BR49">
        <v>101805</v>
      </c>
      <c r="BS49" t="s">
        <v>130</v>
      </c>
      <c r="BT49">
        <v>0</v>
      </c>
      <c r="BU49" t="s">
        <v>109</v>
      </c>
      <c r="BV49">
        <v>0</v>
      </c>
      <c r="BW49">
        <v>3.56</v>
      </c>
      <c r="BX49" t="s">
        <v>203</v>
      </c>
      <c r="BY49" t="s">
        <v>204</v>
      </c>
      <c r="BZ49" t="s">
        <v>204</v>
      </c>
      <c r="CA49" t="s">
        <v>132</v>
      </c>
      <c r="CB49" t="s">
        <v>205</v>
      </c>
      <c r="CC49" t="s">
        <v>202</v>
      </c>
      <c r="CD49" t="s">
        <v>206</v>
      </c>
      <c r="CE49" t="s">
        <v>207</v>
      </c>
      <c r="CF49" t="s">
        <v>208</v>
      </c>
      <c r="CG49" t="s">
        <v>135</v>
      </c>
      <c r="CH49" t="s">
        <v>209</v>
      </c>
      <c r="CI49" t="s">
        <v>165</v>
      </c>
      <c r="CJ49" t="s">
        <v>155</v>
      </c>
      <c r="CK49" t="s">
        <v>210</v>
      </c>
      <c r="CL49">
        <v>13156</v>
      </c>
      <c r="CM49" t="s">
        <v>187</v>
      </c>
      <c r="CN49">
        <v>4215.8</v>
      </c>
    </row>
    <row r="50" spans="1:92">
      <c r="A50" t="s">
        <v>109</v>
      </c>
      <c r="B50" t="s">
        <v>110</v>
      </c>
      <c r="C50" t="s">
        <v>111</v>
      </c>
      <c r="D50" t="s">
        <v>112</v>
      </c>
      <c r="F50" t="s">
        <v>113</v>
      </c>
      <c r="G50" t="s">
        <v>109</v>
      </c>
      <c r="H50">
        <v>1</v>
      </c>
      <c r="I50" s="9">
        <v>0</v>
      </c>
      <c r="J50">
        <v>1</v>
      </c>
      <c r="L50">
        <v>1734970</v>
      </c>
      <c r="M50" t="s">
        <v>187</v>
      </c>
      <c r="N50" t="s">
        <v>115</v>
      </c>
      <c r="O50" s="9">
        <v>0</v>
      </c>
      <c r="P50">
        <v>1734371</v>
      </c>
      <c r="Q50" t="s">
        <v>116</v>
      </c>
      <c r="S50" s="9">
        <v>0</v>
      </c>
      <c r="T50" s="10" t="s">
        <v>117</v>
      </c>
      <c r="U50">
        <v>1734371</v>
      </c>
      <c r="V50">
        <v>2</v>
      </c>
      <c r="W50" t="s">
        <v>118</v>
      </c>
      <c r="X50" t="s">
        <v>119</v>
      </c>
      <c r="Y50">
        <v>0</v>
      </c>
      <c r="Z50" s="16">
        <v>-42578.41</v>
      </c>
      <c r="AA50">
        <v>1.17015</v>
      </c>
      <c r="AB50" s="10">
        <v>-49823.126461499996</v>
      </c>
      <c r="AC50" t="s">
        <v>120</v>
      </c>
      <c r="AF50" t="s">
        <v>121</v>
      </c>
      <c r="AI50">
        <v>0</v>
      </c>
      <c r="AJ50" s="9">
        <v>0</v>
      </c>
      <c r="AK50" s="9">
        <v>0</v>
      </c>
      <c r="AL50" t="s">
        <v>187</v>
      </c>
      <c r="AM50" t="s">
        <v>120</v>
      </c>
      <c r="AN50" s="9">
        <v>0</v>
      </c>
      <c r="AO50" t="s">
        <v>122</v>
      </c>
      <c r="AP50" t="s">
        <v>187</v>
      </c>
      <c r="AQ50">
        <v>1</v>
      </c>
      <c r="AR50">
        <v>1</v>
      </c>
      <c r="AT50" t="s">
        <v>123</v>
      </c>
      <c r="AU50" t="s">
        <v>124</v>
      </c>
      <c r="AX50" t="s">
        <v>122</v>
      </c>
      <c r="BA50">
        <v>-42578.41</v>
      </c>
      <c r="BB50" t="s">
        <v>120</v>
      </c>
      <c r="BC50">
        <v>0</v>
      </c>
      <c r="BE50" t="s">
        <v>125</v>
      </c>
      <c r="BF50">
        <v>1.167762</v>
      </c>
      <c r="BG50">
        <v>19717</v>
      </c>
      <c r="BH50">
        <v>1005199</v>
      </c>
      <c r="BI50" t="s">
        <v>109</v>
      </c>
      <c r="BJ50" t="s">
        <v>126</v>
      </c>
      <c r="BL50" t="s">
        <v>127</v>
      </c>
      <c r="BM50" t="s">
        <v>128</v>
      </c>
      <c r="BN50" t="s">
        <v>129</v>
      </c>
      <c r="BO50">
        <v>85948</v>
      </c>
      <c r="BQ50">
        <v>1286</v>
      </c>
      <c r="BR50">
        <v>377034</v>
      </c>
      <c r="BS50" t="s">
        <v>130</v>
      </c>
      <c r="BT50">
        <v>0</v>
      </c>
      <c r="BU50" t="s">
        <v>109</v>
      </c>
      <c r="BV50">
        <v>0</v>
      </c>
      <c r="BW50" s="9">
        <v>0</v>
      </c>
      <c r="BX50" t="s">
        <v>131</v>
      </c>
      <c r="BY50" t="s">
        <v>109</v>
      </c>
      <c r="BZ50" t="s">
        <v>109</v>
      </c>
      <c r="CA50" t="s">
        <v>132</v>
      </c>
      <c r="CD50" t="s">
        <v>109</v>
      </c>
      <c r="CE50" t="s">
        <v>133</v>
      </c>
      <c r="CF50" t="s">
        <v>134</v>
      </c>
      <c r="CG50" t="s">
        <v>135</v>
      </c>
      <c r="CI50" t="s">
        <v>136</v>
      </c>
      <c r="CM50" t="s">
        <v>187</v>
      </c>
    </row>
    <row r="51" spans="1:92">
      <c r="A51" t="s">
        <v>109</v>
      </c>
      <c r="B51" t="s">
        <v>156</v>
      </c>
      <c r="C51" t="s">
        <v>111</v>
      </c>
      <c r="D51" t="s">
        <v>157</v>
      </c>
      <c r="E51" t="s">
        <v>158</v>
      </c>
      <c r="F51" t="s">
        <v>159</v>
      </c>
      <c r="G51" t="s">
        <v>109</v>
      </c>
      <c r="H51">
        <v>1</v>
      </c>
      <c r="I51" s="9">
        <v>0</v>
      </c>
      <c r="J51">
        <v>1</v>
      </c>
      <c r="L51">
        <v>1735364</v>
      </c>
      <c r="M51" t="s">
        <v>187</v>
      </c>
      <c r="N51" t="s">
        <v>160</v>
      </c>
      <c r="O51" s="9">
        <v>0</v>
      </c>
      <c r="P51">
        <v>1734765</v>
      </c>
      <c r="S51" s="9">
        <v>0</v>
      </c>
      <c r="T51" s="10" t="s">
        <v>161</v>
      </c>
      <c r="U51">
        <v>1734765</v>
      </c>
      <c r="V51">
        <v>1</v>
      </c>
      <c r="X51" t="s">
        <v>137</v>
      </c>
      <c r="Y51">
        <v>0</v>
      </c>
      <c r="Z51" s="16">
        <v>-1540</v>
      </c>
      <c r="AA51">
        <v>1.17015</v>
      </c>
      <c r="AB51" s="10">
        <v>-1802.0309999999999</v>
      </c>
      <c r="AC51" t="s">
        <v>120</v>
      </c>
      <c r="AF51" t="s">
        <v>146</v>
      </c>
      <c r="AI51">
        <v>0</v>
      </c>
      <c r="AJ51" s="9">
        <v>0</v>
      </c>
      <c r="AK51" s="9">
        <v>0</v>
      </c>
      <c r="AL51" t="s">
        <v>187</v>
      </c>
      <c r="AM51" t="s">
        <v>120</v>
      </c>
      <c r="AN51" s="9">
        <v>0</v>
      </c>
      <c r="AO51" t="s">
        <v>122</v>
      </c>
      <c r="AQ51">
        <v>0</v>
      </c>
      <c r="AR51" s="9">
        <v>0</v>
      </c>
      <c r="AT51" t="s">
        <v>123</v>
      </c>
      <c r="AU51" t="s">
        <v>157</v>
      </c>
      <c r="AX51" t="s">
        <v>122</v>
      </c>
      <c r="BA51">
        <v>0</v>
      </c>
      <c r="BB51" t="s">
        <v>120</v>
      </c>
      <c r="BC51">
        <v>0</v>
      </c>
      <c r="BD51" t="s">
        <v>188</v>
      </c>
      <c r="BE51" t="s">
        <v>125</v>
      </c>
      <c r="BF51">
        <v>1.167762</v>
      </c>
      <c r="BG51">
        <v>19717</v>
      </c>
      <c r="BH51">
        <v>1005199</v>
      </c>
      <c r="BI51" t="s">
        <v>109</v>
      </c>
      <c r="BJ51" t="s">
        <v>126</v>
      </c>
      <c r="BL51" t="s">
        <v>127</v>
      </c>
      <c r="BM51" t="s">
        <v>128</v>
      </c>
      <c r="BN51" t="s">
        <v>129</v>
      </c>
      <c r="BO51">
        <v>85948</v>
      </c>
      <c r="BQ51">
        <v>1492</v>
      </c>
      <c r="BR51">
        <v>653674</v>
      </c>
      <c r="BS51" t="s">
        <v>130</v>
      </c>
      <c r="BT51">
        <v>0</v>
      </c>
      <c r="BU51" t="s">
        <v>109</v>
      </c>
      <c r="BV51">
        <v>0</v>
      </c>
      <c r="BW51" s="9">
        <v>0</v>
      </c>
      <c r="BX51" t="s">
        <v>163</v>
      </c>
      <c r="BZ51" t="s">
        <v>109</v>
      </c>
      <c r="CA51" t="s">
        <v>132</v>
      </c>
      <c r="CD51" t="s">
        <v>109</v>
      </c>
      <c r="CF51" t="s">
        <v>161</v>
      </c>
      <c r="CG51" t="s">
        <v>152</v>
      </c>
      <c r="CI51" t="s">
        <v>164</v>
      </c>
      <c r="CM51" t="s">
        <v>187</v>
      </c>
    </row>
    <row r="52" spans="1:92">
      <c r="A52" t="s">
        <v>109</v>
      </c>
      <c r="B52" t="s">
        <v>156</v>
      </c>
      <c r="C52" t="s">
        <v>111</v>
      </c>
      <c r="D52" t="s">
        <v>157</v>
      </c>
      <c r="E52" t="s">
        <v>158</v>
      </c>
      <c r="F52" t="s">
        <v>159</v>
      </c>
      <c r="G52" t="s">
        <v>109</v>
      </c>
      <c r="H52">
        <v>1</v>
      </c>
      <c r="I52" s="9">
        <v>0</v>
      </c>
      <c r="J52">
        <v>1</v>
      </c>
      <c r="L52">
        <v>1735293</v>
      </c>
      <c r="M52" t="s">
        <v>187</v>
      </c>
      <c r="N52" t="s">
        <v>15</v>
      </c>
      <c r="O52" s="9">
        <v>0</v>
      </c>
      <c r="P52">
        <v>1734694</v>
      </c>
      <c r="S52" s="9">
        <v>0</v>
      </c>
      <c r="T52" s="10" t="s">
        <v>161</v>
      </c>
      <c r="U52">
        <v>1734694</v>
      </c>
      <c r="V52">
        <v>1</v>
      </c>
      <c r="X52" t="s">
        <v>119</v>
      </c>
      <c r="Y52">
        <v>0</v>
      </c>
      <c r="Z52" s="16">
        <v>471676215.01999903</v>
      </c>
      <c r="AA52">
        <v>1.17015</v>
      </c>
      <c r="AB52" s="15">
        <v>551931923.00565302</v>
      </c>
      <c r="AC52" t="s">
        <v>120</v>
      </c>
      <c r="AF52" t="s">
        <v>146</v>
      </c>
      <c r="AI52">
        <v>0</v>
      </c>
      <c r="AJ52" s="9">
        <v>0</v>
      </c>
      <c r="AK52" s="9">
        <v>0</v>
      </c>
      <c r="AL52" t="s">
        <v>187</v>
      </c>
      <c r="AM52" t="s">
        <v>120</v>
      </c>
      <c r="AN52" s="9">
        <v>0</v>
      </c>
      <c r="AO52" t="s">
        <v>122</v>
      </c>
      <c r="AQ52">
        <v>0</v>
      </c>
      <c r="AR52" s="9">
        <v>0</v>
      </c>
      <c r="AT52" t="s">
        <v>123</v>
      </c>
      <c r="AU52" t="s">
        <v>157</v>
      </c>
      <c r="AX52" t="s">
        <v>122</v>
      </c>
      <c r="BA52">
        <v>0</v>
      </c>
      <c r="BB52" t="s">
        <v>120</v>
      </c>
      <c r="BC52">
        <v>0</v>
      </c>
      <c r="BD52" t="s">
        <v>188</v>
      </c>
      <c r="BE52" t="s">
        <v>125</v>
      </c>
      <c r="BF52">
        <v>1.167762</v>
      </c>
      <c r="BG52">
        <v>19717</v>
      </c>
      <c r="BH52">
        <v>1005199</v>
      </c>
      <c r="BI52" t="s">
        <v>109</v>
      </c>
      <c r="BJ52" t="s">
        <v>126</v>
      </c>
      <c r="BL52" t="s">
        <v>127</v>
      </c>
      <c r="BM52" t="s">
        <v>128</v>
      </c>
      <c r="BN52" t="s">
        <v>129</v>
      </c>
      <c r="BO52">
        <v>85948</v>
      </c>
      <c r="BQ52">
        <v>1390</v>
      </c>
      <c r="BR52">
        <v>650432</v>
      </c>
      <c r="BS52" t="s">
        <v>130</v>
      </c>
      <c r="BT52">
        <v>0</v>
      </c>
      <c r="BU52" t="s">
        <v>109</v>
      </c>
      <c r="BV52">
        <v>0</v>
      </c>
      <c r="BW52" s="9">
        <v>0</v>
      </c>
      <c r="BX52" t="s">
        <v>163</v>
      </c>
      <c r="BZ52" t="s">
        <v>109</v>
      </c>
      <c r="CA52" t="s">
        <v>132</v>
      </c>
      <c r="CD52" t="s">
        <v>109</v>
      </c>
      <c r="CF52" t="s">
        <v>161</v>
      </c>
      <c r="CG52" t="s">
        <v>152</v>
      </c>
      <c r="CI52" t="s">
        <v>166</v>
      </c>
      <c r="CM52" t="s">
        <v>187</v>
      </c>
    </row>
    <row r="53" spans="1:92">
      <c r="A53" t="s">
        <v>109</v>
      </c>
      <c r="B53" t="s">
        <v>156</v>
      </c>
      <c r="C53" t="s">
        <v>175</v>
      </c>
      <c r="F53" t="s">
        <v>185</v>
      </c>
      <c r="G53" t="s">
        <v>109</v>
      </c>
      <c r="H53">
        <v>1</v>
      </c>
      <c r="I53" s="9">
        <v>0</v>
      </c>
      <c r="J53">
        <v>1</v>
      </c>
      <c r="L53">
        <v>1737530</v>
      </c>
      <c r="M53" t="s">
        <v>7</v>
      </c>
      <c r="N53" t="s">
        <v>186</v>
      </c>
      <c r="O53" s="9">
        <v>0</v>
      </c>
      <c r="P53">
        <v>1737525</v>
      </c>
      <c r="S53" s="9">
        <v>0</v>
      </c>
      <c r="T53" s="10" t="s">
        <v>161</v>
      </c>
      <c r="U53">
        <v>1737525</v>
      </c>
      <c r="V53">
        <v>1</v>
      </c>
      <c r="X53" t="s">
        <v>119</v>
      </c>
      <c r="Y53">
        <v>0</v>
      </c>
      <c r="Z53" s="16">
        <v>822.5</v>
      </c>
      <c r="AA53">
        <v>1.17015</v>
      </c>
      <c r="AB53" s="10">
        <v>962.44837500000006</v>
      </c>
      <c r="AC53" t="s">
        <v>120</v>
      </c>
      <c r="AF53" t="s">
        <v>121</v>
      </c>
      <c r="AI53">
        <v>0</v>
      </c>
      <c r="AJ53" s="9">
        <v>0</v>
      </c>
      <c r="AK53" s="9">
        <v>0</v>
      </c>
      <c r="AL53" t="s">
        <v>187</v>
      </c>
      <c r="AM53" t="s">
        <v>120</v>
      </c>
      <c r="AN53" s="9">
        <v>0</v>
      </c>
      <c r="AO53" t="s">
        <v>122</v>
      </c>
      <c r="AQ53">
        <v>0</v>
      </c>
      <c r="AR53" s="9">
        <v>0</v>
      </c>
      <c r="AT53" t="s">
        <v>123</v>
      </c>
      <c r="AX53" t="s">
        <v>122</v>
      </c>
      <c r="BA53">
        <v>0</v>
      </c>
      <c r="BB53" t="s">
        <v>120</v>
      </c>
      <c r="BC53">
        <v>0</v>
      </c>
      <c r="BD53" t="s">
        <v>188</v>
      </c>
      <c r="BE53" t="s">
        <v>125</v>
      </c>
      <c r="BF53">
        <v>1.167762</v>
      </c>
      <c r="BG53">
        <v>19717</v>
      </c>
      <c r="BH53">
        <v>1005199</v>
      </c>
      <c r="BI53" t="s">
        <v>109</v>
      </c>
      <c r="BJ53" t="s">
        <v>126</v>
      </c>
      <c r="BL53" t="s">
        <v>127</v>
      </c>
      <c r="BM53" t="s">
        <v>128</v>
      </c>
      <c r="BN53" t="s">
        <v>129</v>
      </c>
      <c r="BO53">
        <v>85948</v>
      </c>
      <c r="BQ53">
        <v>0</v>
      </c>
      <c r="BR53">
        <v>978704</v>
      </c>
      <c r="BS53" t="s">
        <v>130</v>
      </c>
      <c r="BT53">
        <v>0</v>
      </c>
      <c r="BU53" t="s">
        <v>211</v>
      </c>
      <c r="BV53">
        <v>0</v>
      </c>
      <c r="BW53" s="9">
        <v>0</v>
      </c>
      <c r="BX53" t="s">
        <v>190</v>
      </c>
      <c r="BZ53" t="s">
        <v>212</v>
      </c>
      <c r="CA53" t="s">
        <v>132</v>
      </c>
      <c r="CD53" t="s">
        <v>211</v>
      </c>
      <c r="CF53" t="s">
        <v>161</v>
      </c>
      <c r="CG53" t="s">
        <v>135</v>
      </c>
      <c r="CI53" t="s">
        <v>192</v>
      </c>
      <c r="CM53" t="s">
        <v>7</v>
      </c>
    </row>
    <row r="54" spans="1:92">
      <c r="A54" t="s">
        <v>109</v>
      </c>
      <c r="B54" t="s">
        <v>156</v>
      </c>
      <c r="C54" t="s">
        <v>175</v>
      </c>
      <c r="F54" t="s">
        <v>185</v>
      </c>
      <c r="G54" t="s">
        <v>109</v>
      </c>
      <c r="H54">
        <v>1</v>
      </c>
      <c r="I54" s="9">
        <v>0</v>
      </c>
      <c r="J54">
        <v>1</v>
      </c>
      <c r="L54">
        <v>1738114</v>
      </c>
      <c r="M54" t="s">
        <v>187</v>
      </c>
      <c r="N54" t="s">
        <v>186</v>
      </c>
      <c r="O54" s="9">
        <v>0</v>
      </c>
      <c r="P54">
        <v>1738109</v>
      </c>
      <c r="S54" s="9">
        <v>0</v>
      </c>
      <c r="T54" s="10" t="s">
        <v>161</v>
      </c>
      <c r="U54">
        <v>1738109</v>
      </c>
      <c r="V54">
        <v>1</v>
      </c>
      <c r="X54" t="s">
        <v>119</v>
      </c>
      <c r="Y54">
        <v>0</v>
      </c>
      <c r="Z54" s="16">
        <v>11998.66</v>
      </c>
      <c r="AA54">
        <v>1.17015</v>
      </c>
      <c r="AB54" s="10">
        <v>14040.231999</v>
      </c>
      <c r="AC54" t="s">
        <v>120</v>
      </c>
      <c r="AF54" t="s">
        <v>121</v>
      </c>
      <c r="AI54">
        <v>0</v>
      </c>
      <c r="AJ54" s="9">
        <v>0</v>
      </c>
      <c r="AK54" s="9">
        <v>0</v>
      </c>
      <c r="AL54" t="s">
        <v>187</v>
      </c>
      <c r="AM54" t="s">
        <v>120</v>
      </c>
      <c r="AN54" s="9">
        <v>0</v>
      </c>
      <c r="AO54" t="s">
        <v>122</v>
      </c>
      <c r="AQ54">
        <v>0</v>
      </c>
      <c r="AR54" s="9">
        <v>0</v>
      </c>
      <c r="AT54" t="s">
        <v>123</v>
      </c>
      <c r="AX54" t="s">
        <v>122</v>
      </c>
      <c r="BA54">
        <v>0</v>
      </c>
      <c r="BB54" t="s">
        <v>120</v>
      </c>
      <c r="BC54">
        <v>0</v>
      </c>
      <c r="BD54" t="s">
        <v>188</v>
      </c>
      <c r="BE54" t="s">
        <v>125</v>
      </c>
      <c r="BF54">
        <v>1.167762</v>
      </c>
      <c r="BG54">
        <v>19717</v>
      </c>
      <c r="BH54">
        <v>1005199</v>
      </c>
      <c r="BI54" t="s">
        <v>109</v>
      </c>
      <c r="BJ54" t="s">
        <v>126</v>
      </c>
      <c r="BL54" t="s">
        <v>127</v>
      </c>
      <c r="BM54" t="s">
        <v>128</v>
      </c>
      <c r="BN54" t="s">
        <v>129</v>
      </c>
      <c r="BO54">
        <v>85948</v>
      </c>
      <c r="BQ54">
        <v>0</v>
      </c>
      <c r="BR54">
        <v>650882</v>
      </c>
      <c r="BS54" t="s">
        <v>130</v>
      </c>
      <c r="BT54">
        <v>0</v>
      </c>
      <c r="BU54" t="s">
        <v>213</v>
      </c>
      <c r="BV54">
        <v>0</v>
      </c>
      <c r="BW54" s="9">
        <v>0</v>
      </c>
      <c r="BX54" t="s">
        <v>190</v>
      </c>
      <c r="BZ54" t="s">
        <v>214</v>
      </c>
      <c r="CA54" t="s">
        <v>132</v>
      </c>
      <c r="CD54" t="s">
        <v>213</v>
      </c>
      <c r="CF54" t="s">
        <v>161</v>
      </c>
      <c r="CG54" t="s">
        <v>135</v>
      </c>
      <c r="CI54" t="s">
        <v>192</v>
      </c>
      <c r="CM54" t="s">
        <v>187</v>
      </c>
    </row>
    <row r="55" spans="1:92">
      <c r="A55" t="s">
        <v>109</v>
      </c>
      <c r="B55" t="s">
        <v>156</v>
      </c>
      <c r="C55" t="s">
        <v>175</v>
      </c>
      <c r="F55" t="s">
        <v>185</v>
      </c>
      <c r="G55" t="s">
        <v>109</v>
      </c>
      <c r="H55">
        <v>1</v>
      </c>
      <c r="I55" s="9">
        <v>0</v>
      </c>
      <c r="J55">
        <v>1</v>
      </c>
      <c r="L55">
        <v>1736736</v>
      </c>
      <c r="M55" t="s">
        <v>187</v>
      </c>
      <c r="N55" t="s">
        <v>186</v>
      </c>
      <c r="O55" s="9">
        <v>0</v>
      </c>
      <c r="P55">
        <v>1736697</v>
      </c>
      <c r="S55" s="9">
        <v>0</v>
      </c>
      <c r="T55" s="10" t="s">
        <v>161</v>
      </c>
      <c r="U55">
        <v>1736697</v>
      </c>
      <c r="V55">
        <v>1</v>
      </c>
      <c r="X55" t="s">
        <v>119</v>
      </c>
      <c r="Y55">
        <v>0</v>
      </c>
      <c r="Z55" s="16">
        <v>2053333.33</v>
      </c>
      <c r="AA55">
        <v>1.17015</v>
      </c>
      <c r="AB55" s="10">
        <v>2402707.9960995</v>
      </c>
      <c r="AC55" t="s">
        <v>120</v>
      </c>
      <c r="AF55" t="s">
        <v>121</v>
      </c>
      <c r="AI55">
        <v>0</v>
      </c>
      <c r="AJ55" s="9">
        <v>0</v>
      </c>
      <c r="AK55" s="9">
        <v>0</v>
      </c>
      <c r="AL55" t="s">
        <v>187</v>
      </c>
      <c r="AM55" t="s">
        <v>120</v>
      </c>
      <c r="AN55" s="9">
        <v>0</v>
      </c>
      <c r="AO55" t="s">
        <v>122</v>
      </c>
      <c r="AQ55">
        <v>0</v>
      </c>
      <c r="AR55" s="9">
        <v>0</v>
      </c>
      <c r="AT55" t="s">
        <v>123</v>
      </c>
      <c r="AX55" t="s">
        <v>122</v>
      </c>
      <c r="BA55">
        <v>0</v>
      </c>
      <c r="BB55" t="s">
        <v>120</v>
      </c>
      <c r="BC55">
        <v>0</v>
      </c>
      <c r="BD55" t="s">
        <v>188</v>
      </c>
      <c r="BE55" t="s">
        <v>125</v>
      </c>
      <c r="BF55">
        <v>1.167762</v>
      </c>
      <c r="BG55">
        <v>19717</v>
      </c>
      <c r="BH55">
        <v>1005199</v>
      </c>
      <c r="BI55" t="s">
        <v>109</v>
      </c>
      <c r="BJ55" t="s">
        <v>126</v>
      </c>
      <c r="BL55" t="s">
        <v>127</v>
      </c>
      <c r="BM55" t="s">
        <v>128</v>
      </c>
      <c r="BN55" t="s">
        <v>129</v>
      </c>
      <c r="BO55">
        <v>85948</v>
      </c>
      <c r="BQ55">
        <v>0</v>
      </c>
      <c r="BR55">
        <v>653668</v>
      </c>
      <c r="BS55" t="s">
        <v>130</v>
      </c>
      <c r="BT55">
        <v>0</v>
      </c>
      <c r="BU55" t="s">
        <v>215</v>
      </c>
      <c r="BV55">
        <v>0</v>
      </c>
      <c r="BW55" s="9">
        <v>0</v>
      </c>
      <c r="BX55" t="s">
        <v>190</v>
      </c>
      <c r="BZ55" t="s">
        <v>216</v>
      </c>
      <c r="CA55" t="s">
        <v>132</v>
      </c>
      <c r="CD55" t="s">
        <v>215</v>
      </c>
      <c r="CF55" t="s">
        <v>161</v>
      </c>
      <c r="CG55" t="s">
        <v>135</v>
      </c>
      <c r="CI55" t="s">
        <v>192</v>
      </c>
      <c r="CM55" t="s">
        <v>187</v>
      </c>
    </row>
    <row r="56" spans="1:92">
      <c r="A56" t="s">
        <v>109</v>
      </c>
      <c r="B56" t="s">
        <v>110</v>
      </c>
      <c r="C56" t="s">
        <v>111</v>
      </c>
      <c r="D56" t="s">
        <v>112</v>
      </c>
      <c r="F56" t="s">
        <v>113</v>
      </c>
      <c r="G56" t="s">
        <v>109</v>
      </c>
      <c r="H56">
        <v>1</v>
      </c>
      <c r="I56" s="9">
        <v>0</v>
      </c>
      <c r="J56">
        <v>1</v>
      </c>
      <c r="L56">
        <v>1734969</v>
      </c>
      <c r="M56" t="s">
        <v>187</v>
      </c>
      <c r="N56" t="s">
        <v>115</v>
      </c>
      <c r="O56" s="9">
        <v>0</v>
      </c>
      <c r="P56">
        <v>1734370</v>
      </c>
      <c r="Q56" t="s">
        <v>116</v>
      </c>
      <c r="S56" s="9">
        <v>0</v>
      </c>
      <c r="T56" s="10" t="s">
        <v>117</v>
      </c>
      <c r="U56">
        <v>1734370</v>
      </c>
      <c r="V56">
        <v>2</v>
      </c>
      <c r="W56" t="s">
        <v>118</v>
      </c>
      <c r="X56" t="s">
        <v>119</v>
      </c>
      <c r="Y56">
        <v>0</v>
      </c>
      <c r="Z56" s="16">
        <v>-17925679.149999999</v>
      </c>
      <c r="AA56">
        <v>1.17015</v>
      </c>
      <c r="AB56" s="15">
        <v>-20975733.457372401</v>
      </c>
      <c r="AC56" t="s">
        <v>120</v>
      </c>
      <c r="AF56" t="s">
        <v>121</v>
      </c>
      <c r="AI56">
        <v>0</v>
      </c>
      <c r="AJ56" s="9">
        <v>0</v>
      </c>
      <c r="AK56" s="9">
        <v>0</v>
      </c>
      <c r="AL56" t="s">
        <v>187</v>
      </c>
      <c r="AM56" t="s">
        <v>120</v>
      </c>
      <c r="AN56" s="9">
        <v>0</v>
      </c>
      <c r="AO56" t="s">
        <v>122</v>
      </c>
      <c r="AP56" t="s">
        <v>187</v>
      </c>
      <c r="AQ56">
        <v>1</v>
      </c>
      <c r="AR56">
        <v>1</v>
      </c>
      <c r="AT56" t="s">
        <v>123</v>
      </c>
      <c r="AU56" t="s">
        <v>124</v>
      </c>
      <c r="AX56" t="s">
        <v>122</v>
      </c>
      <c r="BA56">
        <v>-17925679.149999999</v>
      </c>
      <c r="BB56" t="s">
        <v>120</v>
      </c>
      <c r="BC56">
        <v>0</v>
      </c>
      <c r="BE56" t="s">
        <v>125</v>
      </c>
      <c r="BF56">
        <v>1.167762</v>
      </c>
      <c r="BG56">
        <v>19717</v>
      </c>
      <c r="BH56">
        <v>1005199</v>
      </c>
      <c r="BI56" t="s">
        <v>109</v>
      </c>
      <c r="BJ56" t="s">
        <v>126</v>
      </c>
      <c r="BL56" t="s">
        <v>127</v>
      </c>
      <c r="BM56" t="s">
        <v>128</v>
      </c>
      <c r="BN56" t="s">
        <v>129</v>
      </c>
      <c r="BO56">
        <v>85948</v>
      </c>
      <c r="BQ56">
        <v>1286</v>
      </c>
      <c r="BR56">
        <v>377032</v>
      </c>
      <c r="BS56" t="s">
        <v>130</v>
      </c>
      <c r="BT56">
        <v>0</v>
      </c>
      <c r="BU56" t="s">
        <v>109</v>
      </c>
      <c r="BV56">
        <v>0</v>
      </c>
      <c r="BW56" s="9">
        <v>0</v>
      </c>
      <c r="BX56" t="s">
        <v>131</v>
      </c>
      <c r="BY56" t="s">
        <v>109</v>
      </c>
      <c r="BZ56" t="s">
        <v>109</v>
      </c>
      <c r="CA56" t="s">
        <v>132</v>
      </c>
      <c r="CD56" t="s">
        <v>109</v>
      </c>
      <c r="CE56" t="s">
        <v>133</v>
      </c>
      <c r="CF56" t="s">
        <v>134</v>
      </c>
      <c r="CG56" t="s">
        <v>135</v>
      </c>
      <c r="CI56" t="s">
        <v>136</v>
      </c>
      <c r="CM56" t="s">
        <v>187</v>
      </c>
    </row>
    <row r="57" spans="1:92">
      <c r="A57" t="s">
        <v>109</v>
      </c>
      <c r="B57" t="s">
        <v>156</v>
      </c>
      <c r="C57" t="s">
        <v>111</v>
      </c>
      <c r="D57" t="s">
        <v>157</v>
      </c>
      <c r="E57" t="s">
        <v>158</v>
      </c>
      <c r="F57" t="s">
        <v>159</v>
      </c>
      <c r="G57" t="s">
        <v>109</v>
      </c>
      <c r="H57">
        <v>1</v>
      </c>
      <c r="I57" s="9">
        <v>0</v>
      </c>
      <c r="J57">
        <v>1</v>
      </c>
      <c r="L57">
        <v>1735336</v>
      </c>
      <c r="M57" t="s">
        <v>187</v>
      </c>
      <c r="N57" t="s">
        <v>17</v>
      </c>
      <c r="O57" s="9">
        <v>0</v>
      </c>
      <c r="P57">
        <v>1734737</v>
      </c>
      <c r="S57" s="9">
        <v>0</v>
      </c>
      <c r="T57" s="10" t="s">
        <v>161</v>
      </c>
      <c r="U57">
        <v>1734737</v>
      </c>
      <c r="V57">
        <v>1</v>
      </c>
      <c r="X57" t="s">
        <v>119</v>
      </c>
      <c r="Y57">
        <v>0</v>
      </c>
      <c r="Z57" s="16">
        <v>41067453.149999999</v>
      </c>
      <c r="AA57">
        <v>1.17015</v>
      </c>
      <c r="AB57" s="15">
        <v>48055080.303472497</v>
      </c>
      <c r="AC57" t="s">
        <v>120</v>
      </c>
      <c r="AF57" t="s">
        <v>146</v>
      </c>
      <c r="AI57">
        <v>0</v>
      </c>
      <c r="AJ57" s="9">
        <v>0</v>
      </c>
      <c r="AK57" s="9">
        <v>0</v>
      </c>
      <c r="AL57" t="s">
        <v>187</v>
      </c>
      <c r="AM57" t="s">
        <v>120</v>
      </c>
      <c r="AN57" s="9">
        <v>0</v>
      </c>
      <c r="AO57" t="s">
        <v>122</v>
      </c>
      <c r="AQ57">
        <v>0</v>
      </c>
      <c r="AR57" s="9">
        <v>0</v>
      </c>
      <c r="AT57" t="s">
        <v>123</v>
      </c>
      <c r="AU57" t="s">
        <v>157</v>
      </c>
      <c r="AX57" t="s">
        <v>122</v>
      </c>
      <c r="BA57">
        <v>0</v>
      </c>
      <c r="BB57" t="s">
        <v>120</v>
      </c>
      <c r="BC57">
        <v>0</v>
      </c>
      <c r="BD57" t="s">
        <v>188</v>
      </c>
      <c r="BE57" t="s">
        <v>125</v>
      </c>
      <c r="BF57">
        <v>1.167762</v>
      </c>
      <c r="BG57">
        <v>19717</v>
      </c>
      <c r="BH57">
        <v>1005199</v>
      </c>
      <c r="BI57" t="s">
        <v>109</v>
      </c>
      <c r="BJ57" t="s">
        <v>126</v>
      </c>
      <c r="BL57" t="s">
        <v>127</v>
      </c>
      <c r="BM57" t="s">
        <v>128</v>
      </c>
      <c r="BN57" t="s">
        <v>129</v>
      </c>
      <c r="BO57">
        <v>85948</v>
      </c>
      <c r="BQ57">
        <v>1390</v>
      </c>
      <c r="BR57">
        <v>653791</v>
      </c>
      <c r="BS57" t="s">
        <v>130</v>
      </c>
      <c r="BT57">
        <v>0</v>
      </c>
      <c r="BU57" t="s">
        <v>109</v>
      </c>
      <c r="BV57">
        <v>0</v>
      </c>
      <c r="BW57" s="9">
        <v>0</v>
      </c>
      <c r="BX57" t="s">
        <v>163</v>
      </c>
      <c r="BZ57" t="s">
        <v>109</v>
      </c>
      <c r="CA57" t="s">
        <v>132</v>
      </c>
      <c r="CD57" t="s">
        <v>109</v>
      </c>
      <c r="CF57" t="s">
        <v>161</v>
      </c>
      <c r="CG57" t="s">
        <v>152</v>
      </c>
      <c r="CI57" t="s">
        <v>154</v>
      </c>
      <c r="CM57" t="s">
        <v>187</v>
      </c>
    </row>
    <row r="58" spans="1:92">
      <c r="A58" t="s">
        <v>109</v>
      </c>
      <c r="B58" t="s">
        <v>156</v>
      </c>
      <c r="C58" t="s">
        <v>111</v>
      </c>
      <c r="D58" t="s">
        <v>157</v>
      </c>
      <c r="E58" t="s">
        <v>158</v>
      </c>
      <c r="F58" t="s">
        <v>159</v>
      </c>
      <c r="G58" t="s">
        <v>109</v>
      </c>
      <c r="H58">
        <v>1</v>
      </c>
      <c r="I58" s="9">
        <v>0</v>
      </c>
      <c r="J58">
        <v>1</v>
      </c>
      <c r="L58">
        <v>1735308</v>
      </c>
      <c r="M58" t="s">
        <v>187</v>
      </c>
      <c r="N58" t="s">
        <v>14</v>
      </c>
      <c r="O58" s="9">
        <v>0</v>
      </c>
      <c r="P58">
        <v>1734709</v>
      </c>
      <c r="S58" s="9">
        <v>0</v>
      </c>
      <c r="T58" s="10" t="s">
        <v>161</v>
      </c>
      <c r="U58">
        <v>1734709</v>
      </c>
      <c r="V58">
        <v>1</v>
      </c>
      <c r="X58" t="s">
        <v>119</v>
      </c>
      <c r="Y58">
        <v>0</v>
      </c>
      <c r="Z58" s="16">
        <v>203759282.09999901</v>
      </c>
      <c r="AA58">
        <v>1.17015</v>
      </c>
      <c r="AB58" s="15">
        <v>238428923.94931501</v>
      </c>
      <c r="AC58" t="s">
        <v>120</v>
      </c>
      <c r="AF58" t="s">
        <v>146</v>
      </c>
      <c r="AI58">
        <v>0</v>
      </c>
      <c r="AJ58" s="9">
        <v>0</v>
      </c>
      <c r="AK58" s="9">
        <v>0</v>
      </c>
      <c r="AL58" t="s">
        <v>187</v>
      </c>
      <c r="AM58" t="s">
        <v>120</v>
      </c>
      <c r="AN58" s="9">
        <v>0</v>
      </c>
      <c r="AO58" t="s">
        <v>122</v>
      </c>
      <c r="AQ58">
        <v>0</v>
      </c>
      <c r="AR58" s="9">
        <v>0</v>
      </c>
      <c r="AT58" t="s">
        <v>123</v>
      </c>
      <c r="AU58" t="s">
        <v>157</v>
      </c>
      <c r="AX58" t="s">
        <v>122</v>
      </c>
      <c r="BA58">
        <v>0</v>
      </c>
      <c r="BB58" t="s">
        <v>120</v>
      </c>
      <c r="BC58">
        <v>0</v>
      </c>
      <c r="BD58" t="s">
        <v>188</v>
      </c>
      <c r="BE58" t="s">
        <v>125</v>
      </c>
      <c r="BF58">
        <v>1.167762</v>
      </c>
      <c r="BG58">
        <v>19717</v>
      </c>
      <c r="BH58">
        <v>1005199</v>
      </c>
      <c r="BI58" t="s">
        <v>109</v>
      </c>
      <c r="BJ58" t="s">
        <v>126</v>
      </c>
      <c r="BL58" t="s">
        <v>127</v>
      </c>
      <c r="BM58" t="s">
        <v>128</v>
      </c>
      <c r="BN58" t="s">
        <v>129</v>
      </c>
      <c r="BO58">
        <v>85948</v>
      </c>
      <c r="BQ58">
        <v>1390</v>
      </c>
      <c r="BR58">
        <v>653495</v>
      </c>
      <c r="BS58" t="s">
        <v>130</v>
      </c>
      <c r="BT58">
        <v>0</v>
      </c>
      <c r="BU58" t="s">
        <v>109</v>
      </c>
      <c r="BV58">
        <v>0</v>
      </c>
      <c r="BW58" s="9">
        <v>0</v>
      </c>
      <c r="BX58" t="s">
        <v>163</v>
      </c>
      <c r="BZ58" t="s">
        <v>109</v>
      </c>
      <c r="CA58" t="s">
        <v>132</v>
      </c>
      <c r="CD58" t="s">
        <v>109</v>
      </c>
      <c r="CF58" t="s">
        <v>161</v>
      </c>
      <c r="CG58" t="s">
        <v>152</v>
      </c>
      <c r="CI58" t="s">
        <v>165</v>
      </c>
      <c r="CM58" t="s">
        <v>187</v>
      </c>
    </row>
    <row r="59" spans="1:92">
      <c r="A59" t="s">
        <v>109</v>
      </c>
      <c r="B59" t="s">
        <v>110</v>
      </c>
      <c r="C59" t="s">
        <v>111</v>
      </c>
      <c r="F59" t="s">
        <v>113</v>
      </c>
      <c r="G59" t="s">
        <v>109</v>
      </c>
      <c r="H59">
        <v>1</v>
      </c>
      <c r="I59" s="9">
        <v>0</v>
      </c>
      <c r="J59">
        <v>2</v>
      </c>
      <c r="L59">
        <v>1734087</v>
      </c>
      <c r="M59" t="s">
        <v>7</v>
      </c>
      <c r="N59" t="s">
        <v>217</v>
      </c>
      <c r="O59" s="9">
        <v>0</v>
      </c>
      <c r="P59">
        <v>1733488</v>
      </c>
      <c r="S59" s="9">
        <v>0</v>
      </c>
      <c r="T59" s="10" t="s">
        <v>218</v>
      </c>
      <c r="U59">
        <v>1733488</v>
      </c>
      <c r="V59">
        <v>2</v>
      </c>
      <c r="Y59">
        <v>0</v>
      </c>
      <c r="Z59" s="16">
        <v>132628.64000000001</v>
      </c>
      <c r="AA59">
        <v>1.17015</v>
      </c>
      <c r="AB59" s="10">
        <v>155195.40309599999</v>
      </c>
      <c r="AC59" t="s">
        <v>120</v>
      </c>
      <c r="AF59" t="s">
        <v>146</v>
      </c>
      <c r="AI59">
        <v>0</v>
      </c>
      <c r="AJ59" s="9">
        <v>0</v>
      </c>
      <c r="AK59" s="9">
        <v>0</v>
      </c>
      <c r="AL59" t="s">
        <v>187</v>
      </c>
      <c r="AM59" t="s">
        <v>120</v>
      </c>
      <c r="AN59" s="9">
        <v>0</v>
      </c>
      <c r="AO59" t="s">
        <v>122</v>
      </c>
      <c r="AQ59">
        <v>0</v>
      </c>
      <c r="AR59" s="9">
        <v>0</v>
      </c>
      <c r="AT59" t="s">
        <v>123</v>
      </c>
      <c r="AU59" t="s">
        <v>124</v>
      </c>
      <c r="AX59" t="s">
        <v>120</v>
      </c>
      <c r="BA59">
        <v>0</v>
      </c>
      <c r="BB59" t="s">
        <v>120</v>
      </c>
      <c r="BC59">
        <v>0</v>
      </c>
      <c r="BE59" t="s">
        <v>125</v>
      </c>
      <c r="BF59">
        <v>1.167762</v>
      </c>
      <c r="BG59">
        <v>19717</v>
      </c>
      <c r="BH59">
        <v>1005199</v>
      </c>
      <c r="BI59" t="s">
        <v>109</v>
      </c>
      <c r="BJ59" t="s">
        <v>126</v>
      </c>
      <c r="BL59" t="s">
        <v>127</v>
      </c>
      <c r="BM59" t="s">
        <v>128</v>
      </c>
      <c r="BN59" t="s">
        <v>129</v>
      </c>
      <c r="BO59">
        <v>85948</v>
      </c>
      <c r="BQ59">
        <v>1286</v>
      </c>
      <c r="BR59">
        <v>101936</v>
      </c>
      <c r="BS59" t="s">
        <v>130</v>
      </c>
      <c r="BT59">
        <v>2010</v>
      </c>
      <c r="BU59" t="s">
        <v>109</v>
      </c>
      <c r="BV59">
        <v>0</v>
      </c>
      <c r="BW59" s="9">
        <v>0</v>
      </c>
      <c r="BX59" t="s">
        <v>219</v>
      </c>
      <c r="BZ59" t="s">
        <v>109</v>
      </c>
      <c r="CA59" t="s">
        <v>132</v>
      </c>
      <c r="CD59" t="s">
        <v>220</v>
      </c>
      <c r="CE59" t="s">
        <v>109</v>
      </c>
      <c r="CF59" t="s">
        <v>151</v>
      </c>
      <c r="CG59" t="s">
        <v>152</v>
      </c>
      <c r="CH59" t="s">
        <v>221</v>
      </c>
      <c r="CI59" t="s">
        <v>222</v>
      </c>
      <c r="CJ59" t="s">
        <v>155</v>
      </c>
      <c r="CM59" t="s">
        <v>187</v>
      </c>
    </row>
    <row r="60" spans="1:92">
      <c r="A60" t="s">
        <v>109</v>
      </c>
      <c r="B60" t="s">
        <v>156</v>
      </c>
      <c r="C60" t="s">
        <v>175</v>
      </c>
      <c r="F60" t="s">
        <v>185</v>
      </c>
      <c r="G60" t="s">
        <v>109</v>
      </c>
      <c r="H60">
        <v>1</v>
      </c>
      <c r="I60" s="9">
        <v>0</v>
      </c>
      <c r="J60">
        <v>1</v>
      </c>
      <c r="L60">
        <v>1737108</v>
      </c>
      <c r="M60" t="s">
        <v>7</v>
      </c>
      <c r="N60" t="s">
        <v>186</v>
      </c>
      <c r="O60" s="9">
        <v>0</v>
      </c>
      <c r="P60">
        <v>1737103</v>
      </c>
      <c r="S60" s="9">
        <v>0</v>
      </c>
      <c r="T60" s="10" t="s">
        <v>161</v>
      </c>
      <c r="U60">
        <v>1737103</v>
      </c>
      <c r="V60">
        <v>1</v>
      </c>
      <c r="X60" t="s">
        <v>119</v>
      </c>
      <c r="Y60">
        <v>0</v>
      </c>
      <c r="Z60" s="16">
        <v>1735.34</v>
      </c>
      <c r="AA60">
        <v>1.17015</v>
      </c>
      <c r="AB60" s="10">
        <v>2030.608101</v>
      </c>
      <c r="AC60" t="s">
        <v>120</v>
      </c>
      <c r="AF60" t="s">
        <v>121</v>
      </c>
      <c r="AI60">
        <v>0</v>
      </c>
      <c r="AJ60" s="9">
        <v>0</v>
      </c>
      <c r="AK60" s="9">
        <v>0</v>
      </c>
      <c r="AL60" t="s">
        <v>187</v>
      </c>
      <c r="AM60" t="s">
        <v>120</v>
      </c>
      <c r="AN60" s="9">
        <v>0</v>
      </c>
      <c r="AO60" t="s">
        <v>122</v>
      </c>
      <c r="AQ60">
        <v>0</v>
      </c>
      <c r="AR60" s="9">
        <v>0</v>
      </c>
      <c r="AT60" t="s">
        <v>123</v>
      </c>
      <c r="AX60" t="s">
        <v>122</v>
      </c>
      <c r="BA60">
        <v>0</v>
      </c>
      <c r="BB60" t="s">
        <v>120</v>
      </c>
      <c r="BC60">
        <v>0</v>
      </c>
      <c r="BD60" t="s">
        <v>188</v>
      </c>
      <c r="BE60" t="s">
        <v>125</v>
      </c>
      <c r="BF60">
        <v>1.167762</v>
      </c>
      <c r="BG60">
        <v>19717</v>
      </c>
      <c r="BH60">
        <v>1005199</v>
      </c>
      <c r="BI60" t="s">
        <v>109</v>
      </c>
      <c r="BJ60" t="s">
        <v>126</v>
      </c>
      <c r="BL60" t="s">
        <v>127</v>
      </c>
      <c r="BM60" t="s">
        <v>128</v>
      </c>
      <c r="BN60" t="s">
        <v>129</v>
      </c>
      <c r="BO60">
        <v>85948</v>
      </c>
      <c r="BQ60">
        <v>0</v>
      </c>
      <c r="BR60">
        <v>987717</v>
      </c>
      <c r="BS60" t="s">
        <v>130</v>
      </c>
      <c r="BT60">
        <v>0</v>
      </c>
      <c r="BU60" t="s">
        <v>223</v>
      </c>
      <c r="BV60">
        <v>0</v>
      </c>
      <c r="BW60" s="9">
        <v>0</v>
      </c>
      <c r="BX60" t="s">
        <v>190</v>
      </c>
      <c r="BZ60" t="s">
        <v>224</v>
      </c>
      <c r="CA60" t="s">
        <v>132</v>
      </c>
      <c r="CD60" t="s">
        <v>223</v>
      </c>
      <c r="CF60" t="s">
        <v>161</v>
      </c>
      <c r="CG60" t="s">
        <v>135</v>
      </c>
      <c r="CI60" t="s">
        <v>192</v>
      </c>
      <c r="CM60" t="s">
        <v>7</v>
      </c>
    </row>
    <row r="61" spans="1:92">
      <c r="A61" t="s">
        <v>109</v>
      </c>
      <c r="B61" t="s">
        <v>156</v>
      </c>
      <c r="C61" t="s">
        <v>111</v>
      </c>
      <c r="D61" t="s">
        <v>157</v>
      </c>
      <c r="E61" t="s">
        <v>158</v>
      </c>
      <c r="F61" t="s">
        <v>159</v>
      </c>
      <c r="G61" t="s">
        <v>109</v>
      </c>
      <c r="H61">
        <v>1</v>
      </c>
      <c r="I61" s="9">
        <v>0</v>
      </c>
      <c r="J61">
        <v>1</v>
      </c>
      <c r="L61">
        <v>1735305</v>
      </c>
      <c r="M61" t="s">
        <v>187</v>
      </c>
      <c r="N61" t="s">
        <v>13</v>
      </c>
      <c r="O61" s="9">
        <v>0</v>
      </c>
      <c r="P61">
        <v>1734706</v>
      </c>
      <c r="S61" s="9">
        <v>0</v>
      </c>
      <c r="T61" s="10" t="s">
        <v>161</v>
      </c>
      <c r="U61">
        <v>1734706</v>
      </c>
      <c r="V61">
        <v>1</v>
      </c>
      <c r="X61" t="s">
        <v>137</v>
      </c>
      <c r="Y61">
        <v>0</v>
      </c>
      <c r="Z61" s="16">
        <v>-42433155.899999999</v>
      </c>
      <c r="AA61">
        <v>1.17015</v>
      </c>
      <c r="AB61" s="15">
        <v>-49653157.376384899</v>
      </c>
      <c r="AC61" t="s">
        <v>120</v>
      </c>
      <c r="AF61" t="s">
        <v>146</v>
      </c>
      <c r="AI61">
        <v>0</v>
      </c>
      <c r="AJ61" s="9">
        <v>0</v>
      </c>
      <c r="AK61" s="9">
        <v>0</v>
      </c>
      <c r="AL61" t="s">
        <v>187</v>
      </c>
      <c r="AM61" t="s">
        <v>120</v>
      </c>
      <c r="AN61" s="9">
        <v>0</v>
      </c>
      <c r="AO61" t="s">
        <v>122</v>
      </c>
      <c r="AQ61">
        <v>0</v>
      </c>
      <c r="AR61" s="9">
        <v>0</v>
      </c>
      <c r="AT61" t="s">
        <v>123</v>
      </c>
      <c r="AU61" t="s">
        <v>157</v>
      </c>
      <c r="AX61" t="s">
        <v>122</v>
      </c>
      <c r="BA61">
        <v>0</v>
      </c>
      <c r="BB61" t="s">
        <v>120</v>
      </c>
      <c r="BC61">
        <v>0</v>
      </c>
      <c r="BD61" t="s">
        <v>188</v>
      </c>
      <c r="BE61" t="s">
        <v>125</v>
      </c>
      <c r="BF61">
        <v>1.167762</v>
      </c>
      <c r="BG61">
        <v>19717</v>
      </c>
      <c r="BH61">
        <v>1005199</v>
      </c>
      <c r="BI61" t="s">
        <v>109</v>
      </c>
      <c r="BJ61" t="s">
        <v>126</v>
      </c>
      <c r="BL61" t="s">
        <v>127</v>
      </c>
      <c r="BM61" t="s">
        <v>128</v>
      </c>
      <c r="BN61" t="s">
        <v>129</v>
      </c>
      <c r="BO61">
        <v>85948</v>
      </c>
      <c r="BQ61">
        <v>1390</v>
      </c>
      <c r="BR61">
        <v>653747</v>
      </c>
      <c r="BS61" t="s">
        <v>130</v>
      </c>
      <c r="BT61">
        <v>0</v>
      </c>
      <c r="BU61" t="s">
        <v>109</v>
      </c>
      <c r="BV61">
        <v>0</v>
      </c>
      <c r="BW61" s="9">
        <v>0</v>
      </c>
      <c r="BX61" t="s">
        <v>163</v>
      </c>
      <c r="BZ61" t="s">
        <v>109</v>
      </c>
      <c r="CA61" t="s">
        <v>132</v>
      </c>
      <c r="CD61" t="s">
        <v>109</v>
      </c>
      <c r="CF61" t="s">
        <v>161</v>
      </c>
      <c r="CG61" t="s">
        <v>152</v>
      </c>
      <c r="CI61" t="s">
        <v>165</v>
      </c>
      <c r="CM61" t="s">
        <v>187</v>
      </c>
    </row>
    <row r="62" spans="1:92">
      <c r="A62" t="s">
        <v>109</v>
      </c>
      <c r="B62" t="s">
        <v>156</v>
      </c>
      <c r="C62" t="s">
        <v>111</v>
      </c>
      <c r="D62" t="s">
        <v>157</v>
      </c>
      <c r="E62" t="s">
        <v>158</v>
      </c>
      <c r="F62" t="s">
        <v>159</v>
      </c>
      <c r="G62" t="s">
        <v>109</v>
      </c>
      <c r="H62">
        <v>1</v>
      </c>
      <c r="I62" s="9">
        <v>0</v>
      </c>
      <c r="J62">
        <v>1</v>
      </c>
      <c r="L62">
        <v>1735363</v>
      </c>
      <c r="M62" t="s">
        <v>187</v>
      </c>
      <c r="N62" t="s">
        <v>225</v>
      </c>
      <c r="O62" s="9">
        <v>0</v>
      </c>
      <c r="P62">
        <v>1734764</v>
      </c>
      <c r="S62" s="9">
        <v>0</v>
      </c>
      <c r="T62" s="10" t="s">
        <v>161</v>
      </c>
      <c r="U62">
        <v>1734764</v>
      </c>
      <c r="V62">
        <v>1</v>
      </c>
      <c r="X62" t="s">
        <v>119</v>
      </c>
      <c r="Y62">
        <v>0</v>
      </c>
      <c r="Z62" s="16">
        <v>9760.66</v>
      </c>
      <c r="AA62">
        <v>1.17015</v>
      </c>
      <c r="AB62" s="10">
        <v>11421.436299000001</v>
      </c>
      <c r="AC62" t="s">
        <v>120</v>
      </c>
      <c r="AF62" t="s">
        <v>146</v>
      </c>
      <c r="AI62">
        <v>0</v>
      </c>
      <c r="AJ62" s="9">
        <v>0</v>
      </c>
      <c r="AK62" s="9">
        <v>0</v>
      </c>
      <c r="AL62" t="s">
        <v>187</v>
      </c>
      <c r="AM62" t="s">
        <v>120</v>
      </c>
      <c r="AN62" s="9">
        <v>0</v>
      </c>
      <c r="AO62" t="s">
        <v>122</v>
      </c>
      <c r="AQ62">
        <v>0</v>
      </c>
      <c r="AR62" s="9">
        <v>0</v>
      </c>
      <c r="AT62" t="s">
        <v>123</v>
      </c>
      <c r="AU62" t="s">
        <v>157</v>
      </c>
      <c r="AX62" t="s">
        <v>122</v>
      </c>
      <c r="BA62">
        <v>0</v>
      </c>
      <c r="BB62" t="s">
        <v>120</v>
      </c>
      <c r="BC62">
        <v>0</v>
      </c>
      <c r="BD62" t="s">
        <v>188</v>
      </c>
      <c r="BE62" t="s">
        <v>125</v>
      </c>
      <c r="BF62">
        <v>1.167762</v>
      </c>
      <c r="BG62">
        <v>19717</v>
      </c>
      <c r="BH62">
        <v>1005199</v>
      </c>
      <c r="BI62" t="s">
        <v>109</v>
      </c>
      <c r="BJ62" t="s">
        <v>126</v>
      </c>
      <c r="BL62" t="s">
        <v>127</v>
      </c>
      <c r="BM62" t="s">
        <v>128</v>
      </c>
      <c r="BN62" t="s">
        <v>129</v>
      </c>
      <c r="BO62">
        <v>85948</v>
      </c>
      <c r="BQ62">
        <v>1492</v>
      </c>
      <c r="BR62">
        <v>653673</v>
      </c>
      <c r="BS62" t="s">
        <v>130</v>
      </c>
      <c r="BT62">
        <v>0</v>
      </c>
      <c r="BU62" t="s">
        <v>109</v>
      </c>
      <c r="BV62">
        <v>0</v>
      </c>
      <c r="BW62" s="9">
        <v>0</v>
      </c>
      <c r="BX62" t="s">
        <v>163</v>
      </c>
      <c r="BZ62" t="s">
        <v>109</v>
      </c>
      <c r="CA62" t="s">
        <v>132</v>
      </c>
      <c r="CD62" t="s">
        <v>109</v>
      </c>
      <c r="CF62" t="s">
        <v>161</v>
      </c>
      <c r="CG62" t="s">
        <v>152</v>
      </c>
      <c r="CI62" t="s">
        <v>164</v>
      </c>
      <c r="CM62" t="s">
        <v>187</v>
      </c>
    </row>
    <row r="63" spans="1:92">
      <c r="A63" t="s">
        <v>109</v>
      </c>
      <c r="B63" t="s">
        <v>156</v>
      </c>
      <c r="C63" t="s">
        <v>175</v>
      </c>
      <c r="F63" t="s">
        <v>185</v>
      </c>
      <c r="G63" t="s">
        <v>109</v>
      </c>
      <c r="H63">
        <v>1</v>
      </c>
      <c r="I63" s="9">
        <v>0</v>
      </c>
      <c r="J63">
        <v>1</v>
      </c>
      <c r="L63">
        <v>1736711</v>
      </c>
      <c r="M63" t="s">
        <v>187</v>
      </c>
      <c r="N63" t="s">
        <v>186</v>
      </c>
      <c r="O63" s="9">
        <v>0</v>
      </c>
      <c r="P63">
        <v>1736660</v>
      </c>
      <c r="S63" s="9">
        <v>0</v>
      </c>
      <c r="T63" s="10" t="s">
        <v>161</v>
      </c>
      <c r="U63">
        <v>1736660</v>
      </c>
      <c r="V63">
        <v>1</v>
      </c>
      <c r="X63" t="s">
        <v>119</v>
      </c>
      <c r="Y63">
        <v>0</v>
      </c>
      <c r="Z63" s="16">
        <v>12493.96</v>
      </c>
      <c r="AA63">
        <v>1.17015</v>
      </c>
      <c r="AB63" s="10">
        <v>14619.8072939999</v>
      </c>
      <c r="AC63" t="s">
        <v>120</v>
      </c>
      <c r="AF63" t="s">
        <v>121</v>
      </c>
      <c r="AI63">
        <v>0</v>
      </c>
      <c r="AJ63" s="9">
        <v>0</v>
      </c>
      <c r="AK63" s="9">
        <v>0</v>
      </c>
      <c r="AL63" t="s">
        <v>187</v>
      </c>
      <c r="AM63" t="s">
        <v>120</v>
      </c>
      <c r="AN63" s="9">
        <v>0</v>
      </c>
      <c r="AO63" t="s">
        <v>122</v>
      </c>
      <c r="AQ63">
        <v>0</v>
      </c>
      <c r="AR63" s="9">
        <v>0</v>
      </c>
      <c r="AT63" t="s">
        <v>123</v>
      </c>
      <c r="AX63" t="s">
        <v>122</v>
      </c>
      <c r="BA63">
        <v>0</v>
      </c>
      <c r="BB63" t="s">
        <v>120</v>
      </c>
      <c r="BC63">
        <v>0</v>
      </c>
      <c r="BD63" t="s">
        <v>188</v>
      </c>
      <c r="BE63" t="s">
        <v>125</v>
      </c>
      <c r="BF63">
        <v>1.167762</v>
      </c>
      <c r="BG63">
        <v>19717</v>
      </c>
      <c r="BH63">
        <v>1005199</v>
      </c>
      <c r="BI63" t="s">
        <v>109</v>
      </c>
      <c r="BJ63" t="s">
        <v>126</v>
      </c>
      <c r="BL63" t="s">
        <v>127</v>
      </c>
      <c r="BM63" t="s">
        <v>128</v>
      </c>
      <c r="BN63" t="s">
        <v>129</v>
      </c>
      <c r="BO63">
        <v>85948</v>
      </c>
      <c r="BQ63">
        <v>0</v>
      </c>
      <c r="BR63">
        <v>650537</v>
      </c>
      <c r="BS63" t="s">
        <v>130</v>
      </c>
      <c r="BT63">
        <v>0</v>
      </c>
      <c r="BU63" t="s">
        <v>226</v>
      </c>
      <c r="BV63">
        <v>0</v>
      </c>
      <c r="BW63" s="9">
        <v>0</v>
      </c>
      <c r="BX63" t="s">
        <v>190</v>
      </c>
      <c r="BZ63" t="s">
        <v>227</v>
      </c>
      <c r="CA63" t="s">
        <v>132</v>
      </c>
      <c r="CD63" t="s">
        <v>226</v>
      </c>
      <c r="CF63" t="s">
        <v>161</v>
      </c>
      <c r="CG63" t="s">
        <v>135</v>
      </c>
      <c r="CI63" t="s">
        <v>192</v>
      </c>
      <c r="CM63" t="s">
        <v>187</v>
      </c>
    </row>
    <row r="64" spans="1:92">
      <c r="A64" t="s">
        <v>109</v>
      </c>
      <c r="B64" t="s">
        <v>156</v>
      </c>
      <c r="C64" t="s">
        <v>175</v>
      </c>
      <c r="F64" t="s">
        <v>185</v>
      </c>
      <c r="G64" t="s">
        <v>109</v>
      </c>
      <c r="H64">
        <v>1</v>
      </c>
      <c r="I64" s="9">
        <v>0</v>
      </c>
      <c r="J64">
        <v>1</v>
      </c>
      <c r="L64">
        <v>1737379</v>
      </c>
      <c r="M64" t="s">
        <v>7</v>
      </c>
      <c r="N64" t="s">
        <v>186</v>
      </c>
      <c r="O64" s="9">
        <v>0</v>
      </c>
      <c r="P64">
        <v>1737374</v>
      </c>
      <c r="S64" s="9">
        <v>0</v>
      </c>
      <c r="T64" s="10" t="s">
        <v>161</v>
      </c>
      <c r="U64">
        <v>1737374</v>
      </c>
      <c r="V64">
        <v>1</v>
      </c>
      <c r="X64" t="s">
        <v>119</v>
      </c>
      <c r="Y64">
        <v>0</v>
      </c>
      <c r="Z64" s="16">
        <v>1777.77</v>
      </c>
      <c r="AA64">
        <v>1.17015</v>
      </c>
      <c r="AB64" s="10">
        <v>2080.2575655000001</v>
      </c>
      <c r="AC64" t="s">
        <v>120</v>
      </c>
      <c r="AF64" t="s">
        <v>121</v>
      </c>
      <c r="AI64">
        <v>0</v>
      </c>
      <c r="AJ64" s="9">
        <v>0</v>
      </c>
      <c r="AK64" s="9">
        <v>0</v>
      </c>
      <c r="AL64" t="s">
        <v>187</v>
      </c>
      <c r="AM64" t="s">
        <v>120</v>
      </c>
      <c r="AN64" s="9">
        <v>0</v>
      </c>
      <c r="AO64" t="s">
        <v>122</v>
      </c>
      <c r="AQ64">
        <v>0</v>
      </c>
      <c r="AR64" s="9">
        <v>0</v>
      </c>
      <c r="AT64" t="s">
        <v>123</v>
      </c>
      <c r="AX64" t="s">
        <v>122</v>
      </c>
      <c r="BA64">
        <v>0</v>
      </c>
      <c r="BB64" t="s">
        <v>120</v>
      </c>
      <c r="BC64">
        <v>0</v>
      </c>
      <c r="BD64" t="s">
        <v>188</v>
      </c>
      <c r="BE64" t="s">
        <v>125</v>
      </c>
      <c r="BF64">
        <v>1.167762</v>
      </c>
      <c r="BG64">
        <v>19717</v>
      </c>
      <c r="BH64">
        <v>1005199</v>
      </c>
      <c r="BI64" t="s">
        <v>109</v>
      </c>
      <c r="BJ64" t="s">
        <v>126</v>
      </c>
      <c r="BL64" t="s">
        <v>127</v>
      </c>
      <c r="BM64" t="s">
        <v>128</v>
      </c>
      <c r="BN64" t="s">
        <v>129</v>
      </c>
      <c r="BO64">
        <v>85948</v>
      </c>
      <c r="BQ64">
        <v>0</v>
      </c>
      <c r="BR64">
        <v>980904</v>
      </c>
      <c r="BS64" t="s">
        <v>130</v>
      </c>
      <c r="BT64">
        <v>0</v>
      </c>
      <c r="BU64" t="s">
        <v>228</v>
      </c>
      <c r="BV64">
        <v>0</v>
      </c>
      <c r="BW64" s="9">
        <v>0</v>
      </c>
      <c r="BX64" t="s">
        <v>190</v>
      </c>
      <c r="BZ64" t="s">
        <v>229</v>
      </c>
      <c r="CA64" t="s">
        <v>132</v>
      </c>
      <c r="CD64" t="s">
        <v>228</v>
      </c>
      <c r="CF64" t="s">
        <v>161</v>
      </c>
      <c r="CG64" t="s">
        <v>135</v>
      </c>
      <c r="CI64" t="s">
        <v>192</v>
      </c>
      <c r="CM64" t="s">
        <v>7</v>
      </c>
    </row>
    <row r="65" spans="1:91">
      <c r="A65" t="s">
        <v>109</v>
      </c>
      <c r="B65" t="s">
        <v>110</v>
      </c>
      <c r="C65" t="s">
        <v>111</v>
      </c>
      <c r="D65" t="s">
        <v>112</v>
      </c>
      <c r="F65" t="s">
        <v>113</v>
      </c>
      <c r="G65" t="s">
        <v>109</v>
      </c>
      <c r="H65">
        <v>1</v>
      </c>
      <c r="I65" s="9">
        <v>0</v>
      </c>
      <c r="J65">
        <v>1</v>
      </c>
      <c r="L65">
        <v>1734972</v>
      </c>
      <c r="M65" t="s">
        <v>187</v>
      </c>
      <c r="N65" t="s">
        <v>115</v>
      </c>
      <c r="O65" s="9">
        <v>0</v>
      </c>
      <c r="P65">
        <v>1734373</v>
      </c>
      <c r="Q65" t="s">
        <v>116</v>
      </c>
      <c r="S65" s="9">
        <v>0</v>
      </c>
      <c r="T65" s="10" t="s">
        <v>117</v>
      </c>
      <c r="U65">
        <v>1734373</v>
      </c>
      <c r="V65">
        <v>2</v>
      </c>
      <c r="W65" t="s">
        <v>118</v>
      </c>
      <c r="X65" t="s">
        <v>119</v>
      </c>
      <c r="Y65">
        <v>0</v>
      </c>
      <c r="Z65" s="16">
        <v>-10137.280000000001</v>
      </c>
      <c r="AA65">
        <v>1.17015</v>
      </c>
      <c r="AB65" s="10">
        <v>-11862.138192</v>
      </c>
      <c r="AC65" t="s">
        <v>120</v>
      </c>
      <c r="AF65" t="s">
        <v>121</v>
      </c>
      <c r="AI65">
        <v>0</v>
      </c>
      <c r="AJ65" s="9">
        <v>0</v>
      </c>
      <c r="AK65" s="9">
        <v>0</v>
      </c>
      <c r="AL65" t="s">
        <v>187</v>
      </c>
      <c r="AM65" t="s">
        <v>120</v>
      </c>
      <c r="AN65" s="9">
        <v>0</v>
      </c>
      <c r="AO65" t="s">
        <v>122</v>
      </c>
      <c r="AP65" t="s">
        <v>187</v>
      </c>
      <c r="AQ65">
        <v>1</v>
      </c>
      <c r="AR65">
        <v>1</v>
      </c>
      <c r="AT65" t="s">
        <v>123</v>
      </c>
      <c r="AU65" t="s">
        <v>124</v>
      </c>
      <c r="AX65" t="s">
        <v>122</v>
      </c>
      <c r="BA65">
        <v>-10137.280000000001</v>
      </c>
      <c r="BB65" t="s">
        <v>120</v>
      </c>
      <c r="BC65">
        <v>0</v>
      </c>
      <c r="BE65" t="s">
        <v>125</v>
      </c>
      <c r="BF65">
        <v>1.167762</v>
      </c>
      <c r="BG65">
        <v>19717</v>
      </c>
      <c r="BH65">
        <v>1005199</v>
      </c>
      <c r="BI65" t="s">
        <v>109</v>
      </c>
      <c r="BJ65" t="s">
        <v>126</v>
      </c>
      <c r="BL65" t="s">
        <v>127</v>
      </c>
      <c r="BM65" t="s">
        <v>128</v>
      </c>
      <c r="BN65" t="s">
        <v>129</v>
      </c>
      <c r="BO65">
        <v>85948</v>
      </c>
      <c r="BQ65">
        <v>1286</v>
      </c>
      <c r="BR65">
        <v>377038</v>
      </c>
      <c r="BS65" t="s">
        <v>130</v>
      </c>
      <c r="BT65">
        <v>0</v>
      </c>
      <c r="BU65" t="s">
        <v>109</v>
      </c>
      <c r="BV65">
        <v>0</v>
      </c>
      <c r="BW65" s="9">
        <v>0</v>
      </c>
      <c r="BX65" t="s">
        <v>131</v>
      </c>
      <c r="BY65" t="s">
        <v>109</v>
      </c>
      <c r="BZ65" t="s">
        <v>109</v>
      </c>
      <c r="CA65" t="s">
        <v>132</v>
      </c>
      <c r="CD65" t="s">
        <v>109</v>
      </c>
      <c r="CE65" t="s">
        <v>133</v>
      </c>
      <c r="CF65" t="s">
        <v>134</v>
      </c>
      <c r="CG65" t="s">
        <v>135</v>
      </c>
      <c r="CI65" t="s">
        <v>136</v>
      </c>
      <c r="CM65" t="s">
        <v>187</v>
      </c>
    </row>
    <row r="66" spans="1:91">
      <c r="A66" t="s">
        <v>109</v>
      </c>
      <c r="B66" t="s">
        <v>156</v>
      </c>
      <c r="C66" t="s">
        <v>175</v>
      </c>
      <c r="F66" t="s">
        <v>185</v>
      </c>
      <c r="G66" t="s">
        <v>109</v>
      </c>
      <c r="H66">
        <v>1</v>
      </c>
      <c r="I66" s="9">
        <v>0</v>
      </c>
      <c r="J66">
        <v>1</v>
      </c>
      <c r="L66">
        <v>1737208</v>
      </c>
      <c r="M66" t="s">
        <v>187</v>
      </c>
      <c r="N66" t="s">
        <v>186</v>
      </c>
      <c r="O66" s="9">
        <v>0</v>
      </c>
      <c r="P66">
        <v>1737203</v>
      </c>
      <c r="S66" s="9">
        <v>0</v>
      </c>
      <c r="T66" s="10" t="s">
        <v>161</v>
      </c>
      <c r="U66">
        <v>1737203</v>
      </c>
      <c r="V66">
        <v>1</v>
      </c>
      <c r="X66" t="s">
        <v>119</v>
      </c>
      <c r="Y66">
        <v>0</v>
      </c>
      <c r="Z66" s="16">
        <v>88021.96</v>
      </c>
      <c r="AA66">
        <v>1.17015</v>
      </c>
      <c r="AB66" s="10">
        <v>102998.896494</v>
      </c>
      <c r="AC66" t="s">
        <v>120</v>
      </c>
      <c r="AF66" t="s">
        <v>121</v>
      </c>
      <c r="AI66">
        <v>0</v>
      </c>
      <c r="AJ66" s="9">
        <v>0</v>
      </c>
      <c r="AK66" s="9">
        <v>0</v>
      </c>
      <c r="AL66" t="s">
        <v>187</v>
      </c>
      <c r="AM66" t="s">
        <v>120</v>
      </c>
      <c r="AN66" s="9">
        <v>0</v>
      </c>
      <c r="AO66" t="s">
        <v>122</v>
      </c>
      <c r="AQ66">
        <v>0</v>
      </c>
      <c r="AR66" s="9">
        <v>0</v>
      </c>
      <c r="AT66" t="s">
        <v>123</v>
      </c>
      <c r="AX66" t="s">
        <v>122</v>
      </c>
      <c r="BA66">
        <v>0</v>
      </c>
      <c r="BB66" t="s">
        <v>120</v>
      </c>
      <c r="BC66">
        <v>0</v>
      </c>
      <c r="BD66" t="s">
        <v>188</v>
      </c>
      <c r="BE66" t="s">
        <v>125</v>
      </c>
      <c r="BF66">
        <v>1.167762</v>
      </c>
      <c r="BG66">
        <v>19717</v>
      </c>
      <c r="BH66">
        <v>1005199</v>
      </c>
      <c r="BI66" t="s">
        <v>109</v>
      </c>
      <c r="BJ66" t="s">
        <v>126</v>
      </c>
      <c r="BL66" t="s">
        <v>127</v>
      </c>
      <c r="BM66" t="s">
        <v>128</v>
      </c>
      <c r="BN66" t="s">
        <v>129</v>
      </c>
      <c r="BO66">
        <v>85948</v>
      </c>
      <c r="BQ66">
        <v>0</v>
      </c>
      <c r="BR66">
        <v>650957</v>
      </c>
      <c r="BS66" t="s">
        <v>130</v>
      </c>
      <c r="BT66">
        <v>0</v>
      </c>
      <c r="BU66" t="s">
        <v>230</v>
      </c>
      <c r="BV66">
        <v>0</v>
      </c>
      <c r="BW66" s="9">
        <v>0</v>
      </c>
      <c r="BX66" t="s">
        <v>190</v>
      </c>
      <c r="BZ66" t="s">
        <v>231</v>
      </c>
      <c r="CA66" t="s">
        <v>132</v>
      </c>
      <c r="CD66" t="s">
        <v>230</v>
      </c>
      <c r="CF66" t="s">
        <v>161</v>
      </c>
      <c r="CG66" t="s">
        <v>135</v>
      </c>
      <c r="CI66" t="s">
        <v>192</v>
      </c>
      <c r="CM66" t="s">
        <v>187</v>
      </c>
    </row>
    <row r="67" spans="1:91">
      <c r="A67" t="s">
        <v>109</v>
      </c>
      <c r="B67" t="s">
        <v>156</v>
      </c>
      <c r="C67" t="s">
        <v>175</v>
      </c>
      <c r="F67" t="s">
        <v>185</v>
      </c>
      <c r="G67" t="s">
        <v>109</v>
      </c>
      <c r="H67">
        <v>1</v>
      </c>
      <c r="I67" s="9">
        <v>0</v>
      </c>
      <c r="J67">
        <v>1</v>
      </c>
      <c r="L67">
        <v>1737722</v>
      </c>
      <c r="M67" t="s">
        <v>187</v>
      </c>
      <c r="N67" t="s">
        <v>186</v>
      </c>
      <c r="O67" s="9">
        <v>0</v>
      </c>
      <c r="P67">
        <v>1737717</v>
      </c>
      <c r="S67" s="9">
        <v>0</v>
      </c>
      <c r="T67" s="10" t="s">
        <v>161</v>
      </c>
      <c r="U67">
        <v>1737717</v>
      </c>
      <c r="V67">
        <v>1</v>
      </c>
      <c r="X67" t="s">
        <v>119</v>
      </c>
      <c r="Y67">
        <v>0</v>
      </c>
      <c r="Z67" s="16">
        <v>6486</v>
      </c>
      <c r="AA67">
        <v>1.17015</v>
      </c>
      <c r="AB67" s="10">
        <v>7589.5928999999996</v>
      </c>
      <c r="AC67" t="s">
        <v>120</v>
      </c>
      <c r="AF67" t="s">
        <v>121</v>
      </c>
      <c r="AI67">
        <v>0</v>
      </c>
      <c r="AJ67" s="9">
        <v>0</v>
      </c>
      <c r="AK67" s="9">
        <v>0</v>
      </c>
      <c r="AL67" t="s">
        <v>187</v>
      </c>
      <c r="AM67" t="s">
        <v>120</v>
      </c>
      <c r="AN67" s="9">
        <v>0</v>
      </c>
      <c r="AO67" t="s">
        <v>122</v>
      </c>
      <c r="AQ67">
        <v>0</v>
      </c>
      <c r="AR67" s="9">
        <v>0</v>
      </c>
      <c r="AT67" t="s">
        <v>123</v>
      </c>
      <c r="AX67" t="s">
        <v>122</v>
      </c>
      <c r="BA67">
        <v>0</v>
      </c>
      <c r="BB67" t="s">
        <v>120</v>
      </c>
      <c r="BC67">
        <v>0</v>
      </c>
      <c r="BD67" t="s">
        <v>188</v>
      </c>
      <c r="BE67" t="s">
        <v>125</v>
      </c>
      <c r="BF67">
        <v>1.167762</v>
      </c>
      <c r="BG67">
        <v>19717</v>
      </c>
      <c r="BH67">
        <v>1005199</v>
      </c>
      <c r="BI67" t="s">
        <v>109</v>
      </c>
      <c r="BJ67" t="s">
        <v>126</v>
      </c>
      <c r="BL67" t="s">
        <v>127</v>
      </c>
      <c r="BM67" t="s">
        <v>128</v>
      </c>
      <c r="BN67" t="s">
        <v>129</v>
      </c>
      <c r="BO67">
        <v>85948</v>
      </c>
      <c r="BQ67">
        <v>0</v>
      </c>
      <c r="BR67">
        <v>649985</v>
      </c>
      <c r="BS67" t="s">
        <v>130</v>
      </c>
      <c r="BT67">
        <v>0</v>
      </c>
      <c r="BU67" t="s">
        <v>232</v>
      </c>
      <c r="BV67">
        <v>0</v>
      </c>
      <c r="BW67" s="9">
        <v>0</v>
      </c>
      <c r="BX67" t="s">
        <v>190</v>
      </c>
      <c r="BZ67" t="s">
        <v>233</v>
      </c>
      <c r="CA67" t="s">
        <v>132</v>
      </c>
      <c r="CD67" t="s">
        <v>232</v>
      </c>
      <c r="CF67" t="s">
        <v>161</v>
      </c>
      <c r="CG67" t="s">
        <v>135</v>
      </c>
      <c r="CI67" t="s">
        <v>192</v>
      </c>
      <c r="CM67" t="s">
        <v>187</v>
      </c>
    </row>
    <row r="68" spans="1:91">
      <c r="A68" t="s">
        <v>109</v>
      </c>
      <c r="B68" t="s">
        <v>156</v>
      </c>
      <c r="C68" t="s">
        <v>175</v>
      </c>
      <c r="F68" t="s">
        <v>185</v>
      </c>
      <c r="G68" t="s">
        <v>109</v>
      </c>
      <c r="H68">
        <v>1</v>
      </c>
      <c r="I68" s="9">
        <v>0</v>
      </c>
      <c r="J68">
        <v>1</v>
      </c>
      <c r="L68">
        <v>1737873</v>
      </c>
      <c r="M68" t="s">
        <v>7</v>
      </c>
      <c r="N68" t="s">
        <v>186</v>
      </c>
      <c r="O68" s="9">
        <v>0</v>
      </c>
      <c r="P68">
        <v>1737868</v>
      </c>
      <c r="S68" s="9">
        <v>0</v>
      </c>
      <c r="T68" s="10" t="s">
        <v>161</v>
      </c>
      <c r="U68">
        <v>1737868</v>
      </c>
      <c r="V68">
        <v>1</v>
      </c>
      <c r="X68" t="s">
        <v>119</v>
      </c>
      <c r="Y68">
        <v>0</v>
      </c>
      <c r="Z68" s="16">
        <v>49202.69</v>
      </c>
      <c r="AA68">
        <v>1.17015</v>
      </c>
      <c r="AB68" s="10">
        <v>57574.527703500004</v>
      </c>
      <c r="AC68" t="s">
        <v>120</v>
      </c>
      <c r="AF68" t="s">
        <v>121</v>
      </c>
      <c r="AI68">
        <v>0</v>
      </c>
      <c r="AJ68" s="9">
        <v>0</v>
      </c>
      <c r="AK68" s="9">
        <v>0</v>
      </c>
      <c r="AL68" t="s">
        <v>187</v>
      </c>
      <c r="AM68" t="s">
        <v>120</v>
      </c>
      <c r="AN68" s="9">
        <v>0</v>
      </c>
      <c r="AO68" t="s">
        <v>122</v>
      </c>
      <c r="AQ68">
        <v>0</v>
      </c>
      <c r="AR68" s="9">
        <v>0</v>
      </c>
      <c r="AT68" t="s">
        <v>123</v>
      </c>
      <c r="AX68" t="s">
        <v>122</v>
      </c>
      <c r="BA68">
        <v>0</v>
      </c>
      <c r="BB68" t="s">
        <v>120</v>
      </c>
      <c r="BC68">
        <v>0</v>
      </c>
      <c r="BD68" t="s">
        <v>188</v>
      </c>
      <c r="BE68" t="s">
        <v>125</v>
      </c>
      <c r="BF68">
        <v>1.167762</v>
      </c>
      <c r="BG68">
        <v>19717</v>
      </c>
      <c r="BH68">
        <v>1005199</v>
      </c>
      <c r="BI68" t="s">
        <v>109</v>
      </c>
      <c r="BJ68" t="s">
        <v>126</v>
      </c>
      <c r="BL68" t="s">
        <v>127</v>
      </c>
      <c r="BM68" t="s">
        <v>128</v>
      </c>
      <c r="BN68" t="s">
        <v>129</v>
      </c>
      <c r="BO68">
        <v>85948</v>
      </c>
      <c r="BQ68">
        <v>0</v>
      </c>
      <c r="BR68">
        <v>969505</v>
      </c>
      <c r="BS68" t="s">
        <v>130</v>
      </c>
      <c r="BT68">
        <v>0</v>
      </c>
      <c r="BU68" t="s">
        <v>234</v>
      </c>
      <c r="BV68">
        <v>0</v>
      </c>
      <c r="BW68" s="9">
        <v>0</v>
      </c>
      <c r="BX68" t="s">
        <v>190</v>
      </c>
      <c r="BZ68" t="s">
        <v>235</v>
      </c>
      <c r="CA68" t="s">
        <v>132</v>
      </c>
      <c r="CD68" t="s">
        <v>234</v>
      </c>
      <c r="CF68" t="s">
        <v>161</v>
      </c>
      <c r="CG68" t="s">
        <v>135</v>
      </c>
      <c r="CI68" t="s">
        <v>192</v>
      </c>
      <c r="CM68" t="s">
        <v>7</v>
      </c>
    </row>
    <row r="69" spans="1:91">
      <c r="A69" t="s">
        <v>109</v>
      </c>
      <c r="B69" t="s">
        <v>156</v>
      </c>
      <c r="C69" t="s">
        <v>175</v>
      </c>
      <c r="F69" t="s">
        <v>185</v>
      </c>
      <c r="G69" t="s">
        <v>109</v>
      </c>
      <c r="H69">
        <v>1</v>
      </c>
      <c r="I69" s="9">
        <v>0</v>
      </c>
      <c r="J69">
        <v>1</v>
      </c>
      <c r="L69">
        <v>1737411</v>
      </c>
      <c r="M69" t="s">
        <v>7</v>
      </c>
      <c r="N69" t="s">
        <v>186</v>
      </c>
      <c r="O69" s="9">
        <v>0</v>
      </c>
      <c r="P69">
        <v>1737406</v>
      </c>
      <c r="S69" s="9">
        <v>0</v>
      </c>
      <c r="T69" s="10" t="s">
        <v>161</v>
      </c>
      <c r="U69">
        <v>1737406</v>
      </c>
      <c r="V69">
        <v>1</v>
      </c>
      <c r="X69" t="s">
        <v>119</v>
      </c>
      <c r="Y69">
        <v>0</v>
      </c>
      <c r="Z69" s="16">
        <v>-807.03</v>
      </c>
      <c r="AA69">
        <v>1.17015</v>
      </c>
      <c r="AB69" s="10">
        <v>-944.34615450000001</v>
      </c>
      <c r="AC69" t="s">
        <v>120</v>
      </c>
      <c r="AF69" t="s">
        <v>121</v>
      </c>
      <c r="AI69">
        <v>0</v>
      </c>
      <c r="AJ69" s="9">
        <v>0</v>
      </c>
      <c r="AK69" s="9">
        <v>0</v>
      </c>
      <c r="AL69" t="s">
        <v>187</v>
      </c>
      <c r="AM69" t="s">
        <v>120</v>
      </c>
      <c r="AN69" s="9">
        <v>0</v>
      </c>
      <c r="AO69" t="s">
        <v>122</v>
      </c>
      <c r="AQ69">
        <v>0</v>
      </c>
      <c r="AR69" s="9">
        <v>0</v>
      </c>
      <c r="AT69" t="s">
        <v>123</v>
      </c>
      <c r="AX69" t="s">
        <v>122</v>
      </c>
      <c r="BA69">
        <v>0</v>
      </c>
      <c r="BB69" t="s">
        <v>120</v>
      </c>
      <c r="BC69">
        <v>0</v>
      </c>
      <c r="BD69" t="s">
        <v>188</v>
      </c>
      <c r="BE69" t="s">
        <v>125</v>
      </c>
      <c r="BF69">
        <v>1.167762</v>
      </c>
      <c r="BG69">
        <v>19717</v>
      </c>
      <c r="BH69">
        <v>1005199</v>
      </c>
      <c r="BI69" t="s">
        <v>109</v>
      </c>
      <c r="BJ69" t="s">
        <v>126</v>
      </c>
      <c r="BL69" t="s">
        <v>127</v>
      </c>
      <c r="BM69" t="s">
        <v>128</v>
      </c>
      <c r="BN69" t="s">
        <v>129</v>
      </c>
      <c r="BO69">
        <v>85948</v>
      </c>
      <c r="BQ69">
        <v>0</v>
      </c>
      <c r="BR69">
        <v>987294</v>
      </c>
      <c r="BS69" t="s">
        <v>130</v>
      </c>
      <c r="BT69">
        <v>0</v>
      </c>
      <c r="BU69" t="s">
        <v>236</v>
      </c>
      <c r="BV69">
        <v>0</v>
      </c>
      <c r="BW69" s="9">
        <v>0</v>
      </c>
      <c r="BX69" t="s">
        <v>190</v>
      </c>
      <c r="BZ69" t="s">
        <v>237</v>
      </c>
      <c r="CA69" t="s">
        <v>132</v>
      </c>
      <c r="CD69" t="s">
        <v>236</v>
      </c>
      <c r="CF69" t="s">
        <v>161</v>
      </c>
      <c r="CG69" t="s">
        <v>135</v>
      </c>
      <c r="CI69" t="s">
        <v>192</v>
      </c>
      <c r="CM69" t="s">
        <v>7</v>
      </c>
    </row>
    <row r="70" spans="1:91">
      <c r="A70" t="s">
        <v>109</v>
      </c>
      <c r="B70" t="s">
        <v>110</v>
      </c>
      <c r="C70" t="s">
        <v>111</v>
      </c>
      <c r="D70" t="s">
        <v>112</v>
      </c>
      <c r="F70" t="s">
        <v>113</v>
      </c>
      <c r="G70" t="s">
        <v>109</v>
      </c>
      <c r="H70">
        <v>1</v>
      </c>
      <c r="I70" s="9">
        <v>0</v>
      </c>
      <c r="J70">
        <v>1</v>
      </c>
      <c r="L70">
        <v>1734968</v>
      </c>
      <c r="M70" t="s">
        <v>187</v>
      </c>
      <c r="N70" t="s">
        <v>115</v>
      </c>
      <c r="O70" s="9">
        <v>0</v>
      </c>
      <c r="P70">
        <v>1734369</v>
      </c>
      <c r="Q70" t="s">
        <v>116</v>
      </c>
      <c r="S70" s="9">
        <v>0</v>
      </c>
      <c r="T70" s="10" t="s">
        <v>117</v>
      </c>
      <c r="U70">
        <v>1734369</v>
      </c>
      <c r="V70">
        <v>2</v>
      </c>
      <c r="W70" t="s">
        <v>118</v>
      </c>
      <c r="X70" t="s">
        <v>119</v>
      </c>
      <c r="Y70">
        <v>0</v>
      </c>
      <c r="Z70" s="16">
        <v>-2912850.43</v>
      </c>
      <c r="AA70">
        <v>1.17015</v>
      </c>
      <c r="AB70" s="10">
        <v>-3408471.9306645002</v>
      </c>
      <c r="AC70" t="s">
        <v>120</v>
      </c>
      <c r="AF70" t="s">
        <v>121</v>
      </c>
      <c r="AI70">
        <v>0</v>
      </c>
      <c r="AJ70" s="9">
        <v>0</v>
      </c>
      <c r="AK70" s="9">
        <v>0</v>
      </c>
      <c r="AL70" t="s">
        <v>187</v>
      </c>
      <c r="AM70" t="s">
        <v>120</v>
      </c>
      <c r="AN70" s="9">
        <v>0</v>
      </c>
      <c r="AO70" t="s">
        <v>122</v>
      </c>
      <c r="AP70" t="s">
        <v>187</v>
      </c>
      <c r="AQ70">
        <v>1</v>
      </c>
      <c r="AR70">
        <v>1</v>
      </c>
      <c r="AT70" t="s">
        <v>123</v>
      </c>
      <c r="AU70" t="s">
        <v>124</v>
      </c>
      <c r="AX70" t="s">
        <v>122</v>
      </c>
      <c r="BA70">
        <v>-2912850.43</v>
      </c>
      <c r="BB70" t="s">
        <v>120</v>
      </c>
      <c r="BC70">
        <v>0</v>
      </c>
      <c r="BE70" t="s">
        <v>125</v>
      </c>
      <c r="BF70">
        <v>1.167762</v>
      </c>
      <c r="BG70">
        <v>19717</v>
      </c>
      <c r="BH70">
        <v>1005199</v>
      </c>
      <c r="BI70" t="s">
        <v>109</v>
      </c>
      <c r="BJ70" t="s">
        <v>126</v>
      </c>
      <c r="BL70" t="s">
        <v>127</v>
      </c>
      <c r="BM70" t="s">
        <v>128</v>
      </c>
      <c r="BN70" t="s">
        <v>129</v>
      </c>
      <c r="BO70">
        <v>85948</v>
      </c>
      <c r="BQ70">
        <v>1286</v>
      </c>
      <c r="BR70">
        <v>377030</v>
      </c>
      <c r="BS70" t="s">
        <v>130</v>
      </c>
      <c r="BT70">
        <v>0</v>
      </c>
      <c r="BU70" t="s">
        <v>109</v>
      </c>
      <c r="BV70">
        <v>0</v>
      </c>
      <c r="BW70" s="9">
        <v>0</v>
      </c>
      <c r="BX70" t="s">
        <v>131</v>
      </c>
      <c r="BY70" t="s">
        <v>109</v>
      </c>
      <c r="BZ70" t="s">
        <v>109</v>
      </c>
      <c r="CA70" t="s">
        <v>132</v>
      </c>
      <c r="CD70" t="s">
        <v>109</v>
      </c>
      <c r="CE70" t="s">
        <v>133</v>
      </c>
      <c r="CF70" t="s">
        <v>134</v>
      </c>
      <c r="CG70" t="s">
        <v>135</v>
      </c>
      <c r="CI70" t="s">
        <v>136</v>
      </c>
      <c r="CM70" t="s">
        <v>187</v>
      </c>
    </row>
    <row r="71" spans="1:91">
      <c r="A71" t="s">
        <v>109</v>
      </c>
      <c r="B71" t="s">
        <v>156</v>
      </c>
      <c r="C71" t="s">
        <v>175</v>
      </c>
      <c r="F71" t="s">
        <v>185</v>
      </c>
      <c r="G71" t="s">
        <v>109</v>
      </c>
      <c r="H71">
        <v>1</v>
      </c>
      <c r="I71" s="9">
        <v>0</v>
      </c>
      <c r="J71">
        <v>1</v>
      </c>
      <c r="L71">
        <v>1737077</v>
      </c>
      <c r="M71" t="s">
        <v>7</v>
      </c>
      <c r="N71" t="s">
        <v>186</v>
      </c>
      <c r="O71" s="9">
        <v>0</v>
      </c>
      <c r="P71">
        <v>1737072</v>
      </c>
      <c r="S71" s="9">
        <v>0</v>
      </c>
      <c r="T71" s="10" t="s">
        <v>161</v>
      </c>
      <c r="U71">
        <v>1737072</v>
      </c>
      <c r="V71">
        <v>1</v>
      </c>
      <c r="X71" t="s">
        <v>119</v>
      </c>
      <c r="Y71">
        <v>0</v>
      </c>
      <c r="Z71" s="16">
        <v>341757.31</v>
      </c>
      <c r="AA71">
        <v>1.17015</v>
      </c>
      <c r="AB71" s="10">
        <v>399907.31629649998</v>
      </c>
      <c r="AC71" t="s">
        <v>120</v>
      </c>
      <c r="AF71" t="s">
        <v>121</v>
      </c>
      <c r="AI71">
        <v>0</v>
      </c>
      <c r="AJ71" s="9">
        <v>0</v>
      </c>
      <c r="AK71" s="9">
        <v>0</v>
      </c>
      <c r="AL71" t="s">
        <v>187</v>
      </c>
      <c r="AM71" t="s">
        <v>120</v>
      </c>
      <c r="AN71" s="9">
        <v>0</v>
      </c>
      <c r="AO71" t="s">
        <v>122</v>
      </c>
      <c r="AQ71">
        <v>0</v>
      </c>
      <c r="AR71" s="9">
        <v>0</v>
      </c>
      <c r="AT71" t="s">
        <v>123</v>
      </c>
      <c r="AX71" t="s">
        <v>122</v>
      </c>
      <c r="BA71">
        <v>0</v>
      </c>
      <c r="BB71" t="s">
        <v>120</v>
      </c>
      <c r="BC71">
        <v>0</v>
      </c>
      <c r="BD71" t="s">
        <v>188</v>
      </c>
      <c r="BE71" t="s">
        <v>125</v>
      </c>
      <c r="BF71">
        <v>1.167762</v>
      </c>
      <c r="BG71">
        <v>19717</v>
      </c>
      <c r="BH71">
        <v>1005199</v>
      </c>
      <c r="BI71" t="s">
        <v>109</v>
      </c>
      <c r="BJ71" t="s">
        <v>126</v>
      </c>
      <c r="BL71" t="s">
        <v>127</v>
      </c>
      <c r="BM71" t="s">
        <v>128</v>
      </c>
      <c r="BN71" t="s">
        <v>129</v>
      </c>
      <c r="BO71">
        <v>85948</v>
      </c>
      <c r="BQ71">
        <v>0</v>
      </c>
      <c r="BR71">
        <v>1001313</v>
      </c>
      <c r="BS71" t="s">
        <v>130</v>
      </c>
      <c r="BT71">
        <v>0</v>
      </c>
      <c r="BU71" t="s">
        <v>238</v>
      </c>
      <c r="BV71">
        <v>0</v>
      </c>
      <c r="BW71" s="9">
        <v>0</v>
      </c>
      <c r="BX71" t="s">
        <v>190</v>
      </c>
      <c r="BZ71" t="s">
        <v>239</v>
      </c>
      <c r="CA71" t="s">
        <v>132</v>
      </c>
      <c r="CD71" t="s">
        <v>238</v>
      </c>
      <c r="CF71" t="s">
        <v>161</v>
      </c>
      <c r="CG71" t="s">
        <v>135</v>
      </c>
      <c r="CI71" t="s">
        <v>192</v>
      </c>
      <c r="CM71" t="s">
        <v>7</v>
      </c>
    </row>
    <row r="72" spans="1:91">
      <c r="A72" t="s">
        <v>109</v>
      </c>
      <c r="B72" t="s">
        <v>156</v>
      </c>
      <c r="C72" t="s">
        <v>175</v>
      </c>
      <c r="F72" t="s">
        <v>185</v>
      </c>
      <c r="G72" t="s">
        <v>109</v>
      </c>
      <c r="H72">
        <v>1</v>
      </c>
      <c r="I72" s="9">
        <v>0</v>
      </c>
      <c r="J72">
        <v>1</v>
      </c>
      <c r="L72">
        <v>1735600</v>
      </c>
      <c r="M72" t="s">
        <v>7</v>
      </c>
      <c r="N72" t="s">
        <v>186</v>
      </c>
      <c r="O72" s="9">
        <v>0</v>
      </c>
      <c r="P72">
        <v>1735011</v>
      </c>
      <c r="S72" s="9">
        <v>0</v>
      </c>
      <c r="T72" s="10" t="s">
        <v>161</v>
      </c>
      <c r="U72">
        <v>1735011</v>
      </c>
      <c r="V72">
        <v>1</v>
      </c>
      <c r="X72" t="s">
        <v>119</v>
      </c>
      <c r="Y72">
        <v>0</v>
      </c>
      <c r="Z72" s="16">
        <v>750.92</v>
      </c>
      <c r="AA72">
        <v>1.17015</v>
      </c>
      <c r="AB72" s="10">
        <v>878.68903799999998</v>
      </c>
      <c r="AC72" t="s">
        <v>120</v>
      </c>
      <c r="AF72" t="s">
        <v>121</v>
      </c>
      <c r="AI72">
        <v>0</v>
      </c>
      <c r="AJ72" s="9">
        <v>0</v>
      </c>
      <c r="AK72" s="9">
        <v>0</v>
      </c>
      <c r="AL72" t="s">
        <v>187</v>
      </c>
      <c r="AM72" t="s">
        <v>120</v>
      </c>
      <c r="AN72" s="9">
        <v>0</v>
      </c>
      <c r="AO72" t="s">
        <v>122</v>
      </c>
      <c r="AQ72">
        <v>0</v>
      </c>
      <c r="AR72" s="9">
        <v>0</v>
      </c>
      <c r="AT72" t="s">
        <v>123</v>
      </c>
      <c r="AX72" t="s">
        <v>122</v>
      </c>
      <c r="BA72">
        <v>0</v>
      </c>
      <c r="BB72" t="s">
        <v>120</v>
      </c>
      <c r="BC72">
        <v>0</v>
      </c>
      <c r="BD72" t="s">
        <v>188</v>
      </c>
      <c r="BE72" t="s">
        <v>125</v>
      </c>
      <c r="BF72">
        <v>1.167762</v>
      </c>
      <c r="BG72">
        <v>19717</v>
      </c>
      <c r="BH72">
        <v>1005199</v>
      </c>
      <c r="BI72" t="s">
        <v>109</v>
      </c>
      <c r="BJ72" t="s">
        <v>126</v>
      </c>
      <c r="BL72" t="s">
        <v>127</v>
      </c>
      <c r="BM72" t="s">
        <v>128</v>
      </c>
      <c r="BN72" t="s">
        <v>129</v>
      </c>
      <c r="BO72">
        <v>85948</v>
      </c>
      <c r="BQ72">
        <v>0</v>
      </c>
      <c r="BR72">
        <v>988282</v>
      </c>
      <c r="BS72" t="s">
        <v>130</v>
      </c>
      <c r="BT72">
        <v>0</v>
      </c>
      <c r="BU72" t="s">
        <v>240</v>
      </c>
      <c r="BV72">
        <v>0</v>
      </c>
      <c r="BW72" s="9">
        <v>0</v>
      </c>
      <c r="BX72" t="s">
        <v>190</v>
      </c>
      <c r="BZ72" t="s">
        <v>238</v>
      </c>
      <c r="CA72" t="s">
        <v>132</v>
      </c>
      <c r="CD72" t="s">
        <v>240</v>
      </c>
      <c r="CF72" t="s">
        <v>161</v>
      </c>
      <c r="CG72" t="s">
        <v>135</v>
      </c>
      <c r="CI72" t="s">
        <v>192</v>
      </c>
      <c r="CM72" t="s">
        <v>7</v>
      </c>
    </row>
    <row r="73" spans="1:91">
      <c r="A73" t="s">
        <v>109</v>
      </c>
      <c r="B73" t="s">
        <v>110</v>
      </c>
      <c r="C73" t="s">
        <v>111</v>
      </c>
      <c r="D73" t="s">
        <v>112</v>
      </c>
      <c r="F73" t="s">
        <v>113</v>
      </c>
      <c r="G73" t="s">
        <v>109</v>
      </c>
      <c r="H73">
        <v>1</v>
      </c>
      <c r="I73" s="9">
        <v>0</v>
      </c>
      <c r="J73">
        <v>1</v>
      </c>
      <c r="L73">
        <v>1734971</v>
      </c>
      <c r="M73" t="s">
        <v>187</v>
      </c>
      <c r="N73" t="s">
        <v>115</v>
      </c>
      <c r="O73" s="9">
        <v>0</v>
      </c>
      <c r="P73">
        <v>1734372</v>
      </c>
      <c r="Q73" t="s">
        <v>116</v>
      </c>
      <c r="S73" s="9">
        <v>0</v>
      </c>
      <c r="T73" s="10" t="s">
        <v>117</v>
      </c>
      <c r="U73">
        <v>1734372</v>
      </c>
      <c r="V73">
        <v>2</v>
      </c>
      <c r="W73" t="s">
        <v>118</v>
      </c>
      <c r="X73" t="s">
        <v>119</v>
      </c>
      <c r="Y73">
        <v>0</v>
      </c>
      <c r="Z73" s="16">
        <v>-23285.360000000001</v>
      </c>
      <c r="AA73">
        <v>1.17015</v>
      </c>
      <c r="AB73" s="10">
        <v>-27247.364003999999</v>
      </c>
      <c r="AC73" t="s">
        <v>120</v>
      </c>
      <c r="AF73" t="s">
        <v>121</v>
      </c>
      <c r="AI73">
        <v>0</v>
      </c>
      <c r="AJ73" s="9">
        <v>0</v>
      </c>
      <c r="AK73" s="9">
        <v>0</v>
      </c>
      <c r="AL73" t="s">
        <v>187</v>
      </c>
      <c r="AM73" t="s">
        <v>120</v>
      </c>
      <c r="AN73" s="9">
        <v>0</v>
      </c>
      <c r="AO73" t="s">
        <v>122</v>
      </c>
      <c r="AP73" t="s">
        <v>187</v>
      </c>
      <c r="AQ73">
        <v>1</v>
      </c>
      <c r="AR73">
        <v>1</v>
      </c>
      <c r="AT73" t="s">
        <v>123</v>
      </c>
      <c r="AU73" t="s">
        <v>124</v>
      </c>
      <c r="AX73" t="s">
        <v>122</v>
      </c>
      <c r="BA73">
        <v>-23285.360000000001</v>
      </c>
      <c r="BB73" t="s">
        <v>120</v>
      </c>
      <c r="BC73">
        <v>0</v>
      </c>
      <c r="BE73" t="s">
        <v>125</v>
      </c>
      <c r="BF73">
        <v>1.167762</v>
      </c>
      <c r="BG73">
        <v>19717</v>
      </c>
      <c r="BH73">
        <v>1005199</v>
      </c>
      <c r="BI73" t="s">
        <v>109</v>
      </c>
      <c r="BJ73" t="s">
        <v>126</v>
      </c>
      <c r="BL73" t="s">
        <v>127</v>
      </c>
      <c r="BM73" t="s">
        <v>128</v>
      </c>
      <c r="BN73" t="s">
        <v>129</v>
      </c>
      <c r="BO73">
        <v>85948</v>
      </c>
      <c r="BQ73">
        <v>1286</v>
      </c>
      <c r="BR73">
        <v>377036</v>
      </c>
      <c r="BS73" t="s">
        <v>130</v>
      </c>
      <c r="BT73">
        <v>0</v>
      </c>
      <c r="BU73" t="s">
        <v>109</v>
      </c>
      <c r="BV73">
        <v>0</v>
      </c>
      <c r="BW73" s="9">
        <v>0</v>
      </c>
      <c r="BX73" t="s">
        <v>131</v>
      </c>
      <c r="BY73" t="s">
        <v>109</v>
      </c>
      <c r="BZ73" t="s">
        <v>109</v>
      </c>
      <c r="CA73" t="s">
        <v>132</v>
      </c>
      <c r="CD73" t="s">
        <v>109</v>
      </c>
      <c r="CE73" t="s">
        <v>133</v>
      </c>
      <c r="CF73" t="s">
        <v>134</v>
      </c>
      <c r="CG73" t="s">
        <v>135</v>
      </c>
      <c r="CI73" t="s">
        <v>136</v>
      </c>
      <c r="CM73" t="s">
        <v>187</v>
      </c>
    </row>
    <row r="74" spans="1:91">
      <c r="A74" t="s">
        <v>109</v>
      </c>
      <c r="B74" t="s">
        <v>110</v>
      </c>
      <c r="C74" t="s">
        <v>111</v>
      </c>
      <c r="D74" t="s">
        <v>112</v>
      </c>
      <c r="F74" t="s">
        <v>113</v>
      </c>
      <c r="G74" t="s">
        <v>109</v>
      </c>
      <c r="H74">
        <v>1</v>
      </c>
      <c r="I74" s="9">
        <v>0</v>
      </c>
      <c r="J74">
        <v>1</v>
      </c>
      <c r="L74">
        <v>1734967</v>
      </c>
      <c r="M74" t="s">
        <v>187</v>
      </c>
      <c r="N74" t="s">
        <v>167</v>
      </c>
      <c r="O74" s="9">
        <v>0</v>
      </c>
      <c r="P74">
        <v>1734368</v>
      </c>
      <c r="Q74" t="s">
        <v>116</v>
      </c>
      <c r="S74" s="9">
        <v>0</v>
      </c>
      <c r="T74" s="10" t="s">
        <v>117</v>
      </c>
      <c r="U74">
        <v>1734368</v>
      </c>
      <c r="V74">
        <v>2</v>
      </c>
      <c r="W74" t="s">
        <v>118</v>
      </c>
      <c r="X74" t="s">
        <v>119</v>
      </c>
      <c r="Y74">
        <v>0</v>
      </c>
      <c r="Z74" s="16">
        <v>-2247499.35</v>
      </c>
      <c r="AA74">
        <v>1.17015</v>
      </c>
      <c r="AB74" s="10">
        <v>-2629911.3644025</v>
      </c>
      <c r="AC74" t="s">
        <v>120</v>
      </c>
      <c r="AF74" t="s">
        <v>121</v>
      </c>
      <c r="AI74">
        <v>0</v>
      </c>
      <c r="AJ74" s="9">
        <v>0</v>
      </c>
      <c r="AK74" s="9">
        <v>0</v>
      </c>
      <c r="AL74" t="s">
        <v>187</v>
      </c>
      <c r="AM74" t="s">
        <v>120</v>
      </c>
      <c r="AN74" s="9">
        <v>0</v>
      </c>
      <c r="AO74" t="s">
        <v>122</v>
      </c>
      <c r="AP74" t="s">
        <v>187</v>
      </c>
      <c r="AQ74">
        <v>1</v>
      </c>
      <c r="AR74">
        <v>1</v>
      </c>
      <c r="AT74" t="s">
        <v>123</v>
      </c>
      <c r="AU74" t="s">
        <v>124</v>
      </c>
      <c r="AX74" t="s">
        <v>122</v>
      </c>
      <c r="BA74">
        <v>-2247499.35</v>
      </c>
      <c r="BB74" t="s">
        <v>120</v>
      </c>
      <c r="BC74">
        <v>0</v>
      </c>
      <c r="BE74" t="s">
        <v>125</v>
      </c>
      <c r="BF74">
        <v>1.167762</v>
      </c>
      <c r="BG74">
        <v>19717</v>
      </c>
      <c r="BH74">
        <v>1005199</v>
      </c>
      <c r="BI74" t="s">
        <v>109</v>
      </c>
      <c r="BJ74" t="s">
        <v>126</v>
      </c>
      <c r="BL74" t="s">
        <v>127</v>
      </c>
      <c r="BM74" t="s">
        <v>128</v>
      </c>
      <c r="BN74" t="s">
        <v>129</v>
      </c>
      <c r="BO74">
        <v>85948</v>
      </c>
      <c r="BQ74">
        <v>1286</v>
      </c>
      <c r="BR74">
        <v>377040</v>
      </c>
      <c r="BS74" t="s">
        <v>130</v>
      </c>
      <c r="BT74">
        <v>0</v>
      </c>
      <c r="BU74" t="s">
        <v>109</v>
      </c>
      <c r="BV74">
        <v>0</v>
      </c>
      <c r="BW74" s="9">
        <v>0</v>
      </c>
      <c r="BX74" t="s">
        <v>131</v>
      </c>
      <c r="BY74" t="s">
        <v>109</v>
      </c>
      <c r="BZ74" t="s">
        <v>109</v>
      </c>
      <c r="CA74" t="s">
        <v>132</v>
      </c>
      <c r="CD74" t="s">
        <v>109</v>
      </c>
      <c r="CE74" t="s">
        <v>133</v>
      </c>
      <c r="CF74" t="s">
        <v>134</v>
      </c>
      <c r="CG74" t="s">
        <v>135</v>
      </c>
      <c r="CI74" t="s">
        <v>136</v>
      </c>
      <c r="CM74" t="s">
        <v>187</v>
      </c>
    </row>
    <row r="75" spans="1:91">
      <c r="A75" t="s">
        <v>109</v>
      </c>
      <c r="B75" t="s">
        <v>241</v>
      </c>
      <c r="C75" t="s">
        <v>111</v>
      </c>
      <c r="F75" t="s">
        <v>113</v>
      </c>
      <c r="G75" t="s">
        <v>109</v>
      </c>
      <c r="H75">
        <v>1</v>
      </c>
      <c r="I75" s="9">
        <v>0</v>
      </c>
      <c r="J75">
        <v>1</v>
      </c>
      <c r="L75">
        <v>1736220</v>
      </c>
      <c r="M75" t="s">
        <v>187</v>
      </c>
      <c r="N75" t="s">
        <v>186</v>
      </c>
      <c r="O75" s="9">
        <v>0</v>
      </c>
      <c r="P75">
        <v>1735909</v>
      </c>
      <c r="S75" s="9">
        <v>0</v>
      </c>
      <c r="T75" s="10" t="s">
        <v>161</v>
      </c>
      <c r="U75">
        <v>1735909</v>
      </c>
      <c r="V75">
        <v>1</v>
      </c>
      <c r="X75" t="s">
        <v>119</v>
      </c>
      <c r="Y75">
        <v>0</v>
      </c>
      <c r="Z75" s="16">
        <v>4313.3100000000004</v>
      </c>
      <c r="AA75">
        <v>1.17015</v>
      </c>
      <c r="AB75" s="10">
        <v>5047.2196965000003</v>
      </c>
      <c r="AC75" t="s">
        <v>120</v>
      </c>
      <c r="AF75" t="s">
        <v>121</v>
      </c>
      <c r="AI75">
        <v>0</v>
      </c>
      <c r="AJ75" s="9">
        <v>0</v>
      </c>
      <c r="AK75" s="9">
        <v>0</v>
      </c>
      <c r="AL75" t="s">
        <v>187</v>
      </c>
      <c r="AM75" t="s">
        <v>120</v>
      </c>
      <c r="AN75" s="9">
        <v>0</v>
      </c>
      <c r="AO75" t="s">
        <v>122</v>
      </c>
      <c r="AQ75">
        <v>0</v>
      </c>
      <c r="AR75" s="9">
        <v>0</v>
      </c>
      <c r="AT75" t="s">
        <v>123</v>
      </c>
      <c r="AU75" t="s">
        <v>242</v>
      </c>
      <c r="AX75" t="s">
        <v>122</v>
      </c>
      <c r="BA75">
        <v>0</v>
      </c>
      <c r="BB75" t="s">
        <v>120</v>
      </c>
      <c r="BC75">
        <v>0</v>
      </c>
      <c r="BE75" t="s">
        <v>125</v>
      </c>
      <c r="BF75">
        <v>1.167762</v>
      </c>
      <c r="BG75">
        <v>19717</v>
      </c>
      <c r="BH75">
        <v>1005199</v>
      </c>
      <c r="BI75" t="s">
        <v>109</v>
      </c>
      <c r="BJ75" t="s">
        <v>126</v>
      </c>
      <c r="BL75" t="s">
        <v>127</v>
      </c>
      <c r="BM75" t="s">
        <v>128</v>
      </c>
      <c r="BN75" t="s">
        <v>129</v>
      </c>
      <c r="BO75">
        <v>85948</v>
      </c>
      <c r="BQ75">
        <v>0</v>
      </c>
      <c r="BR75">
        <v>650808</v>
      </c>
      <c r="BS75" t="s">
        <v>130</v>
      </c>
      <c r="BT75">
        <v>0</v>
      </c>
      <c r="BU75" t="s">
        <v>243</v>
      </c>
      <c r="BV75">
        <v>0</v>
      </c>
      <c r="BW75" s="9">
        <v>0</v>
      </c>
      <c r="BX75" t="s">
        <v>190</v>
      </c>
      <c r="BZ75" t="s">
        <v>109</v>
      </c>
      <c r="CA75" t="s">
        <v>132</v>
      </c>
      <c r="CD75" t="s">
        <v>243</v>
      </c>
      <c r="CF75" t="s">
        <v>161</v>
      </c>
      <c r="CG75" t="s">
        <v>135</v>
      </c>
      <c r="CI75" t="s">
        <v>192</v>
      </c>
      <c r="CM75" t="s">
        <v>187</v>
      </c>
    </row>
    <row r="76" spans="1:91">
      <c r="A76" t="s">
        <v>109</v>
      </c>
      <c r="B76" t="s">
        <v>156</v>
      </c>
      <c r="C76" t="s">
        <v>111</v>
      </c>
      <c r="D76" t="s">
        <v>157</v>
      </c>
      <c r="E76" t="s">
        <v>158</v>
      </c>
      <c r="F76" t="s">
        <v>159</v>
      </c>
      <c r="G76" t="s">
        <v>109</v>
      </c>
      <c r="H76">
        <v>1</v>
      </c>
      <c r="I76" s="9">
        <v>0</v>
      </c>
      <c r="J76">
        <v>1</v>
      </c>
      <c r="L76">
        <v>1735321</v>
      </c>
      <c r="M76" t="s">
        <v>187</v>
      </c>
      <c r="N76" t="s">
        <v>12</v>
      </c>
      <c r="O76" s="9">
        <v>0</v>
      </c>
      <c r="P76">
        <v>1734722</v>
      </c>
      <c r="S76" s="9">
        <v>0</v>
      </c>
      <c r="T76" s="10" t="s">
        <v>161</v>
      </c>
      <c r="U76">
        <v>1734722</v>
      </c>
      <c r="V76">
        <v>1</v>
      </c>
      <c r="X76" t="s">
        <v>119</v>
      </c>
      <c r="Y76">
        <v>0</v>
      </c>
      <c r="Z76" s="16">
        <v>39580164.240000002</v>
      </c>
      <c r="AA76">
        <v>1.17015</v>
      </c>
      <c r="AB76" s="15">
        <v>46314729.185436003</v>
      </c>
      <c r="AC76" t="s">
        <v>120</v>
      </c>
      <c r="AF76" t="s">
        <v>146</v>
      </c>
      <c r="AI76">
        <v>0</v>
      </c>
      <c r="AJ76" s="9">
        <v>0</v>
      </c>
      <c r="AK76" s="9">
        <v>0</v>
      </c>
      <c r="AL76" t="s">
        <v>187</v>
      </c>
      <c r="AM76" t="s">
        <v>120</v>
      </c>
      <c r="AN76" s="9">
        <v>0</v>
      </c>
      <c r="AO76" t="s">
        <v>122</v>
      </c>
      <c r="AQ76">
        <v>0</v>
      </c>
      <c r="AR76" s="9">
        <v>0</v>
      </c>
      <c r="AT76" t="s">
        <v>123</v>
      </c>
      <c r="AU76" t="s">
        <v>157</v>
      </c>
      <c r="AX76" t="s">
        <v>122</v>
      </c>
      <c r="BA76">
        <v>0</v>
      </c>
      <c r="BB76" t="s">
        <v>120</v>
      </c>
      <c r="BC76">
        <v>0</v>
      </c>
      <c r="BD76" t="s">
        <v>188</v>
      </c>
      <c r="BE76" t="s">
        <v>125</v>
      </c>
      <c r="BF76">
        <v>1.167762</v>
      </c>
      <c r="BG76">
        <v>19717</v>
      </c>
      <c r="BH76">
        <v>1005199</v>
      </c>
      <c r="BI76" t="s">
        <v>109</v>
      </c>
      <c r="BJ76" t="s">
        <v>126</v>
      </c>
      <c r="BL76" t="s">
        <v>127</v>
      </c>
      <c r="BM76" t="s">
        <v>128</v>
      </c>
      <c r="BN76" t="s">
        <v>129</v>
      </c>
      <c r="BO76">
        <v>85948</v>
      </c>
      <c r="BQ76">
        <v>1390</v>
      </c>
      <c r="BR76">
        <v>650265</v>
      </c>
      <c r="BS76" t="s">
        <v>130</v>
      </c>
      <c r="BT76">
        <v>0</v>
      </c>
      <c r="BU76" t="s">
        <v>109</v>
      </c>
      <c r="BV76">
        <v>0</v>
      </c>
      <c r="BW76" s="9">
        <v>0</v>
      </c>
      <c r="BX76" t="s">
        <v>163</v>
      </c>
      <c r="BZ76" t="s">
        <v>109</v>
      </c>
      <c r="CA76" t="s">
        <v>132</v>
      </c>
      <c r="CD76" t="s">
        <v>109</v>
      </c>
      <c r="CF76" t="s">
        <v>161</v>
      </c>
      <c r="CG76" t="s">
        <v>152</v>
      </c>
      <c r="CI76" t="s">
        <v>165</v>
      </c>
      <c r="CM76" t="s">
        <v>187</v>
      </c>
    </row>
    <row r="77" spans="1:91">
      <c r="A77" t="s">
        <v>109</v>
      </c>
      <c r="B77" t="s">
        <v>156</v>
      </c>
      <c r="C77" t="s">
        <v>175</v>
      </c>
      <c r="F77" t="s">
        <v>185</v>
      </c>
      <c r="G77" t="s">
        <v>109</v>
      </c>
      <c r="H77">
        <v>1</v>
      </c>
      <c r="I77" s="9">
        <v>0</v>
      </c>
      <c r="J77">
        <v>1</v>
      </c>
      <c r="L77">
        <v>1735731</v>
      </c>
      <c r="M77" t="s">
        <v>7</v>
      </c>
      <c r="N77" t="s">
        <v>186</v>
      </c>
      <c r="O77" s="9">
        <v>0</v>
      </c>
      <c r="P77">
        <v>1735186</v>
      </c>
      <c r="S77" s="9">
        <v>0</v>
      </c>
      <c r="T77" s="10" t="s">
        <v>161</v>
      </c>
      <c r="U77">
        <v>1735186</v>
      </c>
      <c r="V77">
        <v>1</v>
      </c>
      <c r="X77" t="s">
        <v>119</v>
      </c>
      <c r="Y77">
        <v>0</v>
      </c>
      <c r="Z77" s="16">
        <v>5556.25</v>
      </c>
      <c r="AA77">
        <v>1.17015</v>
      </c>
      <c r="AB77" s="10">
        <v>6501.6459375000004</v>
      </c>
      <c r="AC77" t="s">
        <v>120</v>
      </c>
      <c r="AF77" t="s">
        <v>121</v>
      </c>
      <c r="AI77">
        <v>0</v>
      </c>
      <c r="AJ77" s="9">
        <v>0</v>
      </c>
      <c r="AK77" s="9">
        <v>0</v>
      </c>
      <c r="AL77" t="s">
        <v>187</v>
      </c>
      <c r="AM77" t="s">
        <v>120</v>
      </c>
      <c r="AN77" s="9">
        <v>0</v>
      </c>
      <c r="AO77" t="s">
        <v>122</v>
      </c>
      <c r="AQ77">
        <v>0</v>
      </c>
      <c r="AR77" s="9">
        <v>0</v>
      </c>
      <c r="AT77" t="s">
        <v>123</v>
      </c>
      <c r="AX77" t="s">
        <v>122</v>
      </c>
      <c r="BA77">
        <v>0</v>
      </c>
      <c r="BB77" t="s">
        <v>120</v>
      </c>
      <c r="BC77">
        <v>0</v>
      </c>
      <c r="BD77" t="s">
        <v>188</v>
      </c>
      <c r="BE77" t="s">
        <v>125</v>
      </c>
      <c r="BF77">
        <v>1.167762</v>
      </c>
      <c r="BG77">
        <v>19717</v>
      </c>
      <c r="BH77">
        <v>1005199</v>
      </c>
      <c r="BI77" t="s">
        <v>109</v>
      </c>
      <c r="BJ77" t="s">
        <v>126</v>
      </c>
      <c r="BL77" t="s">
        <v>127</v>
      </c>
      <c r="BM77" t="s">
        <v>128</v>
      </c>
      <c r="BN77" t="s">
        <v>129</v>
      </c>
      <c r="BO77">
        <v>85948</v>
      </c>
      <c r="BQ77">
        <v>0</v>
      </c>
      <c r="BR77">
        <v>987903</v>
      </c>
      <c r="BS77" t="s">
        <v>130</v>
      </c>
      <c r="BT77">
        <v>0</v>
      </c>
      <c r="BU77" t="s">
        <v>244</v>
      </c>
      <c r="BV77">
        <v>0</v>
      </c>
      <c r="BW77" s="9">
        <v>0</v>
      </c>
      <c r="BX77" t="s">
        <v>190</v>
      </c>
      <c r="BZ77" t="s">
        <v>245</v>
      </c>
      <c r="CA77" t="s">
        <v>132</v>
      </c>
      <c r="CD77" t="s">
        <v>244</v>
      </c>
      <c r="CF77" t="s">
        <v>161</v>
      </c>
      <c r="CG77" t="s">
        <v>135</v>
      </c>
      <c r="CI77" t="s">
        <v>192</v>
      </c>
      <c r="CM77" t="s">
        <v>7</v>
      </c>
    </row>
    <row r="78" spans="1:91">
      <c r="A78" t="s">
        <v>109</v>
      </c>
      <c r="B78" t="s">
        <v>156</v>
      </c>
      <c r="C78" t="s">
        <v>175</v>
      </c>
      <c r="F78" t="s">
        <v>185</v>
      </c>
      <c r="G78" t="s">
        <v>109</v>
      </c>
      <c r="H78">
        <v>1</v>
      </c>
      <c r="I78" s="9">
        <v>0</v>
      </c>
      <c r="J78">
        <v>1</v>
      </c>
      <c r="L78">
        <v>1735796</v>
      </c>
      <c r="M78" t="s">
        <v>187</v>
      </c>
      <c r="N78" t="s">
        <v>186</v>
      </c>
      <c r="O78" s="9">
        <v>0</v>
      </c>
      <c r="P78">
        <v>1735277</v>
      </c>
      <c r="S78" s="9">
        <v>0</v>
      </c>
      <c r="T78" s="10" t="s">
        <v>161</v>
      </c>
      <c r="U78">
        <v>1735277</v>
      </c>
      <c r="V78">
        <v>1</v>
      </c>
      <c r="X78" t="s">
        <v>119</v>
      </c>
      <c r="Y78">
        <v>0</v>
      </c>
      <c r="Z78" s="16">
        <v>2344.4699999999998</v>
      </c>
      <c r="AA78">
        <v>1.17015</v>
      </c>
      <c r="AB78" s="10">
        <v>2743.3815704999902</v>
      </c>
      <c r="AC78" t="s">
        <v>120</v>
      </c>
      <c r="AF78" t="s">
        <v>121</v>
      </c>
      <c r="AI78">
        <v>0</v>
      </c>
      <c r="AJ78" s="9">
        <v>0</v>
      </c>
      <c r="AK78" s="9">
        <v>0</v>
      </c>
      <c r="AL78" t="s">
        <v>187</v>
      </c>
      <c r="AM78" t="s">
        <v>120</v>
      </c>
      <c r="AN78" s="9">
        <v>0</v>
      </c>
      <c r="AO78" t="s">
        <v>122</v>
      </c>
      <c r="AQ78">
        <v>0</v>
      </c>
      <c r="AR78" s="9">
        <v>0</v>
      </c>
      <c r="AT78" t="s">
        <v>123</v>
      </c>
      <c r="AX78" t="s">
        <v>122</v>
      </c>
      <c r="BA78">
        <v>0</v>
      </c>
      <c r="BB78" t="s">
        <v>120</v>
      </c>
      <c r="BC78">
        <v>0</v>
      </c>
      <c r="BD78" t="s">
        <v>188</v>
      </c>
      <c r="BE78" t="s">
        <v>125</v>
      </c>
      <c r="BF78">
        <v>1.167762</v>
      </c>
      <c r="BG78">
        <v>19717</v>
      </c>
      <c r="BH78">
        <v>1005199</v>
      </c>
      <c r="BI78" t="s">
        <v>109</v>
      </c>
      <c r="BJ78" t="s">
        <v>126</v>
      </c>
      <c r="BL78" t="s">
        <v>127</v>
      </c>
      <c r="BM78" t="s">
        <v>128</v>
      </c>
      <c r="BN78" t="s">
        <v>129</v>
      </c>
      <c r="BO78">
        <v>85948</v>
      </c>
      <c r="BQ78">
        <v>0</v>
      </c>
      <c r="BR78">
        <v>652445</v>
      </c>
      <c r="BS78" t="s">
        <v>130</v>
      </c>
      <c r="BT78">
        <v>0</v>
      </c>
      <c r="BU78" t="s">
        <v>246</v>
      </c>
      <c r="BV78">
        <v>0</v>
      </c>
      <c r="BW78" s="9">
        <v>0</v>
      </c>
      <c r="BX78" t="s">
        <v>190</v>
      </c>
      <c r="BZ78" t="s">
        <v>247</v>
      </c>
      <c r="CA78" t="s">
        <v>132</v>
      </c>
      <c r="CD78" t="s">
        <v>246</v>
      </c>
      <c r="CF78" t="s">
        <v>161</v>
      </c>
      <c r="CG78" t="s">
        <v>135</v>
      </c>
      <c r="CI78" t="s">
        <v>192</v>
      </c>
      <c r="CM78" t="s">
        <v>187</v>
      </c>
    </row>
    <row r="79" spans="1:91">
      <c r="A79" t="s">
        <v>109</v>
      </c>
      <c r="B79" t="s">
        <v>174</v>
      </c>
      <c r="C79" t="s">
        <v>175</v>
      </c>
      <c r="D79" t="s">
        <v>197</v>
      </c>
      <c r="E79" t="s">
        <v>176</v>
      </c>
      <c r="F79" t="s">
        <v>113</v>
      </c>
      <c r="G79" t="s">
        <v>109</v>
      </c>
      <c r="H79">
        <v>1</v>
      </c>
      <c r="I79" s="9">
        <v>0</v>
      </c>
      <c r="J79">
        <v>1</v>
      </c>
      <c r="L79">
        <v>1747068</v>
      </c>
      <c r="M79" t="s">
        <v>248</v>
      </c>
      <c r="N79" t="s">
        <v>249</v>
      </c>
      <c r="O79" s="9">
        <v>0</v>
      </c>
      <c r="P79">
        <v>1754715</v>
      </c>
      <c r="Q79" t="s">
        <v>116</v>
      </c>
      <c r="S79">
        <v>6.49</v>
      </c>
      <c r="T79" s="10" t="s">
        <v>250</v>
      </c>
      <c r="U79">
        <v>1754715</v>
      </c>
      <c r="V79">
        <v>1</v>
      </c>
      <c r="W79" t="s">
        <v>200</v>
      </c>
      <c r="X79" t="s">
        <v>119</v>
      </c>
      <c r="Y79">
        <v>3</v>
      </c>
      <c r="Z79" s="16">
        <v>17761.397309970002</v>
      </c>
      <c r="AA79">
        <v>5.9174924034191001E-2</v>
      </c>
      <c r="AB79" s="10">
        <v>1051.0293365585501</v>
      </c>
      <c r="AC79" t="s">
        <v>122</v>
      </c>
      <c r="AD79" t="s">
        <v>109</v>
      </c>
      <c r="AE79" t="s">
        <v>133</v>
      </c>
      <c r="AF79" t="s">
        <v>121</v>
      </c>
      <c r="AG79" t="s">
        <v>251</v>
      </c>
      <c r="AH79" t="s">
        <v>251</v>
      </c>
      <c r="AI79">
        <v>0.61199999999999999</v>
      </c>
      <c r="AJ79">
        <v>30010809.309999999</v>
      </c>
      <c r="AK79">
        <v>7.1020000000000003</v>
      </c>
      <c r="AL79" t="s">
        <v>248</v>
      </c>
      <c r="AM79" t="s">
        <v>120</v>
      </c>
      <c r="AN79">
        <v>6.49</v>
      </c>
      <c r="AO79" t="s">
        <v>120</v>
      </c>
      <c r="AP79" t="s">
        <v>248</v>
      </c>
      <c r="AQ79">
        <v>1</v>
      </c>
      <c r="AR79">
        <v>1</v>
      </c>
      <c r="AS79" t="s">
        <v>252</v>
      </c>
      <c r="AT79" t="s">
        <v>123</v>
      </c>
      <c r="AU79" t="s">
        <v>113</v>
      </c>
      <c r="AV79" t="s">
        <v>253</v>
      </c>
      <c r="AW79" t="s">
        <v>248</v>
      </c>
      <c r="AX79" t="s">
        <v>120</v>
      </c>
      <c r="AY79" t="s">
        <v>251</v>
      </c>
      <c r="BA79">
        <v>17761.39731</v>
      </c>
      <c r="BB79" t="s">
        <v>120</v>
      </c>
      <c r="BC79">
        <v>0</v>
      </c>
      <c r="BE79" t="s">
        <v>125</v>
      </c>
      <c r="BF79">
        <v>5.9123000000000002E-2</v>
      </c>
      <c r="BG79">
        <v>19717</v>
      </c>
      <c r="BH79">
        <v>1005199</v>
      </c>
      <c r="BI79" t="s">
        <v>109</v>
      </c>
      <c r="BJ79" t="s">
        <v>126</v>
      </c>
      <c r="BL79" t="s">
        <v>127</v>
      </c>
      <c r="BM79" t="s">
        <v>128</v>
      </c>
      <c r="BN79" t="s">
        <v>129</v>
      </c>
      <c r="BO79">
        <v>85948</v>
      </c>
      <c r="BQ79">
        <v>0</v>
      </c>
      <c r="BR79">
        <v>748197</v>
      </c>
      <c r="BS79" t="s">
        <v>130</v>
      </c>
      <c r="BT79">
        <v>0</v>
      </c>
      <c r="BU79" t="s">
        <v>109</v>
      </c>
      <c r="BV79">
        <v>0</v>
      </c>
      <c r="BW79">
        <v>7.1020000000000003</v>
      </c>
      <c r="BX79" t="s">
        <v>225</v>
      </c>
      <c r="BY79" t="s">
        <v>254</v>
      </c>
      <c r="BZ79" t="s">
        <v>109</v>
      </c>
      <c r="CA79" t="s">
        <v>132</v>
      </c>
      <c r="CD79" t="s">
        <v>109</v>
      </c>
      <c r="CE79" t="s">
        <v>133</v>
      </c>
      <c r="CF79" t="s">
        <v>172</v>
      </c>
      <c r="CG79" t="s">
        <v>135</v>
      </c>
      <c r="CI79" t="s">
        <v>164</v>
      </c>
      <c r="CJ79" t="s">
        <v>155</v>
      </c>
      <c r="CM79" t="s">
        <v>248</v>
      </c>
    </row>
    <row r="80" spans="1:91">
      <c r="A80" t="s">
        <v>109</v>
      </c>
      <c r="B80" t="s">
        <v>174</v>
      </c>
      <c r="C80" t="s">
        <v>175</v>
      </c>
      <c r="D80" t="s">
        <v>176</v>
      </c>
      <c r="F80" t="s">
        <v>113</v>
      </c>
      <c r="G80" t="s">
        <v>109</v>
      </c>
      <c r="H80">
        <v>1</v>
      </c>
      <c r="I80" s="9">
        <v>0</v>
      </c>
      <c r="J80">
        <v>1</v>
      </c>
      <c r="L80">
        <v>1747064</v>
      </c>
      <c r="M80" t="s">
        <v>248</v>
      </c>
      <c r="N80" t="s">
        <v>249</v>
      </c>
      <c r="O80" s="9">
        <v>0</v>
      </c>
      <c r="P80">
        <v>1754711</v>
      </c>
      <c r="Q80" t="s">
        <v>116</v>
      </c>
      <c r="S80" s="9">
        <v>0</v>
      </c>
      <c r="T80" s="10" t="s">
        <v>250</v>
      </c>
      <c r="U80">
        <v>1754711</v>
      </c>
      <c r="V80">
        <v>1</v>
      </c>
      <c r="W80" t="s">
        <v>118</v>
      </c>
      <c r="X80" t="s">
        <v>119</v>
      </c>
      <c r="Y80">
        <v>3</v>
      </c>
      <c r="Z80" s="16">
        <v>407356.67542268999</v>
      </c>
      <c r="AA80">
        <v>5.9174924034191001E-2</v>
      </c>
      <c r="AB80" s="10">
        <v>24105.300322958199</v>
      </c>
      <c r="AC80" t="s">
        <v>122</v>
      </c>
      <c r="AD80" t="s">
        <v>109</v>
      </c>
      <c r="AE80" t="s">
        <v>133</v>
      </c>
      <c r="AF80" t="s">
        <v>121</v>
      </c>
      <c r="AI80">
        <v>0</v>
      </c>
      <c r="AJ80">
        <v>725640927.049999</v>
      </c>
      <c r="AK80">
        <v>6.7365000000000004</v>
      </c>
      <c r="AL80" t="s">
        <v>248</v>
      </c>
      <c r="AM80" t="s">
        <v>120</v>
      </c>
      <c r="AN80" s="9">
        <v>0</v>
      </c>
      <c r="AO80" t="s">
        <v>122</v>
      </c>
      <c r="AP80" t="s">
        <v>248</v>
      </c>
      <c r="AQ80">
        <v>1</v>
      </c>
      <c r="AR80">
        <v>1</v>
      </c>
      <c r="AT80" t="s">
        <v>123</v>
      </c>
      <c r="AU80" t="s">
        <v>113</v>
      </c>
      <c r="AW80" t="s">
        <v>248</v>
      </c>
      <c r="AX80" t="s">
        <v>120</v>
      </c>
      <c r="BA80">
        <v>407356.67542300001</v>
      </c>
      <c r="BB80" t="s">
        <v>120</v>
      </c>
      <c r="BC80">
        <v>0</v>
      </c>
      <c r="BE80" t="s">
        <v>125</v>
      </c>
      <c r="BF80">
        <v>5.9123000000000002E-2</v>
      </c>
      <c r="BG80">
        <v>19717</v>
      </c>
      <c r="BH80">
        <v>1005199</v>
      </c>
      <c r="BI80" t="s">
        <v>109</v>
      </c>
      <c r="BJ80" t="s">
        <v>126</v>
      </c>
      <c r="BL80" t="s">
        <v>127</v>
      </c>
      <c r="BM80" t="s">
        <v>128</v>
      </c>
      <c r="BN80" t="s">
        <v>129</v>
      </c>
      <c r="BO80">
        <v>85948</v>
      </c>
      <c r="BQ80">
        <v>0</v>
      </c>
      <c r="BR80">
        <v>167531</v>
      </c>
      <c r="BS80" t="s">
        <v>130</v>
      </c>
      <c r="BT80">
        <v>0</v>
      </c>
      <c r="BU80" t="s">
        <v>109</v>
      </c>
      <c r="BV80">
        <v>0</v>
      </c>
      <c r="BW80">
        <v>6.7365000000000004</v>
      </c>
      <c r="BX80" t="s">
        <v>225</v>
      </c>
      <c r="BY80" t="s">
        <v>254</v>
      </c>
      <c r="BZ80" t="s">
        <v>109</v>
      </c>
      <c r="CA80" t="s">
        <v>132</v>
      </c>
      <c r="CD80" t="s">
        <v>109</v>
      </c>
      <c r="CE80" t="s">
        <v>133</v>
      </c>
      <c r="CF80" t="s">
        <v>172</v>
      </c>
      <c r="CG80" t="s">
        <v>135</v>
      </c>
      <c r="CI80" t="s">
        <v>164</v>
      </c>
      <c r="CJ80" t="s">
        <v>155</v>
      </c>
      <c r="CM80" t="s">
        <v>248</v>
      </c>
    </row>
    <row r="81" spans="1:91">
      <c r="A81" t="s">
        <v>109</v>
      </c>
      <c r="B81" t="s">
        <v>110</v>
      </c>
      <c r="C81" t="s">
        <v>111</v>
      </c>
      <c r="D81" t="s">
        <v>112</v>
      </c>
      <c r="F81" t="s">
        <v>113</v>
      </c>
      <c r="G81" t="s">
        <v>109</v>
      </c>
      <c r="H81">
        <v>1</v>
      </c>
      <c r="I81" s="9">
        <v>0</v>
      </c>
      <c r="J81">
        <v>1</v>
      </c>
      <c r="L81">
        <v>1735047</v>
      </c>
      <c r="M81" t="s">
        <v>248</v>
      </c>
      <c r="N81" t="s">
        <v>115</v>
      </c>
      <c r="O81" s="9">
        <v>0</v>
      </c>
      <c r="P81">
        <v>1734448</v>
      </c>
      <c r="Q81" t="s">
        <v>116</v>
      </c>
      <c r="S81" s="9">
        <v>0</v>
      </c>
      <c r="T81" s="10" t="s">
        <v>117</v>
      </c>
      <c r="U81">
        <v>1734448</v>
      </c>
      <c r="V81">
        <v>2</v>
      </c>
      <c r="W81" t="s">
        <v>118</v>
      </c>
      <c r="X81" t="s">
        <v>119</v>
      </c>
      <c r="Y81">
        <v>0</v>
      </c>
      <c r="Z81" s="16">
        <v>-59144571.280000001</v>
      </c>
      <c r="AA81">
        <v>5.9174924034191001E-2</v>
      </c>
      <c r="AB81" s="10">
        <v>-3499875.5125287902</v>
      </c>
      <c r="AC81" t="s">
        <v>120</v>
      </c>
      <c r="AF81" t="s">
        <v>121</v>
      </c>
      <c r="AI81">
        <v>0</v>
      </c>
      <c r="AJ81" s="9">
        <v>0</v>
      </c>
      <c r="AK81" s="9">
        <v>0</v>
      </c>
      <c r="AL81" t="s">
        <v>248</v>
      </c>
      <c r="AM81" t="s">
        <v>120</v>
      </c>
      <c r="AN81" s="9">
        <v>0</v>
      </c>
      <c r="AO81" t="s">
        <v>122</v>
      </c>
      <c r="AP81" t="s">
        <v>248</v>
      </c>
      <c r="AQ81">
        <v>1</v>
      </c>
      <c r="AR81">
        <v>1</v>
      </c>
      <c r="AT81" t="s">
        <v>123</v>
      </c>
      <c r="AU81" t="s">
        <v>124</v>
      </c>
      <c r="AX81" t="s">
        <v>122</v>
      </c>
      <c r="BA81">
        <v>-59144571.280000001</v>
      </c>
      <c r="BB81" t="s">
        <v>120</v>
      </c>
      <c r="BC81">
        <v>0</v>
      </c>
      <c r="BE81" t="s">
        <v>125</v>
      </c>
      <c r="BF81">
        <v>5.9123000000000002E-2</v>
      </c>
      <c r="BG81">
        <v>19717</v>
      </c>
      <c r="BH81">
        <v>1005199</v>
      </c>
      <c r="BI81" t="s">
        <v>109</v>
      </c>
      <c r="BJ81" t="s">
        <v>126</v>
      </c>
      <c r="BL81" t="s">
        <v>127</v>
      </c>
      <c r="BM81" t="s">
        <v>128</v>
      </c>
      <c r="BN81" t="s">
        <v>129</v>
      </c>
      <c r="BO81">
        <v>85948</v>
      </c>
      <c r="BQ81">
        <v>1316</v>
      </c>
      <c r="BR81">
        <v>172554</v>
      </c>
      <c r="BS81" t="s">
        <v>130</v>
      </c>
      <c r="BT81">
        <v>0</v>
      </c>
      <c r="BU81" t="s">
        <v>109</v>
      </c>
      <c r="BV81">
        <v>0</v>
      </c>
      <c r="BW81" s="9">
        <v>0</v>
      </c>
      <c r="BX81" t="s">
        <v>131</v>
      </c>
      <c r="BY81" t="s">
        <v>109</v>
      </c>
      <c r="BZ81" t="s">
        <v>109</v>
      </c>
      <c r="CA81" t="s">
        <v>132</v>
      </c>
      <c r="CD81" t="s">
        <v>109</v>
      </c>
      <c r="CE81" t="s">
        <v>133</v>
      </c>
      <c r="CF81" t="s">
        <v>134</v>
      </c>
      <c r="CG81" t="s">
        <v>135</v>
      </c>
      <c r="CI81" t="s">
        <v>136</v>
      </c>
      <c r="CM81" t="s">
        <v>248</v>
      </c>
    </row>
    <row r="82" spans="1:91">
      <c r="A82" t="s">
        <v>109</v>
      </c>
      <c r="B82" t="s">
        <v>174</v>
      </c>
      <c r="C82" t="s">
        <v>175</v>
      </c>
      <c r="D82" t="s">
        <v>176</v>
      </c>
      <c r="F82" t="s">
        <v>113</v>
      </c>
      <c r="G82" t="s">
        <v>109</v>
      </c>
      <c r="H82">
        <v>1</v>
      </c>
      <c r="I82" s="9">
        <v>0</v>
      </c>
      <c r="J82">
        <v>1</v>
      </c>
      <c r="L82">
        <v>1735272</v>
      </c>
      <c r="M82" t="s">
        <v>248</v>
      </c>
      <c r="N82" t="s">
        <v>225</v>
      </c>
      <c r="O82" s="9">
        <v>0</v>
      </c>
      <c r="P82">
        <v>1734673</v>
      </c>
      <c r="Q82" t="s">
        <v>116</v>
      </c>
      <c r="S82" s="9">
        <v>0</v>
      </c>
      <c r="T82" s="10" t="s">
        <v>250</v>
      </c>
      <c r="U82">
        <v>1734673</v>
      </c>
      <c r="V82">
        <v>2</v>
      </c>
      <c r="W82" t="s">
        <v>118</v>
      </c>
      <c r="X82" t="s">
        <v>137</v>
      </c>
      <c r="Y82">
        <v>1</v>
      </c>
      <c r="Z82" s="16">
        <v>-5346.0351494899996</v>
      </c>
      <c r="AA82">
        <v>5.9174924034191001E-2</v>
      </c>
      <c r="AB82" s="10">
        <v>-316.35122385518503</v>
      </c>
      <c r="AC82" t="s">
        <v>120</v>
      </c>
      <c r="AD82" t="s">
        <v>220</v>
      </c>
      <c r="AE82" t="s">
        <v>109</v>
      </c>
      <c r="AF82" t="s">
        <v>121</v>
      </c>
      <c r="AI82">
        <v>0</v>
      </c>
      <c r="AJ82">
        <v>-753357649.87</v>
      </c>
      <c r="AK82">
        <v>0.25546600000000003</v>
      </c>
      <c r="AL82" t="s">
        <v>248</v>
      </c>
      <c r="AM82" t="s">
        <v>120</v>
      </c>
      <c r="AN82" s="9">
        <v>0</v>
      </c>
      <c r="AO82" t="s">
        <v>122</v>
      </c>
      <c r="AP82" t="s">
        <v>248</v>
      </c>
      <c r="AQ82">
        <v>1</v>
      </c>
      <c r="AR82">
        <v>1</v>
      </c>
      <c r="AT82" t="s">
        <v>123</v>
      </c>
      <c r="AU82" t="s">
        <v>113</v>
      </c>
      <c r="AW82" t="s">
        <v>248</v>
      </c>
      <c r="AX82" t="s">
        <v>120</v>
      </c>
      <c r="BA82">
        <v>-5346.0351490000003</v>
      </c>
      <c r="BB82" t="s">
        <v>120</v>
      </c>
      <c r="BC82">
        <v>0</v>
      </c>
      <c r="BE82" t="s">
        <v>125</v>
      </c>
      <c r="BF82">
        <v>5.9123000000000002E-2</v>
      </c>
      <c r="BG82">
        <v>19717</v>
      </c>
      <c r="BH82">
        <v>1005199</v>
      </c>
      <c r="BI82" t="s">
        <v>109</v>
      </c>
      <c r="BJ82" t="s">
        <v>126</v>
      </c>
      <c r="BL82" t="s">
        <v>127</v>
      </c>
      <c r="BM82" t="s">
        <v>128</v>
      </c>
      <c r="BN82" t="s">
        <v>129</v>
      </c>
      <c r="BO82">
        <v>85948</v>
      </c>
      <c r="BQ82">
        <v>0</v>
      </c>
      <c r="BR82">
        <v>167537</v>
      </c>
      <c r="BS82" t="s">
        <v>130</v>
      </c>
      <c r="BT82">
        <v>0</v>
      </c>
      <c r="BU82" t="s">
        <v>109</v>
      </c>
      <c r="BV82">
        <v>0</v>
      </c>
      <c r="BW82">
        <v>0.25546600000000003</v>
      </c>
      <c r="BX82" t="s">
        <v>249</v>
      </c>
      <c r="BY82" t="s">
        <v>133</v>
      </c>
      <c r="BZ82" t="s">
        <v>220</v>
      </c>
      <c r="CA82" t="s">
        <v>149</v>
      </c>
      <c r="CD82" t="s">
        <v>220</v>
      </c>
      <c r="CE82" t="s">
        <v>109</v>
      </c>
      <c r="CF82" t="s">
        <v>172</v>
      </c>
      <c r="CG82" t="s">
        <v>135</v>
      </c>
      <c r="CI82" t="s">
        <v>164</v>
      </c>
      <c r="CM82" t="s">
        <v>248</v>
      </c>
    </row>
    <row r="83" spans="1:91">
      <c r="A83" t="s">
        <v>109</v>
      </c>
      <c r="B83" t="s">
        <v>174</v>
      </c>
      <c r="C83" t="s">
        <v>175</v>
      </c>
      <c r="D83" t="s">
        <v>197</v>
      </c>
      <c r="E83" t="s">
        <v>176</v>
      </c>
      <c r="F83" t="s">
        <v>113</v>
      </c>
      <c r="G83" t="s">
        <v>109</v>
      </c>
      <c r="H83">
        <v>1</v>
      </c>
      <c r="I83" s="9">
        <v>0</v>
      </c>
      <c r="J83">
        <v>1</v>
      </c>
      <c r="L83">
        <v>1747068</v>
      </c>
      <c r="M83" t="s">
        <v>248</v>
      </c>
      <c r="N83" t="s">
        <v>225</v>
      </c>
      <c r="O83" s="9">
        <v>0</v>
      </c>
      <c r="P83">
        <v>1754715</v>
      </c>
      <c r="Q83" t="s">
        <v>116</v>
      </c>
      <c r="S83">
        <v>6.49</v>
      </c>
      <c r="T83" s="10" t="s">
        <v>250</v>
      </c>
      <c r="U83">
        <v>1754715</v>
      </c>
      <c r="V83">
        <v>1</v>
      </c>
      <c r="W83" t="s">
        <v>200</v>
      </c>
      <c r="X83" t="s">
        <v>137</v>
      </c>
      <c r="Y83">
        <v>3</v>
      </c>
      <c r="Z83" s="16">
        <v>-17761.397309970002</v>
      </c>
      <c r="AA83">
        <v>5.9174924034191001E-2</v>
      </c>
      <c r="AB83" s="10">
        <v>-1051.0293365585501</v>
      </c>
      <c r="AC83" t="s">
        <v>122</v>
      </c>
      <c r="AD83" t="s">
        <v>109</v>
      </c>
      <c r="AE83" t="s">
        <v>133</v>
      </c>
      <c r="AF83" t="s">
        <v>121</v>
      </c>
      <c r="AG83" t="s">
        <v>251</v>
      </c>
      <c r="AH83" t="s">
        <v>251</v>
      </c>
      <c r="AI83">
        <v>0.61199999999999999</v>
      </c>
      <c r="AJ83">
        <v>-30010809.309999999</v>
      </c>
      <c r="AK83">
        <v>7.1020000000000003</v>
      </c>
      <c r="AL83" t="s">
        <v>248</v>
      </c>
      <c r="AM83" t="s">
        <v>120</v>
      </c>
      <c r="AN83">
        <v>6.49</v>
      </c>
      <c r="AO83" t="s">
        <v>120</v>
      </c>
      <c r="AP83" t="s">
        <v>248</v>
      </c>
      <c r="AQ83">
        <v>1</v>
      </c>
      <c r="AR83">
        <v>1</v>
      </c>
      <c r="AS83" t="s">
        <v>252</v>
      </c>
      <c r="AT83" t="s">
        <v>123</v>
      </c>
      <c r="AU83" t="s">
        <v>113</v>
      </c>
      <c r="AV83" t="s">
        <v>253</v>
      </c>
      <c r="AW83" t="s">
        <v>248</v>
      </c>
      <c r="AX83" t="s">
        <v>120</v>
      </c>
      <c r="AY83" t="s">
        <v>251</v>
      </c>
      <c r="BA83">
        <v>-17761.39731</v>
      </c>
      <c r="BB83" t="s">
        <v>120</v>
      </c>
      <c r="BC83">
        <v>0</v>
      </c>
      <c r="BE83" t="s">
        <v>125</v>
      </c>
      <c r="BF83">
        <v>5.9123000000000002E-2</v>
      </c>
      <c r="BG83">
        <v>19717</v>
      </c>
      <c r="BH83">
        <v>1005199</v>
      </c>
      <c r="BI83" t="s">
        <v>109</v>
      </c>
      <c r="BJ83" t="s">
        <v>126</v>
      </c>
      <c r="BL83" t="s">
        <v>127</v>
      </c>
      <c r="BM83" t="s">
        <v>128</v>
      </c>
      <c r="BN83" t="s">
        <v>129</v>
      </c>
      <c r="BO83">
        <v>85948</v>
      </c>
      <c r="BQ83">
        <v>0</v>
      </c>
      <c r="BR83">
        <v>748195</v>
      </c>
      <c r="BS83" t="s">
        <v>130</v>
      </c>
      <c r="BT83">
        <v>0</v>
      </c>
      <c r="BU83" t="s">
        <v>109</v>
      </c>
      <c r="BV83">
        <v>0</v>
      </c>
      <c r="BW83">
        <v>7.1020000000000003</v>
      </c>
      <c r="BX83" t="s">
        <v>249</v>
      </c>
      <c r="BY83" t="s">
        <v>254</v>
      </c>
      <c r="BZ83" t="s">
        <v>109</v>
      </c>
      <c r="CA83" t="s">
        <v>149</v>
      </c>
      <c r="CD83" t="s">
        <v>109</v>
      </c>
      <c r="CE83" t="s">
        <v>133</v>
      </c>
      <c r="CF83" t="s">
        <v>172</v>
      </c>
      <c r="CG83" t="s">
        <v>135</v>
      </c>
      <c r="CI83" t="s">
        <v>164</v>
      </c>
      <c r="CJ83" t="s">
        <v>155</v>
      </c>
      <c r="CM83" t="s">
        <v>248</v>
      </c>
    </row>
    <row r="84" spans="1:91">
      <c r="A84" t="s">
        <v>109</v>
      </c>
      <c r="B84" t="s">
        <v>174</v>
      </c>
      <c r="C84" t="s">
        <v>175</v>
      </c>
      <c r="D84" t="s">
        <v>176</v>
      </c>
      <c r="F84" t="s">
        <v>113</v>
      </c>
      <c r="G84" t="s">
        <v>109</v>
      </c>
      <c r="H84">
        <v>1</v>
      </c>
      <c r="I84" s="9">
        <v>0</v>
      </c>
      <c r="J84">
        <v>1</v>
      </c>
      <c r="L84">
        <v>1747064</v>
      </c>
      <c r="M84" t="s">
        <v>248</v>
      </c>
      <c r="N84" t="s">
        <v>225</v>
      </c>
      <c r="O84" s="9">
        <v>0</v>
      </c>
      <c r="P84">
        <v>1754711</v>
      </c>
      <c r="Q84" t="s">
        <v>116</v>
      </c>
      <c r="S84" s="9">
        <v>0</v>
      </c>
      <c r="T84" s="10" t="s">
        <v>250</v>
      </c>
      <c r="U84">
        <v>1754711</v>
      </c>
      <c r="V84">
        <v>1</v>
      </c>
      <c r="W84" t="s">
        <v>118</v>
      </c>
      <c r="X84" t="s">
        <v>137</v>
      </c>
      <c r="Y84">
        <v>3</v>
      </c>
      <c r="Z84" s="16">
        <v>-407356.67542268999</v>
      </c>
      <c r="AA84">
        <v>5.9174924034191001E-2</v>
      </c>
      <c r="AB84" s="10">
        <v>-24105.300322958199</v>
      </c>
      <c r="AC84" t="s">
        <v>122</v>
      </c>
      <c r="AD84" t="s">
        <v>109</v>
      </c>
      <c r="AE84" t="s">
        <v>133</v>
      </c>
      <c r="AF84" t="s">
        <v>121</v>
      </c>
      <c r="AI84">
        <v>0</v>
      </c>
      <c r="AJ84">
        <v>-725640927.049999</v>
      </c>
      <c r="AK84">
        <v>6.7365000000000004</v>
      </c>
      <c r="AL84" t="s">
        <v>248</v>
      </c>
      <c r="AM84" t="s">
        <v>120</v>
      </c>
      <c r="AN84" s="9">
        <v>0</v>
      </c>
      <c r="AO84" t="s">
        <v>122</v>
      </c>
      <c r="AP84" t="s">
        <v>248</v>
      </c>
      <c r="AQ84">
        <v>1</v>
      </c>
      <c r="AR84">
        <v>1</v>
      </c>
      <c r="AT84" t="s">
        <v>123</v>
      </c>
      <c r="AU84" t="s">
        <v>113</v>
      </c>
      <c r="AW84" t="s">
        <v>248</v>
      </c>
      <c r="AX84" t="s">
        <v>120</v>
      </c>
      <c r="BA84">
        <v>-407356.67542300001</v>
      </c>
      <c r="BB84" t="s">
        <v>120</v>
      </c>
      <c r="BC84">
        <v>0</v>
      </c>
      <c r="BE84" t="s">
        <v>125</v>
      </c>
      <c r="BF84">
        <v>5.9123000000000002E-2</v>
      </c>
      <c r="BG84">
        <v>19717</v>
      </c>
      <c r="BH84">
        <v>1005199</v>
      </c>
      <c r="BI84" t="s">
        <v>109</v>
      </c>
      <c r="BJ84" t="s">
        <v>126</v>
      </c>
      <c r="BL84" t="s">
        <v>127</v>
      </c>
      <c r="BM84" t="s">
        <v>128</v>
      </c>
      <c r="BN84" t="s">
        <v>129</v>
      </c>
      <c r="BO84">
        <v>85948</v>
      </c>
      <c r="BQ84">
        <v>0</v>
      </c>
      <c r="BR84">
        <v>167532</v>
      </c>
      <c r="BS84" t="s">
        <v>130</v>
      </c>
      <c r="BT84">
        <v>0</v>
      </c>
      <c r="BU84" t="s">
        <v>109</v>
      </c>
      <c r="BV84">
        <v>0</v>
      </c>
      <c r="BW84">
        <v>6.7365000000000004</v>
      </c>
      <c r="BX84" t="s">
        <v>249</v>
      </c>
      <c r="BY84" t="s">
        <v>254</v>
      </c>
      <c r="BZ84" t="s">
        <v>109</v>
      </c>
      <c r="CA84" t="s">
        <v>149</v>
      </c>
      <c r="CD84" t="s">
        <v>109</v>
      </c>
      <c r="CE84" t="s">
        <v>133</v>
      </c>
      <c r="CF84" t="s">
        <v>172</v>
      </c>
      <c r="CG84" t="s">
        <v>135</v>
      </c>
      <c r="CI84" t="s">
        <v>164</v>
      </c>
      <c r="CJ84" t="s">
        <v>155</v>
      </c>
      <c r="CM84" t="s">
        <v>248</v>
      </c>
    </row>
    <row r="85" spans="1:91">
      <c r="A85" t="s">
        <v>109</v>
      </c>
      <c r="B85" t="s">
        <v>156</v>
      </c>
      <c r="C85" t="s">
        <v>111</v>
      </c>
      <c r="D85" t="s">
        <v>157</v>
      </c>
      <c r="E85" t="s">
        <v>158</v>
      </c>
      <c r="F85" t="s">
        <v>159</v>
      </c>
      <c r="G85" t="s">
        <v>109</v>
      </c>
      <c r="H85">
        <v>1</v>
      </c>
      <c r="I85" s="9">
        <v>0</v>
      </c>
      <c r="J85">
        <v>1</v>
      </c>
      <c r="L85">
        <v>1735366</v>
      </c>
      <c r="M85" t="s">
        <v>248</v>
      </c>
      <c r="N85" t="s">
        <v>225</v>
      </c>
      <c r="O85" s="9">
        <v>0</v>
      </c>
      <c r="P85">
        <v>1734755</v>
      </c>
      <c r="S85" s="9">
        <v>0</v>
      </c>
      <c r="T85" s="10" t="s">
        <v>161</v>
      </c>
      <c r="U85">
        <v>1734755</v>
      </c>
      <c r="V85">
        <v>2</v>
      </c>
      <c r="X85" t="s">
        <v>119</v>
      </c>
      <c r="Y85">
        <v>0</v>
      </c>
      <c r="Z85" s="16">
        <v>1036819.22</v>
      </c>
      <c r="AA85">
        <v>5.9174924034191001E-2</v>
      </c>
      <c r="AB85" s="10">
        <v>61353.698580689103</v>
      </c>
      <c r="AC85" t="s">
        <v>120</v>
      </c>
      <c r="AF85" t="s">
        <v>146</v>
      </c>
      <c r="AI85">
        <v>0</v>
      </c>
      <c r="AJ85" s="9">
        <v>0</v>
      </c>
      <c r="AK85" s="9">
        <v>0</v>
      </c>
      <c r="AL85" t="s">
        <v>248</v>
      </c>
      <c r="AM85" t="s">
        <v>120</v>
      </c>
      <c r="AN85" s="9">
        <v>0</v>
      </c>
      <c r="AO85" t="s">
        <v>122</v>
      </c>
      <c r="AQ85">
        <v>0</v>
      </c>
      <c r="AR85" s="9">
        <v>0</v>
      </c>
      <c r="AT85" t="s">
        <v>123</v>
      </c>
      <c r="AU85" t="s">
        <v>157</v>
      </c>
      <c r="AX85" t="s">
        <v>122</v>
      </c>
      <c r="BA85">
        <v>0</v>
      </c>
      <c r="BB85" t="s">
        <v>120</v>
      </c>
      <c r="BC85">
        <v>0</v>
      </c>
      <c r="BD85" t="s">
        <v>255</v>
      </c>
      <c r="BE85" t="s">
        <v>125</v>
      </c>
      <c r="BF85">
        <v>5.9123000000000002E-2</v>
      </c>
      <c r="BG85">
        <v>19717</v>
      </c>
      <c r="BH85">
        <v>1005199</v>
      </c>
      <c r="BI85" t="s">
        <v>109</v>
      </c>
      <c r="BJ85" t="s">
        <v>126</v>
      </c>
      <c r="BL85" t="s">
        <v>127</v>
      </c>
      <c r="BM85" t="s">
        <v>128</v>
      </c>
      <c r="BN85" t="s">
        <v>129</v>
      </c>
      <c r="BO85">
        <v>85948</v>
      </c>
      <c r="BQ85">
        <v>1418</v>
      </c>
      <c r="BR85">
        <v>167551</v>
      </c>
      <c r="BS85" t="s">
        <v>130</v>
      </c>
      <c r="BT85">
        <v>0</v>
      </c>
      <c r="BU85" t="s">
        <v>109</v>
      </c>
      <c r="BV85">
        <v>0</v>
      </c>
      <c r="BW85" s="9">
        <v>0</v>
      </c>
      <c r="BX85" t="s">
        <v>163</v>
      </c>
      <c r="BZ85" t="s">
        <v>109</v>
      </c>
      <c r="CA85" t="s">
        <v>132</v>
      </c>
      <c r="CD85" t="s">
        <v>109</v>
      </c>
      <c r="CF85" t="s">
        <v>161</v>
      </c>
      <c r="CG85" t="s">
        <v>152</v>
      </c>
      <c r="CI85" t="s">
        <v>164</v>
      </c>
      <c r="CM85" t="s">
        <v>248</v>
      </c>
    </row>
    <row r="86" spans="1:91">
      <c r="A86" t="s">
        <v>109</v>
      </c>
      <c r="B86" t="s">
        <v>174</v>
      </c>
      <c r="C86" t="s">
        <v>175</v>
      </c>
      <c r="D86" t="s">
        <v>176</v>
      </c>
      <c r="F86" t="s">
        <v>113</v>
      </c>
      <c r="G86" t="s">
        <v>109</v>
      </c>
      <c r="H86">
        <v>1</v>
      </c>
      <c r="I86" s="9">
        <v>0</v>
      </c>
      <c r="J86">
        <v>1</v>
      </c>
      <c r="L86">
        <v>1735272</v>
      </c>
      <c r="M86" t="s">
        <v>248</v>
      </c>
      <c r="N86" t="s">
        <v>249</v>
      </c>
      <c r="O86" s="9">
        <v>0</v>
      </c>
      <c r="P86">
        <v>1734673</v>
      </c>
      <c r="Q86" t="s">
        <v>116</v>
      </c>
      <c r="S86" s="9">
        <v>0</v>
      </c>
      <c r="T86" s="10" t="s">
        <v>250</v>
      </c>
      <c r="U86">
        <v>1734673</v>
      </c>
      <c r="V86">
        <v>2</v>
      </c>
      <c r="W86" t="s">
        <v>118</v>
      </c>
      <c r="X86" t="s">
        <v>119</v>
      </c>
      <c r="Y86">
        <v>1</v>
      </c>
      <c r="Z86" s="16">
        <v>5346.0351494899996</v>
      </c>
      <c r="AA86">
        <v>5.9174924034191001E-2</v>
      </c>
      <c r="AB86" s="10">
        <v>316.35122385518503</v>
      </c>
      <c r="AC86" t="s">
        <v>120</v>
      </c>
      <c r="AD86" t="s">
        <v>220</v>
      </c>
      <c r="AE86" t="s">
        <v>109</v>
      </c>
      <c r="AF86" t="s">
        <v>121</v>
      </c>
      <c r="AI86">
        <v>0</v>
      </c>
      <c r="AJ86">
        <v>753357649.87</v>
      </c>
      <c r="AK86">
        <v>0.25546600000000003</v>
      </c>
      <c r="AL86" t="s">
        <v>248</v>
      </c>
      <c r="AM86" t="s">
        <v>120</v>
      </c>
      <c r="AN86" s="9">
        <v>0</v>
      </c>
      <c r="AO86" t="s">
        <v>122</v>
      </c>
      <c r="AP86" t="s">
        <v>248</v>
      </c>
      <c r="AQ86">
        <v>1</v>
      </c>
      <c r="AR86">
        <v>1</v>
      </c>
      <c r="AT86" t="s">
        <v>123</v>
      </c>
      <c r="AU86" t="s">
        <v>113</v>
      </c>
      <c r="AW86" t="s">
        <v>248</v>
      </c>
      <c r="AX86" t="s">
        <v>120</v>
      </c>
      <c r="BA86">
        <v>5346.0351490000003</v>
      </c>
      <c r="BB86" t="s">
        <v>120</v>
      </c>
      <c r="BC86">
        <v>0</v>
      </c>
      <c r="BE86" t="s">
        <v>125</v>
      </c>
      <c r="BF86">
        <v>5.9123000000000002E-2</v>
      </c>
      <c r="BG86">
        <v>19717</v>
      </c>
      <c r="BH86">
        <v>1005199</v>
      </c>
      <c r="BI86" t="s">
        <v>109</v>
      </c>
      <c r="BJ86" t="s">
        <v>126</v>
      </c>
      <c r="BL86" t="s">
        <v>127</v>
      </c>
      <c r="BM86" t="s">
        <v>128</v>
      </c>
      <c r="BN86" t="s">
        <v>129</v>
      </c>
      <c r="BO86">
        <v>85948</v>
      </c>
      <c r="BQ86">
        <v>0</v>
      </c>
      <c r="BR86">
        <v>167536</v>
      </c>
      <c r="BS86" t="s">
        <v>130</v>
      </c>
      <c r="BT86">
        <v>0</v>
      </c>
      <c r="BU86" t="s">
        <v>109</v>
      </c>
      <c r="BV86">
        <v>0</v>
      </c>
      <c r="BW86">
        <v>0.25546600000000003</v>
      </c>
      <c r="BX86" t="s">
        <v>225</v>
      </c>
      <c r="BY86" t="s">
        <v>133</v>
      </c>
      <c r="BZ86" t="s">
        <v>220</v>
      </c>
      <c r="CA86" t="s">
        <v>132</v>
      </c>
      <c r="CD86" t="s">
        <v>220</v>
      </c>
      <c r="CE86" t="s">
        <v>109</v>
      </c>
      <c r="CF86" t="s">
        <v>172</v>
      </c>
      <c r="CG86" t="s">
        <v>135</v>
      </c>
      <c r="CI86" t="s">
        <v>164</v>
      </c>
      <c r="CM86" t="s">
        <v>248</v>
      </c>
    </row>
    <row r="87" spans="1:91">
      <c r="A87" t="s">
        <v>109</v>
      </c>
      <c r="B87" t="s">
        <v>174</v>
      </c>
      <c r="C87" t="s">
        <v>175</v>
      </c>
      <c r="D87" t="s">
        <v>197</v>
      </c>
      <c r="E87" t="s">
        <v>176</v>
      </c>
      <c r="F87" t="s">
        <v>113</v>
      </c>
      <c r="G87" t="s">
        <v>109</v>
      </c>
      <c r="H87">
        <v>1</v>
      </c>
      <c r="I87" s="9">
        <v>0</v>
      </c>
      <c r="J87">
        <v>1</v>
      </c>
      <c r="L87">
        <v>1735275</v>
      </c>
      <c r="M87" t="s">
        <v>248</v>
      </c>
      <c r="N87" t="s">
        <v>225</v>
      </c>
      <c r="O87" s="9">
        <v>0</v>
      </c>
      <c r="P87">
        <v>1734676</v>
      </c>
      <c r="Q87" t="s">
        <v>116</v>
      </c>
      <c r="S87">
        <v>6.49</v>
      </c>
      <c r="T87" s="10" t="s">
        <v>250</v>
      </c>
      <c r="U87">
        <v>1734676</v>
      </c>
      <c r="V87">
        <v>2</v>
      </c>
      <c r="W87" t="s">
        <v>200</v>
      </c>
      <c r="X87" t="s">
        <v>137</v>
      </c>
      <c r="Y87">
        <v>1</v>
      </c>
      <c r="Z87" s="16">
        <v>-10809.31</v>
      </c>
      <c r="AA87">
        <v>5.9174924034191001E-2</v>
      </c>
      <c r="AB87" s="10">
        <v>-639.64009811202095</v>
      </c>
      <c r="AC87" t="s">
        <v>120</v>
      </c>
      <c r="AD87" t="s">
        <v>220</v>
      </c>
      <c r="AE87" t="s">
        <v>109</v>
      </c>
      <c r="AF87" t="s">
        <v>121</v>
      </c>
      <c r="AG87" t="s">
        <v>256</v>
      </c>
      <c r="AH87" t="s">
        <v>256</v>
      </c>
      <c r="AI87">
        <v>6.4811719999999999</v>
      </c>
      <c r="AJ87">
        <v>-30000000</v>
      </c>
      <c r="AK87">
        <v>12.971171999999999</v>
      </c>
      <c r="AL87" t="s">
        <v>248</v>
      </c>
      <c r="AM87" t="s">
        <v>120</v>
      </c>
      <c r="AN87">
        <v>6.49</v>
      </c>
      <c r="AO87" t="s">
        <v>122</v>
      </c>
      <c r="AP87" t="s">
        <v>248</v>
      </c>
      <c r="AQ87">
        <v>1</v>
      </c>
      <c r="AR87">
        <v>1</v>
      </c>
      <c r="AS87" t="s">
        <v>251</v>
      </c>
      <c r="AT87" t="s">
        <v>123</v>
      </c>
      <c r="AU87" t="s">
        <v>113</v>
      </c>
      <c r="AV87" t="s">
        <v>253</v>
      </c>
      <c r="AW87" t="s">
        <v>248</v>
      </c>
      <c r="AX87" t="s">
        <v>120</v>
      </c>
      <c r="AY87" t="s">
        <v>256</v>
      </c>
      <c r="BA87">
        <v>-10809.31</v>
      </c>
      <c r="BB87" t="s">
        <v>120</v>
      </c>
      <c r="BC87">
        <v>0</v>
      </c>
      <c r="BE87" t="s">
        <v>125</v>
      </c>
      <c r="BF87">
        <v>5.9123000000000002E-2</v>
      </c>
      <c r="BG87">
        <v>19717</v>
      </c>
      <c r="BH87">
        <v>1005199</v>
      </c>
      <c r="BI87" t="s">
        <v>109</v>
      </c>
      <c r="BJ87" t="s">
        <v>126</v>
      </c>
      <c r="BL87" t="s">
        <v>127</v>
      </c>
      <c r="BM87" t="s">
        <v>128</v>
      </c>
      <c r="BN87" t="s">
        <v>129</v>
      </c>
      <c r="BO87">
        <v>85948</v>
      </c>
      <c r="BQ87">
        <v>0</v>
      </c>
      <c r="BR87">
        <v>748194</v>
      </c>
      <c r="BS87" t="s">
        <v>130</v>
      </c>
      <c r="BT87">
        <v>0</v>
      </c>
      <c r="BU87" t="s">
        <v>109</v>
      </c>
      <c r="BV87">
        <v>0</v>
      </c>
      <c r="BW87">
        <v>12.971171999999999</v>
      </c>
      <c r="BX87" t="s">
        <v>249</v>
      </c>
      <c r="BY87" t="s">
        <v>133</v>
      </c>
      <c r="BZ87" t="s">
        <v>220</v>
      </c>
      <c r="CA87" t="s">
        <v>149</v>
      </c>
      <c r="CD87" t="s">
        <v>220</v>
      </c>
      <c r="CE87" t="s">
        <v>109</v>
      </c>
      <c r="CF87" t="s">
        <v>172</v>
      </c>
      <c r="CG87" t="s">
        <v>135</v>
      </c>
      <c r="CI87" t="s">
        <v>164</v>
      </c>
      <c r="CM87" t="s">
        <v>248</v>
      </c>
    </row>
    <row r="88" spans="1:91">
      <c r="A88" t="s">
        <v>109</v>
      </c>
      <c r="B88" t="s">
        <v>241</v>
      </c>
      <c r="C88" t="s">
        <v>111</v>
      </c>
      <c r="F88" t="s">
        <v>113</v>
      </c>
      <c r="G88" t="s">
        <v>109</v>
      </c>
      <c r="H88">
        <v>1</v>
      </c>
      <c r="I88" s="9">
        <v>0</v>
      </c>
      <c r="J88">
        <v>1</v>
      </c>
      <c r="L88">
        <v>1736921</v>
      </c>
      <c r="M88" t="s">
        <v>248</v>
      </c>
      <c r="N88" t="s">
        <v>186</v>
      </c>
      <c r="O88" s="9">
        <v>0</v>
      </c>
      <c r="P88">
        <v>1736916</v>
      </c>
      <c r="S88" s="9">
        <v>0</v>
      </c>
      <c r="T88" s="10" t="s">
        <v>161</v>
      </c>
      <c r="U88">
        <v>1736916</v>
      </c>
      <c r="V88">
        <v>1</v>
      </c>
      <c r="X88" t="s">
        <v>119</v>
      </c>
      <c r="Y88">
        <v>0</v>
      </c>
      <c r="Z88" s="16">
        <v>38642643.68</v>
      </c>
      <c r="AA88">
        <v>5.9174924034191001E-2</v>
      </c>
      <c r="AB88" s="10">
        <v>2286675.5042443099</v>
      </c>
      <c r="AC88" t="s">
        <v>120</v>
      </c>
      <c r="AF88" t="s">
        <v>121</v>
      </c>
      <c r="AI88">
        <v>0</v>
      </c>
      <c r="AJ88" s="9">
        <v>0</v>
      </c>
      <c r="AK88" s="9">
        <v>0</v>
      </c>
      <c r="AL88" t="s">
        <v>248</v>
      </c>
      <c r="AM88" t="s">
        <v>120</v>
      </c>
      <c r="AN88" s="9">
        <v>0</v>
      </c>
      <c r="AO88" t="s">
        <v>122</v>
      </c>
      <c r="AQ88">
        <v>0</v>
      </c>
      <c r="AR88" s="9">
        <v>0</v>
      </c>
      <c r="AT88" t="s">
        <v>123</v>
      </c>
      <c r="AU88" t="s">
        <v>242</v>
      </c>
      <c r="AX88" t="s">
        <v>122</v>
      </c>
      <c r="BA88">
        <v>0</v>
      </c>
      <c r="BB88" t="s">
        <v>120</v>
      </c>
      <c r="BC88">
        <v>0</v>
      </c>
      <c r="BE88" t="s">
        <v>125</v>
      </c>
      <c r="BF88">
        <v>5.9123000000000002E-2</v>
      </c>
      <c r="BG88">
        <v>19717</v>
      </c>
      <c r="BH88">
        <v>1005199</v>
      </c>
      <c r="BI88" t="s">
        <v>109</v>
      </c>
      <c r="BJ88" t="s">
        <v>126</v>
      </c>
      <c r="BL88" t="s">
        <v>127</v>
      </c>
      <c r="BM88" t="s">
        <v>128</v>
      </c>
      <c r="BN88" t="s">
        <v>129</v>
      </c>
      <c r="BO88">
        <v>85948</v>
      </c>
      <c r="BQ88">
        <v>0</v>
      </c>
      <c r="BR88">
        <v>167982</v>
      </c>
      <c r="BS88" t="s">
        <v>130</v>
      </c>
      <c r="BT88">
        <v>0</v>
      </c>
      <c r="BU88" t="s">
        <v>243</v>
      </c>
      <c r="BV88">
        <v>0</v>
      </c>
      <c r="BW88" s="9">
        <v>0</v>
      </c>
      <c r="BX88" t="s">
        <v>190</v>
      </c>
      <c r="BZ88" t="s">
        <v>109</v>
      </c>
      <c r="CA88" t="s">
        <v>132</v>
      </c>
      <c r="CD88" t="s">
        <v>243</v>
      </c>
      <c r="CF88" t="s">
        <v>161</v>
      </c>
      <c r="CG88" t="s">
        <v>135</v>
      </c>
      <c r="CI88" t="s">
        <v>192</v>
      </c>
      <c r="CM88" t="s">
        <v>248</v>
      </c>
    </row>
    <row r="89" spans="1:91">
      <c r="A89" t="s">
        <v>109</v>
      </c>
      <c r="B89" t="s">
        <v>156</v>
      </c>
      <c r="C89" t="s">
        <v>111</v>
      </c>
      <c r="D89" t="s">
        <v>157</v>
      </c>
      <c r="E89" t="s">
        <v>158</v>
      </c>
      <c r="F89" t="s">
        <v>159</v>
      </c>
      <c r="G89" t="s">
        <v>109</v>
      </c>
      <c r="H89">
        <v>1</v>
      </c>
      <c r="I89" s="9">
        <v>0</v>
      </c>
      <c r="J89">
        <v>1</v>
      </c>
      <c r="L89">
        <v>1735342</v>
      </c>
      <c r="M89" t="s">
        <v>248</v>
      </c>
      <c r="N89" t="s">
        <v>17</v>
      </c>
      <c r="O89" s="9">
        <v>0</v>
      </c>
      <c r="P89">
        <v>1734743</v>
      </c>
      <c r="S89" s="9">
        <v>0</v>
      </c>
      <c r="T89" s="10" t="s">
        <v>161</v>
      </c>
      <c r="U89">
        <v>1734743</v>
      </c>
      <c r="V89">
        <v>1</v>
      </c>
      <c r="X89" t="s">
        <v>119</v>
      </c>
      <c r="Y89">
        <v>0</v>
      </c>
      <c r="Z89" s="16">
        <v>8878283.2100000009</v>
      </c>
      <c r="AA89">
        <v>5.9174924034191001E-2</v>
      </c>
      <c r="AB89" s="10">
        <v>525371.73450578295</v>
      </c>
      <c r="AC89" t="s">
        <v>120</v>
      </c>
      <c r="AF89" t="s">
        <v>146</v>
      </c>
      <c r="AI89">
        <v>0</v>
      </c>
      <c r="AJ89" s="9">
        <v>0</v>
      </c>
      <c r="AK89" s="9">
        <v>0</v>
      </c>
      <c r="AL89" t="s">
        <v>248</v>
      </c>
      <c r="AM89" t="s">
        <v>120</v>
      </c>
      <c r="AN89" s="9">
        <v>0</v>
      </c>
      <c r="AO89" t="s">
        <v>122</v>
      </c>
      <c r="AQ89">
        <v>0</v>
      </c>
      <c r="AR89" s="9">
        <v>0</v>
      </c>
      <c r="AT89" t="s">
        <v>123</v>
      </c>
      <c r="AU89" t="s">
        <v>157</v>
      </c>
      <c r="AX89" t="s">
        <v>122</v>
      </c>
      <c r="BA89">
        <v>0</v>
      </c>
      <c r="BB89" t="s">
        <v>120</v>
      </c>
      <c r="BC89">
        <v>0</v>
      </c>
      <c r="BD89" t="s">
        <v>255</v>
      </c>
      <c r="BE89" t="s">
        <v>125</v>
      </c>
      <c r="BF89">
        <v>5.9123000000000002E-2</v>
      </c>
      <c r="BG89">
        <v>19717</v>
      </c>
      <c r="BH89">
        <v>1005199</v>
      </c>
      <c r="BI89" t="s">
        <v>109</v>
      </c>
      <c r="BJ89" t="s">
        <v>126</v>
      </c>
      <c r="BL89" t="s">
        <v>127</v>
      </c>
      <c r="BM89" t="s">
        <v>128</v>
      </c>
      <c r="BN89" t="s">
        <v>129</v>
      </c>
      <c r="BO89">
        <v>85948</v>
      </c>
      <c r="BQ89">
        <v>1398</v>
      </c>
      <c r="BR89">
        <v>167533</v>
      </c>
      <c r="BS89" t="s">
        <v>130</v>
      </c>
      <c r="BT89">
        <v>0</v>
      </c>
      <c r="BU89" t="s">
        <v>109</v>
      </c>
      <c r="BV89">
        <v>0</v>
      </c>
      <c r="BW89" s="9">
        <v>0</v>
      </c>
      <c r="BX89" t="s">
        <v>163</v>
      </c>
      <c r="BZ89" t="s">
        <v>109</v>
      </c>
      <c r="CA89" t="s">
        <v>132</v>
      </c>
      <c r="CD89" t="s">
        <v>109</v>
      </c>
      <c r="CF89" t="s">
        <v>161</v>
      </c>
      <c r="CG89" t="s">
        <v>152</v>
      </c>
      <c r="CI89" t="s">
        <v>154</v>
      </c>
      <c r="CM89" t="s">
        <v>248</v>
      </c>
    </row>
    <row r="90" spans="1:91">
      <c r="A90" t="s">
        <v>109</v>
      </c>
      <c r="B90" t="s">
        <v>156</v>
      </c>
      <c r="C90" t="s">
        <v>175</v>
      </c>
      <c r="F90" t="s">
        <v>185</v>
      </c>
      <c r="G90" t="s">
        <v>109</v>
      </c>
      <c r="H90">
        <v>1</v>
      </c>
      <c r="I90" s="9">
        <v>0</v>
      </c>
      <c r="J90">
        <v>1</v>
      </c>
      <c r="L90">
        <v>1737360</v>
      </c>
      <c r="M90" t="s">
        <v>7</v>
      </c>
      <c r="N90" t="s">
        <v>186</v>
      </c>
      <c r="O90" s="9">
        <v>0</v>
      </c>
      <c r="P90">
        <v>1737355</v>
      </c>
      <c r="S90" s="9">
        <v>0</v>
      </c>
      <c r="T90" s="10" t="s">
        <v>161</v>
      </c>
      <c r="U90">
        <v>1737355</v>
      </c>
      <c r="V90">
        <v>1</v>
      </c>
      <c r="X90" t="s">
        <v>119</v>
      </c>
      <c r="Y90">
        <v>0</v>
      </c>
      <c r="Z90" s="16">
        <v>3675</v>
      </c>
      <c r="AA90">
        <v>5.9174924034191001E-2</v>
      </c>
      <c r="AB90" s="10">
        <v>217.46784582565101</v>
      </c>
      <c r="AC90" t="s">
        <v>120</v>
      </c>
      <c r="AF90" t="s">
        <v>121</v>
      </c>
      <c r="AI90">
        <v>0</v>
      </c>
      <c r="AJ90" s="9">
        <v>0</v>
      </c>
      <c r="AK90" s="9">
        <v>0</v>
      </c>
      <c r="AL90" t="s">
        <v>248</v>
      </c>
      <c r="AM90" t="s">
        <v>120</v>
      </c>
      <c r="AN90" s="9">
        <v>0</v>
      </c>
      <c r="AO90" t="s">
        <v>122</v>
      </c>
      <c r="AQ90">
        <v>0</v>
      </c>
      <c r="AR90" s="9">
        <v>0</v>
      </c>
      <c r="AT90" t="s">
        <v>123</v>
      </c>
      <c r="AX90" t="s">
        <v>122</v>
      </c>
      <c r="BA90">
        <v>0</v>
      </c>
      <c r="BB90" t="s">
        <v>120</v>
      </c>
      <c r="BC90">
        <v>0</v>
      </c>
      <c r="BD90" t="s">
        <v>255</v>
      </c>
      <c r="BE90" t="s">
        <v>125</v>
      </c>
      <c r="BF90">
        <v>5.9123000000000002E-2</v>
      </c>
      <c r="BG90">
        <v>19717</v>
      </c>
      <c r="BH90">
        <v>1005199</v>
      </c>
      <c r="BI90" t="s">
        <v>109</v>
      </c>
      <c r="BJ90" t="s">
        <v>126</v>
      </c>
      <c r="BL90" t="s">
        <v>127</v>
      </c>
      <c r="BM90" t="s">
        <v>128</v>
      </c>
      <c r="BN90" t="s">
        <v>129</v>
      </c>
      <c r="BO90">
        <v>85948</v>
      </c>
      <c r="BQ90">
        <v>0</v>
      </c>
      <c r="BR90">
        <v>995805</v>
      </c>
      <c r="BS90" t="s">
        <v>130</v>
      </c>
      <c r="BT90">
        <v>0</v>
      </c>
      <c r="BU90" t="s">
        <v>252</v>
      </c>
      <c r="BV90">
        <v>0</v>
      </c>
      <c r="BW90" s="9">
        <v>0</v>
      </c>
      <c r="BX90" t="s">
        <v>190</v>
      </c>
      <c r="BZ90" t="s">
        <v>257</v>
      </c>
      <c r="CA90" t="s">
        <v>132</v>
      </c>
      <c r="CD90" t="s">
        <v>252</v>
      </c>
      <c r="CF90" t="s">
        <v>161</v>
      </c>
      <c r="CG90" t="s">
        <v>135</v>
      </c>
      <c r="CI90" t="s">
        <v>192</v>
      </c>
      <c r="CM90" t="s">
        <v>7</v>
      </c>
    </row>
    <row r="91" spans="1:91">
      <c r="A91" t="s">
        <v>109</v>
      </c>
      <c r="B91" t="s">
        <v>174</v>
      </c>
      <c r="C91" t="s">
        <v>175</v>
      </c>
      <c r="D91" t="s">
        <v>197</v>
      </c>
      <c r="E91" t="s">
        <v>176</v>
      </c>
      <c r="F91" t="s">
        <v>113</v>
      </c>
      <c r="G91" t="s">
        <v>109</v>
      </c>
      <c r="H91">
        <v>1</v>
      </c>
      <c r="I91" s="9">
        <v>0</v>
      </c>
      <c r="J91">
        <v>1</v>
      </c>
      <c r="L91">
        <v>1735275</v>
      </c>
      <c r="M91" t="s">
        <v>248</v>
      </c>
      <c r="N91" t="s">
        <v>249</v>
      </c>
      <c r="O91" s="9">
        <v>0</v>
      </c>
      <c r="P91">
        <v>1734676</v>
      </c>
      <c r="Q91" t="s">
        <v>116</v>
      </c>
      <c r="S91">
        <v>6.49</v>
      </c>
      <c r="T91" s="10" t="s">
        <v>250</v>
      </c>
      <c r="U91">
        <v>1734676</v>
      </c>
      <c r="V91">
        <v>2</v>
      </c>
      <c r="W91" t="s">
        <v>200</v>
      </c>
      <c r="X91" t="s">
        <v>119</v>
      </c>
      <c r="Y91">
        <v>1</v>
      </c>
      <c r="Z91" s="16">
        <v>10809.31</v>
      </c>
      <c r="AA91">
        <v>5.9174924034191001E-2</v>
      </c>
      <c r="AB91" s="10">
        <v>639.64009811202095</v>
      </c>
      <c r="AC91" t="s">
        <v>120</v>
      </c>
      <c r="AD91" t="s">
        <v>220</v>
      </c>
      <c r="AE91" t="s">
        <v>109</v>
      </c>
      <c r="AF91" t="s">
        <v>121</v>
      </c>
      <c r="AG91" t="s">
        <v>256</v>
      </c>
      <c r="AH91" t="s">
        <v>256</v>
      </c>
      <c r="AI91">
        <v>6.4811719999999999</v>
      </c>
      <c r="AJ91">
        <v>30000000</v>
      </c>
      <c r="AK91">
        <v>12.971171999999999</v>
      </c>
      <c r="AL91" t="s">
        <v>248</v>
      </c>
      <c r="AM91" t="s">
        <v>120</v>
      </c>
      <c r="AN91">
        <v>6.49</v>
      </c>
      <c r="AO91" t="s">
        <v>122</v>
      </c>
      <c r="AP91" t="s">
        <v>248</v>
      </c>
      <c r="AQ91">
        <v>1</v>
      </c>
      <c r="AR91">
        <v>1</v>
      </c>
      <c r="AS91" t="s">
        <v>251</v>
      </c>
      <c r="AT91" t="s">
        <v>123</v>
      </c>
      <c r="AU91" t="s">
        <v>113</v>
      </c>
      <c r="AV91" t="s">
        <v>253</v>
      </c>
      <c r="AW91" t="s">
        <v>248</v>
      </c>
      <c r="AX91" t="s">
        <v>120</v>
      </c>
      <c r="AY91" t="s">
        <v>256</v>
      </c>
      <c r="BA91">
        <v>10809.31</v>
      </c>
      <c r="BB91" t="s">
        <v>120</v>
      </c>
      <c r="BC91">
        <v>0</v>
      </c>
      <c r="BE91" t="s">
        <v>125</v>
      </c>
      <c r="BF91">
        <v>5.9123000000000002E-2</v>
      </c>
      <c r="BG91">
        <v>19717</v>
      </c>
      <c r="BH91">
        <v>1005199</v>
      </c>
      <c r="BI91" t="s">
        <v>109</v>
      </c>
      <c r="BJ91" t="s">
        <v>126</v>
      </c>
      <c r="BL91" t="s">
        <v>127</v>
      </c>
      <c r="BM91" t="s">
        <v>128</v>
      </c>
      <c r="BN91" t="s">
        <v>129</v>
      </c>
      <c r="BO91">
        <v>85948</v>
      </c>
      <c r="BQ91">
        <v>0</v>
      </c>
      <c r="BR91">
        <v>748196</v>
      </c>
      <c r="BS91" t="s">
        <v>130</v>
      </c>
      <c r="BT91">
        <v>0</v>
      </c>
      <c r="BU91" t="s">
        <v>109</v>
      </c>
      <c r="BV91">
        <v>0</v>
      </c>
      <c r="BW91">
        <v>12.971171999999999</v>
      </c>
      <c r="BX91" t="s">
        <v>225</v>
      </c>
      <c r="BY91" t="s">
        <v>133</v>
      </c>
      <c r="BZ91" t="s">
        <v>220</v>
      </c>
      <c r="CA91" t="s">
        <v>132</v>
      </c>
      <c r="CD91" t="s">
        <v>220</v>
      </c>
      <c r="CE91" t="s">
        <v>109</v>
      </c>
      <c r="CF91" t="s">
        <v>172</v>
      </c>
      <c r="CG91" t="s">
        <v>135</v>
      </c>
      <c r="CI91" t="s">
        <v>164</v>
      </c>
      <c r="CM91" t="s">
        <v>248</v>
      </c>
    </row>
    <row r="92" spans="1:91">
      <c r="A92" t="s">
        <v>109</v>
      </c>
      <c r="B92" t="s">
        <v>110</v>
      </c>
      <c r="C92" t="s">
        <v>111</v>
      </c>
      <c r="D92" t="s">
        <v>112</v>
      </c>
      <c r="F92" t="s">
        <v>113</v>
      </c>
      <c r="G92" t="s">
        <v>109</v>
      </c>
      <c r="H92">
        <v>1</v>
      </c>
      <c r="I92" s="9">
        <v>0</v>
      </c>
      <c r="J92">
        <v>1</v>
      </c>
      <c r="L92">
        <v>1735050</v>
      </c>
      <c r="M92" t="s">
        <v>248</v>
      </c>
      <c r="N92" t="s">
        <v>115</v>
      </c>
      <c r="O92" s="9">
        <v>0</v>
      </c>
      <c r="P92">
        <v>1734451</v>
      </c>
      <c r="Q92" t="s">
        <v>116</v>
      </c>
      <c r="S92" s="9">
        <v>0</v>
      </c>
      <c r="T92" s="10" t="s">
        <v>117</v>
      </c>
      <c r="U92">
        <v>1734451</v>
      </c>
      <c r="V92">
        <v>2</v>
      </c>
      <c r="W92" t="s">
        <v>118</v>
      </c>
      <c r="X92" t="s">
        <v>119</v>
      </c>
      <c r="Y92">
        <v>0</v>
      </c>
      <c r="Z92" s="16">
        <v>-698.74</v>
      </c>
      <c r="AA92">
        <v>5.9174924034191001E-2</v>
      </c>
      <c r="AB92" s="10">
        <v>-41.3478864196506</v>
      </c>
      <c r="AC92" t="s">
        <v>120</v>
      </c>
      <c r="AF92" t="s">
        <v>121</v>
      </c>
      <c r="AI92">
        <v>0</v>
      </c>
      <c r="AJ92" s="9">
        <v>0</v>
      </c>
      <c r="AK92" s="9">
        <v>0</v>
      </c>
      <c r="AL92" t="s">
        <v>248</v>
      </c>
      <c r="AM92" t="s">
        <v>120</v>
      </c>
      <c r="AN92" s="9">
        <v>0</v>
      </c>
      <c r="AO92" t="s">
        <v>122</v>
      </c>
      <c r="AP92" t="s">
        <v>248</v>
      </c>
      <c r="AQ92">
        <v>1</v>
      </c>
      <c r="AR92">
        <v>1</v>
      </c>
      <c r="AT92" t="s">
        <v>123</v>
      </c>
      <c r="AU92" t="s">
        <v>124</v>
      </c>
      <c r="AX92" t="s">
        <v>122</v>
      </c>
      <c r="BA92">
        <v>-698.74</v>
      </c>
      <c r="BB92" t="s">
        <v>120</v>
      </c>
      <c r="BC92">
        <v>0</v>
      </c>
      <c r="BE92" t="s">
        <v>125</v>
      </c>
      <c r="BF92">
        <v>5.9123000000000002E-2</v>
      </c>
      <c r="BG92">
        <v>19717</v>
      </c>
      <c r="BH92">
        <v>1005199</v>
      </c>
      <c r="BI92" t="s">
        <v>109</v>
      </c>
      <c r="BJ92" t="s">
        <v>126</v>
      </c>
      <c r="BL92" t="s">
        <v>127</v>
      </c>
      <c r="BM92" t="s">
        <v>128</v>
      </c>
      <c r="BN92" t="s">
        <v>129</v>
      </c>
      <c r="BO92">
        <v>85948</v>
      </c>
      <c r="BQ92">
        <v>1316</v>
      </c>
      <c r="BR92">
        <v>172560</v>
      </c>
      <c r="BS92" t="s">
        <v>130</v>
      </c>
      <c r="BT92">
        <v>0</v>
      </c>
      <c r="BU92" t="s">
        <v>109</v>
      </c>
      <c r="BV92">
        <v>0</v>
      </c>
      <c r="BW92" s="9">
        <v>0</v>
      </c>
      <c r="BX92" t="s">
        <v>131</v>
      </c>
      <c r="BY92" t="s">
        <v>109</v>
      </c>
      <c r="BZ92" t="s">
        <v>109</v>
      </c>
      <c r="CA92" t="s">
        <v>132</v>
      </c>
      <c r="CD92" t="s">
        <v>109</v>
      </c>
      <c r="CE92" t="s">
        <v>133</v>
      </c>
      <c r="CF92" t="s">
        <v>134</v>
      </c>
      <c r="CG92" t="s">
        <v>135</v>
      </c>
      <c r="CI92" t="s">
        <v>136</v>
      </c>
      <c r="CM92" t="s">
        <v>248</v>
      </c>
    </row>
    <row r="93" spans="1:91">
      <c r="A93" t="s">
        <v>109</v>
      </c>
      <c r="B93" t="s">
        <v>110</v>
      </c>
      <c r="C93" t="s">
        <v>111</v>
      </c>
      <c r="D93" t="s">
        <v>112</v>
      </c>
      <c r="F93" t="s">
        <v>113</v>
      </c>
      <c r="G93" t="s">
        <v>109</v>
      </c>
      <c r="H93">
        <v>1</v>
      </c>
      <c r="I93" s="9">
        <v>0</v>
      </c>
      <c r="J93">
        <v>1</v>
      </c>
      <c r="L93">
        <v>1735049</v>
      </c>
      <c r="M93" t="s">
        <v>248</v>
      </c>
      <c r="N93" t="s">
        <v>167</v>
      </c>
      <c r="O93" s="9">
        <v>0</v>
      </c>
      <c r="P93">
        <v>1734450</v>
      </c>
      <c r="Q93" t="s">
        <v>116</v>
      </c>
      <c r="S93" s="9">
        <v>0</v>
      </c>
      <c r="T93" s="10" t="s">
        <v>117</v>
      </c>
      <c r="U93">
        <v>1734450</v>
      </c>
      <c r="V93">
        <v>2</v>
      </c>
      <c r="W93" t="s">
        <v>118</v>
      </c>
      <c r="X93" t="s">
        <v>119</v>
      </c>
      <c r="Y93">
        <v>0</v>
      </c>
      <c r="Z93" s="16">
        <v>-1030049.22</v>
      </c>
      <c r="AA93">
        <v>5.9174924034191001E-2</v>
      </c>
      <c r="AB93" s="10">
        <v>-60953.0843449776</v>
      </c>
      <c r="AC93" t="s">
        <v>120</v>
      </c>
      <c r="AF93" t="s">
        <v>121</v>
      </c>
      <c r="AI93">
        <v>0</v>
      </c>
      <c r="AJ93" s="9">
        <v>0</v>
      </c>
      <c r="AK93" s="9">
        <v>0</v>
      </c>
      <c r="AL93" t="s">
        <v>248</v>
      </c>
      <c r="AM93" t="s">
        <v>120</v>
      </c>
      <c r="AN93" s="9">
        <v>0</v>
      </c>
      <c r="AO93" t="s">
        <v>122</v>
      </c>
      <c r="AP93" t="s">
        <v>248</v>
      </c>
      <c r="AQ93">
        <v>1</v>
      </c>
      <c r="AR93">
        <v>1</v>
      </c>
      <c r="AT93" t="s">
        <v>123</v>
      </c>
      <c r="AU93" t="s">
        <v>124</v>
      </c>
      <c r="AX93" t="s">
        <v>122</v>
      </c>
      <c r="BA93">
        <v>-1030049.22</v>
      </c>
      <c r="BB93" t="s">
        <v>120</v>
      </c>
      <c r="BC93">
        <v>0</v>
      </c>
      <c r="BE93" t="s">
        <v>125</v>
      </c>
      <c r="BF93">
        <v>5.9123000000000002E-2</v>
      </c>
      <c r="BG93">
        <v>19717</v>
      </c>
      <c r="BH93">
        <v>1005199</v>
      </c>
      <c r="BI93" t="s">
        <v>109</v>
      </c>
      <c r="BJ93" t="s">
        <v>126</v>
      </c>
      <c r="BL93" t="s">
        <v>127</v>
      </c>
      <c r="BM93" t="s">
        <v>128</v>
      </c>
      <c r="BN93" t="s">
        <v>129</v>
      </c>
      <c r="BO93">
        <v>85948</v>
      </c>
      <c r="BQ93">
        <v>1316</v>
      </c>
      <c r="BR93">
        <v>172558</v>
      </c>
      <c r="BS93" t="s">
        <v>130</v>
      </c>
      <c r="BT93">
        <v>0</v>
      </c>
      <c r="BU93" t="s">
        <v>109</v>
      </c>
      <c r="BV93">
        <v>0</v>
      </c>
      <c r="BW93" s="9">
        <v>0</v>
      </c>
      <c r="BX93" t="s">
        <v>131</v>
      </c>
      <c r="BY93" t="s">
        <v>109</v>
      </c>
      <c r="BZ93" t="s">
        <v>109</v>
      </c>
      <c r="CA93" t="s">
        <v>132</v>
      </c>
      <c r="CD93" t="s">
        <v>109</v>
      </c>
      <c r="CE93" t="s">
        <v>133</v>
      </c>
      <c r="CF93" t="s">
        <v>134</v>
      </c>
      <c r="CG93" t="s">
        <v>135</v>
      </c>
      <c r="CI93" t="s">
        <v>136</v>
      </c>
      <c r="CM93" t="s">
        <v>248</v>
      </c>
    </row>
    <row r="94" spans="1:91">
      <c r="A94" t="s">
        <v>109</v>
      </c>
      <c r="B94" t="s">
        <v>110</v>
      </c>
      <c r="C94" t="s">
        <v>111</v>
      </c>
      <c r="D94" t="s">
        <v>112</v>
      </c>
      <c r="F94" t="s">
        <v>113</v>
      </c>
      <c r="G94" t="s">
        <v>109</v>
      </c>
      <c r="H94">
        <v>1</v>
      </c>
      <c r="I94" s="9">
        <v>0</v>
      </c>
      <c r="J94">
        <v>1</v>
      </c>
      <c r="L94">
        <v>1735051</v>
      </c>
      <c r="M94" t="s">
        <v>248</v>
      </c>
      <c r="N94" t="s">
        <v>115</v>
      </c>
      <c r="O94" s="9">
        <v>0</v>
      </c>
      <c r="P94">
        <v>1734452</v>
      </c>
      <c r="Q94" t="s">
        <v>116</v>
      </c>
      <c r="S94" s="9">
        <v>0</v>
      </c>
      <c r="T94" s="10" t="s">
        <v>117</v>
      </c>
      <c r="U94">
        <v>1734452</v>
      </c>
      <c r="V94">
        <v>2</v>
      </c>
      <c r="W94" t="s">
        <v>118</v>
      </c>
      <c r="X94" t="s">
        <v>119</v>
      </c>
      <c r="Y94">
        <v>0</v>
      </c>
      <c r="Z94" s="16">
        <v>-63124.800000000003</v>
      </c>
      <c r="AA94">
        <v>5.9174924034191001E-2</v>
      </c>
      <c r="AB94" s="10">
        <v>-3735.4052446735</v>
      </c>
      <c r="AC94" t="s">
        <v>120</v>
      </c>
      <c r="AF94" t="s">
        <v>121</v>
      </c>
      <c r="AI94">
        <v>0</v>
      </c>
      <c r="AJ94" s="9">
        <v>0</v>
      </c>
      <c r="AK94" s="9">
        <v>0</v>
      </c>
      <c r="AL94" t="s">
        <v>248</v>
      </c>
      <c r="AM94" t="s">
        <v>120</v>
      </c>
      <c r="AN94" s="9">
        <v>0</v>
      </c>
      <c r="AO94" t="s">
        <v>122</v>
      </c>
      <c r="AP94" t="s">
        <v>248</v>
      </c>
      <c r="AQ94">
        <v>1</v>
      </c>
      <c r="AR94">
        <v>1</v>
      </c>
      <c r="AT94" t="s">
        <v>123</v>
      </c>
      <c r="AU94" t="s">
        <v>124</v>
      </c>
      <c r="AX94" t="s">
        <v>122</v>
      </c>
      <c r="BA94">
        <v>-63124.800000000003</v>
      </c>
      <c r="BB94" t="s">
        <v>120</v>
      </c>
      <c r="BC94">
        <v>0</v>
      </c>
      <c r="BE94" t="s">
        <v>125</v>
      </c>
      <c r="BF94">
        <v>5.9123000000000002E-2</v>
      </c>
      <c r="BG94">
        <v>19717</v>
      </c>
      <c r="BH94">
        <v>1005199</v>
      </c>
      <c r="BI94" t="s">
        <v>109</v>
      </c>
      <c r="BJ94" t="s">
        <v>126</v>
      </c>
      <c r="BL94" t="s">
        <v>127</v>
      </c>
      <c r="BM94" t="s">
        <v>128</v>
      </c>
      <c r="BN94" t="s">
        <v>129</v>
      </c>
      <c r="BO94">
        <v>85948</v>
      </c>
      <c r="BQ94">
        <v>1316</v>
      </c>
      <c r="BR94">
        <v>172562</v>
      </c>
      <c r="BS94" t="s">
        <v>130</v>
      </c>
      <c r="BT94">
        <v>0</v>
      </c>
      <c r="BU94" t="s">
        <v>109</v>
      </c>
      <c r="BV94">
        <v>0</v>
      </c>
      <c r="BW94" s="9">
        <v>0</v>
      </c>
      <c r="BX94" t="s">
        <v>131</v>
      </c>
      <c r="BY94" t="s">
        <v>109</v>
      </c>
      <c r="BZ94" t="s">
        <v>109</v>
      </c>
      <c r="CA94" t="s">
        <v>132</v>
      </c>
      <c r="CD94" t="s">
        <v>109</v>
      </c>
      <c r="CE94" t="s">
        <v>133</v>
      </c>
      <c r="CF94" t="s">
        <v>134</v>
      </c>
      <c r="CG94" t="s">
        <v>135</v>
      </c>
      <c r="CI94" t="s">
        <v>136</v>
      </c>
      <c r="CM94" t="s">
        <v>248</v>
      </c>
    </row>
    <row r="95" spans="1:91">
      <c r="A95" t="s">
        <v>109</v>
      </c>
      <c r="B95" t="s">
        <v>110</v>
      </c>
      <c r="C95" t="s">
        <v>111</v>
      </c>
      <c r="D95" t="s">
        <v>112</v>
      </c>
      <c r="F95" t="s">
        <v>113</v>
      </c>
      <c r="G95" t="s">
        <v>109</v>
      </c>
      <c r="H95">
        <v>1</v>
      </c>
      <c r="I95" s="9">
        <v>0</v>
      </c>
      <c r="J95">
        <v>1</v>
      </c>
      <c r="L95">
        <v>1735048</v>
      </c>
      <c r="M95" t="s">
        <v>248</v>
      </c>
      <c r="N95" t="s">
        <v>167</v>
      </c>
      <c r="O95" s="9">
        <v>0</v>
      </c>
      <c r="P95">
        <v>1734449</v>
      </c>
      <c r="Q95" t="s">
        <v>116</v>
      </c>
      <c r="S95" s="9">
        <v>0</v>
      </c>
      <c r="T95" s="10" t="s">
        <v>117</v>
      </c>
      <c r="U95">
        <v>1734449</v>
      </c>
      <c r="V95">
        <v>2</v>
      </c>
      <c r="W95" t="s">
        <v>118</v>
      </c>
      <c r="X95" t="s">
        <v>119</v>
      </c>
      <c r="Y95">
        <v>0</v>
      </c>
      <c r="Z95" s="16">
        <v>-4680782.07</v>
      </c>
      <c r="AA95">
        <v>5.9174924034191001E-2</v>
      </c>
      <c r="AB95" s="10">
        <v>-276984.92341285298</v>
      </c>
      <c r="AC95" t="s">
        <v>120</v>
      </c>
      <c r="AF95" t="s">
        <v>121</v>
      </c>
      <c r="AI95">
        <v>0</v>
      </c>
      <c r="AJ95" s="9">
        <v>0</v>
      </c>
      <c r="AK95" s="9">
        <v>0</v>
      </c>
      <c r="AL95" t="s">
        <v>248</v>
      </c>
      <c r="AM95" t="s">
        <v>120</v>
      </c>
      <c r="AN95" s="9">
        <v>0</v>
      </c>
      <c r="AO95" t="s">
        <v>122</v>
      </c>
      <c r="AP95" t="s">
        <v>248</v>
      </c>
      <c r="AQ95">
        <v>1</v>
      </c>
      <c r="AR95">
        <v>1</v>
      </c>
      <c r="AT95" t="s">
        <v>123</v>
      </c>
      <c r="AU95" t="s">
        <v>124</v>
      </c>
      <c r="AX95" t="s">
        <v>122</v>
      </c>
      <c r="BA95">
        <v>-4680782.07</v>
      </c>
      <c r="BB95" t="s">
        <v>120</v>
      </c>
      <c r="BC95">
        <v>0</v>
      </c>
      <c r="BE95" t="s">
        <v>125</v>
      </c>
      <c r="BF95">
        <v>5.9123000000000002E-2</v>
      </c>
      <c r="BG95">
        <v>19717</v>
      </c>
      <c r="BH95">
        <v>1005199</v>
      </c>
      <c r="BI95" t="s">
        <v>109</v>
      </c>
      <c r="BJ95" t="s">
        <v>126</v>
      </c>
      <c r="BL95" t="s">
        <v>127</v>
      </c>
      <c r="BM95" t="s">
        <v>128</v>
      </c>
      <c r="BN95" t="s">
        <v>129</v>
      </c>
      <c r="BO95">
        <v>85948</v>
      </c>
      <c r="BQ95">
        <v>1316</v>
      </c>
      <c r="BR95">
        <v>172556</v>
      </c>
      <c r="BS95" t="s">
        <v>130</v>
      </c>
      <c r="BT95">
        <v>0</v>
      </c>
      <c r="BU95" t="s">
        <v>109</v>
      </c>
      <c r="BV95">
        <v>0</v>
      </c>
      <c r="BW95" s="9">
        <v>0</v>
      </c>
      <c r="BX95" t="s">
        <v>131</v>
      </c>
      <c r="BY95" t="s">
        <v>109</v>
      </c>
      <c r="BZ95" t="s">
        <v>109</v>
      </c>
      <c r="CA95" t="s">
        <v>132</v>
      </c>
      <c r="CD95" t="s">
        <v>109</v>
      </c>
      <c r="CE95" t="s">
        <v>133</v>
      </c>
      <c r="CF95" t="s">
        <v>134</v>
      </c>
      <c r="CG95" t="s">
        <v>135</v>
      </c>
      <c r="CI95" t="s">
        <v>136</v>
      </c>
      <c r="CM95" t="s">
        <v>248</v>
      </c>
    </row>
    <row r="96" spans="1:91">
      <c r="A96" t="s">
        <v>109</v>
      </c>
      <c r="B96" t="s">
        <v>110</v>
      </c>
      <c r="C96" t="s">
        <v>111</v>
      </c>
      <c r="D96" t="s">
        <v>112</v>
      </c>
      <c r="F96" t="s">
        <v>113</v>
      </c>
      <c r="G96" t="s">
        <v>109</v>
      </c>
      <c r="H96">
        <v>1</v>
      </c>
      <c r="I96" s="9">
        <v>0</v>
      </c>
      <c r="J96">
        <v>1</v>
      </c>
      <c r="L96">
        <v>1735089</v>
      </c>
      <c r="M96" t="s">
        <v>258</v>
      </c>
      <c r="N96" t="s">
        <v>115</v>
      </c>
      <c r="O96" s="9">
        <v>0</v>
      </c>
      <c r="P96">
        <v>1734490</v>
      </c>
      <c r="Q96" t="s">
        <v>116</v>
      </c>
      <c r="S96" s="9">
        <v>0</v>
      </c>
      <c r="T96" s="10" t="s">
        <v>117</v>
      </c>
      <c r="U96">
        <v>1734490</v>
      </c>
      <c r="V96">
        <v>2</v>
      </c>
      <c r="W96" t="s">
        <v>118</v>
      </c>
      <c r="X96" t="s">
        <v>119</v>
      </c>
      <c r="Y96">
        <v>0</v>
      </c>
      <c r="Z96" s="16">
        <v>-3511121</v>
      </c>
      <c r="AA96" s="9">
        <v>1.6599976262000001E-4</v>
      </c>
      <c r="AB96" s="10">
        <v>-582.84525253009701</v>
      </c>
      <c r="AC96" t="s">
        <v>120</v>
      </c>
      <c r="AF96" t="s">
        <v>121</v>
      </c>
      <c r="AI96">
        <v>0</v>
      </c>
      <c r="AJ96" s="9">
        <v>0</v>
      </c>
      <c r="AK96" s="9">
        <v>0</v>
      </c>
      <c r="AL96" t="s">
        <v>258</v>
      </c>
      <c r="AM96" t="s">
        <v>120</v>
      </c>
      <c r="AN96" s="9">
        <v>0</v>
      </c>
      <c r="AO96" t="s">
        <v>122</v>
      </c>
      <c r="AP96" t="s">
        <v>258</v>
      </c>
      <c r="AQ96">
        <v>1</v>
      </c>
      <c r="AR96">
        <v>1</v>
      </c>
      <c r="AT96" t="s">
        <v>123</v>
      </c>
      <c r="AU96" t="s">
        <v>124</v>
      </c>
      <c r="AX96" t="s">
        <v>122</v>
      </c>
      <c r="BA96">
        <v>-3511121</v>
      </c>
      <c r="BB96" t="s">
        <v>120</v>
      </c>
      <c r="BC96">
        <v>0</v>
      </c>
      <c r="BE96" t="s">
        <v>125</v>
      </c>
      <c r="BF96">
        <v>1.663E-4</v>
      </c>
      <c r="BG96">
        <v>19717</v>
      </c>
      <c r="BH96">
        <v>1005199</v>
      </c>
      <c r="BI96" t="s">
        <v>109</v>
      </c>
      <c r="BJ96" t="s">
        <v>126</v>
      </c>
      <c r="BL96" t="s">
        <v>127</v>
      </c>
      <c r="BM96" t="s">
        <v>128</v>
      </c>
      <c r="BN96" t="s">
        <v>129</v>
      </c>
      <c r="BO96">
        <v>85948</v>
      </c>
      <c r="BQ96">
        <v>1334</v>
      </c>
      <c r="BR96">
        <v>709832</v>
      </c>
      <c r="BS96" t="s">
        <v>130</v>
      </c>
      <c r="BT96">
        <v>0</v>
      </c>
      <c r="BU96" t="s">
        <v>109</v>
      </c>
      <c r="BV96">
        <v>0</v>
      </c>
      <c r="BW96" s="9">
        <v>0</v>
      </c>
      <c r="BX96" t="s">
        <v>131</v>
      </c>
      <c r="BY96" t="s">
        <v>109</v>
      </c>
      <c r="BZ96" t="s">
        <v>109</v>
      </c>
      <c r="CA96" t="s">
        <v>132</v>
      </c>
      <c r="CD96" t="s">
        <v>109</v>
      </c>
      <c r="CE96" t="s">
        <v>133</v>
      </c>
      <c r="CF96" t="s">
        <v>134</v>
      </c>
      <c r="CG96" t="s">
        <v>135</v>
      </c>
      <c r="CI96" t="s">
        <v>136</v>
      </c>
      <c r="CM96" t="s">
        <v>258</v>
      </c>
    </row>
    <row r="97" spans="1:91">
      <c r="A97" t="s">
        <v>109</v>
      </c>
      <c r="B97" t="s">
        <v>110</v>
      </c>
      <c r="C97" t="s">
        <v>111</v>
      </c>
      <c r="D97" t="s">
        <v>112</v>
      </c>
      <c r="F97" t="s">
        <v>113</v>
      </c>
      <c r="G97" t="s">
        <v>109</v>
      </c>
      <c r="H97">
        <v>1</v>
      </c>
      <c r="I97" s="9">
        <v>0</v>
      </c>
      <c r="J97">
        <v>1</v>
      </c>
      <c r="L97">
        <v>1735010</v>
      </c>
      <c r="M97" t="s">
        <v>259</v>
      </c>
      <c r="N97" t="s">
        <v>115</v>
      </c>
      <c r="O97" s="9">
        <v>0</v>
      </c>
      <c r="P97">
        <v>1734411</v>
      </c>
      <c r="Q97" t="s">
        <v>116</v>
      </c>
      <c r="S97" s="9">
        <v>0</v>
      </c>
      <c r="T97" s="10" t="s">
        <v>117</v>
      </c>
      <c r="U97">
        <v>1734411</v>
      </c>
      <c r="V97">
        <v>2</v>
      </c>
      <c r="W97" t="s">
        <v>118</v>
      </c>
      <c r="X97" t="s">
        <v>119</v>
      </c>
      <c r="Y97">
        <v>0</v>
      </c>
      <c r="Z97" s="16">
        <v>-92279.37</v>
      </c>
      <c r="AA97">
        <v>1.4104372355430099</v>
      </c>
      <c r="AB97" s="10">
        <v>-130154.259520451</v>
      </c>
      <c r="AC97" t="s">
        <v>120</v>
      </c>
      <c r="AF97" t="s">
        <v>121</v>
      </c>
      <c r="AI97">
        <v>0</v>
      </c>
      <c r="AJ97" s="9">
        <v>0</v>
      </c>
      <c r="AK97" s="9">
        <v>0</v>
      </c>
      <c r="AL97" t="s">
        <v>259</v>
      </c>
      <c r="AM97" t="s">
        <v>120</v>
      </c>
      <c r="AN97" s="9">
        <v>0</v>
      </c>
      <c r="AO97" t="s">
        <v>122</v>
      </c>
      <c r="AP97" t="s">
        <v>259</v>
      </c>
      <c r="AQ97">
        <v>1</v>
      </c>
      <c r="AR97">
        <v>1</v>
      </c>
      <c r="AT97" t="s">
        <v>123</v>
      </c>
      <c r="AU97" t="s">
        <v>124</v>
      </c>
      <c r="AX97" t="s">
        <v>122</v>
      </c>
      <c r="BA97">
        <v>-92279.37</v>
      </c>
      <c r="BB97" t="s">
        <v>120</v>
      </c>
      <c r="BC97">
        <v>0</v>
      </c>
      <c r="BE97" t="s">
        <v>125</v>
      </c>
      <c r="BF97">
        <v>1.4106247999999999</v>
      </c>
      <c r="BG97">
        <v>19717</v>
      </c>
      <c r="BH97">
        <v>1005199</v>
      </c>
      <c r="BI97" t="s">
        <v>109</v>
      </c>
      <c r="BJ97" t="s">
        <v>126</v>
      </c>
      <c r="BL97" t="s">
        <v>127</v>
      </c>
      <c r="BM97" t="s">
        <v>128</v>
      </c>
      <c r="BN97" t="s">
        <v>129</v>
      </c>
      <c r="BO97">
        <v>85948</v>
      </c>
      <c r="BQ97">
        <v>1300</v>
      </c>
      <c r="BR97">
        <v>371972</v>
      </c>
      <c r="BS97" t="s">
        <v>130</v>
      </c>
      <c r="BT97">
        <v>0</v>
      </c>
      <c r="BU97" t="s">
        <v>109</v>
      </c>
      <c r="BV97">
        <v>0</v>
      </c>
      <c r="BW97" s="9">
        <v>0</v>
      </c>
      <c r="BX97" t="s">
        <v>131</v>
      </c>
      <c r="BY97" t="s">
        <v>123</v>
      </c>
      <c r="BZ97" t="s">
        <v>109</v>
      </c>
      <c r="CA97" t="s">
        <v>132</v>
      </c>
      <c r="CD97" t="s">
        <v>109</v>
      </c>
      <c r="CE97" t="s">
        <v>123</v>
      </c>
      <c r="CF97" t="s">
        <v>134</v>
      </c>
      <c r="CG97" t="s">
        <v>135</v>
      </c>
      <c r="CI97" t="s">
        <v>136</v>
      </c>
      <c r="CM97" t="s">
        <v>259</v>
      </c>
    </row>
    <row r="98" spans="1:91">
      <c r="A98" t="s">
        <v>109</v>
      </c>
      <c r="B98" t="s">
        <v>110</v>
      </c>
      <c r="C98" t="s">
        <v>111</v>
      </c>
      <c r="D98" t="s">
        <v>112</v>
      </c>
      <c r="F98" t="s">
        <v>113</v>
      </c>
      <c r="G98" t="s">
        <v>109</v>
      </c>
      <c r="H98">
        <v>1</v>
      </c>
      <c r="I98" s="9">
        <v>0</v>
      </c>
      <c r="J98">
        <v>1</v>
      </c>
      <c r="L98">
        <v>1735011</v>
      </c>
      <c r="M98" t="s">
        <v>259</v>
      </c>
      <c r="N98" t="s">
        <v>115</v>
      </c>
      <c r="O98" s="9">
        <v>0</v>
      </c>
      <c r="P98">
        <v>1734412</v>
      </c>
      <c r="Q98" t="s">
        <v>116</v>
      </c>
      <c r="S98" s="9">
        <v>0</v>
      </c>
      <c r="T98" s="10" t="s">
        <v>117</v>
      </c>
      <c r="U98">
        <v>1734412</v>
      </c>
      <c r="V98">
        <v>2</v>
      </c>
      <c r="W98" t="s">
        <v>118</v>
      </c>
      <c r="X98" t="s">
        <v>119</v>
      </c>
      <c r="Y98">
        <v>0</v>
      </c>
      <c r="Z98" s="16">
        <v>-73771.88</v>
      </c>
      <c r="AA98">
        <v>1.4104372355430099</v>
      </c>
      <c r="AB98" s="10">
        <v>-104050.60648801101</v>
      </c>
      <c r="AC98" t="s">
        <v>120</v>
      </c>
      <c r="AF98" t="s">
        <v>121</v>
      </c>
      <c r="AI98">
        <v>0</v>
      </c>
      <c r="AJ98" s="9">
        <v>0</v>
      </c>
      <c r="AK98" s="9">
        <v>0</v>
      </c>
      <c r="AL98" t="s">
        <v>259</v>
      </c>
      <c r="AM98" t="s">
        <v>120</v>
      </c>
      <c r="AN98" s="9">
        <v>0</v>
      </c>
      <c r="AO98" t="s">
        <v>122</v>
      </c>
      <c r="AP98" t="s">
        <v>259</v>
      </c>
      <c r="AQ98">
        <v>1</v>
      </c>
      <c r="AR98">
        <v>1</v>
      </c>
      <c r="AT98" t="s">
        <v>123</v>
      </c>
      <c r="AU98" t="s">
        <v>124</v>
      </c>
      <c r="AX98" t="s">
        <v>122</v>
      </c>
      <c r="BA98">
        <v>-73771.88</v>
      </c>
      <c r="BB98" t="s">
        <v>120</v>
      </c>
      <c r="BC98">
        <v>0</v>
      </c>
      <c r="BE98" t="s">
        <v>125</v>
      </c>
      <c r="BF98">
        <v>1.4106247999999999</v>
      </c>
      <c r="BG98">
        <v>19717</v>
      </c>
      <c r="BH98">
        <v>1005199</v>
      </c>
      <c r="BI98" t="s">
        <v>109</v>
      </c>
      <c r="BJ98" t="s">
        <v>126</v>
      </c>
      <c r="BL98" t="s">
        <v>127</v>
      </c>
      <c r="BM98" t="s">
        <v>128</v>
      </c>
      <c r="BN98" t="s">
        <v>129</v>
      </c>
      <c r="BO98">
        <v>85948</v>
      </c>
      <c r="BQ98">
        <v>1300</v>
      </c>
      <c r="BR98">
        <v>371970</v>
      </c>
      <c r="BS98" t="s">
        <v>130</v>
      </c>
      <c r="BT98">
        <v>0</v>
      </c>
      <c r="BU98" t="s">
        <v>109</v>
      </c>
      <c r="BV98">
        <v>0</v>
      </c>
      <c r="BW98" s="9">
        <v>0</v>
      </c>
      <c r="BX98" t="s">
        <v>131</v>
      </c>
      <c r="BY98" t="s">
        <v>123</v>
      </c>
      <c r="BZ98" t="s">
        <v>109</v>
      </c>
      <c r="CA98" t="s">
        <v>132</v>
      </c>
      <c r="CD98" t="s">
        <v>109</v>
      </c>
      <c r="CE98" t="s">
        <v>123</v>
      </c>
      <c r="CF98" t="s">
        <v>134</v>
      </c>
      <c r="CG98" t="s">
        <v>135</v>
      </c>
      <c r="CI98" t="s">
        <v>136</v>
      </c>
      <c r="CM98" t="s">
        <v>259</v>
      </c>
    </row>
    <row r="99" spans="1:91">
      <c r="A99" t="s">
        <v>109</v>
      </c>
      <c r="B99" t="s">
        <v>110</v>
      </c>
      <c r="C99" t="s">
        <v>111</v>
      </c>
      <c r="D99" t="s">
        <v>112</v>
      </c>
      <c r="F99" t="s">
        <v>113</v>
      </c>
      <c r="G99" t="s">
        <v>109</v>
      </c>
      <c r="H99">
        <v>1</v>
      </c>
      <c r="I99" s="9">
        <v>0</v>
      </c>
      <c r="J99">
        <v>1</v>
      </c>
      <c r="L99">
        <v>1735028</v>
      </c>
      <c r="M99" t="s">
        <v>260</v>
      </c>
      <c r="N99" t="s">
        <v>115</v>
      </c>
      <c r="O99" s="9">
        <v>0</v>
      </c>
      <c r="P99">
        <v>1734429</v>
      </c>
      <c r="Q99" t="s">
        <v>116</v>
      </c>
      <c r="S99" s="9">
        <v>0</v>
      </c>
      <c r="T99" s="10" t="s">
        <v>117</v>
      </c>
      <c r="U99">
        <v>1734429</v>
      </c>
      <c r="V99">
        <v>2</v>
      </c>
      <c r="W99" t="s">
        <v>118</v>
      </c>
      <c r="X99" t="s">
        <v>119</v>
      </c>
      <c r="Y99">
        <v>0</v>
      </c>
      <c r="Z99" s="16">
        <v>-561384776.48000002</v>
      </c>
      <c r="AA99">
        <v>2.1677162025949999E-3</v>
      </c>
      <c r="AB99" s="10">
        <v>-1216922.8758658599</v>
      </c>
      <c r="AC99" t="s">
        <v>120</v>
      </c>
      <c r="AF99" t="s">
        <v>121</v>
      </c>
      <c r="AI99">
        <v>0</v>
      </c>
      <c r="AJ99" s="9">
        <v>0</v>
      </c>
      <c r="AK99" s="9">
        <v>0</v>
      </c>
      <c r="AL99" t="s">
        <v>260</v>
      </c>
      <c r="AM99" t="s">
        <v>120</v>
      </c>
      <c r="AN99" s="9">
        <v>0</v>
      </c>
      <c r="AO99" t="s">
        <v>122</v>
      </c>
      <c r="AP99" t="s">
        <v>260</v>
      </c>
      <c r="AQ99">
        <v>1</v>
      </c>
      <c r="AR99">
        <v>1</v>
      </c>
      <c r="AT99" t="s">
        <v>123</v>
      </c>
      <c r="AU99" t="s">
        <v>124</v>
      </c>
      <c r="AX99" t="s">
        <v>122</v>
      </c>
      <c r="BA99">
        <v>-561384776.48000002</v>
      </c>
      <c r="BB99" t="s">
        <v>120</v>
      </c>
      <c r="BC99">
        <v>0</v>
      </c>
      <c r="BE99" t="s">
        <v>125</v>
      </c>
      <c r="BF99">
        <v>2.1832000000000002E-3</v>
      </c>
      <c r="BG99">
        <v>19717</v>
      </c>
      <c r="BH99">
        <v>1005199</v>
      </c>
      <c r="BI99" t="s">
        <v>109</v>
      </c>
      <c r="BJ99" t="s">
        <v>126</v>
      </c>
      <c r="BL99" t="s">
        <v>127</v>
      </c>
      <c r="BM99" t="s">
        <v>128</v>
      </c>
      <c r="BN99" t="s">
        <v>129</v>
      </c>
      <c r="BO99">
        <v>85948</v>
      </c>
      <c r="BQ99">
        <v>1309</v>
      </c>
      <c r="BR99">
        <v>23601</v>
      </c>
      <c r="BS99" t="s">
        <v>130</v>
      </c>
      <c r="BT99">
        <v>0</v>
      </c>
      <c r="BU99" t="s">
        <v>109</v>
      </c>
      <c r="BV99">
        <v>0</v>
      </c>
      <c r="BW99" s="9">
        <v>0</v>
      </c>
      <c r="BX99" t="s">
        <v>131</v>
      </c>
      <c r="BY99" t="s">
        <v>109</v>
      </c>
      <c r="BZ99" t="s">
        <v>109</v>
      </c>
      <c r="CA99" t="s">
        <v>132</v>
      </c>
      <c r="CD99" t="s">
        <v>109</v>
      </c>
      <c r="CE99" t="s">
        <v>133</v>
      </c>
      <c r="CF99" t="s">
        <v>134</v>
      </c>
      <c r="CG99" t="s">
        <v>135</v>
      </c>
      <c r="CI99" t="s">
        <v>136</v>
      </c>
      <c r="CM99" t="s">
        <v>260</v>
      </c>
    </row>
    <row r="100" spans="1:91">
      <c r="A100" t="s">
        <v>109</v>
      </c>
      <c r="B100" t="s">
        <v>110</v>
      </c>
      <c r="C100" t="s">
        <v>111</v>
      </c>
      <c r="D100" t="s">
        <v>112</v>
      </c>
      <c r="F100" t="s">
        <v>113</v>
      </c>
      <c r="G100" t="s">
        <v>109</v>
      </c>
      <c r="H100">
        <v>1</v>
      </c>
      <c r="I100" s="9">
        <v>0</v>
      </c>
      <c r="J100">
        <v>1</v>
      </c>
      <c r="L100">
        <v>1734909</v>
      </c>
      <c r="M100" t="s">
        <v>261</v>
      </c>
      <c r="N100" t="s">
        <v>115</v>
      </c>
      <c r="O100" s="9">
        <v>0</v>
      </c>
      <c r="P100">
        <v>1734310</v>
      </c>
      <c r="Q100" t="s">
        <v>116</v>
      </c>
      <c r="S100" s="9">
        <v>0</v>
      </c>
      <c r="T100" s="10" t="s">
        <v>117</v>
      </c>
      <c r="U100">
        <v>1734310</v>
      </c>
      <c r="V100">
        <v>2</v>
      </c>
      <c r="W100" t="s">
        <v>118</v>
      </c>
      <c r="X100" t="s">
        <v>119</v>
      </c>
      <c r="Y100">
        <v>0</v>
      </c>
      <c r="Z100" s="16">
        <v>-1187030.99</v>
      </c>
      <c r="AA100">
        <v>7.485E-2</v>
      </c>
      <c r="AB100" s="10">
        <v>-88849.269601499996</v>
      </c>
      <c r="AC100" t="s">
        <v>120</v>
      </c>
      <c r="AF100" t="s">
        <v>121</v>
      </c>
      <c r="AI100">
        <v>0</v>
      </c>
      <c r="AJ100" s="9">
        <v>0</v>
      </c>
      <c r="AK100" s="9">
        <v>0</v>
      </c>
      <c r="AL100" t="s">
        <v>261</v>
      </c>
      <c r="AM100" t="s">
        <v>120</v>
      </c>
      <c r="AN100" s="9">
        <v>0</v>
      </c>
      <c r="AO100" t="s">
        <v>122</v>
      </c>
      <c r="AP100" t="s">
        <v>261</v>
      </c>
      <c r="AQ100">
        <v>1</v>
      </c>
      <c r="AR100">
        <v>1</v>
      </c>
      <c r="AT100" t="s">
        <v>123</v>
      </c>
      <c r="AU100" t="s">
        <v>124</v>
      </c>
      <c r="AX100" t="s">
        <v>122</v>
      </c>
      <c r="BA100">
        <v>-1187030.99</v>
      </c>
      <c r="BB100" t="s">
        <v>120</v>
      </c>
      <c r="BC100">
        <v>0</v>
      </c>
      <c r="BE100" t="s">
        <v>125</v>
      </c>
      <c r="BF100">
        <v>7.4873700000000001E-2</v>
      </c>
      <c r="BG100">
        <v>19717</v>
      </c>
      <c r="BH100">
        <v>1005199</v>
      </c>
      <c r="BI100" t="s">
        <v>109</v>
      </c>
      <c r="BJ100" t="s">
        <v>126</v>
      </c>
      <c r="BL100" t="s">
        <v>127</v>
      </c>
      <c r="BM100" t="s">
        <v>128</v>
      </c>
      <c r="BN100" t="s">
        <v>129</v>
      </c>
      <c r="BO100">
        <v>85948</v>
      </c>
      <c r="BQ100">
        <v>1262</v>
      </c>
      <c r="BR100">
        <v>753862</v>
      </c>
      <c r="BS100" t="s">
        <v>130</v>
      </c>
      <c r="BT100">
        <v>0</v>
      </c>
      <c r="BU100" t="s">
        <v>109</v>
      </c>
      <c r="BV100">
        <v>0</v>
      </c>
      <c r="BW100" s="9">
        <v>0</v>
      </c>
      <c r="BX100" t="s">
        <v>131</v>
      </c>
      <c r="BY100" t="s">
        <v>109</v>
      </c>
      <c r="BZ100" t="s">
        <v>109</v>
      </c>
      <c r="CA100" t="s">
        <v>132</v>
      </c>
      <c r="CD100" t="s">
        <v>109</v>
      </c>
      <c r="CE100" t="s">
        <v>133</v>
      </c>
      <c r="CF100" t="s">
        <v>134</v>
      </c>
      <c r="CG100" t="s">
        <v>135</v>
      </c>
      <c r="CI100" t="s">
        <v>136</v>
      </c>
      <c r="CM100" t="s">
        <v>261</v>
      </c>
    </row>
    <row r="101" spans="1:91">
      <c r="A101" t="s">
        <v>109</v>
      </c>
      <c r="B101" t="s">
        <v>110</v>
      </c>
      <c r="C101" t="s">
        <v>111</v>
      </c>
      <c r="D101" t="s">
        <v>112</v>
      </c>
      <c r="F101" t="s">
        <v>113</v>
      </c>
      <c r="G101" t="s">
        <v>109</v>
      </c>
      <c r="H101">
        <v>1</v>
      </c>
      <c r="I101" s="9">
        <v>0</v>
      </c>
      <c r="J101">
        <v>1</v>
      </c>
      <c r="L101">
        <v>1734910</v>
      </c>
      <c r="M101" t="s">
        <v>261</v>
      </c>
      <c r="N101" t="s">
        <v>115</v>
      </c>
      <c r="O101" s="9">
        <v>0</v>
      </c>
      <c r="P101">
        <v>1734311</v>
      </c>
      <c r="Q101" t="s">
        <v>116</v>
      </c>
      <c r="S101" s="9">
        <v>0</v>
      </c>
      <c r="T101" s="10" t="s">
        <v>117</v>
      </c>
      <c r="U101">
        <v>1734311</v>
      </c>
      <c r="V101">
        <v>2</v>
      </c>
      <c r="W101" t="s">
        <v>118</v>
      </c>
      <c r="X101" t="s">
        <v>119</v>
      </c>
      <c r="Y101">
        <v>0</v>
      </c>
      <c r="Z101" s="16">
        <v>-0.2</v>
      </c>
      <c r="AA101">
        <v>7.485E-2</v>
      </c>
      <c r="AB101" s="10">
        <v>-1.4970000000000001E-2</v>
      </c>
      <c r="AC101" t="s">
        <v>120</v>
      </c>
      <c r="AF101" t="s">
        <v>121</v>
      </c>
      <c r="AI101">
        <v>0</v>
      </c>
      <c r="AJ101" s="9">
        <v>0</v>
      </c>
      <c r="AK101" s="9">
        <v>0</v>
      </c>
      <c r="AL101" t="s">
        <v>261</v>
      </c>
      <c r="AM101" t="s">
        <v>120</v>
      </c>
      <c r="AN101" s="9">
        <v>0</v>
      </c>
      <c r="AO101" t="s">
        <v>122</v>
      </c>
      <c r="AP101" t="s">
        <v>261</v>
      </c>
      <c r="AQ101">
        <v>1</v>
      </c>
      <c r="AR101">
        <v>1</v>
      </c>
      <c r="AT101" t="s">
        <v>123</v>
      </c>
      <c r="AU101" t="s">
        <v>124</v>
      </c>
      <c r="AX101" t="s">
        <v>122</v>
      </c>
      <c r="BA101">
        <v>-0.2</v>
      </c>
      <c r="BB101" t="s">
        <v>120</v>
      </c>
      <c r="BC101">
        <v>0</v>
      </c>
      <c r="BE101" t="s">
        <v>125</v>
      </c>
      <c r="BF101">
        <v>7.4873700000000001E-2</v>
      </c>
      <c r="BG101">
        <v>19717</v>
      </c>
      <c r="BH101">
        <v>1005199</v>
      </c>
      <c r="BI101" t="s">
        <v>109</v>
      </c>
      <c r="BJ101" t="s">
        <v>126</v>
      </c>
      <c r="BL101" t="s">
        <v>127</v>
      </c>
      <c r="BM101" t="s">
        <v>128</v>
      </c>
      <c r="BN101" t="s">
        <v>129</v>
      </c>
      <c r="BO101">
        <v>85948</v>
      </c>
      <c r="BQ101">
        <v>1262</v>
      </c>
      <c r="BR101">
        <v>753864</v>
      </c>
      <c r="BS101" t="s">
        <v>130</v>
      </c>
      <c r="BT101">
        <v>0</v>
      </c>
      <c r="BU101" t="s">
        <v>109</v>
      </c>
      <c r="BV101">
        <v>0</v>
      </c>
      <c r="BW101" s="9">
        <v>0</v>
      </c>
      <c r="BX101" t="s">
        <v>131</v>
      </c>
      <c r="BY101" t="s">
        <v>109</v>
      </c>
      <c r="BZ101" t="s">
        <v>109</v>
      </c>
      <c r="CA101" t="s">
        <v>132</v>
      </c>
      <c r="CD101" t="s">
        <v>109</v>
      </c>
      <c r="CE101" t="s">
        <v>133</v>
      </c>
      <c r="CF101" t="s">
        <v>134</v>
      </c>
      <c r="CG101" t="s">
        <v>135</v>
      </c>
      <c r="CI101" t="s">
        <v>136</v>
      </c>
      <c r="CM101" t="s">
        <v>261</v>
      </c>
    </row>
    <row r="102" spans="1:91">
      <c r="A102" t="s">
        <v>109</v>
      </c>
      <c r="B102" t="s">
        <v>110</v>
      </c>
      <c r="C102" t="s">
        <v>111</v>
      </c>
      <c r="D102" t="s">
        <v>112</v>
      </c>
      <c r="F102" t="s">
        <v>113</v>
      </c>
      <c r="G102" t="s">
        <v>109</v>
      </c>
      <c r="H102">
        <v>1</v>
      </c>
      <c r="I102" s="9">
        <v>0</v>
      </c>
      <c r="J102">
        <v>1</v>
      </c>
      <c r="L102">
        <v>1735100</v>
      </c>
      <c r="M102" t="s">
        <v>262</v>
      </c>
      <c r="N102" t="s">
        <v>115</v>
      </c>
      <c r="O102" s="9">
        <v>0</v>
      </c>
      <c r="P102">
        <v>1734501</v>
      </c>
      <c r="Q102" t="s">
        <v>116</v>
      </c>
      <c r="S102" s="9">
        <v>0</v>
      </c>
      <c r="T102" s="10" t="s">
        <v>117</v>
      </c>
      <c r="U102">
        <v>1734501</v>
      </c>
      <c r="V102">
        <v>2</v>
      </c>
      <c r="W102" t="s">
        <v>118</v>
      </c>
      <c r="X102" t="s">
        <v>119</v>
      </c>
      <c r="Y102">
        <v>0</v>
      </c>
      <c r="Z102" s="16">
        <v>-25938329</v>
      </c>
      <c r="AA102" s="9">
        <v>6.78656260604E-4</v>
      </c>
      <c r="AB102" s="10">
        <v>-17603.209365456201</v>
      </c>
      <c r="AC102" t="s">
        <v>120</v>
      </c>
      <c r="AF102" t="s">
        <v>121</v>
      </c>
      <c r="AI102">
        <v>0</v>
      </c>
      <c r="AJ102" s="9">
        <v>0</v>
      </c>
      <c r="AK102" s="9">
        <v>0</v>
      </c>
      <c r="AL102" t="s">
        <v>262</v>
      </c>
      <c r="AM102" t="s">
        <v>120</v>
      </c>
      <c r="AN102" s="9">
        <v>0</v>
      </c>
      <c r="AO102" t="s">
        <v>122</v>
      </c>
      <c r="AP102" t="s">
        <v>262</v>
      </c>
      <c r="AQ102">
        <v>1</v>
      </c>
      <c r="AR102">
        <v>1</v>
      </c>
      <c r="AT102" t="s">
        <v>123</v>
      </c>
      <c r="AU102" t="s">
        <v>124</v>
      </c>
      <c r="AX102" t="s">
        <v>122</v>
      </c>
      <c r="BA102">
        <v>-25938329</v>
      </c>
      <c r="BB102" t="s">
        <v>120</v>
      </c>
      <c r="BC102">
        <v>0</v>
      </c>
      <c r="BE102" t="s">
        <v>125</v>
      </c>
      <c r="BF102">
        <v>6.8070000000000001E-4</v>
      </c>
      <c r="BG102">
        <v>19717</v>
      </c>
      <c r="BH102">
        <v>1005199</v>
      </c>
      <c r="BI102" t="s">
        <v>109</v>
      </c>
      <c r="BJ102" t="s">
        <v>126</v>
      </c>
      <c r="BL102" t="s">
        <v>127</v>
      </c>
      <c r="BM102" t="s">
        <v>128</v>
      </c>
      <c r="BN102" t="s">
        <v>129</v>
      </c>
      <c r="BO102">
        <v>85948</v>
      </c>
      <c r="BQ102">
        <v>1342</v>
      </c>
      <c r="BR102">
        <v>167077</v>
      </c>
      <c r="BS102" t="s">
        <v>130</v>
      </c>
      <c r="BT102">
        <v>0</v>
      </c>
      <c r="BU102" t="s">
        <v>109</v>
      </c>
      <c r="BV102">
        <v>0</v>
      </c>
      <c r="BW102" s="9">
        <v>0</v>
      </c>
      <c r="BX102" t="s">
        <v>131</v>
      </c>
      <c r="BY102" t="s">
        <v>109</v>
      </c>
      <c r="BZ102" t="s">
        <v>109</v>
      </c>
      <c r="CA102" t="s">
        <v>132</v>
      </c>
      <c r="CD102" t="s">
        <v>109</v>
      </c>
      <c r="CE102" t="s">
        <v>133</v>
      </c>
      <c r="CF102" t="s">
        <v>134</v>
      </c>
      <c r="CG102" t="s">
        <v>135</v>
      </c>
      <c r="CI102" t="s">
        <v>136</v>
      </c>
      <c r="CM102" t="s">
        <v>262</v>
      </c>
    </row>
    <row r="103" spans="1:91">
      <c r="A103" t="s">
        <v>109</v>
      </c>
      <c r="B103" t="s">
        <v>110</v>
      </c>
      <c r="C103" t="s">
        <v>111</v>
      </c>
      <c r="D103" t="s">
        <v>112</v>
      </c>
      <c r="F103" t="s">
        <v>113</v>
      </c>
      <c r="G103" t="s">
        <v>109</v>
      </c>
      <c r="H103">
        <v>1</v>
      </c>
      <c r="I103" s="9">
        <v>0</v>
      </c>
      <c r="J103">
        <v>1</v>
      </c>
      <c r="L103">
        <v>1735099</v>
      </c>
      <c r="M103" t="s">
        <v>262</v>
      </c>
      <c r="N103" t="s">
        <v>115</v>
      </c>
      <c r="O103" s="9">
        <v>0</v>
      </c>
      <c r="P103">
        <v>1734500</v>
      </c>
      <c r="Q103" t="s">
        <v>116</v>
      </c>
      <c r="S103" s="9">
        <v>0</v>
      </c>
      <c r="T103" s="10" t="s">
        <v>117</v>
      </c>
      <c r="U103">
        <v>1734500</v>
      </c>
      <c r="V103">
        <v>2</v>
      </c>
      <c r="W103" t="s">
        <v>118</v>
      </c>
      <c r="X103" t="s">
        <v>119</v>
      </c>
      <c r="Y103">
        <v>0</v>
      </c>
      <c r="Z103" s="16">
        <v>-525745201</v>
      </c>
      <c r="AA103" s="9">
        <v>6.78656260604E-4</v>
      </c>
      <c r="AB103" s="10">
        <v>-356800.272141158</v>
      </c>
      <c r="AC103" t="s">
        <v>120</v>
      </c>
      <c r="AF103" t="s">
        <v>121</v>
      </c>
      <c r="AI103">
        <v>0</v>
      </c>
      <c r="AJ103" s="9">
        <v>0</v>
      </c>
      <c r="AK103" s="9">
        <v>0</v>
      </c>
      <c r="AL103" t="s">
        <v>262</v>
      </c>
      <c r="AM103" t="s">
        <v>120</v>
      </c>
      <c r="AN103" s="9">
        <v>0</v>
      </c>
      <c r="AO103" t="s">
        <v>122</v>
      </c>
      <c r="AP103" t="s">
        <v>262</v>
      </c>
      <c r="AQ103">
        <v>1</v>
      </c>
      <c r="AR103">
        <v>1</v>
      </c>
      <c r="AT103" t="s">
        <v>123</v>
      </c>
      <c r="AU103" t="s">
        <v>124</v>
      </c>
      <c r="AX103" t="s">
        <v>122</v>
      </c>
      <c r="BA103">
        <v>-525745201</v>
      </c>
      <c r="BB103" t="s">
        <v>120</v>
      </c>
      <c r="BC103">
        <v>0</v>
      </c>
      <c r="BE103" t="s">
        <v>125</v>
      </c>
      <c r="BF103">
        <v>6.8070000000000001E-4</v>
      </c>
      <c r="BG103">
        <v>19717</v>
      </c>
      <c r="BH103">
        <v>1005199</v>
      </c>
      <c r="BI103" t="s">
        <v>109</v>
      </c>
      <c r="BJ103" t="s">
        <v>126</v>
      </c>
      <c r="BL103" t="s">
        <v>127</v>
      </c>
      <c r="BM103" t="s">
        <v>128</v>
      </c>
      <c r="BN103" t="s">
        <v>129</v>
      </c>
      <c r="BO103">
        <v>85948</v>
      </c>
      <c r="BQ103">
        <v>1342</v>
      </c>
      <c r="BR103">
        <v>167075</v>
      </c>
      <c r="BS103" t="s">
        <v>130</v>
      </c>
      <c r="BT103">
        <v>0</v>
      </c>
      <c r="BU103" t="s">
        <v>109</v>
      </c>
      <c r="BV103">
        <v>0</v>
      </c>
      <c r="BW103" s="9">
        <v>0</v>
      </c>
      <c r="BX103" t="s">
        <v>131</v>
      </c>
      <c r="BY103" t="s">
        <v>109</v>
      </c>
      <c r="BZ103" t="s">
        <v>109</v>
      </c>
      <c r="CA103" t="s">
        <v>132</v>
      </c>
      <c r="CD103" t="s">
        <v>109</v>
      </c>
      <c r="CE103" t="s">
        <v>133</v>
      </c>
      <c r="CF103" t="s">
        <v>134</v>
      </c>
      <c r="CG103" t="s">
        <v>135</v>
      </c>
      <c r="CI103" t="s">
        <v>136</v>
      </c>
      <c r="CM103" t="s">
        <v>262</v>
      </c>
    </row>
    <row r="104" spans="1:91">
      <c r="A104" t="s">
        <v>109</v>
      </c>
      <c r="B104" t="s">
        <v>110</v>
      </c>
      <c r="C104" t="s">
        <v>111</v>
      </c>
      <c r="D104" t="s">
        <v>112</v>
      </c>
      <c r="F104" t="s">
        <v>113</v>
      </c>
      <c r="G104" t="s">
        <v>109</v>
      </c>
      <c r="H104">
        <v>1</v>
      </c>
      <c r="I104" s="9">
        <v>0</v>
      </c>
      <c r="J104">
        <v>1</v>
      </c>
      <c r="L104">
        <v>1735136</v>
      </c>
      <c r="M104" t="s">
        <v>263</v>
      </c>
      <c r="N104" t="s">
        <v>115</v>
      </c>
      <c r="O104" s="9">
        <v>0</v>
      </c>
      <c r="P104">
        <v>1734537</v>
      </c>
      <c r="Q104" t="s">
        <v>116</v>
      </c>
      <c r="S104" s="9">
        <v>0</v>
      </c>
      <c r="T104" s="10" t="s">
        <v>117</v>
      </c>
      <c r="U104">
        <v>1734537</v>
      </c>
      <c r="V104">
        <v>2</v>
      </c>
      <c r="W104" t="s">
        <v>118</v>
      </c>
      <c r="X104" t="s">
        <v>119</v>
      </c>
      <c r="Y104">
        <v>0</v>
      </c>
      <c r="Z104" s="16">
        <v>-425230107</v>
      </c>
      <c r="AA104" s="9">
        <v>2.6881720430100002E-4</v>
      </c>
      <c r="AB104" s="10">
        <v>-114309.168548355</v>
      </c>
      <c r="AC104" t="s">
        <v>120</v>
      </c>
      <c r="AF104" t="s">
        <v>121</v>
      </c>
      <c r="AI104">
        <v>0</v>
      </c>
      <c r="AJ104" s="9">
        <v>0</v>
      </c>
      <c r="AK104" s="9">
        <v>0</v>
      </c>
      <c r="AL104" t="s">
        <v>263</v>
      </c>
      <c r="AM104" t="s">
        <v>120</v>
      </c>
      <c r="AN104" s="9">
        <v>0</v>
      </c>
      <c r="AO104" t="s">
        <v>122</v>
      </c>
      <c r="AP104" t="s">
        <v>263</v>
      </c>
      <c r="AQ104">
        <v>1</v>
      </c>
      <c r="AR104">
        <v>1</v>
      </c>
      <c r="AT104" t="s">
        <v>123</v>
      </c>
      <c r="AU104" t="s">
        <v>124</v>
      </c>
      <c r="AX104" t="s">
        <v>122</v>
      </c>
      <c r="BA104">
        <v>-425230107</v>
      </c>
      <c r="BB104" t="s">
        <v>120</v>
      </c>
      <c r="BC104">
        <v>0</v>
      </c>
      <c r="BE104" t="s">
        <v>125</v>
      </c>
      <c r="BF104">
        <v>2.6889999999999998E-4</v>
      </c>
      <c r="BG104">
        <v>19717</v>
      </c>
      <c r="BH104">
        <v>1005199</v>
      </c>
      <c r="BI104" t="s">
        <v>109</v>
      </c>
      <c r="BJ104" t="s">
        <v>126</v>
      </c>
      <c r="BL104" t="s">
        <v>127</v>
      </c>
      <c r="BM104" t="s">
        <v>128</v>
      </c>
      <c r="BN104" t="s">
        <v>129</v>
      </c>
      <c r="BO104">
        <v>85948</v>
      </c>
      <c r="BQ104">
        <v>1363</v>
      </c>
      <c r="BR104">
        <v>722328</v>
      </c>
      <c r="BS104" t="s">
        <v>130</v>
      </c>
      <c r="BT104">
        <v>0</v>
      </c>
      <c r="BU104" t="s">
        <v>109</v>
      </c>
      <c r="BV104">
        <v>0</v>
      </c>
      <c r="BW104" s="9">
        <v>0</v>
      </c>
      <c r="BX104" t="s">
        <v>131</v>
      </c>
      <c r="BY104" t="s">
        <v>109</v>
      </c>
      <c r="BZ104" t="s">
        <v>109</v>
      </c>
      <c r="CA104" t="s">
        <v>132</v>
      </c>
      <c r="CD104" t="s">
        <v>109</v>
      </c>
      <c r="CE104" t="s">
        <v>133</v>
      </c>
      <c r="CF104" t="s">
        <v>134</v>
      </c>
      <c r="CG104" t="s">
        <v>135</v>
      </c>
      <c r="CI104" t="s">
        <v>136</v>
      </c>
      <c r="CM104" t="s">
        <v>263</v>
      </c>
    </row>
    <row r="105" spans="1:91">
      <c r="A105" t="s">
        <v>109</v>
      </c>
      <c r="B105" t="s">
        <v>110</v>
      </c>
      <c r="C105" t="s">
        <v>111</v>
      </c>
      <c r="D105" t="s">
        <v>112</v>
      </c>
      <c r="F105" t="s">
        <v>113</v>
      </c>
      <c r="G105" t="s">
        <v>109</v>
      </c>
      <c r="H105">
        <v>1</v>
      </c>
      <c r="I105" s="9">
        <v>0</v>
      </c>
      <c r="J105">
        <v>1</v>
      </c>
      <c r="L105">
        <v>1735137</v>
      </c>
      <c r="M105" t="s">
        <v>263</v>
      </c>
      <c r="N105" t="s">
        <v>115</v>
      </c>
      <c r="O105" s="9">
        <v>0</v>
      </c>
      <c r="P105">
        <v>1734538</v>
      </c>
      <c r="Q105" t="s">
        <v>116</v>
      </c>
      <c r="S105" s="9">
        <v>0</v>
      </c>
      <c r="T105" s="10" t="s">
        <v>117</v>
      </c>
      <c r="U105">
        <v>1734538</v>
      </c>
      <c r="V105">
        <v>2</v>
      </c>
      <c r="W105" t="s">
        <v>118</v>
      </c>
      <c r="X105" t="s">
        <v>119</v>
      </c>
      <c r="Y105">
        <v>0</v>
      </c>
      <c r="Z105" s="16">
        <v>-1151033</v>
      </c>
      <c r="AA105" s="9">
        <v>2.6881720430100002E-4</v>
      </c>
      <c r="AB105" s="10">
        <v>-309.41747311819199</v>
      </c>
      <c r="AC105" t="s">
        <v>120</v>
      </c>
      <c r="AF105" t="s">
        <v>121</v>
      </c>
      <c r="AI105">
        <v>0</v>
      </c>
      <c r="AJ105" s="9">
        <v>0</v>
      </c>
      <c r="AK105" s="9">
        <v>0</v>
      </c>
      <c r="AL105" t="s">
        <v>263</v>
      </c>
      <c r="AM105" t="s">
        <v>120</v>
      </c>
      <c r="AN105" s="9">
        <v>0</v>
      </c>
      <c r="AO105" t="s">
        <v>122</v>
      </c>
      <c r="AP105" t="s">
        <v>263</v>
      </c>
      <c r="AQ105">
        <v>1</v>
      </c>
      <c r="AR105">
        <v>1</v>
      </c>
      <c r="AT105" t="s">
        <v>123</v>
      </c>
      <c r="AU105" t="s">
        <v>124</v>
      </c>
      <c r="AX105" t="s">
        <v>122</v>
      </c>
      <c r="BA105">
        <v>-1151033</v>
      </c>
      <c r="BB105" t="s">
        <v>120</v>
      </c>
      <c r="BC105">
        <v>0</v>
      </c>
      <c r="BE105" t="s">
        <v>125</v>
      </c>
      <c r="BF105">
        <v>2.6889999999999998E-4</v>
      </c>
      <c r="BG105">
        <v>19717</v>
      </c>
      <c r="BH105">
        <v>1005199</v>
      </c>
      <c r="BI105" t="s">
        <v>109</v>
      </c>
      <c r="BJ105" t="s">
        <v>126</v>
      </c>
      <c r="BL105" t="s">
        <v>127</v>
      </c>
      <c r="BM105" t="s">
        <v>128</v>
      </c>
      <c r="BN105" t="s">
        <v>129</v>
      </c>
      <c r="BO105">
        <v>85948</v>
      </c>
      <c r="BQ105">
        <v>1363</v>
      </c>
      <c r="BR105">
        <v>722330</v>
      </c>
      <c r="BS105" t="s">
        <v>130</v>
      </c>
      <c r="BT105">
        <v>0</v>
      </c>
      <c r="BU105" t="s">
        <v>109</v>
      </c>
      <c r="BV105">
        <v>0</v>
      </c>
      <c r="BW105" s="9">
        <v>0</v>
      </c>
      <c r="BX105" t="s">
        <v>131</v>
      </c>
      <c r="BY105" t="s">
        <v>109</v>
      </c>
      <c r="BZ105" t="s">
        <v>109</v>
      </c>
      <c r="CA105" t="s">
        <v>132</v>
      </c>
      <c r="CD105" t="s">
        <v>109</v>
      </c>
      <c r="CE105" t="s">
        <v>133</v>
      </c>
      <c r="CF105" t="s">
        <v>134</v>
      </c>
      <c r="CG105" t="s">
        <v>135</v>
      </c>
      <c r="CI105" t="s">
        <v>136</v>
      </c>
      <c r="CM105" t="s">
        <v>263</v>
      </c>
    </row>
    <row r="106" spans="1:91">
      <c r="A106" t="s">
        <v>109</v>
      </c>
      <c r="B106" t="s">
        <v>110</v>
      </c>
      <c r="C106" t="s">
        <v>111</v>
      </c>
      <c r="D106" t="s">
        <v>112</v>
      </c>
      <c r="F106" t="s">
        <v>113</v>
      </c>
      <c r="G106" t="s">
        <v>109</v>
      </c>
      <c r="H106">
        <v>1</v>
      </c>
      <c r="I106" s="9">
        <v>0</v>
      </c>
      <c r="J106">
        <v>1</v>
      </c>
      <c r="L106">
        <v>1735184</v>
      </c>
      <c r="M106" t="s">
        <v>264</v>
      </c>
      <c r="N106" t="s">
        <v>115</v>
      </c>
      <c r="O106" s="9">
        <v>0</v>
      </c>
      <c r="P106">
        <v>1734585</v>
      </c>
      <c r="Q106" t="s">
        <v>116</v>
      </c>
      <c r="S106" s="9">
        <v>0</v>
      </c>
      <c r="T106" s="10" t="s">
        <v>117</v>
      </c>
      <c r="U106">
        <v>1734585</v>
      </c>
      <c r="V106">
        <v>2</v>
      </c>
      <c r="W106" t="s">
        <v>118</v>
      </c>
      <c r="X106" t="s">
        <v>119</v>
      </c>
      <c r="Y106">
        <v>0</v>
      </c>
      <c r="Z106" s="16">
        <v>-2348220536</v>
      </c>
      <c r="AA106">
        <v>1.7838821752010001E-3</v>
      </c>
      <c r="AB106" s="10">
        <v>-4188948.7576113301</v>
      </c>
      <c r="AC106" t="s">
        <v>120</v>
      </c>
      <c r="AF106" t="s">
        <v>121</v>
      </c>
      <c r="AI106">
        <v>0</v>
      </c>
      <c r="AJ106" s="9">
        <v>0</v>
      </c>
      <c r="AK106" s="9">
        <v>0</v>
      </c>
      <c r="AL106" t="s">
        <v>264</v>
      </c>
      <c r="AM106" t="s">
        <v>120</v>
      </c>
      <c r="AN106" s="9">
        <v>0</v>
      </c>
      <c r="AO106" t="s">
        <v>122</v>
      </c>
      <c r="AP106" t="s">
        <v>264</v>
      </c>
      <c r="AQ106">
        <v>1</v>
      </c>
      <c r="AR106">
        <v>1</v>
      </c>
      <c r="AT106" t="s">
        <v>123</v>
      </c>
      <c r="AU106" t="s">
        <v>124</v>
      </c>
      <c r="AX106" t="s">
        <v>122</v>
      </c>
      <c r="BA106">
        <v>-2348220536</v>
      </c>
      <c r="BB106" t="s">
        <v>120</v>
      </c>
      <c r="BC106">
        <v>0</v>
      </c>
      <c r="BE106" t="s">
        <v>125</v>
      </c>
      <c r="BF106">
        <v>1.7826000000000001E-3</v>
      </c>
      <c r="BG106">
        <v>19717</v>
      </c>
      <c r="BH106">
        <v>1005199</v>
      </c>
      <c r="BI106" t="s">
        <v>109</v>
      </c>
      <c r="BJ106" t="s">
        <v>126</v>
      </c>
      <c r="BL106" t="s">
        <v>127</v>
      </c>
      <c r="BM106" t="s">
        <v>128</v>
      </c>
      <c r="BN106" t="s">
        <v>129</v>
      </c>
      <c r="BO106">
        <v>85948</v>
      </c>
      <c r="BQ106">
        <v>1374</v>
      </c>
      <c r="BR106">
        <v>254082</v>
      </c>
      <c r="BS106" t="s">
        <v>130</v>
      </c>
      <c r="BT106">
        <v>0</v>
      </c>
      <c r="BU106" t="s">
        <v>109</v>
      </c>
      <c r="BV106">
        <v>0</v>
      </c>
      <c r="BW106" s="9">
        <v>0</v>
      </c>
      <c r="BX106" t="s">
        <v>131</v>
      </c>
      <c r="BY106" t="s">
        <v>109</v>
      </c>
      <c r="BZ106" t="s">
        <v>109</v>
      </c>
      <c r="CA106" t="s">
        <v>132</v>
      </c>
      <c r="CD106" t="s">
        <v>109</v>
      </c>
      <c r="CE106" t="s">
        <v>133</v>
      </c>
      <c r="CF106" t="s">
        <v>134</v>
      </c>
      <c r="CG106" t="s">
        <v>135</v>
      </c>
      <c r="CI106" t="s">
        <v>136</v>
      </c>
      <c r="CM106" t="s">
        <v>264</v>
      </c>
    </row>
    <row r="107" spans="1:91">
      <c r="A107" t="s">
        <v>109</v>
      </c>
      <c r="B107" t="s">
        <v>110</v>
      </c>
      <c r="C107" t="s">
        <v>111</v>
      </c>
      <c r="D107" t="s">
        <v>112</v>
      </c>
      <c r="F107" t="s">
        <v>113</v>
      </c>
      <c r="G107" t="s">
        <v>109</v>
      </c>
      <c r="H107">
        <v>1</v>
      </c>
      <c r="I107" s="9">
        <v>0</v>
      </c>
      <c r="J107">
        <v>1</v>
      </c>
      <c r="L107">
        <v>1735186</v>
      </c>
      <c r="M107" t="s">
        <v>264</v>
      </c>
      <c r="N107" t="s">
        <v>115</v>
      </c>
      <c r="O107" s="9">
        <v>0</v>
      </c>
      <c r="P107">
        <v>1734587</v>
      </c>
      <c r="Q107" t="s">
        <v>116</v>
      </c>
      <c r="S107" s="9">
        <v>0</v>
      </c>
      <c r="T107" s="10" t="s">
        <v>117</v>
      </c>
      <c r="U107">
        <v>1734587</v>
      </c>
      <c r="V107">
        <v>2</v>
      </c>
      <c r="W107" t="s">
        <v>118</v>
      </c>
      <c r="X107" t="s">
        <v>119</v>
      </c>
      <c r="Y107">
        <v>0</v>
      </c>
      <c r="Z107" s="16">
        <v>-2615180</v>
      </c>
      <c r="AA107">
        <v>1.7838821752010001E-3</v>
      </c>
      <c r="AB107" s="10">
        <v>-4665.1729869421497</v>
      </c>
      <c r="AC107" t="s">
        <v>120</v>
      </c>
      <c r="AF107" t="s">
        <v>121</v>
      </c>
      <c r="AI107">
        <v>0</v>
      </c>
      <c r="AJ107" s="9">
        <v>0</v>
      </c>
      <c r="AK107" s="9">
        <v>0</v>
      </c>
      <c r="AL107" t="s">
        <v>264</v>
      </c>
      <c r="AM107" t="s">
        <v>120</v>
      </c>
      <c r="AN107" s="9">
        <v>0</v>
      </c>
      <c r="AO107" t="s">
        <v>122</v>
      </c>
      <c r="AP107" t="s">
        <v>264</v>
      </c>
      <c r="AQ107">
        <v>1</v>
      </c>
      <c r="AR107">
        <v>1</v>
      </c>
      <c r="AT107" t="s">
        <v>123</v>
      </c>
      <c r="AU107" t="s">
        <v>124</v>
      </c>
      <c r="AX107" t="s">
        <v>122</v>
      </c>
      <c r="BA107">
        <v>-2615180</v>
      </c>
      <c r="BB107" t="s">
        <v>120</v>
      </c>
      <c r="BC107">
        <v>0</v>
      </c>
      <c r="BE107" t="s">
        <v>125</v>
      </c>
      <c r="BF107">
        <v>1.7826000000000001E-3</v>
      </c>
      <c r="BG107">
        <v>19717</v>
      </c>
      <c r="BH107">
        <v>1005199</v>
      </c>
      <c r="BI107" t="s">
        <v>109</v>
      </c>
      <c r="BJ107" t="s">
        <v>126</v>
      </c>
      <c r="BL107" t="s">
        <v>127</v>
      </c>
      <c r="BM107" t="s">
        <v>128</v>
      </c>
      <c r="BN107" t="s">
        <v>129</v>
      </c>
      <c r="BO107">
        <v>85948</v>
      </c>
      <c r="BQ107">
        <v>1374</v>
      </c>
      <c r="BR107">
        <v>254086</v>
      </c>
      <c r="BS107" t="s">
        <v>130</v>
      </c>
      <c r="BT107">
        <v>0</v>
      </c>
      <c r="BU107" t="s">
        <v>109</v>
      </c>
      <c r="BV107">
        <v>0</v>
      </c>
      <c r="BW107" s="9">
        <v>0</v>
      </c>
      <c r="BX107" t="s">
        <v>131</v>
      </c>
      <c r="BY107" t="s">
        <v>109</v>
      </c>
      <c r="BZ107" t="s">
        <v>109</v>
      </c>
      <c r="CA107" t="s">
        <v>132</v>
      </c>
      <c r="CD107" t="s">
        <v>109</v>
      </c>
      <c r="CE107" t="s">
        <v>133</v>
      </c>
      <c r="CF107" t="s">
        <v>134</v>
      </c>
      <c r="CG107" t="s">
        <v>135</v>
      </c>
      <c r="CI107" t="s">
        <v>136</v>
      </c>
      <c r="CM107" t="s">
        <v>264</v>
      </c>
    </row>
    <row r="108" spans="1:91">
      <c r="A108" t="s">
        <v>109</v>
      </c>
      <c r="B108" t="s">
        <v>110</v>
      </c>
      <c r="C108" t="s">
        <v>111</v>
      </c>
      <c r="D108" t="s">
        <v>112</v>
      </c>
      <c r="F108" t="s">
        <v>113</v>
      </c>
      <c r="G108" t="s">
        <v>109</v>
      </c>
      <c r="H108">
        <v>1</v>
      </c>
      <c r="I108" s="9">
        <v>0</v>
      </c>
      <c r="J108">
        <v>1</v>
      </c>
      <c r="L108">
        <v>1735185</v>
      </c>
      <c r="M108" t="s">
        <v>264</v>
      </c>
      <c r="N108" t="s">
        <v>115</v>
      </c>
      <c r="O108" s="9">
        <v>0</v>
      </c>
      <c r="P108">
        <v>1734586</v>
      </c>
      <c r="Q108" t="s">
        <v>116</v>
      </c>
      <c r="S108" s="9">
        <v>0</v>
      </c>
      <c r="T108" s="10" t="s">
        <v>117</v>
      </c>
      <c r="U108">
        <v>1734586</v>
      </c>
      <c r="V108">
        <v>2</v>
      </c>
      <c r="W108" t="s">
        <v>118</v>
      </c>
      <c r="X108" t="s">
        <v>119</v>
      </c>
      <c r="Y108">
        <v>0</v>
      </c>
      <c r="Z108" s="16">
        <v>-2712549</v>
      </c>
      <c r="AA108">
        <v>1.7838821752010001E-3</v>
      </c>
      <c r="AB108" s="10">
        <v>-4838.86781045929</v>
      </c>
      <c r="AC108" t="s">
        <v>120</v>
      </c>
      <c r="AF108" t="s">
        <v>121</v>
      </c>
      <c r="AI108">
        <v>0</v>
      </c>
      <c r="AJ108" s="9">
        <v>0</v>
      </c>
      <c r="AK108" s="9">
        <v>0</v>
      </c>
      <c r="AL108" t="s">
        <v>264</v>
      </c>
      <c r="AM108" t="s">
        <v>120</v>
      </c>
      <c r="AN108" s="9">
        <v>0</v>
      </c>
      <c r="AO108" t="s">
        <v>122</v>
      </c>
      <c r="AP108" t="s">
        <v>264</v>
      </c>
      <c r="AQ108">
        <v>1</v>
      </c>
      <c r="AR108">
        <v>1</v>
      </c>
      <c r="AT108" t="s">
        <v>123</v>
      </c>
      <c r="AU108" t="s">
        <v>124</v>
      </c>
      <c r="AX108" t="s">
        <v>122</v>
      </c>
      <c r="BA108">
        <v>-2712549</v>
      </c>
      <c r="BB108" t="s">
        <v>120</v>
      </c>
      <c r="BC108">
        <v>0</v>
      </c>
      <c r="BE108" t="s">
        <v>125</v>
      </c>
      <c r="BF108">
        <v>1.7826000000000001E-3</v>
      </c>
      <c r="BG108">
        <v>19717</v>
      </c>
      <c r="BH108">
        <v>1005199</v>
      </c>
      <c r="BI108" t="s">
        <v>109</v>
      </c>
      <c r="BJ108" t="s">
        <v>126</v>
      </c>
      <c r="BL108" t="s">
        <v>127</v>
      </c>
      <c r="BM108" t="s">
        <v>128</v>
      </c>
      <c r="BN108" t="s">
        <v>129</v>
      </c>
      <c r="BO108">
        <v>85948</v>
      </c>
      <c r="BQ108">
        <v>1374</v>
      </c>
      <c r="BR108">
        <v>254084</v>
      </c>
      <c r="BS108" t="s">
        <v>130</v>
      </c>
      <c r="BT108">
        <v>0</v>
      </c>
      <c r="BU108" t="s">
        <v>109</v>
      </c>
      <c r="BV108">
        <v>0</v>
      </c>
      <c r="BW108" s="9">
        <v>0</v>
      </c>
      <c r="BX108" t="s">
        <v>131</v>
      </c>
      <c r="BY108" t="s">
        <v>109</v>
      </c>
      <c r="BZ108" t="s">
        <v>109</v>
      </c>
      <c r="CA108" t="s">
        <v>132</v>
      </c>
      <c r="CD108" t="s">
        <v>109</v>
      </c>
      <c r="CE108" t="s">
        <v>133</v>
      </c>
      <c r="CF108" t="s">
        <v>134</v>
      </c>
      <c r="CG108" t="s">
        <v>135</v>
      </c>
      <c r="CI108" t="s">
        <v>136</v>
      </c>
      <c r="CM108" t="s">
        <v>264</v>
      </c>
    </row>
    <row r="109" spans="1:91">
      <c r="A109" t="s">
        <v>109</v>
      </c>
      <c r="B109" t="s">
        <v>174</v>
      </c>
      <c r="C109" t="s">
        <v>175</v>
      </c>
      <c r="D109" t="s">
        <v>176</v>
      </c>
      <c r="F109" t="s">
        <v>113</v>
      </c>
      <c r="G109" t="s">
        <v>109</v>
      </c>
      <c r="H109">
        <v>1</v>
      </c>
      <c r="I109" s="9">
        <v>0</v>
      </c>
      <c r="J109">
        <v>1</v>
      </c>
      <c r="L109">
        <v>1747066</v>
      </c>
      <c r="M109" t="s">
        <v>265</v>
      </c>
      <c r="N109" t="s">
        <v>266</v>
      </c>
      <c r="O109" s="9">
        <v>0</v>
      </c>
      <c r="P109">
        <v>1754713</v>
      </c>
      <c r="Q109" t="s">
        <v>267</v>
      </c>
      <c r="S109" s="9">
        <v>0</v>
      </c>
      <c r="T109" s="10" t="s">
        <v>250</v>
      </c>
      <c r="U109">
        <v>1754713</v>
      </c>
      <c r="V109">
        <v>1</v>
      </c>
      <c r="W109" t="s">
        <v>118</v>
      </c>
      <c r="X109" t="s">
        <v>137</v>
      </c>
      <c r="Y109">
        <v>3</v>
      </c>
      <c r="Z109" s="16">
        <v>-4198755.9452054799</v>
      </c>
      <c r="AA109">
        <v>1.0449320794148001E-2</v>
      </c>
      <c r="AB109" s="10">
        <v>-43874.147807788097</v>
      </c>
      <c r="AC109" t="s">
        <v>122</v>
      </c>
      <c r="AD109" t="s">
        <v>109</v>
      </c>
      <c r="AE109" t="s">
        <v>133</v>
      </c>
      <c r="AF109" t="s">
        <v>121</v>
      </c>
      <c r="AI109">
        <v>0</v>
      </c>
      <c r="AJ109">
        <v>-7992000000</v>
      </c>
      <c r="AK109">
        <v>6.3920000000000003</v>
      </c>
      <c r="AL109" t="s">
        <v>265</v>
      </c>
      <c r="AM109" t="s">
        <v>120</v>
      </c>
      <c r="AN109" s="9">
        <v>0</v>
      </c>
      <c r="AO109" t="s">
        <v>122</v>
      </c>
      <c r="AP109" t="s">
        <v>265</v>
      </c>
      <c r="AQ109">
        <v>1</v>
      </c>
      <c r="AR109">
        <v>1</v>
      </c>
      <c r="AT109" t="s">
        <v>123</v>
      </c>
      <c r="AU109" t="s">
        <v>113</v>
      </c>
      <c r="AW109" t="s">
        <v>265</v>
      </c>
      <c r="AX109" t="s">
        <v>120</v>
      </c>
      <c r="BA109">
        <v>-4198755.9452050002</v>
      </c>
      <c r="BB109" t="s">
        <v>120</v>
      </c>
      <c r="BC109">
        <v>0</v>
      </c>
      <c r="BE109" t="s">
        <v>125</v>
      </c>
      <c r="BF109">
        <v>1.0449999999999999E-2</v>
      </c>
      <c r="BG109">
        <v>19717</v>
      </c>
      <c r="BH109">
        <v>1005199</v>
      </c>
      <c r="BI109" t="s">
        <v>109</v>
      </c>
      <c r="BJ109" t="s">
        <v>126</v>
      </c>
      <c r="BL109" t="s">
        <v>127</v>
      </c>
      <c r="BM109" t="s">
        <v>128</v>
      </c>
      <c r="BN109" t="s">
        <v>129</v>
      </c>
      <c r="BO109">
        <v>85948</v>
      </c>
      <c r="BQ109">
        <v>0</v>
      </c>
      <c r="BR109">
        <v>244541</v>
      </c>
      <c r="BS109" t="s">
        <v>130</v>
      </c>
      <c r="BT109">
        <v>0</v>
      </c>
      <c r="BU109" t="s">
        <v>109</v>
      </c>
      <c r="BV109">
        <v>0</v>
      </c>
      <c r="BW109">
        <v>6.3920000000000003</v>
      </c>
      <c r="BX109" t="s">
        <v>268</v>
      </c>
      <c r="BY109" t="s">
        <v>254</v>
      </c>
      <c r="BZ109" t="s">
        <v>109</v>
      </c>
      <c r="CA109" t="s">
        <v>149</v>
      </c>
      <c r="CD109" t="s">
        <v>109</v>
      </c>
      <c r="CE109" t="s">
        <v>133</v>
      </c>
      <c r="CF109" t="s">
        <v>172</v>
      </c>
      <c r="CG109" t="s">
        <v>135</v>
      </c>
      <c r="CI109" t="s">
        <v>164</v>
      </c>
      <c r="CJ109" t="s">
        <v>155</v>
      </c>
      <c r="CM109" t="s">
        <v>265</v>
      </c>
    </row>
    <row r="110" spans="1:91">
      <c r="A110" t="s">
        <v>109</v>
      </c>
      <c r="B110" t="s">
        <v>174</v>
      </c>
      <c r="C110" t="s">
        <v>175</v>
      </c>
      <c r="D110" t="s">
        <v>197</v>
      </c>
      <c r="E110" t="s">
        <v>176</v>
      </c>
      <c r="F110" t="s">
        <v>113</v>
      </c>
      <c r="G110" t="s">
        <v>109</v>
      </c>
      <c r="H110">
        <v>1</v>
      </c>
      <c r="I110" s="9">
        <v>0</v>
      </c>
      <c r="J110">
        <v>1</v>
      </c>
      <c r="K110" t="s">
        <v>269</v>
      </c>
      <c r="L110">
        <v>1743045</v>
      </c>
      <c r="M110" t="s">
        <v>265</v>
      </c>
      <c r="N110" t="s">
        <v>270</v>
      </c>
      <c r="O110" s="9">
        <v>0</v>
      </c>
      <c r="P110">
        <v>1747660</v>
      </c>
      <c r="Q110" t="s">
        <v>271</v>
      </c>
      <c r="S110">
        <v>5.6</v>
      </c>
      <c r="T110" s="10" t="s">
        <v>272</v>
      </c>
      <c r="U110">
        <v>1747660</v>
      </c>
      <c r="V110">
        <v>1</v>
      </c>
      <c r="W110" t="s">
        <v>200</v>
      </c>
      <c r="X110" t="s">
        <v>119</v>
      </c>
      <c r="Y110">
        <v>67</v>
      </c>
      <c r="Z110" s="16">
        <v>53111726.030000001</v>
      </c>
      <c r="AA110">
        <v>1.0449320794148001E-2</v>
      </c>
      <c r="AB110" s="10">
        <v>554981.46321836999</v>
      </c>
      <c r="AC110" t="s">
        <v>120</v>
      </c>
      <c r="AD110" t="s">
        <v>273</v>
      </c>
      <c r="AE110" t="s">
        <v>109</v>
      </c>
      <c r="AF110" t="s">
        <v>121</v>
      </c>
      <c r="AG110" t="s">
        <v>274</v>
      </c>
      <c r="AI110">
        <v>2.2200000000000002</v>
      </c>
      <c r="AJ110">
        <v>3700000000</v>
      </c>
      <c r="AK110">
        <v>7.82</v>
      </c>
      <c r="AL110" t="s">
        <v>265</v>
      </c>
      <c r="AM110" t="s">
        <v>120</v>
      </c>
      <c r="AN110">
        <v>5.6</v>
      </c>
      <c r="AO110" t="s">
        <v>120</v>
      </c>
      <c r="AP110" t="s">
        <v>265</v>
      </c>
      <c r="AQ110">
        <v>1</v>
      </c>
      <c r="AR110">
        <v>1</v>
      </c>
      <c r="AS110" t="s">
        <v>274</v>
      </c>
      <c r="AT110" t="s">
        <v>123</v>
      </c>
      <c r="AU110" t="s">
        <v>113</v>
      </c>
      <c r="AV110" t="s">
        <v>275</v>
      </c>
      <c r="AW110" t="s">
        <v>265</v>
      </c>
      <c r="AX110" t="s">
        <v>120</v>
      </c>
      <c r="AY110" t="s">
        <v>274</v>
      </c>
      <c r="BA110">
        <v>53111726.030000001</v>
      </c>
      <c r="BB110" t="s">
        <v>120</v>
      </c>
      <c r="BC110">
        <v>0</v>
      </c>
      <c r="BE110" t="s">
        <v>125</v>
      </c>
      <c r="BF110">
        <v>1.0449999999999999E-2</v>
      </c>
      <c r="BG110">
        <v>19717</v>
      </c>
      <c r="BH110">
        <v>1005199</v>
      </c>
      <c r="BI110" t="s">
        <v>109</v>
      </c>
      <c r="BJ110" t="s">
        <v>126</v>
      </c>
      <c r="BL110" t="s">
        <v>127</v>
      </c>
      <c r="BM110" t="s">
        <v>128</v>
      </c>
      <c r="BN110" t="s">
        <v>129</v>
      </c>
      <c r="BO110">
        <v>85948</v>
      </c>
      <c r="BQ110">
        <v>1298</v>
      </c>
      <c r="BR110">
        <v>4544</v>
      </c>
      <c r="BS110" t="s">
        <v>130</v>
      </c>
      <c r="BT110">
        <v>0</v>
      </c>
      <c r="BU110" t="s">
        <v>109</v>
      </c>
      <c r="BV110">
        <v>0</v>
      </c>
      <c r="BW110">
        <v>7.82</v>
      </c>
      <c r="BX110" t="s">
        <v>190</v>
      </c>
      <c r="BY110" t="s">
        <v>276</v>
      </c>
      <c r="BZ110" t="s">
        <v>273</v>
      </c>
      <c r="CA110" t="s">
        <v>132</v>
      </c>
      <c r="CD110" t="s">
        <v>276</v>
      </c>
      <c r="CE110" t="s">
        <v>277</v>
      </c>
      <c r="CF110" t="s">
        <v>172</v>
      </c>
      <c r="CG110" t="s">
        <v>135</v>
      </c>
      <c r="CI110" t="s">
        <v>278</v>
      </c>
      <c r="CM110" t="s">
        <v>265</v>
      </c>
    </row>
    <row r="111" spans="1:91">
      <c r="A111" t="s">
        <v>109</v>
      </c>
      <c r="B111" t="s">
        <v>110</v>
      </c>
      <c r="C111" t="s">
        <v>111</v>
      </c>
      <c r="D111" t="s">
        <v>112</v>
      </c>
      <c r="F111" t="s">
        <v>113</v>
      </c>
      <c r="G111" t="s">
        <v>109</v>
      </c>
      <c r="H111">
        <v>1</v>
      </c>
      <c r="I111" s="9">
        <v>0</v>
      </c>
      <c r="J111">
        <v>1</v>
      </c>
      <c r="L111">
        <v>1734997</v>
      </c>
      <c r="M111" t="s">
        <v>265</v>
      </c>
      <c r="N111" t="s">
        <v>167</v>
      </c>
      <c r="O111" s="9">
        <v>0</v>
      </c>
      <c r="P111">
        <v>1734398</v>
      </c>
      <c r="Q111" t="s">
        <v>116</v>
      </c>
      <c r="S111" s="9">
        <v>0</v>
      </c>
      <c r="T111" s="10" t="s">
        <v>117</v>
      </c>
      <c r="U111">
        <v>1734398</v>
      </c>
      <c r="V111">
        <v>2</v>
      </c>
      <c r="W111" t="s">
        <v>118</v>
      </c>
      <c r="X111" t="s">
        <v>119</v>
      </c>
      <c r="Y111">
        <v>0</v>
      </c>
      <c r="Z111" s="16">
        <v>-97816.35</v>
      </c>
      <c r="AA111">
        <v>1.0449320794148001E-2</v>
      </c>
      <c r="AB111" s="10">
        <v>-1022.11442006265</v>
      </c>
      <c r="AC111" t="s">
        <v>120</v>
      </c>
      <c r="AF111" t="s">
        <v>121</v>
      </c>
      <c r="AI111">
        <v>0</v>
      </c>
      <c r="AJ111" s="9">
        <v>0</v>
      </c>
      <c r="AK111" s="9">
        <v>0</v>
      </c>
      <c r="AL111" t="s">
        <v>265</v>
      </c>
      <c r="AM111" t="s">
        <v>120</v>
      </c>
      <c r="AN111" s="9">
        <v>0</v>
      </c>
      <c r="AO111" t="s">
        <v>122</v>
      </c>
      <c r="AP111" t="s">
        <v>265</v>
      </c>
      <c r="AQ111">
        <v>1</v>
      </c>
      <c r="AR111">
        <v>1</v>
      </c>
      <c r="AT111" t="s">
        <v>123</v>
      </c>
      <c r="AU111" t="s">
        <v>124</v>
      </c>
      <c r="AX111" t="s">
        <v>122</v>
      </c>
      <c r="BA111">
        <v>-97816.35</v>
      </c>
      <c r="BB111" t="s">
        <v>120</v>
      </c>
      <c r="BC111">
        <v>0</v>
      </c>
      <c r="BE111" t="s">
        <v>125</v>
      </c>
      <c r="BF111">
        <v>1.0449999999999999E-2</v>
      </c>
      <c r="BG111">
        <v>19717</v>
      </c>
      <c r="BH111">
        <v>1005199</v>
      </c>
      <c r="BI111" t="s">
        <v>109</v>
      </c>
      <c r="BJ111" t="s">
        <v>126</v>
      </c>
      <c r="BL111" t="s">
        <v>127</v>
      </c>
      <c r="BM111" t="s">
        <v>128</v>
      </c>
      <c r="BN111" t="s">
        <v>129</v>
      </c>
      <c r="BO111">
        <v>85948</v>
      </c>
      <c r="BQ111">
        <v>1298</v>
      </c>
      <c r="BR111">
        <v>314746</v>
      </c>
      <c r="BS111" t="s">
        <v>130</v>
      </c>
      <c r="BT111">
        <v>0</v>
      </c>
      <c r="BU111" t="s">
        <v>109</v>
      </c>
      <c r="BV111">
        <v>0</v>
      </c>
      <c r="BW111" s="9">
        <v>0</v>
      </c>
      <c r="BX111" t="s">
        <v>131</v>
      </c>
      <c r="BY111" t="s">
        <v>109</v>
      </c>
      <c r="BZ111" t="s">
        <v>109</v>
      </c>
      <c r="CA111" t="s">
        <v>132</v>
      </c>
      <c r="CD111" t="s">
        <v>109</v>
      </c>
      <c r="CE111" t="s">
        <v>133</v>
      </c>
      <c r="CF111" t="s">
        <v>134</v>
      </c>
      <c r="CG111" t="s">
        <v>135</v>
      </c>
      <c r="CI111" t="s">
        <v>136</v>
      </c>
      <c r="CM111" t="s">
        <v>265</v>
      </c>
    </row>
    <row r="112" spans="1:91">
      <c r="A112" t="s">
        <v>109</v>
      </c>
      <c r="B112" t="s">
        <v>174</v>
      </c>
      <c r="C112" t="s">
        <v>175</v>
      </c>
      <c r="D112" t="s">
        <v>197</v>
      </c>
      <c r="E112" t="s">
        <v>176</v>
      </c>
      <c r="F112" t="s">
        <v>113</v>
      </c>
      <c r="G112" t="s">
        <v>109</v>
      </c>
      <c r="H112">
        <v>1</v>
      </c>
      <c r="I112" s="9">
        <v>0</v>
      </c>
      <c r="J112">
        <v>1</v>
      </c>
      <c r="K112" t="s">
        <v>269</v>
      </c>
      <c r="L112">
        <v>1743047</v>
      </c>
      <c r="M112" t="s">
        <v>265</v>
      </c>
      <c r="N112" t="s">
        <v>279</v>
      </c>
      <c r="O112" s="9">
        <v>0</v>
      </c>
      <c r="P112">
        <v>1747662</v>
      </c>
      <c r="Q112" t="s">
        <v>271</v>
      </c>
      <c r="S112">
        <v>5.6</v>
      </c>
      <c r="T112" s="10" t="s">
        <v>280</v>
      </c>
      <c r="U112">
        <v>1747662</v>
      </c>
      <c r="V112">
        <v>1</v>
      </c>
      <c r="W112" t="s">
        <v>200</v>
      </c>
      <c r="X112" t="s">
        <v>119</v>
      </c>
      <c r="Y112">
        <v>67</v>
      </c>
      <c r="Z112" s="16">
        <v>41769452.049999997</v>
      </c>
      <c r="AA112">
        <v>1.0449320794148001E-2</v>
      </c>
      <c r="AB112" s="10">
        <v>436462.40386623202</v>
      </c>
      <c r="AC112" t="s">
        <v>120</v>
      </c>
      <c r="AD112" t="s">
        <v>273</v>
      </c>
      <c r="AE112" t="s">
        <v>109</v>
      </c>
      <c r="AF112" t="s">
        <v>121</v>
      </c>
      <c r="AG112" t="s">
        <v>274</v>
      </c>
      <c r="AI112">
        <v>0.55000000000000004</v>
      </c>
      <c r="AJ112">
        <v>3700000000</v>
      </c>
      <c r="AK112">
        <v>6.15</v>
      </c>
      <c r="AL112" t="s">
        <v>265</v>
      </c>
      <c r="AM112" t="s">
        <v>120</v>
      </c>
      <c r="AN112">
        <v>5.6</v>
      </c>
      <c r="AO112" t="s">
        <v>120</v>
      </c>
      <c r="AP112" t="s">
        <v>265</v>
      </c>
      <c r="AQ112">
        <v>1</v>
      </c>
      <c r="AR112">
        <v>1</v>
      </c>
      <c r="AS112" t="s">
        <v>274</v>
      </c>
      <c r="AT112" t="s">
        <v>123</v>
      </c>
      <c r="AU112" t="s">
        <v>113</v>
      </c>
      <c r="AV112" t="s">
        <v>275</v>
      </c>
      <c r="AW112" t="s">
        <v>265</v>
      </c>
      <c r="AX112" t="s">
        <v>122</v>
      </c>
      <c r="AY112" t="s">
        <v>274</v>
      </c>
      <c r="BA112">
        <v>41769452.049999997</v>
      </c>
      <c r="BB112" t="s">
        <v>120</v>
      </c>
      <c r="BC112">
        <v>0</v>
      </c>
      <c r="BE112" t="s">
        <v>125</v>
      </c>
      <c r="BF112">
        <v>1.0449999999999999E-2</v>
      </c>
      <c r="BG112">
        <v>19717</v>
      </c>
      <c r="BH112">
        <v>1005199</v>
      </c>
      <c r="BI112" t="s">
        <v>109</v>
      </c>
      <c r="BJ112" t="s">
        <v>126</v>
      </c>
      <c r="BL112" t="s">
        <v>127</v>
      </c>
      <c r="BM112" t="s">
        <v>128</v>
      </c>
      <c r="BN112" t="s">
        <v>129</v>
      </c>
      <c r="BO112">
        <v>85948</v>
      </c>
      <c r="BQ112">
        <v>0</v>
      </c>
      <c r="BR112">
        <v>4880</v>
      </c>
      <c r="BS112" t="s">
        <v>130</v>
      </c>
      <c r="BT112">
        <v>0</v>
      </c>
      <c r="BU112" t="s">
        <v>109</v>
      </c>
      <c r="BV112">
        <v>0</v>
      </c>
      <c r="BW112">
        <v>6.15</v>
      </c>
      <c r="BX112" t="s">
        <v>270</v>
      </c>
      <c r="BY112" t="s">
        <v>276</v>
      </c>
      <c r="BZ112" t="s">
        <v>273</v>
      </c>
      <c r="CA112" t="s">
        <v>149</v>
      </c>
      <c r="CD112" t="s">
        <v>276</v>
      </c>
      <c r="CE112" t="s">
        <v>277</v>
      </c>
      <c r="CF112" t="s">
        <v>172</v>
      </c>
      <c r="CG112" t="s">
        <v>135</v>
      </c>
      <c r="CI112" t="s">
        <v>281</v>
      </c>
      <c r="CM112" t="s">
        <v>265</v>
      </c>
    </row>
    <row r="113" spans="1:91">
      <c r="A113" t="s">
        <v>109</v>
      </c>
      <c r="B113" t="s">
        <v>110</v>
      </c>
      <c r="C113" t="s">
        <v>111</v>
      </c>
      <c r="D113" t="s">
        <v>112</v>
      </c>
      <c r="F113" t="s">
        <v>113</v>
      </c>
      <c r="G113" t="s">
        <v>109</v>
      </c>
      <c r="H113">
        <v>1</v>
      </c>
      <c r="I113" s="9">
        <v>0</v>
      </c>
      <c r="J113">
        <v>1</v>
      </c>
      <c r="L113">
        <v>1735003</v>
      </c>
      <c r="M113" t="s">
        <v>265</v>
      </c>
      <c r="N113" t="s">
        <v>115</v>
      </c>
      <c r="O113" s="9">
        <v>0</v>
      </c>
      <c r="P113">
        <v>1734404</v>
      </c>
      <c r="Q113" t="s">
        <v>116</v>
      </c>
      <c r="S113" s="9">
        <v>0</v>
      </c>
      <c r="T113" s="10" t="s">
        <v>117</v>
      </c>
      <c r="U113">
        <v>1734404</v>
      </c>
      <c r="V113">
        <v>2</v>
      </c>
      <c r="W113" t="s">
        <v>118</v>
      </c>
      <c r="X113" t="s">
        <v>119</v>
      </c>
      <c r="Y113">
        <v>0</v>
      </c>
      <c r="Z113" s="16">
        <v>-9981253.0399999991</v>
      </c>
      <c r="AA113">
        <v>1.0449320794148001E-2</v>
      </c>
      <c r="AB113" s="10">
        <v>-104297.314942524</v>
      </c>
      <c r="AC113" t="s">
        <v>120</v>
      </c>
      <c r="AF113" t="s">
        <v>121</v>
      </c>
      <c r="AI113">
        <v>0</v>
      </c>
      <c r="AJ113" s="9">
        <v>0</v>
      </c>
      <c r="AK113" s="9">
        <v>0</v>
      </c>
      <c r="AL113" t="s">
        <v>265</v>
      </c>
      <c r="AM113" t="s">
        <v>120</v>
      </c>
      <c r="AN113" s="9">
        <v>0</v>
      </c>
      <c r="AO113" t="s">
        <v>122</v>
      </c>
      <c r="AP113" t="s">
        <v>265</v>
      </c>
      <c r="AQ113">
        <v>1</v>
      </c>
      <c r="AR113">
        <v>1</v>
      </c>
      <c r="AT113" t="s">
        <v>123</v>
      </c>
      <c r="AU113" t="s">
        <v>124</v>
      </c>
      <c r="AX113" t="s">
        <v>122</v>
      </c>
      <c r="BA113">
        <v>-9981253.0399999991</v>
      </c>
      <c r="BB113" t="s">
        <v>120</v>
      </c>
      <c r="BC113">
        <v>0</v>
      </c>
      <c r="BE113" t="s">
        <v>125</v>
      </c>
      <c r="BF113">
        <v>1.0449999999999999E-2</v>
      </c>
      <c r="BG113">
        <v>19717</v>
      </c>
      <c r="BH113">
        <v>1005199</v>
      </c>
      <c r="BI113" t="s">
        <v>109</v>
      </c>
      <c r="BJ113" t="s">
        <v>126</v>
      </c>
      <c r="BL113" t="s">
        <v>127</v>
      </c>
      <c r="BM113" t="s">
        <v>128</v>
      </c>
      <c r="BN113" t="s">
        <v>129</v>
      </c>
      <c r="BO113">
        <v>85948</v>
      </c>
      <c r="BQ113">
        <v>1298</v>
      </c>
      <c r="BR113">
        <v>314752</v>
      </c>
      <c r="BS113" t="s">
        <v>130</v>
      </c>
      <c r="BT113">
        <v>0</v>
      </c>
      <c r="BU113" t="s">
        <v>109</v>
      </c>
      <c r="BV113">
        <v>0</v>
      </c>
      <c r="BW113" s="9">
        <v>0</v>
      </c>
      <c r="BX113" t="s">
        <v>131</v>
      </c>
      <c r="BY113" t="s">
        <v>109</v>
      </c>
      <c r="BZ113" t="s">
        <v>109</v>
      </c>
      <c r="CA113" t="s">
        <v>132</v>
      </c>
      <c r="CD113" t="s">
        <v>109</v>
      </c>
      <c r="CE113" t="s">
        <v>133</v>
      </c>
      <c r="CF113" t="s">
        <v>134</v>
      </c>
      <c r="CG113" t="s">
        <v>135</v>
      </c>
      <c r="CI113" t="s">
        <v>136</v>
      </c>
      <c r="CM113" t="s">
        <v>265</v>
      </c>
    </row>
    <row r="114" spans="1:91">
      <c r="A114" t="s">
        <v>109</v>
      </c>
      <c r="B114" t="s">
        <v>110</v>
      </c>
      <c r="C114" t="s">
        <v>111</v>
      </c>
      <c r="D114" t="s">
        <v>112</v>
      </c>
      <c r="F114" t="s">
        <v>113</v>
      </c>
      <c r="G114" t="s">
        <v>109</v>
      </c>
      <c r="H114">
        <v>1</v>
      </c>
      <c r="I114" s="9">
        <v>0</v>
      </c>
      <c r="J114">
        <v>1</v>
      </c>
      <c r="L114">
        <v>1735006</v>
      </c>
      <c r="M114" t="s">
        <v>265</v>
      </c>
      <c r="N114" t="s">
        <v>115</v>
      </c>
      <c r="O114" s="9">
        <v>0</v>
      </c>
      <c r="P114">
        <v>1734407</v>
      </c>
      <c r="Q114" t="s">
        <v>116</v>
      </c>
      <c r="S114" s="9">
        <v>0</v>
      </c>
      <c r="T114" s="10" t="s">
        <v>117</v>
      </c>
      <c r="U114">
        <v>1734407</v>
      </c>
      <c r="V114">
        <v>2</v>
      </c>
      <c r="W114" t="s">
        <v>118</v>
      </c>
      <c r="X114" t="s">
        <v>119</v>
      </c>
      <c r="Y114">
        <v>0</v>
      </c>
      <c r="Z114" s="16">
        <v>-2423298949.1300001</v>
      </c>
      <c r="AA114">
        <v>1.0449320794148001E-2</v>
      </c>
      <c r="AB114" s="15">
        <v>-25321828.0995811</v>
      </c>
      <c r="AC114" t="s">
        <v>120</v>
      </c>
      <c r="AF114" t="s">
        <v>121</v>
      </c>
      <c r="AI114">
        <v>0</v>
      </c>
      <c r="AJ114" s="9">
        <v>0</v>
      </c>
      <c r="AK114" s="9">
        <v>0</v>
      </c>
      <c r="AL114" t="s">
        <v>265</v>
      </c>
      <c r="AM114" t="s">
        <v>120</v>
      </c>
      <c r="AN114" s="9">
        <v>0</v>
      </c>
      <c r="AO114" t="s">
        <v>122</v>
      </c>
      <c r="AP114" t="s">
        <v>265</v>
      </c>
      <c r="AQ114">
        <v>1</v>
      </c>
      <c r="AR114">
        <v>1</v>
      </c>
      <c r="AT114" t="s">
        <v>123</v>
      </c>
      <c r="AU114" t="s">
        <v>124</v>
      </c>
      <c r="AX114" t="s">
        <v>122</v>
      </c>
      <c r="BA114">
        <v>-2423298949.1300001</v>
      </c>
      <c r="BB114" t="s">
        <v>120</v>
      </c>
      <c r="BC114">
        <v>0</v>
      </c>
      <c r="BE114" t="s">
        <v>125</v>
      </c>
      <c r="BF114">
        <v>1.0449999999999999E-2</v>
      </c>
      <c r="BG114">
        <v>19717</v>
      </c>
      <c r="BH114">
        <v>1005199</v>
      </c>
      <c r="BI114" t="s">
        <v>109</v>
      </c>
      <c r="BJ114" t="s">
        <v>126</v>
      </c>
      <c r="BL114" t="s">
        <v>127</v>
      </c>
      <c r="BM114" t="s">
        <v>128</v>
      </c>
      <c r="BN114" t="s">
        <v>129</v>
      </c>
      <c r="BO114">
        <v>85948</v>
      </c>
      <c r="BQ114">
        <v>1298</v>
      </c>
      <c r="BR114">
        <v>314756</v>
      </c>
      <c r="BS114" t="s">
        <v>130</v>
      </c>
      <c r="BT114">
        <v>0</v>
      </c>
      <c r="BU114" t="s">
        <v>109</v>
      </c>
      <c r="BV114">
        <v>0</v>
      </c>
      <c r="BW114" s="9">
        <v>0</v>
      </c>
      <c r="BX114" t="s">
        <v>131</v>
      </c>
      <c r="BY114" t="s">
        <v>109</v>
      </c>
      <c r="BZ114" t="s">
        <v>109</v>
      </c>
      <c r="CA114" t="s">
        <v>132</v>
      </c>
      <c r="CD114" t="s">
        <v>109</v>
      </c>
      <c r="CE114" t="s">
        <v>133</v>
      </c>
      <c r="CF114" t="s">
        <v>134</v>
      </c>
      <c r="CG114" t="s">
        <v>135</v>
      </c>
      <c r="CI114" t="s">
        <v>136</v>
      </c>
      <c r="CM114" t="s">
        <v>265</v>
      </c>
    </row>
    <row r="115" spans="1:91">
      <c r="A115" t="s">
        <v>109</v>
      </c>
      <c r="B115" t="s">
        <v>110</v>
      </c>
      <c r="C115" t="s">
        <v>111</v>
      </c>
      <c r="D115" t="s">
        <v>112</v>
      </c>
      <c r="F115" t="s">
        <v>113</v>
      </c>
      <c r="G115" t="s">
        <v>109</v>
      </c>
      <c r="H115">
        <v>1</v>
      </c>
      <c r="I115" s="9">
        <v>0</v>
      </c>
      <c r="J115">
        <v>1</v>
      </c>
      <c r="L115">
        <v>1735001</v>
      </c>
      <c r="M115" t="s">
        <v>265</v>
      </c>
      <c r="N115" t="s">
        <v>115</v>
      </c>
      <c r="O115" s="9">
        <v>0</v>
      </c>
      <c r="P115">
        <v>1734402</v>
      </c>
      <c r="Q115" t="s">
        <v>116</v>
      </c>
      <c r="S115" s="9">
        <v>0</v>
      </c>
      <c r="T115" s="10" t="s">
        <v>117</v>
      </c>
      <c r="U115">
        <v>1734402</v>
      </c>
      <c r="V115">
        <v>2</v>
      </c>
      <c r="W115" t="s">
        <v>118</v>
      </c>
      <c r="X115" t="s">
        <v>119</v>
      </c>
      <c r="Y115">
        <v>0</v>
      </c>
      <c r="Z115" s="16">
        <v>-54133393.539999999</v>
      </c>
      <c r="AA115">
        <v>1.0449320794148001E-2</v>
      </c>
      <c r="AB115" s="10">
        <v>-565657.19477531896</v>
      </c>
      <c r="AC115" t="s">
        <v>120</v>
      </c>
      <c r="AF115" t="s">
        <v>121</v>
      </c>
      <c r="AI115">
        <v>0</v>
      </c>
      <c r="AJ115" s="9">
        <v>0</v>
      </c>
      <c r="AK115" s="9">
        <v>0</v>
      </c>
      <c r="AL115" t="s">
        <v>265</v>
      </c>
      <c r="AM115" t="s">
        <v>120</v>
      </c>
      <c r="AN115" s="9">
        <v>0</v>
      </c>
      <c r="AO115" t="s">
        <v>122</v>
      </c>
      <c r="AP115" t="s">
        <v>265</v>
      </c>
      <c r="AQ115">
        <v>1</v>
      </c>
      <c r="AR115">
        <v>1</v>
      </c>
      <c r="AT115" t="s">
        <v>123</v>
      </c>
      <c r="AU115" t="s">
        <v>124</v>
      </c>
      <c r="AX115" t="s">
        <v>122</v>
      </c>
      <c r="BA115">
        <v>-54133393.539999999</v>
      </c>
      <c r="BB115" t="s">
        <v>120</v>
      </c>
      <c r="BC115">
        <v>0</v>
      </c>
      <c r="BE115" t="s">
        <v>125</v>
      </c>
      <c r="BF115">
        <v>1.0449999999999999E-2</v>
      </c>
      <c r="BG115">
        <v>19717</v>
      </c>
      <c r="BH115">
        <v>1005199</v>
      </c>
      <c r="BI115" t="s">
        <v>109</v>
      </c>
      <c r="BJ115" t="s">
        <v>126</v>
      </c>
      <c r="BL115" t="s">
        <v>127</v>
      </c>
      <c r="BM115" t="s">
        <v>128</v>
      </c>
      <c r="BN115" t="s">
        <v>129</v>
      </c>
      <c r="BO115">
        <v>85948</v>
      </c>
      <c r="BQ115">
        <v>1298</v>
      </c>
      <c r="BR115">
        <v>314750</v>
      </c>
      <c r="BS115" t="s">
        <v>130</v>
      </c>
      <c r="BT115">
        <v>0</v>
      </c>
      <c r="BU115" t="s">
        <v>109</v>
      </c>
      <c r="BV115">
        <v>0</v>
      </c>
      <c r="BW115" s="9">
        <v>0</v>
      </c>
      <c r="BX115" t="s">
        <v>131</v>
      </c>
      <c r="BY115" t="s">
        <v>109</v>
      </c>
      <c r="BZ115" t="s">
        <v>109</v>
      </c>
      <c r="CA115" t="s">
        <v>132</v>
      </c>
      <c r="CD115" t="s">
        <v>109</v>
      </c>
      <c r="CE115" t="s">
        <v>133</v>
      </c>
      <c r="CF115" t="s">
        <v>134</v>
      </c>
      <c r="CG115" t="s">
        <v>135</v>
      </c>
      <c r="CI115" t="s">
        <v>136</v>
      </c>
      <c r="CM115" t="s">
        <v>265</v>
      </c>
    </row>
    <row r="116" spans="1:91">
      <c r="A116" t="s">
        <v>109</v>
      </c>
      <c r="B116" t="s">
        <v>110</v>
      </c>
      <c r="C116" t="s">
        <v>111</v>
      </c>
      <c r="D116" t="s">
        <v>112</v>
      </c>
      <c r="F116" t="s">
        <v>113</v>
      </c>
      <c r="G116" t="s">
        <v>109</v>
      </c>
      <c r="H116">
        <v>1</v>
      </c>
      <c r="I116" s="9">
        <v>0</v>
      </c>
      <c r="J116">
        <v>1</v>
      </c>
      <c r="L116">
        <v>1734999</v>
      </c>
      <c r="M116" t="s">
        <v>265</v>
      </c>
      <c r="N116" t="s">
        <v>115</v>
      </c>
      <c r="O116" s="9">
        <v>0</v>
      </c>
      <c r="P116">
        <v>1734400</v>
      </c>
      <c r="Q116" t="s">
        <v>116</v>
      </c>
      <c r="S116" s="9">
        <v>0</v>
      </c>
      <c r="T116" s="10" t="s">
        <v>117</v>
      </c>
      <c r="U116">
        <v>1734400</v>
      </c>
      <c r="V116">
        <v>2</v>
      </c>
      <c r="W116" t="s">
        <v>118</v>
      </c>
      <c r="X116" t="s">
        <v>119</v>
      </c>
      <c r="Y116">
        <v>0</v>
      </c>
      <c r="Z116" s="16">
        <v>-4.5199999999999996</v>
      </c>
      <c r="AA116">
        <v>1.0449320794148001E-2</v>
      </c>
      <c r="AB116" s="10">
        <v>-4.7230929989548899E-2</v>
      </c>
      <c r="AC116" t="s">
        <v>120</v>
      </c>
      <c r="AF116" t="s">
        <v>121</v>
      </c>
      <c r="AI116">
        <v>0</v>
      </c>
      <c r="AJ116" s="9">
        <v>0</v>
      </c>
      <c r="AK116" s="9">
        <v>0</v>
      </c>
      <c r="AL116" t="s">
        <v>265</v>
      </c>
      <c r="AM116" t="s">
        <v>120</v>
      </c>
      <c r="AN116" s="9">
        <v>0</v>
      </c>
      <c r="AO116" t="s">
        <v>122</v>
      </c>
      <c r="AP116" t="s">
        <v>265</v>
      </c>
      <c r="AQ116">
        <v>1</v>
      </c>
      <c r="AR116">
        <v>1</v>
      </c>
      <c r="AT116" t="s">
        <v>123</v>
      </c>
      <c r="AU116" t="s">
        <v>124</v>
      </c>
      <c r="AX116" t="s">
        <v>122</v>
      </c>
      <c r="BA116">
        <v>-4.5199999999999996</v>
      </c>
      <c r="BB116" t="s">
        <v>120</v>
      </c>
      <c r="BC116">
        <v>0</v>
      </c>
      <c r="BE116" t="s">
        <v>125</v>
      </c>
      <c r="BF116">
        <v>1.0449999999999999E-2</v>
      </c>
      <c r="BG116">
        <v>19717</v>
      </c>
      <c r="BH116">
        <v>1005199</v>
      </c>
      <c r="BI116" t="s">
        <v>109</v>
      </c>
      <c r="BJ116" t="s">
        <v>126</v>
      </c>
      <c r="BL116" t="s">
        <v>127</v>
      </c>
      <c r="BM116" t="s">
        <v>128</v>
      </c>
      <c r="BN116" t="s">
        <v>129</v>
      </c>
      <c r="BO116">
        <v>85948</v>
      </c>
      <c r="BQ116">
        <v>1298</v>
      </c>
      <c r="BR116">
        <v>314748</v>
      </c>
      <c r="BS116" t="s">
        <v>130</v>
      </c>
      <c r="BT116">
        <v>0</v>
      </c>
      <c r="BU116" t="s">
        <v>109</v>
      </c>
      <c r="BV116">
        <v>0</v>
      </c>
      <c r="BW116" s="9">
        <v>0</v>
      </c>
      <c r="BX116" t="s">
        <v>131</v>
      </c>
      <c r="BY116" t="s">
        <v>109</v>
      </c>
      <c r="BZ116" t="s">
        <v>109</v>
      </c>
      <c r="CA116" t="s">
        <v>132</v>
      </c>
      <c r="CD116" t="s">
        <v>109</v>
      </c>
      <c r="CE116" t="s">
        <v>133</v>
      </c>
      <c r="CF116" t="s">
        <v>134</v>
      </c>
      <c r="CG116" t="s">
        <v>135</v>
      </c>
      <c r="CI116" t="s">
        <v>136</v>
      </c>
      <c r="CM116" t="s">
        <v>265</v>
      </c>
    </row>
    <row r="117" spans="1:91">
      <c r="A117" t="s">
        <v>109</v>
      </c>
      <c r="B117" t="s">
        <v>156</v>
      </c>
      <c r="C117" t="s">
        <v>111</v>
      </c>
      <c r="D117" t="s">
        <v>157</v>
      </c>
      <c r="E117" t="s">
        <v>158</v>
      </c>
      <c r="F117" t="s">
        <v>159</v>
      </c>
      <c r="G117" t="s">
        <v>109</v>
      </c>
      <c r="H117">
        <v>1</v>
      </c>
      <c r="I117" s="9">
        <v>0</v>
      </c>
      <c r="J117">
        <v>1</v>
      </c>
      <c r="L117">
        <v>1735356</v>
      </c>
      <c r="M117" t="s">
        <v>265</v>
      </c>
      <c r="N117" t="s">
        <v>282</v>
      </c>
      <c r="O117" s="9">
        <v>0</v>
      </c>
      <c r="P117">
        <v>1734757</v>
      </c>
      <c r="S117" s="9">
        <v>0</v>
      </c>
      <c r="T117" s="10" t="s">
        <v>161</v>
      </c>
      <c r="U117">
        <v>1734757</v>
      </c>
      <c r="V117">
        <v>1</v>
      </c>
      <c r="X117" t="s">
        <v>137</v>
      </c>
      <c r="Y117">
        <v>0</v>
      </c>
      <c r="Z117" s="16">
        <v>-1677066644</v>
      </c>
      <c r="AA117">
        <v>1.0449320794148001E-2</v>
      </c>
      <c r="AB117" s="15">
        <v>-17524207.356321201</v>
      </c>
      <c r="AC117" t="s">
        <v>120</v>
      </c>
      <c r="AF117" t="s">
        <v>146</v>
      </c>
      <c r="AI117">
        <v>0</v>
      </c>
      <c r="AJ117" s="9">
        <v>0</v>
      </c>
      <c r="AK117" s="9">
        <v>0</v>
      </c>
      <c r="AL117" t="s">
        <v>265</v>
      </c>
      <c r="AM117" t="s">
        <v>120</v>
      </c>
      <c r="AN117" s="9">
        <v>0</v>
      </c>
      <c r="AO117" t="s">
        <v>122</v>
      </c>
      <c r="AQ117">
        <v>0</v>
      </c>
      <c r="AR117" s="9">
        <v>0</v>
      </c>
      <c r="AT117" t="s">
        <v>123</v>
      </c>
      <c r="AU117" t="s">
        <v>157</v>
      </c>
      <c r="AX117" t="s">
        <v>122</v>
      </c>
      <c r="BA117">
        <v>0</v>
      </c>
      <c r="BB117" t="s">
        <v>120</v>
      </c>
      <c r="BC117">
        <v>0</v>
      </c>
      <c r="BD117" t="s">
        <v>283</v>
      </c>
      <c r="BE117" t="s">
        <v>125</v>
      </c>
      <c r="BF117">
        <v>1.0449999999999999E-2</v>
      </c>
      <c r="BG117">
        <v>19717</v>
      </c>
      <c r="BH117">
        <v>1005199</v>
      </c>
      <c r="BI117" t="s">
        <v>109</v>
      </c>
      <c r="BJ117" t="s">
        <v>126</v>
      </c>
      <c r="BL117" t="s">
        <v>127</v>
      </c>
      <c r="BM117" t="s">
        <v>128</v>
      </c>
      <c r="BN117" t="s">
        <v>129</v>
      </c>
      <c r="BO117">
        <v>85948</v>
      </c>
      <c r="BQ117">
        <v>1425</v>
      </c>
      <c r="BR117">
        <v>244876</v>
      </c>
      <c r="BS117" t="s">
        <v>130</v>
      </c>
      <c r="BT117">
        <v>0</v>
      </c>
      <c r="BU117" t="s">
        <v>109</v>
      </c>
      <c r="BV117">
        <v>0</v>
      </c>
      <c r="BW117" s="9">
        <v>0</v>
      </c>
      <c r="BX117" t="s">
        <v>163</v>
      </c>
      <c r="BZ117" t="s">
        <v>109</v>
      </c>
      <c r="CA117" t="s">
        <v>132</v>
      </c>
      <c r="CD117" t="s">
        <v>109</v>
      </c>
      <c r="CF117" t="s">
        <v>161</v>
      </c>
      <c r="CG117" t="s">
        <v>152</v>
      </c>
      <c r="CI117" t="s">
        <v>284</v>
      </c>
      <c r="CM117" t="s">
        <v>265</v>
      </c>
    </row>
    <row r="118" spans="1:91">
      <c r="A118" t="s">
        <v>109</v>
      </c>
      <c r="B118" t="s">
        <v>174</v>
      </c>
      <c r="C118" t="s">
        <v>175</v>
      </c>
      <c r="D118" t="s">
        <v>197</v>
      </c>
      <c r="E118" t="s">
        <v>176</v>
      </c>
      <c r="F118" t="s">
        <v>113</v>
      </c>
      <c r="G118" t="s">
        <v>109</v>
      </c>
      <c r="H118">
        <v>1</v>
      </c>
      <c r="I118" s="9">
        <v>0</v>
      </c>
      <c r="J118">
        <v>1</v>
      </c>
      <c r="K118" t="s">
        <v>269</v>
      </c>
      <c r="L118">
        <v>1743047</v>
      </c>
      <c r="M118" t="s">
        <v>265</v>
      </c>
      <c r="N118" t="s">
        <v>270</v>
      </c>
      <c r="O118" s="9">
        <v>0</v>
      </c>
      <c r="P118">
        <v>1747662</v>
      </c>
      <c r="Q118" t="s">
        <v>271</v>
      </c>
      <c r="S118">
        <v>5.6</v>
      </c>
      <c r="T118" s="10" t="s">
        <v>280</v>
      </c>
      <c r="U118">
        <v>1747662</v>
      </c>
      <c r="V118">
        <v>1</v>
      </c>
      <c r="W118" t="s">
        <v>200</v>
      </c>
      <c r="X118" t="s">
        <v>137</v>
      </c>
      <c r="Y118">
        <v>67</v>
      </c>
      <c r="Z118" s="16">
        <v>-41769452.049999997</v>
      </c>
      <c r="AA118">
        <v>1.0449320794148001E-2</v>
      </c>
      <c r="AB118" s="10">
        <v>-436462.40386623202</v>
      </c>
      <c r="AC118" t="s">
        <v>120</v>
      </c>
      <c r="AD118" t="s">
        <v>273</v>
      </c>
      <c r="AE118" t="s">
        <v>109</v>
      </c>
      <c r="AF118" t="s">
        <v>121</v>
      </c>
      <c r="AG118" t="s">
        <v>274</v>
      </c>
      <c r="AI118">
        <v>0.55000000000000004</v>
      </c>
      <c r="AJ118">
        <v>-3700000000</v>
      </c>
      <c r="AK118">
        <v>6.15</v>
      </c>
      <c r="AL118" t="s">
        <v>265</v>
      </c>
      <c r="AM118" t="s">
        <v>120</v>
      </c>
      <c r="AN118">
        <v>5.6</v>
      </c>
      <c r="AO118" t="s">
        <v>120</v>
      </c>
      <c r="AP118" t="s">
        <v>265</v>
      </c>
      <c r="AQ118">
        <v>1</v>
      </c>
      <c r="AR118">
        <v>1</v>
      </c>
      <c r="AS118" t="s">
        <v>274</v>
      </c>
      <c r="AT118" t="s">
        <v>123</v>
      </c>
      <c r="AU118" t="s">
        <v>113</v>
      </c>
      <c r="AV118" t="s">
        <v>275</v>
      </c>
      <c r="AW118" t="s">
        <v>265</v>
      </c>
      <c r="AX118" t="s">
        <v>122</v>
      </c>
      <c r="AY118" t="s">
        <v>274</v>
      </c>
      <c r="BA118">
        <v>-41769452.049999997</v>
      </c>
      <c r="BB118" t="s">
        <v>120</v>
      </c>
      <c r="BC118">
        <v>0</v>
      </c>
      <c r="BE118" t="s">
        <v>125</v>
      </c>
      <c r="BF118">
        <v>1.0449999999999999E-2</v>
      </c>
      <c r="BG118">
        <v>19717</v>
      </c>
      <c r="BH118">
        <v>1005199</v>
      </c>
      <c r="BI118" t="s">
        <v>109</v>
      </c>
      <c r="BJ118" t="s">
        <v>126</v>
      </c>
      <c r="BL118" t="s">
        <v>127</v>
      </c>
      <c r="BM118" t="s">
        <v>128</v>
      </c>
      <c r="BN118" t="s">
        <v>129</v>
      </c>
      <c r="BO118">
        <v>85948</v>
      </c>
      <c r="BQ118">
        <v>0</v>
      </c>
      <c r="BR118">
        <v>4644</v>
      </c>
      <c r="BS118" t="s">
        <v>130</v>
      </c>
      <c r="BT118">
        <v>0</v>
      </c>
      <c r="BU118" t="s">
        <v>109</v>
      </c>
      <c r="BV118">
        <v>0</v>
      </c>
      <c r="BW118">
        <v>6.15</v>
      </c>
      <c r="BX118" t="s">
        <v>279</v>
      </c>
      <c r="BY118" t="s">
        <v>276</v>
      </c>
      <c r="BZ118" t="s">
        <v>273</v>
      </c>
      <c r="CA118" t="s">
        <v>132</v>
      </c>
      <c r="CD118" t="s">
        <v>276</v>
      </c>
      <c r="CE118" t="s">
        <v>277</v>
      </c>
      <c r="CF118" t="s">
        <v>172</v>
      </c>
      <c r="CG118" t="s">
        <v>135</v>
      </c>
      <c r="CI118" t="s">
        <v>278</v>
      </c>
      <c r="CM118" t="s">
        <v>265</v>
      </c>
    </row>
    <row r="119" spans="1:91">
      <c r="A119" t="s">
        <v>109</v>
      </c>
      <c r="B119" t="s">
        <v>110</v>
      </c>
      <c r="C119" t="s">
        <v>111</v>
      </c>
      <c r="D119" t="s">
        <v>112</v>
      </c>
      <c r="F119" t="s">
        <v>113</v>
      </c>
      <c r="G119" t="s">
        <v>109</v>
      </c>
      <c r="H119">
        <v>1</v>
      </c>
      <c r="I119" s="9">
        <v>0</v>
      </c>
      <c r="J119">
        <v>1</v>
      </c>
      <c r="L119">
        <v>1735004</v>
      </c>
      <c r="M119" t="s">
        <v>265</v>
      </c>
      <c r="N119" t="s">
        <v>167</v>
      </c>
      <c r="O119" s="9">
        <v>0</v>
      </c>
      <c r="P119">
        <v>1734405</v>
      </c>
      <c r="Q119" t="s">
        <v>116</v>
      </c>
      <c r="S119" s="9">
        <v>0</v>
      </c>
      <c r="T119" s="10" t="s">
        <v>117</v>
      </c>
      <c r="U119">
        <v>1734405</v>
      </c>
      <c r="V119">
        <v>2</v>
      </c>
      <c r="W119" t="s">
        <v>118</v>
      </c>
      <c r="X119" t="s">
        <v>137</v>
      </c>
      <c r="Y119">
        <v>0</v>
      </c>
      <c r="Z119" s="16">
        <v>0.09</v>
      </c>
      <c r="AA119">
        <v>1.0449320794148001E-2</v>
      </c>
      <c r="AB119" s="15">
        <v>9.4043887147331998E-4</v>
      </c>
      <c r="AC119" t="s">
        <v>120</v>
      </c>
      <c r="AF119" t="s">
        <v>121</v>
      </c>
      <c r="AI119">
        <v>0</v>
      </c>
      <c r="AJ119" s="9">
        <v>0</v>
      </c>
      <c r="AK119" s="9">
        <v>0</v>
      </c>
      <c r="AL119" t="s">
        <v>265</v>
      </c>
      <c r="AM119" t="s">
        <v>120</v>
      </c>
      <c r="AN119" s="9">
        <v>0</v>
      </c>
      <c r="AO119" t="s">
        <v>122</v>
      </c>
      <c r="AP119" t="s">
        <v>265</v>
      </c>
      <c r="AQ119">
        <v>1</v>
      </c>
      <c r="AR119">
        <v>1</v>
      </c>
      <c r="AT119" t="s">
        <v>123</v>
      </c>
      <c r="AU119" t="s">
        <v>124</v>
      </c>
      <c r="AX119" t="s">
        <v>120</v>
      </c>
      <c r="BA119">
        <v>0.09</v>
      </c>
      <c r="BB119" t="s">
        <v>120</v>
      </c>
      <c r="BC119">
        <v>0</v>
      </c>
      <c r="BE119" t="s">
        <v>125</v>
      </c>
      <c r="BF119">
        <v>1.0449999999999999E-2</v>
      </c>
      <c r="BG119">
        <v>19717</v>
      </c>
      <c r="BH119">
        <v>1005199</v>
      </c>
      <c r="BI119" t="s">
        <v>109</v>
      </c>
      <c r="BJ119" t="s">
        <v>126</v>
      </c>
      <c r="BL119" t="s">
        <v>127</v>
      </c>
      <c r="BM119" t="s">
        <v>128</v>
      </c>
      <c r="BN119" t="s">
        <v>129</v>
      </c>
      <c r="BO119">
        <v>85948</v>
      </c>
      <c r="BQ119">
        <v>1298</v>
      </c>
      <c r="BR119">
        <v>314754</v>
      </c>
      <c r="BS119" t="s">
        <v>130</v>
      </c>
      <c r="BT119">
        <v>0</v>
      </c>
      <c r="BU119" t="s">
        <v>109</v>
      </c>
      <c r="BV119">
        <v>0</v>
      </c>
      <c r="BW119" s="9">
        <v>0</v>
      </c>
      <c r="BX119" t="s">
        <v>131</v>
      </c>
      <c r="BY119" t="s">
        <v>109</v>
      </c>
      <c r="BZ119" t="s">
        <v>109</v>
      </c>
      <c r="CA119" t="s">
        <v>132</v>
      </c>
      <c r="CD119" t="s">
        <v>109</v>
      </c>
      <c r="CE119" t="s">
        <v>133</v>
      </c>
      <c r="CF119" t="s">
        <v>134</v>
      </c>
      <c r="CG119" t="s">
        <v>135</v>
      </c>
      <c r="CI119" t="s">
        <v>136</v>
      </c>
      <c r="CM119" t="s">
        <v>265</v>
      </c>
    </row>
    <row r="120" spans="1:91">
      <c r="A120" t="s">
        <v>109</v>
      </c>
      <c r="B120" t="s">
        <v>174</v>
      </c>
      <c r="C120" t="s">
        <v>175</v>
      </c>
      <c r="D120" t="s">
        <v>176</v>
      </c>
      <c r="F120" t="s">
        <v>113</v>
      </c>
      <c r="G120" t="s">
        <v>109</v>
      </c>
      <c r="H120">
        <v>1</v>
      </c>
      <c r="I120" s="9">
        <v>0</v>
      </c>
      <c r="J120">
        <v>1</v>
      </c>
      <c r="L120">
        <v>1747066</v>
      </c>
      <c r="M120" t="s">
        <v>265</v>
      </c>
      <c r="N120" t="s">
        <v>268</v>
      </c>
      <c r="O120" s="9">
        <v>0</v>
      </c>
      <c r="P120">
        <v>1754713</v>
      </c>
      <c r="Q120" t="s">
        <v>267</v>
      </c>
      <c r="S120" s="9">
        <v>0</v>
      </c>
      <c r="T120" s="10" t="s">
        <v>250</v>
      </c>
      <c r="U120">
        <v>1754713</v>
      </c>
      <c r="V120">
        <v>1</v>
      </c>
      <c r="W120" t="s">
        <v>118</v>
      </c>
      <c r="X120" t="s">
        <v>119</v>
      </c>
      <c r="Y120">
        <v>3</v>
      </c>
      <c r="Z120" s="16">
        <v>4198755.9452054799</v>
      </c>
      <c r="AA120">
        <v>1.0449320794148001E-2</v>
      </c>
      <c r="AB120" s="10">
        <v>43874.147807788097</v>
      </c>
      <c r="AC120" t="s">
        <v>122</v>
      </c>
      <c r="AD120" t="s">
        <v>109</v>
      </c>
      <c r="AE120" t="s">
        <v>133</v>
      </c>
      <c r="AF120" t="s">
        <v>121</v>
      </c>
      <c r="AI120">
        <v>0</v>
      </c>
      <c r="AJ120">
        <v>7992000000</v>
      </c>
      <c r="AK120">
        <v>6.3920000000000003</v>
      </c>
      <c r="AL120" t="s">
        <v>265</v>
      </c>
      <c r="AM120" t="s">
        <v>120</v>
      </c>
      <c r="AN120" s="9">
        <v>0</v>
      </c>
      <c r="AO120" t="s">
        <v>122</v>
      </c>
      <c r="AP120" t="s">
        <v>265</v>
      </c>
      <c r="AQ120">
        <v>1</v>
      </c>
      <c r="AR120">
        <v>1</v>
      </c>
      <c r="AT120" t="s">
        <v>123</v>
      </c>
      <c r="AU120" t="s">
        <v>113</v>
      </c>
      <c r="AW120" t="s">
        <v>265</v>
      </c>
      <c r="AX120" t="s">
        <v>120</v>
      </c>
      <c r="BA120">
        <v>4198755.9452050002</v>
      </c>
      <c r="BB120" t="s">
        <v>120</v>
      </c>
      <c r="BC120">
        <v>0</v>
      </c>
      <c r="BE120" t="s">
        <v>125</v>
      </c>
      <c r="BF120">
        <v>1.0449999999999999E-2</v>
      </c>
      <c r="BG120">
        <v>19717</v>
      </c>
      <c r="BH120">
        <v>1005199</v>
      </c>
      <c r="BI120" t="s">
        <v>109</v>
      </c>
      <c r="BJ120" t="s">
        <v>126</v>
      </c>
      <c r="BL120" t="s">
        <v>127</v>
      </c>
      <c r="BM120" t="s">
        <v>128</v>
      </c>
      <c r="BN120" t="s">
        <v>129</v>
      </c>
      <c r="BO120">
        <v>85948</v>
      </c>
      <c r="BQ120">
        <v>0</v>
      </c>
      <c r="BR120">
        <v>244540</v>
      </c>
      <c r="BS120" t="s">
        <v>130</v>
      </c>
      <c r="BT120">
        <v>0</v>
      </c>
      <c r="BU120" t="s">
        <v>109</v>
      </c>
      <c r="BV120">
        <v>0</v>
      </c>
      <c r="BW120">
        <v>6.3920000000000003</v>
      </c>
      <c r="BX120" t="s">
        <v>266</v>
      </c>
      <c r="BY120" t="s">
        <v>254</v>
      </c>
      <c r="BZ120" t="s">
        <v>109</v>
      </c>
      <c r="CA120" t="s">
        <v>132</v>
      </c>
      <c r="CD120" t="s">
        <v>109</v>
      </c>
      <c r="CE120" t="s">
        <v>133</v>
      </c>
      <c r="CF120" t="s">
        <v>172</v>
      </c>
      <c r="CG120" t="s">
        <v>135</v>
      </c>
      <c r="CI120" t="s">
        <v>164</v>
      </c>
      <c r="CJ120" t="s">
        <v>155</v>
      </c>
      <c r="CM120" t="s">
        <v>265</v>
      </c>
    </row>
    <row r="121" spans="1:91">
      <c r="A121" t="s">
        <v>109</v>
      </c>
      <c r="B121" t="s">
        <v>174</v>
      </c>
      <c r="C121" t="s">
        <v>175</v>
      </c>
      <c r="D121" t="s">
        <v>176</v>
      </c>
      <c r="F121" t="s">
        <v>113</v>
      </c>
      <c r="G121" t="s">
        <v>109</v>
      </c>
      <c r="H121">
        <v>1</v>
      </c>
      <c r="I121" s="9">
        <v>0</v>
      </c>
      <c r="J121">
        <v>1</v>
      </c>
      <c r="L121">
        <v>1735277</v>
      </c>
      <c r="M121" t="s">
        <v>265</v>
      </c>
      <c r="N121" t="s">
        <v>268</v>
      </c>
      <c r="O121" s="9">
        <v>0</v>
      </c>
      <c r="P121">
        <v>1734678</v>
      </c>
      <c r="Q121" t="s">
        <v>267</v>
      </c>
      <c r="S121" s="9">
        <v>0</v>
      </c>
      <c r="T121" s="10" t="s">
        <v>250</v>
      </c>
      <c r="U121">
        <v>1734678</v>
      </c>
      <c r="V121">
        <v>2</v>
      </c>
      <c r="W121" t="s">
        <v>118</v>
      </c>
      <c r="X121" t="s">
        <v>119</v>
      </c>
      <c r="Y121">
        <v>1</v>
      </c>
      <c r="Z121" s="16">
        <v>5598341.2602739697</v>
      </c>
      <c r="AA121">
        <v>1.0449320794148001E-2</v>
      </c>
      <c r="AB121" s="10">
        <v>58498.863743717498</v>
      </c>
      <c r="AC121" t="s">
        <v>120</v>
      </c>
      <c r="AD121" t="s">
        <v>220</v>
      </c>
      <c r="AE121" t="s">
        <v>109</v>
      </c>
      <c r="AF121" t="s">
        <v>121</v>
      </c>
      <c r="AI121">
        <v>0</v>
      </c>
      <c r="AJ121">
        <v>7992000000</v>
      </c>
      <c r="AK121">
        <v>25.568000000000001</v>
      </c>
      <c r="AL121" t="s">
        <v>265</v>
      </c>
      <c r="AM121" t="s">
        <v>120</v>
      </c>
      <c r="AN121" s="9">
        <v>0</v>
      </c>
      <c r="AO121" t="s">
        <v>122</v>
      </c>
      <c r="AP121" t="s">
        <v>265</v>
      </c>
      <c r="AQ121">
        <v>1</v>
      </c>
      <c r="AR121">
        <v>1</v>
      </c>
      <c r="AT121" t="s">
        <v>123</v>
      </c>
      <c r="AU121" t="s">
        <v>113</v>
      </c>
      <c r="AW121" t="s">
        <v>265</v>
      </c>
      <c r="AX121" t="s">
        <v>120</v>
      </c>
      <c r="BA121">
        <v>5598341.2602740005</v>
      </c>
      <c r="BB121" t="s">
        <v>120</v>
      </c>
      <c r="BC121">
        <v>0</v>
      </c>
      <c r="BE121" t="s">
        <v>125</v>
      </c>
      <c r="BF121">
        <v>1.0449999999999999E-2</v>
      </c>
      <c r="BG121">
        <v>19717</v>
      </c>
      <c r="BH121">
        <v>1005199</v>
      </c>
      <c r="BI121" t="s">
        <v>109</v>
      </c>
      <c r="BJ121" t="s">
        <v>126</v>
      </c>
      <c r="BL121" t="s">
        <v>127</v>
      </c>
      <c r="BM121" t="s">
        <v>128</v>
      </c>
      <c r="BN121" t="s">
        <v>129</v>
      </c>
      <c r="BO121">
        <v>85948</v>
      </c>
      <c r="BQ121">
        <v>0</v>
      </c>
      <c r="BR121">
        <v>244593</v>
      </c>
      <c r="BS121" t="s">
        <v>130</v>
      </c>
      <c r="BT121">
        <v>0</v>
      </c>
      <c r="BU121" t="s">
        <v>109</v>
      </c>
      <c r="BV121">
        <v>0</v>
      </c>
      <c r="BW121">
        <v>25.568000000000001</v>
      </c>
      <c r="BX121" t="s">
        <v>266</v>
      </c>
      <c r="BY121" t="s">
        <v>133</v>
      </c>
      <c r="BZ121" t="s">
        <v>220</v>
      </c>
      <c r="CA121" t="s">
        <v>132</v>
      </c>
      <c r="CD121" t="s">
        <v>220</v>
      </c>
      <c r="CE121" t="s">
        <v>109</v>
      </c>
      <c r="CF121" t="s">
        <v>172</v>
      </c>
      <c r="CG121" t="s">
        <v>135</v>
      </c>
      <c r="CI121" t="s">
        <v>164</v>
      </c>
      <c r="CM121" t="s">
        <v>265</v>
      </c>
    </row>
    <row r="122" spans="1:91">
      <c r="A122" t="s">
        <v>109</v>
      </c>
      <c r="B122" t="s">
        <v>110</v>
      </c>
      <c r="C122" t="s">
        <v>111</v>
      </c>
      <c r="D122" t="s">
        <v>112</v>
      </c>
      <c r="F122" t="s">
        <v>113</v>
      </c>
      <c r="G122" t="s">
        <v>109</v>
      </c>
      <c r="H122">
        <v>1</v>
      </c>
      <c r="I122" s="9">
        <v>0</v>
      </c>
      <c r="J122">
        <v>1</v>
      </c>
      <c r="L122">
        <v>1735008</v>
      </c>
      <c r="M122" t="s">
        <v>265</v>
      </c>
      <c r="N122" t="s">
        <v>167</v>
      </c>
      <c r="O122" s="9">
        <v>0</v>
      </c>
      <c r="P122">
        <v>1734409</v>
      </c>
      <c r="Q122" t="s">
        <v>116</v>
      </c>
      <c r="S122" s="9">
        <v>0</v>
      </c>
      <c r="T122" s="10" t="s">
        <v>117</v>
      </c>
      <c r="U122">
        <v>1734409</v>
      </c>
      <c r="V122">
        <v>2</v>
      </c>
      <c r="W122" t="s">
        <v>118</v>
      </c>
      <c r="X122" t="s">
        <v>119</v>
      </c>
      <c r="Y122">
        <v>0</v>
      </c>
      <c r="Z122" s="16">
        <v>-22785.79</v>
      </c>
      <c r="AA122">
        <v>1.0449320794148001E-2</v>
      </c>
      <c r="AB122" s="10">
        <v>-238.096029258089</v>
      </c>
      <c r="AC122" t="s">
        <v>120</v>
      </c>
      <c r="AF122" t="s">
        <v>121</v>
      </c>
      <c r="AI122">
        <v>0</v>
      </c>
      <c r="AJ122" s="9">
        <v>0</v>
      </c>
      <c r="AK122" s="9">
        <v>0</v>
      </c>
      <c r="AL122" t="s">
        <v>265</v>
      </c>
      <c r="AM122" t="s">
        <v>120</v>
      </c>
      <c r="AN122" s="9">
        <v>0</v>
      </c>
      <c r="AO122" t="s">
        <v>122</v>
      </c>
      <c r="AP122" t="s">
        <v>265</v>
      </c>
      <c r="AQ122">
        <v>1</v>
      </c>
      <c r="AR122">
        <v>1</v>
      </c>
      <c r="AT122" t="s">
        <v>123</v>
      </c>
      <c r="AU122" t="s">
        <v>124</v>
      </c>
      <c r="AX122" t="s">
        <v>122</v>
      </c>
      <c r="BA122">
        <v>-22785.79</v>
      </c>
      <c r="BB122" t="s">
        <v>120</v>
      </c>
      <c r="BC122">
        <v>0</v>
      </c>
      <c r="BE122" t="s">
        <v>125</v>
      </c>
      <c r="BF122">
        <v>1.0449999999999999E-2</v>
      </c>
      <c r="BG122">
        <v>19717</v>
      </c>
      <c r="BH122">
        <v>1005199</v>
      </c>
      <c r="BI122" t="s">
        <v>109</v>
      </c>
      <c r="BJ122" t="s">
        <v>126</v>
      </c>
      <c r="BL122" t="s">
        <v>127</v>
      </c>
      <c r="BM122" t="s">
        <v>128</v>
      </c>
      <c r="BN122" t="s">
        <v>129</v>
      </c>
      <c r="BO122">
        <v>85948</v>
      </c>
      <c r="BQ122">
        <v>1298</v>
      </c>
      <c r="BR122">
        <v>314758</v>
      </c>
      <c r="BS122" t="s">
        <v>130</v>
      </c>
      <c r="BT122">
        <v>0</v>
      </c>
      <c r="BU122" t="s">
        <v>109</v>
      </c>
      <c r="BV122">
        <v>0</v>
      </c>
      <c r="BW122" s="9">
        <v>0</v>
      </c>
      <c r="BX122" t="s">
        <v>131</v>
      </c>
      <c r="BY122" t="s">
        <v>109</v>
      </c>
      <c r="BZ122" t="s">
        <v>109</v>
      </c>
      <c r="CA122" t="s">
        <v>132</v>
      </c>
      <c r="CD122" t="s">
        <v>109</v>
      </c>
      <c r="CE122" t="s">
        <v>133</v>
      </c>
      <c r="CF122" t="s">
        <v>134</v>
      </c>
      <c r="CG122" t="s">
        <v>135</v>
      </c>
      <c r="CI122" t="s">
        <v>136</v>
      </c>
      <c r="CM122" t="s">
        <v>265</v>
      </c>
    </row>
    <row r="123" spans="1:91">
      <c r="A123" t="s">
        <v>109</v>
      </c>
      <c r="B123" t="s">
        <v>174</v>
      </c>
      <c r="C123" t="s">
        <v>175</v>
      </c>
      <c r="D123" t="s">
        <v>176</v>
      </c>
      <c r="F123" t="s">
        <v>113</v>
      </c>
      <c r="G123" t="s">
        <v>109</v>
      </c>
      <c r="H123">
        <v>1</v>
      </c>
      <c r="I123" s="9">
        <v>0</v>
      </c>
      <c r="J123">
        <v>1</v>
      </c>
      <c r="L123">
        <v>1735277</v>
      </c>
      <c r="M123" t="s">
        <v>265</v>
      </c>
      <c r="N123" t="s">
        <v>266</v>
      </c>
      <c r="O123" s="9">
        <v>0</v>
      </c>
      <c r="P123">
        <v>1734678</v>
      </c>
      <c r="Q123" t="s">
        <v>267</v>
      </c>
      <c r="S123" s="9">
        <v>0</v>
      </c>
      <c r="T123" s="10" t="s">
        <v>250</v>
      </c>
      <c r="U123">
        <v>1734678</v>
      </c>
      <c r="V123">
        <v>2</v>
      </c>
      <c r="W123" t="s">
        <v>118</v>
      </c>
      <c r="X123" t="s">
        <v>137</v>
      </c>
      <c r="Y123">
        <v>1</v>
      </c>
      <c r="Z123" s="16">
        <v>-5598341.2602739697</v>
      </c>
      <c r="AA123">
        <v>1.0449320794148001E-2</v>
      </c>
      <c r="AB123" s="10">
        <v>-58498.863743717498</v>
      </c>
      <c r="AC123" t="s">
        <v>120</v>
      </c>
      <c r="AD123" t="s">
        <v>220</v>
      </c>
      <c r="AE123" t="s">
        <v>109</v>
      </c>
      <c r="AF123" t="s">
        <v>121</v>
      </c>
      <c r="AI123">
        <v>0</v>
      </c>
      <c r="AJ123">
        <v>-7992000000</v>
      </c>
      <c r="AK123">
        <v>25.568000000000001</v>
      </c>
      <c r="AL123" t="s">
        <v>265</v>
      </c>
      <c r="AM123" t="s">
        <v>120</v>
      </c>
      <c r="AN123" s="9">
        <v>0</v>
      </c>
      <c r="AO123" t="s">
        <v>122</v>
      </c>
      <c r="AP123" t="s">
        <v>265</v>
      </c>
      <c r="AQ123">
        <v>1</v>
      </c>
      <c r="AR123">
        <v>1</v>
      </c>
      <c r="AT123" t="s">
        <v>123</v>
      </c>
      <c r="AU123" t="s">
        <v>113</v>
      </c>
      <c r="AW123" t="s">
        <v>265</v>
      </c>
      <c r="AX123" t="s">
        <v>120</v>
      </c>
      <c r="BA123">
        <v>-5598341.2602740005</v>
      </c>
      <c r="BB123" t="s">
        <v>120</v>
      </c>
      <c r="BC123">
        <v>0</v>
      </c>
      <c r="BE123" t="s">
        <v>125</v>
      </c>
      <c r="BF123">
        <v>1.0449999999999999E-2</v>
      </c>
      <c r="BG123">
        <v>19717</v>
      </c>
      <c r="BH123">
        <v>1005199</v>
      </c>
      <c r="BI123" t="s">
        <v>109</v>
      </c>
      <c r="BJ123" t="s">
        <v>126</v>
      </c>
      <c r="BL123" t="s">
        <v>127</v>
      </c>
      <c r="BM123" t="s">
        <v>128</v>
      </c>
      <c r="BN123" t="s">
        <v>129</v>
      </c>
      <c r="BO123">
        <v>85948</v>
      </c>
      <c r="BQ123">
        <v>0</v>
      </c>
      <c r="BR123">
        <v>244594</v>
      </c>
      <c r="BS123" t="s">
        <v>130</v>
      </c>
      <c r="BT123">
        <v>0</v>
      </c>
      <c r="BU123" t="s">
        <v>109</v>
      </c>
      <c r="BV123">
        <v>0</v>
      </c>
      <c r="BW123">
        <v>25.568000000000001</v>
      </c>
      <c r="BX123" t="s">
        <v>268</v>
      </c>
      <c r="BY123" t="s">
        <v>133</v>
      </c>
      <c r="BZ123" t="s">
        <v>220</v>
      </c>
      <c r="CA123" t="s">
        <v>149</v>
      </c>
      <c r="CD123" t="s">
        <v>220</v>
      </c>
      <c r="CE123" t="s">
        <v>109</v>
      </c>
      <c r="CF123" t="s">
        <v>172</v>
      </c>
      <c r="CG123" t="s">
        <v>135</v>
      </c>
      <c r="CI123" t="s">
        <v>164</v>
      </c>
      <c r="CM123" t="s">
        <v>265</v>
      </c>
    </row>
    <row r="124" spans="1:91">
      <c r="A124" t="s">
        <v>109</v>
      </c>
      <c r="B124" t="s">
        <v>110</v>
      </c>
      <c r="C124" t="s">
        <v>111</v>
      </c>
      <c r="D124" t="s">
        <v>112</v>
      </c>
      <c r="F124" t="s">
        <v>113</v>
      </c>
      <c r="G124" t="s">
        <v>109</v>
      </c>
      <c r="H124">
        <v>1</v>
      </c>
      <c r="I124" s="9">
        <v>0</v>
      </c>
      <c r="J124">
        <v>1</v>
      </c>
      <c r="L124">
        <v>1735104</v>
      </c>
      <c r="M124" t="s">
        <v>285</v>
      </c>
      <c r="N124" t="s">
        <v>167</v>
      </c>
      <c r="O124" s="9">
        <v>0</v>
      </c>
      <c r="P124">
        <v>1734505</v>
      </c>
      <c r="Q124" t="s">
        <v>116</v>
      </c>
      <c r="S124" s="9">
        <v>0</v>
      </c>
      <c r="T124" s="10" t="s">
        <v>117</v>
      </c>
      <c r="U124">
        <v>1734505</v>
      </c>
      <c r="V124">
        <v>2</v>
      </c>
      <c r="W124" t="s">
        <v>118</v>
      </c>
      <c r="X124" t="s">
        <v>119</v>
      </c>
      <c r="Y124">
        <v>0</v>
      </c>
      <c r="Z124" s="16">
        <v>-2858851.86</v>
      </c>
      <c r="AA124">
        <v>0.105657426924682</v>
      </c>
      <c r="AB124" s="10">
        <v>-302058.931486441</v>
      </c>
      <c r="AC124" t="s">
        <v>120</v>
      </c>
      <c r="AF124" t="s">
        <v>121</v>
      </c>
      <c r="AI124">
        <v>0</v>
      </c>
      <c r="AJ124" s="9">
        <v>0</v>
      </c>
      <c r="AK124" s="9">
        <v>0</v>
      </c>
      <c r="AL124" t="s">
        <v>285</v>
      </c>
      <c r="AM124" t="s">
        <v>120</v>
      </c>
      <c r="AN124" s="9">
        <v>0</v>
      </c>
      <c r="AO124" t="s">
        <v>122</v>
      </c>
      <c r="AP124" t="s">
        <v>285</v>
      </c>
      <c r="AQ124">
        <v>1</v>
      </c>
      <c r="AR124">
        <v>1</v>
      </c>
      <c r="AT124" t="s">
        <v>123</v>
      </c>
      <c r="AU124" t="s">
        <v>124</v>
      </c>
      <c r="AX124" t="s">
        <v>122</v>
      </c>
      <c r="BA124">
        <v>-2858851.86</v>
      </c>
      <c r="BB124" t="s">
        <v>120</v>
      </c>
      <c r="BC124">
        <v>0</v>
      </c>
      <c r="BE124" t="s">
        <v>125</v>
      </c>
      <c r="BF124">
        <v>0.1055618</v>
      </c>
      <c r="BG124">
        <v>19717</v>
      </c>
      <c r="BH124">
        <v>1005199</v>
      </c>
      <c r="BI124" t="s">
        <v>109</v>
      </c>
      <c r="BJ124" t="s">
        <v>126</v>
      </c>
      <c r="BL124" t="s">
        <v>127</v>
      </c>
      <c r="BM124" t="s">
        <v>128</v>
      </c>
      <c r="BN124" t="s">
        <v>129</v>
      </c>
      <c r="BO124">
        <v>85948</v>
      </c>
      <c r="BQ124">
        <v>1347</v>
      </c>
      <c r="BR124">
        <v>529405</v>
      </c>
      <c r="BS124" t="s">
        <v>130</v>
      </c>
      <c r="BT124">
        <v>0</v>
      </c>
      <c r="BU124" t="s">
        <v>109</v>
      </c>
      <c r="BV124">
        <v>0</v>
      </c>
      <c r="BW124" s="9">
        <v>0</v>
      </c>
      <c r="BX124" t="s">
        <v>131</v>
      </c>
      <c r="BY124" t="s">
        <v>109</v>
      </c>
      <c r="BZ124" t="s">
        <v>109</v>
      </c>
      <c r="CA124" t="s">
        <v>132</v>
      </c>
      <c r="CD124" t="s">
        <v>109</v>
      </c>
      <c r="CE124" t="s">
        <v>133</v>
      </c>
      <c r="CF124" t="s">
        <v>134</v>
      </c>
      <c r="CG124" t="s">
        <v>135</v>
      </c>
      <c r="CI124" t="s">
        <v>136</v>
      </c>
      <c r="CM124" t="s">
        <v>285</v>
      </c>
    </row>
    <row r="125" spans="1:91">
      <c r="A125" t="s">
        <v>109</v>
      </c>
      <c r="B125" t="s">
        <v>110</v>
      </c>
      <c r="C125" t="s">
        <v>111</v>
      </c>
      <c r="D125" t="s">
        <v>112</v>
      </c>
      <c r="F125" t="s">
        <v>113</v>
      </c>
      <c r="G125" t="s">
        <v>109</v>
      </c>
      <c r="H125">
        <v>1</v>
      </c>
      <c r="I125" s="9">
        <v>0</v>
      </c>
      <c r="J125">
        <v>1</v>
      </c>
      <c r="L125">
        <v>1735106</v>
      </c>
      <c r="M125" t="s">
        <v>285</v>
      </c>
      <c r="N125" t="s">
        <v>115</v>
      </c>
      <c r="O125" s="9">
        <v>0</v>
      </c>
      <c r="P125">
        <v>1734507</v>
      </c>
      <c r="Q125" t="s">
        <v>116</v>
      </c>
      <c r="S125" s="9">
        <v>0</v>
      </c>
      <c r="T125" s="10" t="s">
        <v>117</v>
      </c>
      <c r="U125">
        <v>1734507</v>
      </c>
      <c r="V125">
        <v>2</v>
      </c>
      <c r="W125" t="s">
        <v>118</v>
      </c>
      <c r="X125" t="s">
        <v>119</v>
      </c>
      <c r="Y125">
        <v>0</v>
      </c>
      <c r="Z125" s="16">
        <v>-105216.09</v>
      </c>
      <c r="AA125">
        <v>0.105657426924682</v>
      </c>
      <c r="AB125" s="10">
        <v>-11116.8613404757</v>
      </c>
      <c r="AC125" t="s">
        <v>120</v>
      </c>
      <c r="AF125" t="s">
        <v>121</v>
      </c>
      <c r="AI125">
        <v>0</v>
      </c>
      <c r="AJ125" s="9">
        <v>0</v>
      </c>
      <c r="AK125" s="9">
        <v>0</v>
      </c>
      <c r="AL125" t="s">
        <v>285</v>
      </c>
      <c r="AM125" t="s">
        <v>120</v>
      </c>
      <c r="AN125" s="9">
        <v>0</v>
      </c>
      <c r="AO125" t="s">
        <v>122</v>
      </c>
      <c r="AP125" t="s">
        <v>285</v>
      </c>
      <c r="AQ125">
        <v>1</v>
      </c>
      <c r="AR125">
        <v>1</v>
      </c>
      <c r="AT125" t="s">
        <v>123</v>
      </c>
      <c r="AU125" t="s">
        <v>124</v>
      </c>
      <c r="AX125" t="s">
        <v>122</v>
      </c>
      <c r="BA125">
        <v>-105216.09</v>
      </c>
      <c r="BB125" t="s">
        <v>120</v>
      </c>
      <c r="BC125">
        <v>0</v>
      </c>
      <c r="BE125" t="s">
        <v>125</v>
      </c>
      <c r="BF125">
        <v>0.1055618</v>
      </c>
      <c r="BG125">
        <v>19717</v>
      </c>
      <c r="BH125">
        <v>1005199</v>
      </c>
      <c r="BI125" t="s">
        <v>109</v>
      </c>
      <c r="BJ125" t="s">
        <v>126</v>
      </c>
      <c r="BL125" t="s">
        <v>127</v>
      </c>
      <c r="BM125" t="s">
        <v>128</v>
      </c>
      <c r="BN125" t="s">
        <v>129</v>
      </c>
      <c r="BO125">
        <v>85948</v>
      </c>
      <c r="BQ125">
        <v>1347</v>
      </c>
      <c r="BR125">
        <v>529409</v>
      </c>
      <c r="BS125" t="s">
        <v>130</v>
      </c>
      <c r="BT125">
        <v>0</v>
      </c>
      <c r="BU125" t="s">
        <v>109</v>
      </c>
      <c r="BV125">
        <v>0</v>
      </c>
      <c r="BW125" s="9">
        <v>0</v>
      </c>
      <c r="BX125" t="s">
        <v>131</v>
      </c>
      <c r="BY125" t="s">
        <v>109</v>
      </c>
      <c r="BZ125" t="s">
        <v>109</v>
      </c>
      <c r="CA125" t="s">
        <v>132</v>
      </c>
      <c r="CD125" t="s">
        <v>109</v>
      </c>
      <c r="CE125" t="s">
        <v>133</v>
      </c>
      <c r="CF125" t="s">
        <v>134</v>
      </c>
      <c r="CG125" t="s">
        <v>135</v>
      </c>
      <c r="CI125" t="s">
        <v>136</v>
      </c>
      <c r="CM125" t="s">
        <v>285</v>
      </c>
    </row>
    <row r="126" spans="1:91">
      <c r="A126" t="s">
        <v>109</v>
      </c>
      <c r="B126" t="s">
        <v>156</v>
      </c>
      <c r="C126" t="s">
        <v>111</v>
      </c>
      <c r="D126" t="s">
        <v>157</v>
      </c>
      <c r="E126" t="s">
        <v>158</v>
      </c>
      <c r="F126" t="s">
        <v>159</v>
      </c>
      <c r="G126" t="s">
        <v>109</v>
      </c>
      <c r="H126">
        <v>1</v>
      </c>
      <c r="I126" s="9">
        <v>0</v>
      </c>
      <c r="J126">
        <v>1</v>
      </c>
      <c r="L126">
        <v>1735298</v>
      </c>
      <c r="M126" t="s">
        <v>285</v>
      </c>
      <c r="N126" t="s">
        <v>15</v>
      </c>
      <c r="O126" s="9">
        <v>0</v>
      </c>
      <c r="P126">
        <v>1734699</v>
      </c>
      <c r="S126" s="9">
        <v>0</v>
      </c>
      <c r="T126" s="10" t="s">
        <v>161</v>
      </c>
      <c r="U126">
        <v>1734699</v>
      </c>
      <c r="V126">
        <v>1</v>
      </c>
      <c r="X126" t="s">
        <v>119</v>
      </c>
      <c r="Y126">
        <v>0</v>
      </c>
      <c r="Z126" s="16">
        <v>558.51</v>
      </c>
      <c r="AA126">
        <v>0.105657426924682</v>
      </c>
      <c r="AB126" s="10">
        <v>59.010729511704099</v>
      </c>
      <c r="AC126" t="s">
        <v>120</v>
      </c>
      <c r="AF126" t="s">
        <v>146</v>
      </c>
      <c r="AI126">
        <v>0</v>
      </c>
      <c r="AJ126" s="9">
        <v>0</v>
      </c>
      <c r="AK126" s="9">
        <v>0</v>
      </c>
      <c r="AL126" t="s">
        <v>285</v>
      </c>
      <c r="AM126" t="s">
        <v>120</v>
      </c>
      <c r="AN126" s="9">
        <v>0</v>
      </c>
      <c r="AO126" t="s">
        <v>122</v>
      </c>
      <c r="AQ126">
        <v>0</v>
      </c>
      <c r="AR126" s="9">
        <v>0</v>
      </c>
      <c r="AT126" t="s">
        <v>123</v>
      </c>
      <c r="AU126" t="s">
        <v>157</v>
      </c>
      <c r="AX126" t="s">
        <v>122</v>
      </c>
      <c r="BA126">
        <v>0</v>
      </c>
      <c r="BB126" t="s">
        <v>120</v>
      </c>
      <c r="BC126">
        <v>0</v>
      </c>
      <c r="BD126" t="s">
        <v>286</v>
      </c>
      <c r="BE126" t="s">
        <v>125</v>
      </c>
      <c r="BF126">
        <v>0.1055618</v>
      </c>
      <c r="BG126">
        <v>19717</v>
      </c>
      <c r="BH126">
        <v>1005199</v>
      </c>
      <c r="BI126" t="s">
        <v>109</v>
      </c>
      <c r="BJ126" t="s">
        <v>126</v>
      </c>
      <c r="BL126" t="s">
        <v>127</v>
      </c>
      <c r="BM126" t="s">
        <v>128</v>
      </c>
      <c r="BN126" t="s">
        <v>129</v>
      </c>
      <c r="BO126">
        <v>85948</v>
      </c>
      <c r="BQ126">
        <v>1406</v>
      </c>
      <c r="BR126">
        <v>754488</v>
      </c>
      <c r="BS126" t="s">
        <v>130</v>
      </c>
      <c r="BT126">
        <v>0</v>
      </c>
      <c r="BU126" t="s">
        <v>109</v>
      </c>
      <c r="BV126">
        <v>0</v>
      </c>
      <c r="BW126" s="9">
        <v>0</v>
      </c>
      <c r="BX126" t="s">
        <v>163</v>
      </c>
      <c r="BZ126" t="s">
        <v>109</v>
      </c>
      <c r="CA126" t="s">
        <v>132</v>
      </c>
      <c r="CD126" t="s">
        <v>109</v>
      </c>
      <c r="CF126" t="s">
        <v>161</v>
      </c>
      <c r="CG126" t="s">
        <v>152</v>
      </c>
      <c r="CI126" t="s">
        <v>166</v>
      </c>
      <c r="CM126" t="s">
        <v>285</v>
      </c>
    </row>
    <row r="127" spans="1:91">
      <c r="A127" t="s">
        <v>109</v>
      </c>
      <c r="B127" t="s">
        <v>110</v>
      </c>
      <c r="C127" t="s">
        <v>111</v>
      </c>
      <c r="D127" t="s">
        <v>112</v>
      </c>
      <c r="F127" t="s">
        <v>113</v>
      </c>
      <c r="G127" t="s">
        <v>109</v>
      </c>
      <c r="H127">
        <v>1</v>
      </c>
      <c r="I127" s="9">
        <v>0</v>
      </c>
      <c r="J127">
        <v>1</v>
      </c>
      <c r="L127">
        <v>1735105</v>
      </c>
      <c r="M127" t="s">
        <v>285</v>
      </c>
      <c r="N127" t="s">
        <v>115</v>
      </c>
      <c r="O127" s="9">
        <v>0</v>
      </c>
      <c r="P127">
        <v>1734506</v>
      </c>
      <c r="Q127" t="s">
        <v>116</v>
      </c>
      <c r="S127" s="9">
        <v>0</v>
      </c>
      <c r="T127" s="10" t="s">
        <v>117</v>
      </c>
      <c r="U127">
        <v>1734506</v>
      </c>
      <c r="V127">
        <v>2</v>
      </c>
      <c r="W127" t="s">
        <v>118</v>
      </c>
      <c r="X127" t="s">
        <v>119</v>
      </c>
      <c r="Y127">
        <v>0</v>
      </c>
      <c r="Z127" s="16">
        <v>-512716.74</v>
      </c>
      <c r="AA127">
        <v>0.105657426924682</v>
      </c>
      <c r="AB127" s="10">
        <v>-54172.331489611097</v>
      </c>
      <c r="AC127" t="s">
        <v>120</v>
      </c>
      <c r="AF127" t="s">
        <v>121</v>
      </c>
      <c r="AI127">
        <v>0</v>
      </c>
      <c r="AJ127" s="9">
        <v>0</v>
      </c>
      <c r="AK127" s="9">
        <v>0</v>
      </c>
      <c r="AL127" t="s">
        <v>285</v>
      </c>
      <c r="AM127" t="s">
        <v>120</v>
      </c>
      <c r="AN127" s="9">
        <v>0</v>
      </c>
      <c r="AO127" t="s">
        <v>122</v>
      </c>
      <c r="AP127" t="s">
        <v>285</v>
      </c>
      <c r="AQ127">
        <v>1</v>
      </c>
      <c r="AR127">
        <v>1</v>
      </c>
      <c r="AT127" t="s">
        <v>123</v>
      </c>
      <c r="AU127" t="s">
        <v>124</v>
      </c>
      <c r="AX127" t="s">
        <v>122</v>
      </c>
      <c r="BA127">
        <v>-512716.74</v>
      </c>
      <c r="BB127" t="s">
        <v>120</v>
      </c>
      <c r="BC127">
        <v>0</v>
      </c>
      <c r="BE127" t="s">
        <v>125</v>
      </c>
      <c r="BF127">
        <v>0.1055618</v>
      </c>
      <c r="BG127">
        <v>19717</v>
      </c>
      <c r="BH127">
        <v>1005199</v>
      </c>
      <c r="BI127" t="s">
        <v>109</v>
      </c>
      <c r="BJ127" t="s">
        <v>126</v>
      </c>
      <c r="BL127" t="s">
        <v>127</v>
      </c>
      <c r="BM127" t="s">
        <v>128</v>
      </c>
      <c r="BN127" t="s">
        <v>129</v>
      </c>
      <c r="BO127">
        <v>85948</v>
      </c>
      <c r="BQ127">
        <v>1347</v>
      </c>
      <c r="BR127">
        <v>529407</v>
      </c>
      <c r="BS127" t="s">
        <v>130</v>
      </c>
      <c r="BT127">
        <v>0</v>
      </c>
      <c r="BU127" t="s">
        <v>109</v>
      </c>
      <c r="BV127">
        <v>0</v>
      </c>
      <c r="BW127" s="9">
        <v>0</v>
      </c>
      <c r="BX127" t="s">
        <v>131</v>
      </c>
      <c r="BY127" t="s">
        <v>109</v>
      </c>
      <c r="BZ127" t="s">
        <v>109</v>
      </c>
      <c r="CA127" t="s">
        <v>132</v>
      </c>
      <c r="CD127" t="s">
        <v>109</v>
      </c>
      <c r="CE127" t="s">
        <v>133</v>
      </c>
      <c r="CF127" t="s">
        <v>134</v>
      </c>
      <c r="CG127" t="s">
        <v>135</v>
      </c>
      <c r="CI127" t="s">
        <v>136</v>
      </c>
      <c r="CM127" t="s">
        <v>285</v>
      </c>
    </row>
    <row r="128" spans="1:91">
      <c r="A128" t="s">
        <v>109</v>
      </c>
      <c r="B128" t="s">
        <v>156</v>
      </c>
      <c r="C128" t="s">
        <v>111</v>
      </c>
      <c r="D128" t="s">
        <v>157</v>
      </c>
      <c r="E128" t="s">
        <v>158</v>
      </c>
      <c r="F128" t="s">
        <v>159</v>
      </c>
      <c r="G128" t="s">
        <v>109</v>
      </c>
      <c r="H128">
        <v>1</v>
      </c>
      <c r="I128" s="9">
        <v>0</v>
      </c>
      <c r="J128">
        <v>1</v>
      </c>
      <c r="L128">
        <v>1735348</v>
      </c>
      <c r="M128" t="s">
        <v>285</v>
      </c>
      <c r="N128" t="s">
        <v>17</v>
      </c>
      <c r="O128" s="9">
        <v>0</v>
      </c>
      <c r="P128">
        <v>1734749</v>
      </c>
      <c r="S128" s="9">
        <v>0</v>
      </c>
      <c r="T128" s="10" t="s">
        <v>161</v>
      </c>
      <c r="U128">
        <v>1734749</v>
      </c>
      <c r="V128">
        <v>1</v>
      </c>
      <c r="X128" t="s">
        <v>119</v>
      </c>
      <c r="Y128">
        <v>0</v>
      </c>
      <c r="Z128" s="16">
        <v>2899245.99</v>
      </c>
      <c r="AA128">
        <v>0.105657426924682</v>
      </c>
      <c r="AB128" s="10">
        <v>306326.87132510199</v>
      </c>
      <c r="AC128" t="s">
        <v>120</v>
      </c>
      <c r="AF128" t="s">
        <v>146</v>
      </c>
      <c r="AI128">
        <v>0</v>
      </c>
      <c r="AJ128" s="9">
        <v>0</v>
      </c>
      <c r="AK128" s="9">
        <v>0</v>
      </c>
      <c r="AL128" t="s">
        <v>285</v>
      </c>
      <c r="AM128" t="s">
        <v>120</v>
      </c>
      <c r="AN128" s="9">
        <v>0</v>
      </c>
      <c r="AO128" t="s">
        <v>122</v>
      </c>
      <c r="AQ128">
        <v>0</v>
      </c>
      <c r="AR128" s="9">
        <v>0</v>
      </c>
      <c r="AT128" t="s">
        <v>123</v>
      </c>
      <c r="AU128" t="s">
        <v>157</v>
      </c>
      <c r="AX128" t="s">
        <v>122</v>
      </c>
      <c r="BA128">
        <v>0</v>
      </c>
      <c r="BB128" t="s">
        <v>120</v>
      </c>
      <c r="BC128">
        <v>0</v>
      </c>
      <c r="BD128" t="s">
        <v>286</v>
      </c>
      <c r="BE128" t="s">
        <v>125</v>
      </c>
      <c r="BF128">
        <v>0.1055618</v>
      </c>
      <c r="BG128">
        <v>19717</v>
      </c>
      <c r="BH128">
        <v>1005199</v>
      </c>
      <c r="BI128" t="s">
        <v>109</v>
      </c>
      <c r="BJ128" t="s">
        <v>126</v>
      </c>
      <c r="BL128" t="s">
        <v>127</v>
      </c>
      <c r="BM128" t="s">
        <v>128</v>
      </c>
      <c r="BN128" t="s">
        <v>129</v>
      </c>
      <c r="BO128">
        <v>85948</v>
      </c>
      <c r="BQ128">
        <v>1406</v>
      </c>
      <c r="BR128">
        <v>754487</v>
      </c>
      <c r="BS128" t="s">
        <v>130</v>
      </c>
      <c r="BT128">
        <v>0</v>
      </c>
      <c r="BU128" t="s">
        <v>109</v>
      </c>
      <c r="BV128">
        <v>0</v>
      </c>
      <c r="BW128" s="9">
        <v>0</v>
      </c>
      <c r="BX128" t="s">
        <v>163</v>
      </c>
      <c r="BZ128" t="s">
        <v>109</v>
      </c>
      <c r="CA128" t="s">
        <v>132</v>
      </c>
      <c r="CD128" t="s">
        <v>109</v>
      </c>
      <c r="CF128" t="s">
        <v>161</v>
      </c>
      <c r="CG128" t="s">
        <v>152</v>
      </c>
      <c r="CI128" t="s">
        <v>154</v>
      </c>
      <c r="CM128" t="s">
        <v>285</v>
      </c>
    </row>
    <row r="129" spans="1:91">
      <c r="A129" t="s">
        <v>109</v>
      </c>
      <c r="B129" t="s">
        <v>110</v>
      </c>
      <c r="C129" t="s">
        <v>111</v>
      </c>
      <c r="D129" t="s">
        <v>112</v>
      </c>
      <c r="F129" t="s">
        <v>113</v>
      </c>
      <c r="G129" t="s">
        <v>109</v>
      </c>
      <c r="H129">
        <v>1</v>
      </c>
      <c r="I129" s="9">
        <v>0</v>
      </c>
      <c r="J129">
        <v>1</v>
      </c>
      <c r="L129">
        <v>1734956</v>
      </c>
      <c r="M129" t="s">
        <v>287</v>
      </c>
      <c r="N129" t="s">
        <v>115</v>
      </c>
      <c r="O129" s="9">
        <v>0</v>
      </c>
      <c r="P129">
        <v>1734357</v>
      </c>
      <c r="Q129" t="s">
        <v>116</v>
      </c>
      <c r="S129" s="9">
        <v>0</v>
      </c>
      <c r="T129" s="10" t="s">
        <v>117</v>
      </c>
      <c r="U129">
        <v>1734357</v>
      </c>
      <c r="V129">
        <v>2</v>
      </c>
      <c r="W129" t="s">
        <v>118</v>
      </c>
      <c r="X129" t="s">
        <v>119</v>
      </c>
      <c r="Y129">
        <v>0</v>
      </c>
      <c r="Z129" s="16">
        <v>-193149.03</v>
      </c>
      <c r="AA129">
        <v>1.7067759003243001E-2</v>
      </c>
      <c r="AB129" s="10">
        <v>-3296.6210957501498</v>
      </c>
      <c r="AC129" t="s">
        <v>120</v>
      </c>
      <c r="AF129" t="s">
        <v>121</v>
      </c>
      <c r="AI129">
        <v>0</v>
      </c>
      <c r="AJ129" s="9">
        <v>0</v>
      </c>
      <c r="AK129" s="9">
        <v>0</v>
      </c>
      <c r="AL129" t="s">
        <v>287</v>
      </c>
      <c r="AM129" t="s">
        <v>120</v>
      </c>
      <c r="AN129" s="9">
        <v>0</v>
      </c>
      <c r="AO129" t="s">
        <v>122</v>
      </c>
      <c r="AP129" t="s">
        <v>287</v>
      </c>
      <c r="AQ129">
        <v>1</v>
      </c>
      <c r="AR129">
        <v>1</v>
      </c>
      <c r="AT129" t="s">
        <v>123</v>
      </c>
      <c r="AU129" t="s">
        <v>124</v>
      </c>
      <c r="AX129" t="s">
        <v>122</v>
      </c>
      <c r="BA129">
        <v>-193149.03</v>
      </c>
      <c r="BB129" t="s">
        <v>120</v>
      </c>
      <c r="BC129">
        <v>0</v>
      </c>
      <c r="BE129" t="s">
        <v>125</v>
      </c>
      <c r="BF129">
        <v>1.6950099999999999E-2</v>
      </c>
      <c r="BG129">
        <v>19717</v>
      </c>
      <c r="BH129">
        <v>1005199</v>
      </c>
      <c r="BI129" t="s">
        <v>109</v>
      </c>
      <c r="BJ129" t="s">
        <v>126</v>
      </c>
      <c r="BL129" t="s">
        <v>127</v>
      </c>
      <c r="BM129" t="s">
        <v>128</v>
      </c>
      <c r="BN129" t="s">
        <v>129</v>
      </c>
      <c r="BO129">
        <v>85948</v>
      </c>
      <c r="BQ129">
        <v>1282</v>
      </c>
      <c r="BR129">
        <v>267458</v>
      </c>
      <c r="BS129" t="s">
        <v>130</v>
      </c>
      <c r="BT129">
        <v>0</v>
      </c>
      <c r="BU129" t="s">
        <v>109</v>
      </c>
      <c r="BV129">
        <v>0</v>
      </c>
      <c r="BW129" s="9">
        <v>0</v>
      </c>
      <c r="BX129" t="s">
        <v>131</v>
      </c>
      <c r="BY129" t="s">
        <v>109</v>
      </c>
      <c r="BZ129" t="s">
        <v>109</v>
      </c>
      <c r="CA129" t="s">
        <v>132</v>
      </c>
      <c r="CD129" t="s">
        <v>109</v>
      </c>
      <c r="CE129" t="s">
        <v>133</v>
      </c>
      <c r="CF129" t="s">
        <v>134</v>
      </c>
      <c r="CG129" t="s">
        <v>135</v>
      </c>
      <c r="CI129" t="s">
        <v>136</v>
      </c>
      <c r="CM129" t="s">
        <v>287</v>
      </c>
    </row>
    <row r="130" spans="1:91">
      <c r="A130" t="s">
        <v>109</v>
      </c>
      <c r="B130" t="s">
        <v>110</v>
      </c>
      <c r="C130" t="s">
        <v>111</v>
      </c>
      <c r="D130" t="s">
        <v>112</v>
      </c>
      <c r="F130" t="s">
        <v>113</v>
      </c>
      <c r="G130" t="s">
        <v>109</v>
      </c>
      <c r="H130">
        <v>1</v>
      </c>
      <c r="I130" s="9">
        <v>0</v>
      </c>
      <c r="J130">
        <v>1</v>
      </c>
      <c r="L130">
        <v>1734987</v>
      </c>
      <c r="M130" t="s">
        <v>288</v>
      </c>
      <c r="N130" t="s">
        <v>115</v>
      </c>
      <c r="O130" s="9">
        <v>0</v>
      </c>
      <c r="P130">
        <v>1734388</v>
      </c>
      <c r="Q130" t="s">
        <v>116</v>
      </c>
      <c r="S130" s="9">
        <v>0</v>
      </c>
      <c r="T130" s="10" t="s">
        <v>117</v>
      </c>
      <c r="U130">
        <v>1734388</v>
      </c>
      <c r="V130">
        <v>2</v>
      </c>
      <c r="W130" t="s">
        <v>118</v>
      </c>
      <c r="X130" t="s">
        <v>119</v>
      </c>
      <c r="Y130">
        <v>0</v>
      </c>
      <c r="Z130" s="16">
        <v>-2556157.5</v>
      </c>
      <c r="AA130">
        <v>0.12755671490436399</v>
      </c>
      <c r="AB130" s="10">
        <v>-326055.05347815098</v>
      </c>
      <c r="AC130" t="s">
        <v>120</v>
      </c>
      <c r="AF130" t="s">
        <v>121</v>
      </c>
      <c r="AI130">
        <v>0</v>
      </c>
      <c r="AJ130" s="9">
        <v>0</v>
      </c>
      <c r="AK130" s="9">
        <v>0</v>
      </c>
      <c r="AL130" t="s">
        <v>288</v>
      </c>
      <c r="AM130" t="s">
        <v>120</v>
      </c>
      <c r="AN130" s="9">
        <v>0</v>
      </c>
      <c r="AO130" t="s">
        <v>122</v>
      </c>
      <c r="AP130" t="s">
        <v>288</v>
      </c>
      <c r="AQ130">
        <v>1</v>
      </c>
      <c r="AR130">
        <v>1</v>
      </c>
      <c r="AT130" t="s">
        <v>123</v>
      </c>
      <c r="AU130" t="s">
        <v>124</v>
      </c>
      <c r="AX130" t="s">
        <v>122</v>
      </c>
      <c r="BA130">
        <v>-2556157.5</v>
      </c>
      <c r="BB130" t="s">
        <v>120</v>
      </c>
      <c r="BC130">
        <v>0</v>
      </c>
      <c r="BE130" t="s">
        <v>125</v>
      </c>
      <c r="BF130">
        <v>0.1275481</v>
      </c>
      <c r="BG130">
        <v>19717</v>
      </c>
      <c r="BH130">
        <v>1005199</v>
      </c>
      <c r="BI130" t="s">
        <v>109</v>
      </c>
      <c r="BJ130" t="s">
        <v>126</v>
      </c>
      <c r="BL130" t="s">
        <v>127</v>
      </c>
      <c r="BM130" t="s">
        <v>128</v>
      </c>
      <c r="BN130" t="s">
        <v>129</v>
      </c>
      <c r="BO130">
        <v>85948</v>
      </c>
      <c r="BQ130">
        <v>1293</v>
      </c>
      <c r="BR130">
        <v>764378</v>
      </c>
      <c r="BS130" t="s">
        <v>130</v>
      </c>
      <c r="BT130">
        <v>0</v>
      </c>
      <c r="BU130" t="s">
        <v>109</v>
      </c>
      <c r="BV130">
        <v>0</v>
      </c>
      <c r="BW130" s="9">
        <v>0</v>
      </c>
      <c r="BX130" t="s">
        <v>131</v>
      </c>
      <c r="BY130" t="s">
        <v>109</v>
      </c>
      <c r="BZ130" t="s">
        <v>109</v>
      </c>
      <c r="CA130" t="s">
        <v>132</v>
      </c>
      <c r="CD130" t="s">
        <v>109</v>
      </c>
      <c r="CE130" t="s">
        <v>133</v>
      </c>
      <c r="CF130" t="s">
        <v>134</v>
      </c>
      <c r="CG130" t="s">
        <v>135</v>
      </c>
      <c r="CI130" t="s">
        <v>136</v>
      </c>
      <c r="CM130" t="s">
        <v>288</v>
      </c>
    </row>
    <row r="131" spans="1:91">
      <c r="A131" t="s">
        <v>109</v>
      </c>
      <c r="B131" t="s">
        <v>110</v>
      </c>
      <c r="C131" t="s">
        <v>111</v>
      </c>
      <c r="D131" t="s">
        <v>112</v>
      </c>
      <c r="F131" t="s">
        <v>113</v>
      </c>
      <c r="G131" t="s">
        <v>109</v>
      </c>
      <c r="H131">
        <v>1</v>
      </c>
      <c r="I131" s="9">
        <v>0</v>
      </c>
      <c r="J131">
        <v>1</v>
      </c>
      <c r="L131">
        <v>1734985</v>
      </c>
      <c r="M131" t="s">
        <v>288</v>
      </c>
      <c r="N131" t="s">
        <v>115</v>
      </c>
      <c r="O131" s="9">
        <v>0</v>
      </c>
      <c r="P131">
        <v>1734386</v>
      </c>
      <c r="Q131" t="s">
        <v>116</v>
      </c>
      <c r="S131" s="9">
        <v>0</v>
      </c>
      <c r="T131" s="10" t="s">
        <v>117</v>
      </c>
      <c r="U131">
        <v>1734386</v>
      </c>
      <c r="V131">
        <v>2</v>
      </c>
      <c r="W131" t="s">
        <v>118</v>
      </c>
      <c r="X131" t="s">
        <v>119</v>
      </c>
      <c r="Y131">
        <v>0</v>
      </c>
      <c r="Z131" s="16">
        <v>-286956.25</v>
      </c>
      <c r="AA131">
        <v>0.12755671490436399</v>
      </c>
      <c r="AB131" s="10">
        <v>-36603.196571275301</v>
      </c>
      <c r="AC131" t="s">
        <v>120</v>
      </c>
      <c r="AF131" t="s">
        <v>121</v>
      </c>
      <c r="AI131">
        <v>0</v>
      </c>
      <c r="AJ131" s="9">
        <v>0</v>
      </c>
      <c r="AK131" s="9">
        <v>0</v>
      </c>
      <c r="AL131" t="s">
        <v>288</v>
      </c>
      <c r="AM131" t="s">
        <v>120</v>
      </c>
      <c r="AN131" s="9">
        <v>0</v>
      </c>
      <c r="AO131" t="s">
        <v>122</v>
      </c>
      <c r="AP131" t="s">
        <v>288</v>
      </c>
      <c r="AQ131">
        <v>1</v>
      </c>
      <c r="AR131">
        <v>1</v>
      </c>
      <c r="AT131" t="s">
        <v>123</v>
      </c>
      <c r="AU131" t="s">
        <v>124</v>
      </c>
      <c r="AX131" t="s">
        <v>122</v>
      </c>
      <c r="BA131">
        <v>-286956.25</v>
      </c>
      <c r="BB131" t="s">
        <v>120</v>
      </c>
      <c r="BC131">
        <v>0</v>
      </c>
      <c r="BE131" t="s">
        <v>125</v>
      </c>
      <c r="BF131">
        <v>0.1275481</v>
      </c>
      <c r="BG131">
        <v>19717</v>
      </c>
      <c r="BH131">
        <v>1005199</v>
      </c>
      <c r="BI131" t="s">
        <v>109</v>
      </c>
      <c r="BJ131" t="s">
        <v>126</v>
      </c>
      <c r="BL131" t="s">
        <v>127</v>
      </c>
      <c r="BM131" t="s">
        <v>128</v>
      </c>
      <c r="BN131" t="s">
        <v>129</v>
      </c>
      <c r="BO131">
        <v>85948</v>
      </c>
      <c r="BQ131">
        <v>1293</v>
      </c>
      <c r="BR131">
        <v>764374</v>
      </c>
      <c r="BS131" t="s">
        <v>130</v>
      </c>
      <c r="BT131">
        <v>0</v>
      </c>
      <c r="BU131" t="s">
        <v>109</v>
      </c>
      <c r="BV131">
        <v>0</v>
      </c>
      <c r="BW131" s="9">
        <v>0</v>
      </c>
      <c r="BX131" t="s">
        <v>131</v>
      </c>
      <c r="BY131" t="s">
        <v>109</v>
      </c>
      <c r="BZ131" t="s">
        <v>109</v>
      </c>
      <c r="CA131" t="s">
        <v>132</v>
      </c>
      <c r="CD131" t="s">
        <v>109</v>
      </c>
      <c r="CE131" t="s">
        <v>133</v>
      </c>
      <c r="CF131" t="s">
        <v>134</v>
      </c>
      <c r="CG131" t="s">
        <v>135</v>
      </c>
      <c r="CI131" t="s">
        <v>136</v>
      </c>
      <c r="CM131" t="s">
        <v>288</v>
      </c>
    </row>
    <row r="132" spans="1:91">
      <c r="A132" t="s">
        <v>109</v>
      </c>
      <c r="B132" t="s">
        <v>156</v>
      </c>
      <c r="C132" t="s">
        <v>111</v>
      </c>
      <c r="D132" t="s">
        <v>157</v>
      </c>
      <c r="E132" t="s">
        <v>158</v>
      </c>
      <c r="F132" t="s">
        <v>159</v>
      </c>
      <c r="G132" t="s">
        <v>109</v>
      </c>
      <c r="H132">
        <v>1</v>
      </c>
      <c r="I132" s="9">
        <v>0</v>
      </c>
      <c r="J132">
        <v>1</v>
      </c>
      <c r="L132">
        <v>1735338</v>
      </c>
      <c r="M132" t="s">
        <v>288</v>
      </c>
      <c r="N132" t="s">
        <v>17</v>
      </c>
      <c r="O132" s="9">
        <v>0</v>
      </c>
      <c r="P132">
        <v>1734739</v>
      </c>
      <c r="S132" s="9">
        <v>0</v>
      </c>
      <c r="T132" s="10" t="s">
        <v>161</v>
      </c>
      <c r="U132">
        <v>1734739</v>
      </c>
      <c r="V132">
        <v>1</v>
      </c>
      <c r="X132" t="s">
        <v>119</v>
      </c>
      <c r="Y132">
        <v>0</v>
      </c>
      <c r="Z132" s="16">
        <v>200158.96</v>
      </c>
      <c r="AA132">
        <v>0.12755671490436399</v>
      </c>
      <c r="AB132" s="10">
        <v>25531.619396273902</v>
      </c>
      <c r="AC132" t="s">
        <v>120</v>
      </c>
      <c r="AF132" t="s">
        <v>146</v>
      </c>
      <c r="AI132">
        <v>0</v>
      </c>
      <c r="AJ132" s="9">
        <v>0</v>
      </c>
      <c r="AK132" s="9">
        <v>0</v>
      </c>
      <c r="AL132" t="s">
        <v>288</v>
      </c>
      <c r="AM132" t="s">
        <v>120</v>
      </c>
      <c r="AN132" s="9">
        <v>0</v>
      </c>
      <c r="AO132" t="s">
        <v>122</v>
      </c>
      <c r="AQ132">
        <v>0</v>
      </c>
      <c r="AR132" s="9">
        <v>0</v>
      </c>
      <c r="AT132" t="s">
        <v>123</v>
      </c>
      <c r="AU132" t="s">
        <v>157</v>
      </c>
      <c r="AX132" t="s">
        <v>122</v>
      </c>
      <c r="BA132">
        <v>0</v>
      </c>
      <c r="BB132" t="s">
        <v>120</v>
      </c>
      <c r="BC132">
        <v>0</v>
      </c>
      <c r="BD132" t="s">
        <v>289</v>
      </c>
      <c r="BE132" t="s">
        <v>125</v>
      </c>
      <c r="BF132">
        <v>0.1275481</v>
      </c>
      <c r="BG132">
        <v>19717</v>
      </c>
      <c r="BH132">
        <v>1005199</v>
      </c>
      <c r="BI132" t="s">
        <v>109</v>
      </c>
      <c r="BJ132" t="s">
        <v>126</v>
      </c>
      <c r="BL132" t="s">
        <v>127</v>
      </c>
      <c r="BM132" t="s">
        <v>128</v>
      </c>
      <c r="BN132" t="s">
        <v>129</v>
      </c>
      <c r="BO132">
        <v>85948</v>
      </c>
      <c r="BQ132">
        <v>1392</v>
      </c>
      <c r="BR132">
        <v>871376</v>
      </c>
      <c r="BS132" t="s">
        <v>130</v>
      </c>
      <c r="BT132">
        <v>0</v>
      </c>
      <c r="BU132" t="s">
        <v>109</v>
      </c>
      <c r="BV132">
        <v>0</v>
      </c>
      <c r="BW132" s="9">
        <v>0</v>
      </c>
      <c r="BX132" t="s">
        <v>163</v>
      </c>
      <c r="BZ132" t="s">
        <v>109</v>
      </c>
      <c r="CA132" t="s">
        <v>132</v>
      </c>
      <c r="CD132" t="s">
        <v>109</v>
      </c>
      <c r="CF132" t="s">
        <v>161</v>
      </c>
      <c r="CG132" t="s">
        <v>152</v>
      </c>
      <c r="CI132" t="s">
        <v>154</v>
      </c>
      <c r="CM132" t="s">
        <v>288</v>
      </c>
    </row>
    <row r="133" spans="1:91">
      <c r="A133" t="s">
        <v>109</v>
      </c>
      <c r="B133" t="s">
        <v>110</v>
      </c>
      <c r="C133" t="s">
        <v>111</v>
      </c>
      <c r="D133" t="s">
        <v>112</v>
      </c>
      <c r="F133" t="s">
        <v>113</v>
      </c>
      <c r="G133" t="s">
        <v>109</v>
      </c>
      <c r="H133">
        <v>1</v>
      </c>
      <c r="I133" s="9">
        <v>0</v>
      </c>
      <c r="J133">
        <v>1</v>
      </c>
      <c r="L133">
        <v>1734986</v>
      </c>
      <c r="M133" t="s">
        <v>288</v>
      </c>
      <c r="N133" t="s">
        <v>167</v>
      </c>
      <c r="O133" s="9">
        <v>0</v>
      </c>
      <c r="P133">
        <v>1734387</v>
      </c>
      <c r="Q133" t="s">
        <v>116</v>
      </c>
      <c r="S133" s="9">
        <v>0</v>
      </c>
      <c r="T133" s="10" t="s">
        <v>117</v>
      </c>
      <c r="U133">
        <v>1734387</v>
      </c>
      <c r="V133">
        <v>2</v>
      </c>
      <c r="W133" t="s">
        <v>118</v>
      </c>
      <c r="X133" t="s">
        <v>119</v>
      </c>
      <c r="Y133">
        <v>0</v>
      </c>
      <c r="Z133" s="16">
        <v>-4749.1499999999996</v>
      </c>
      <c r="AA133">
        <v>0.12755671490436399</v>
      </c>
      <c r="AB133" s="10">
        <v>-605.78597258805996</v>
      </c>
      <c r="AC133" t="s">
        <v>120</v>
      </c>
      <c r="AF133" t="s">
        <v>121</v>
      </c>
      <c r="AI133">
        <v>0</v>
      </c>
      <c r="AJ133" s="9">
        <v>0</v>
      </c>
      <c r="AK133" s="9">
        <v>0</v>
      </c>
      <c r="AL133" t="s">
        <v>288</v>
      </c>
      <c r="AM133" t="s">
        <v>120</v>
      </c>
      <c r="AN133" s="9">
        <v>0</v>
      </c>
      <c r="AO133" t="s">
        <v>122</v>
      </c>
      <c r="AP133" t="s">
        <v>288</v>
      </c>
      <c r="AQ133">
        <v>1</v>
      </c>
      <c r="AR133">
        <v>1</v>
      </c>
      <c r="AT133" t="s">
        <v>123</v>
      </c>
      <c r="AU133" t="s">
        <v>124</v>
      </c>
      <c r="AX133" t="s">
        <v>122</v>
      </c>
      <c r="BA133">
        <v>-4749.1499999999996</v>
      </c>
      <c r="BB133" t="s">
        <v>120</v>
      </c>
      <c r="BC133">
        <v>0</v>
      </c>
      <c r="BE133" t="s">
        <v>125</v>
      </c>
      <c r="BF133">
        <v>0.1275481</v>
      </c>
      <c r="BG133">
        <v>19717</v>
      </c>
      <c r="BH133">
        <v>1005199</v>
      </c>
      <c r="BI133" t="s">
        <v>109</v>
      </c>
      <c r="BJ133" t="s">
        <v>126</v>
      </c>
      <c r="BL133" t="s">
        <v>127</v>
      </c>
      <c r="BM133" t="s">
        <v>128</v>
      </c>
      <c r="BN133" t="s">
        <v>129</v>
      </c>
      <c r="BO133">
        <v>85948</v>
      </c>
      <c r="BQ133">
        <v>1293</v>
      </c>
      <c r="BR133">
        <v>764376</v>
      </c>
      <c r="BS133" t="s">
        <v>130</v>
      </c>
      <c r="BT133">
        <v>0</v>
      </c>
      <c r="BU133" t="s">
        <v>109</v>
      </c>
      <c r="BV133">
        <v>0</v>
      </c>
      <c r="BW133" s="9">
        <v>0</v>
      </c>
      <c r="BX133" t="s">
        <v>131</v>
      </c>
      <c r="BY133" t="s">
        <v>109</v>
      </c>
      <c r="BZ133" t="s">
        <v>109</v>
      </c>
      <c r="CA133" t="s">
        <v>132</v>
      </c>
      <c r="CD133" t="s">
        <v>109</v>
      </c>
      <c r="CE133" t="s">
        <v>133</v>
      </c>
      <c r="CF133" t="s">
        <v>134</v>
      </c>
      <c r="CG133" t="s">
        <v>135</v>
      </c>
      <c r="CI133" t="s">
        <v>136</v>
      </c>
      <c r="CM133" t="s">
        <v>288</v>
      </c>
    </row>
    <row r="134" spans="1:91">
      <c r="A134" t="s">
        <v>109</v>
      </c>
      <c r="B134" t="s">
        <v>156</v>
      </c>
      <c r="C134" t="s">
        <v>111</v>
      </c>
      <c r="D134" t="s">
        <v>157</v>
      </c>
      <c r="E134" t="s">
        <v>158</v>
      </c>
      <c r="F134" t="s">
        <v>159</v>
      </c>
      <c r="G134" t="s">
        <v>109</v>
      </c>
      <c r="H134">
        <v>1</v>
      </c>
      <c r="I134" s="9">
        <v>0</v>
      </c>
      <c r="J134">
        <v>1</v>
      </c>
      <c r="L134">
        <v>1735295</v>
      </c>
      <c r="M134" t="s">
        <v>288</v>
      </c>
      <c r="N134" t="s">
        <v>15</v>
      </c>
      <c r="O134" s="9">
        <v>0</v>
      </c>
      <c r="P134">
        <v>1734696</v>
      </c>
      <c r="S134" s="9">
        <v>0</v>
      </c>
      <c r="T134" s="10" t="s">
        <v>161</v>
      </c>
      <c r="U134">
        <v>1734696</v>
      </c>
      <c r="V134">
        <v>1</v>
      </c>
      <c r="X134" t="s">
        <v>119</v>
      </c>
      <c r="Y134">
        <v>0</v>
      </c>
      <c r="Z134" s="16">
        <v>58997.9</v>
      </c>
      <c r="AA134">
        <v>0.12755671490436399</v>
      </c>
      <c r="AB134" s="10">
        <v>7525.57831025617</v>
      </c>
      <c r="AC134" t="s">
        <v>120</v>
      </c>
      <c r="AF134" t="s">
        <v>146</v>
      </c>
      <c r="AI134">
        <v>0</v>
      </c>
      <c r="AJ134" s="9">
        <v>0</v>
      </c>
      <c r="AK134" s="9">
        <v>0</v>
      </c>
      <c r="AL134" t="s">
        <v>288</v>
      </c>
      <c r="AM134" t="s">
        <v>120</v>
      </c>
      <c r="AN134" s="9">
        <v>0</v>
      </c>
      <c r="AO134" t="s">
        <v>122</v>
      </c>
      <c r="AQ134">
        <v>0</v>
      </c>
      <c r="AR134" s="9">
        <v>0</v>
      </c>
      <c r="AT134" t="s">
        <v>123</v>
      </c>
      <c r="AU134" t="s">
        <v>157</v>
      </c>
      <c r="AX134" t="s">
        <v>122</v>
      </c>
      <c r="BA134">
        <v>0</v>
      </c>
      <c r="BB134" t="s">
        <v>120</v>
      </c>
      <c r="BC134">
        <v>0</v>
      </c>
      <c r="BD134" t="s">
        <v>289</v>
      </c>
      <c r="BE134" t="s">
        <v>125</v>
      </c>
      <c r="BF134">
        <v>0.1275481</v>
      </c>
      <c r="BG134">
        <v>19717</v>
      </c>
      <c r="BH134">
        <v>1005199</v>
      </c>
      <c r="BI134" t="s">
        <v>109</v>
      </c>
      <c r="BJ134" t="s">
        <v>126</v>
      </c>
      <c r="BL134" t="s">
        <v>127</v>
      </c>
      <c r="BM134" t="s">
        <v>128</v>
      </c>
      <c r="BN134" t="s">
        <v>129</v>
      </c>
      <c r="BO134">
        <v>85948</v>
      </c>
      <c r="BQ134">
        <v>1392</v>
      </c>
      <c r="BR134">
        <v>871375</v>
      </c>
      <c r="BS134" t="s">
        <v>130</v>
      </c>
      <c r="BT134">
        <v>0</v>
      </c>
      <c r="BU134" t="s">
        <v>109</v>
      </c>
      <c r="BV134">
        <v>0</v>
      </c>
      <c r="BW134" s="9">
        <v>0</v>
      </c>
      <c r="BX134" t="s">
        <v>163</v>
      </c>
      <c r="BZ134" t="s">
        <v>109</v>
      </c>
      <c r="CA134" t="s">
        <v>132</v>
      </c>
      <c r="CD134" t="s">
        <v>109</v>
      </c>
      <c r="CF134" t="s">
        <v>161</v>
      </c>
      <c r="CG134" t="s">
        <v>152</v>
      </c>
      <c r="CI134" t="s">
        <v>166</v>
      </c>
      <c r="CM134" t="s">
        <v>288</v>
      </c>
    </row>
    <row r="135" spans="1:91">
      <c r="A135" t="s">
        <v>109</v>
      </c>
      <c r="B135" t="s">
        <v>110</v>
      </c>
      <c r="C135" t="s">
        <v>111</v>
      </c>
      <c r="D135" t="s">
        <v>112</v>
      </c>
      <c r="F135" t="s">
        <v>113</v>
      </c>
      <c r="G135" t="s">
        <v>109</v>
      </c>
      <c r="H135">
        <v>1</v>
      </c>
      <c r="I135" s="9">
        <v>0</v>
      </c>
      <c r="J135">
        <v>1</v>
      </c>
      <c r="L135">
        <v>1735041</v>
      </c>
      <c r="M135" t="s">
        <v>290</v>
      </c>
      <c r="N135" t="s">
        <v>115</v>
      </c>
      <c r="O135" s="9">
        <v>0</v>
      </c>
      <c r="P135">
        <v>1734442</v>
      </c>
      <c r="Q135" t="s">
        <v>116</v>
      </c>
      <c r="S135" s="9">
        <v>0</v>
      </c>
      <c r="T135" s="10" t="s">
        <v>117</v>
      </c>
      <c r="U135">
        <v>1734442</v>
      </c>
      <c r="V135">
        <v>2</v>
      </c>
      <c r="W135" t="s">
        <v>118</v>
      </c>
      <c r="X135" t="s">
        <v>119</v>
      </c>
      <c r="Y135">
        <v>0</v>
      </c>
      <c r="Z135" s="16">
        <v>-885</v>
      </c>
      <c r="AA135">
        <v>1.8995156235160002E-2</v>
      </c>
      <c r="AB135" s="10">
        <v>-16.810713268116601</v>
      </c>
      <c r="AC135" t="s">
        <v>120</v>
      </c>
      <c r="AF135" t="s">
        <v>121</v>
      </c>
      <c r="AI135">
        <v>0</v>
      </c>
      <c r="AJ135" s="9">
        <v>0</v>
      </c>
      <c r="AK135" s="9">
        <v>0</v>
      </c>
      <c r="AL135" t="s">
        <v>290</v>
      </c>
      <c r="AM135" t="s">
        <v>120</v>
      </c>
      <c r="AN135" s="9">
        <v>0</v>
      </c>
      <c r="AO135" t="s">
        <v>122</v>
      </c>
      <c r="AP135" t="s">
        <v>290</v>
      </c>
      <c r="AQ135">
        <v>1</v>
      </c>
      <c r="AR135">
        <v>1</v>
      </c>
      <c r="AT135" t="s">
        <v>123</v>
      </c>
      <c r="AU135" t="s">
        <v>124</v>
      </c>
      <c r="AX135" t="s">
        <v>122</v>
      </c>
      <c r="BA135">
        <v>-885</v>
      </c>
      <c r="BB135" t="s">
        <v>120</v>
      </c>
      <c r="BC135">
        <v>0</v>
      </c>
      <c r="BE135" t="s">
        <v>125</v>
      </c>
      <c r="BF135">
        <v>0.99959640000000005</v>
      </c>
      <c r="BG135">
        <v>19717</v>
      </c>
      <c r="BH135">
        <v>1005199</v>
      </c>
      <c r="BI135" t="s">
        <v>109</v>
      </c>
      <c r="BJ135" t="s">
        <v>126</v>
      </c>
      <c r="BL135" t="s">
        <v>127</v>
      </c>
      <c r="BM135" t="s">
        <v>128</v>
      </c>
      <c r="BN135" t="s">
        <v>129</v>
      </c>
      <c r="BO135">
        <v>85948</v>
      </c>
      <c r="BQ135">
        <v>0</v>
      </c>
      <c r="BR135">
        <v>884095</v>
      </c>
      <c r="BS135" t="s">
        <v>130</v>
      </c>
      <c r="BT135">
        <v>0</v>
      </c>
      <c r="BU135" t="s">
        <v>109</v>
      </c>
      <c r="BV135">
        <v>0</v>
      </c>
      <c r="BW135" s="9">
        <v>0</v>
      </c>
      <c r="BX135" t="s">
        <v>131</v>
      </c>
      <c r="BY135" t="s">
        <v>109</v>
      </c>
      <c r="BZ135" t="s">
        <v>109</v>
      </c>
      <c r="CA135" t="s">
        <v>132</v>
      </c>
      <c r="CD135" t="s">
        <v>109</v>
      </c>
      <c r="CE135" t="s">
        <v>133</v>
      </c>
      <c r="CF135" t="s">
        <v>134</v>
      </c>
      <c r="CG135" t="s">
        <v>135</v>
      </c>
      <c r="CI135" t="s">
        <v>136</v>
      </c>
      <c r="CM135" t="s">
        <v>290</v>
      </c>
    </row>
    <row r="136" spans="1:91">
      <c r="A136" t="s">
        <v>109</v>
      </c>
      <c r="B136" t="s">
        <v>110</v>
      </c>
      <c r="C136" t="s">
        <v>111</v>
      </c>
      <c r="D136" t="s">
        <v>112</v>
      </c>
      <c r="F136" t="s">
        <v>113</v>
      </c>
      <c r="G136" t="s">
        <v>109</v>
      </c>
      <c r="H136">
        <v>1</v>
      </c>
      <c r="I136" s="9">
        <v>0</v>
      </c>
      <c r="J136">
        <v>1</v>
      </c>
      <c r="L136">
        <v>1735126</v>
      </c>
      <c r="M136" t="s">
        <v>291</v>
      </c>
      <c r="N136" t="s">
        <v>115</v>
      </c>
      <c r="O136" s="9">
        <v>0</v>
      </c>
      <c r="P136">
        <v>1734527</v>
      </c>
      <c r="Q136" t="s">
        <v>116</v>
      </c>
      <c r="S136" s="9">
        <v>0</v>
      </c>
      <c r="T136" s="10" t="s">
        <v>117</v>
      </c>
      <c r="U136">
        <v>1734527</v>
      </c>
      <c r="V136">
        <v>2</v>
      </c>
      <c r="W136" t="s">
        <v>118</v>
      </c>
      <c r="X136" t="s">
        <v>119</v>
      </c>
      <c r="Y136">
        <v>0</v>
      </c>
      <c r="Z136" s="16">
        <v>-2248.85</v>
      </c>
      <c r="AA136">
        <v>0.147427392009435</v>
      </c>
      <c r="AB136" s="10">
        <v>-331.54209052041699</v>
      </c>
      <c r="AC136" t="s">
        <v>120</v>
      </c>
      <c r="AF136" t="s">
        <v>121</v>
      </c>
      <c r="AI136">
        <v>0</v>
      </c>
      <c r="AJ136" s="9">
        <v>0</v>
      </c>
      <c r="AK136" s="9">
        <v>0</v>
      </c>
      <c r="AL136" t="s">
        <v>291</v>
      </c>
      <c r="AM136" t="s">
        <v>120</v>
      </c>
      <c r="AN136" s="9">
        <v>0</v>
      </c>
      <c r="AO136" t="s">
        <v>122</v>
      </c>
      <c r="AP136" t="s">
        <v>291</v>
      </c>
      <c r="AQ136">
        <v>1</v>
      </c>
      <c r="AR136">
        <v>1</v>
      </c>
      <c r="AT136" t="s">
        <v>123</v>
      </c>
      <c r="AU136" t="s">
        <v>124</v>
      </c>
      <c r="AX136" t="s">
        <v>122</v>
      </c>
      <c r="BA136">
        <v>-2248.85</v>
      </c>
      <c r="BB136" t="s">
        <v>120</v>
      </c>
      <c r="BC136">
        <v>0</v>
      </c>
      <c r="BE136" t="s">
        <v>125</v>
      </c>
      <c r="BF136">
        <v>0.14724200000000001</v>
      </c>
      <c r="BG136">
        <v>19717</v>
      </c>
      <c r="BH136">
        <v>1005199</v>
      </c>
      <c r="BI136" t="s">
        <v>109</v>
      </c>
      <c r="BJ136" t="s">
        <v>126</v>
      </c>
      <c r="BL136" t="s">
        <v>127</v>
      </c>
      <c r="BM136" t="s">
        <v>128</v>
      </c>
      <c r="BN136" t="s">
        <v>129</v>
      </c>
      <c r="BO136">
        <v>85948</v>
      </c>
      <c r="BQ136">
        <v>1359</v>
      </c>
      <c r="BR136">
        <v>750393</v>
      </c>
      <c r="BS136" t="s">
        <v>130</v>
      </c>
      <c r="BT136">
        <v>0</v>
      </c>
      <c r="BU136" t="s">
        <v>109</v>
      </c>
      <c r="BV136">
        <v>0</v>
      </c>
      <c r="BW136" s="9">
        <v>0</v>
      </c>
      <c r="BX136" t="s">
        <v>131</v>
      </c>
      <c r="BY136" t="s">
        <v>109</v>
      </c>
      <c r="BZ136" t="s">
        <v>109</v>
      </c>
      <c r="CA136" t="s">
        <v>132</v>
      </c>
      <c r="CD136" t="s">
        <v>109</v>
      </c>
      <c r="CE136" t="s">
        <v>133</v>
      </c>
      <c r="CF136" t="s">
        <v>134</v>
      </c>
      <c r="CG136" t="s">
        <v>135</v>
      </c>
      <c r="CI136" t="s">
        <v>136</v>
      </c>
      <c r="CM136" t="s">
        <v>291</v>
      </c>
    </row>
    <row r="137" spans="1:91">
      <c r="A137" t="s">
        <v>109</v>
      </c>
      <c r="B137" t="s">
        <v>156</v>
      </c>
      <c r="C137" t="s">
        <v>111</v>
      </c>
      <c r="D137" t="s">
        <v>157</v>
      </c>
      <c r="E137" t="s">
        <v>158</v>
      </c>
      <c r="F137" t="s">
        <v>159</v>
      </c>
      <c r="G137" t="s">
        <v>109</v>
      </c>
      <c r="H137">
        <v>1</v>
      </c>
      <c r="I137" s="9">
        <v>0</v>
      </c>
      <c r="J137">
        <v>1</v>
      </c>
      <c r="L137">
        <v>1735339</v>
      </c>
      <c r="M137" t="s">
        <v>292</v>
      </c>
      <c r="N137" t="s">
        <v>17</v>
      </c>
      <c r="O137" s="9">
        <v>0</v>
      </c>
      <c r="P137">
        <v>1734740</v>
      </c>
      <c r="S137" s="9">
        <v>0</v>
      </c>
      <c r="T137" s="10" t="s">
        <v>161</v>
      </c>
      <c r="U137">
        <v>1734740</v>
      </c>
      <c r="V137">
        <v>1</v>
      </c>
      <c r="X137" t="s">
        <v>119</v>
      </c>
      <c r="Y137">
        <v>0</v>
      </c>
      <c r="Z137" s="16">
        <v>23338.03</v>
      </c>
      <c r="AA137">
        <v>0.33445934646643699</v>
      </c>
      <c r="AB137" s="10">
        <v>7805.6222616141004</v>
      </c>
      <c r="AC137" t="s">
        <v>120</v>
      </c>
      <c r="AF137" t="s">
        <v>146</v>
      </c>
      <c r="AI137">
        <v>0</v>
      </c>
      <c r="AJ137" s="9">
        <v>0</v>
      </c>
      <c r="AK137" s="9">
        <v>0</v>
      </c>
      <c r="AL137" t="s">
        <v>292</v>
      </c>
      <c r="AM137" t="s">
        <v>120</v>
      </c>
      <c r="AN137" s="9">
        <v>0</v>
      </c>
      <c r="AO137" t="s">
        <v>122</v>
      </c>
      <c r="AQ137">
        <v>0</v>
      </c>
      <c r="AR137" s="9">
        <v>0</v>
      </c>
      <c r="AT137" t="s">
        <v>123</v>
      </c>
      <c r="AU137" t="s">
        <v>157</v>
      </c>
      <c r="AX137" t="s">
        <v>122</v>
      </c>
      <c r="BA137">
        <v>0</v>
      </c>
      <c r="BB137" t="s">
        <v>120</v>
      </c>
      <c r="BC137">
        <v>0</v>
      </c>
      <c r="BD137" t="s">
        <v>293</v>
      </c>
      <c r="BE137" t="s">
        <v>125</v>
      </c>
      <c r="BF137">
        <v>0.33478180000000002</v>
      </c>
      <c r="BG137">
        <v>19717</v>
      </c>
      <c r="BH137">
        <v>1005199</v>
      </c>
      <c r="BI137" t="s">
        <v>109</v>
      </c>
      <c r="BJ137" t="s">
        <v>126</v>
      </c>
      <c r="BL137" t="s">
        <v>127</v>
      </c>
      <c r="BM137" t="s">
        <v>128</v>
      </c>
      <c r="BN137" t="s">
        <v>129</v>
      </c>
      <c r="BO137">
        <v>85948</v>
      </c>
      <c r="BQ137">
        <v>1394</v>
      </c>
      <c r="BR137">
        <v>423691</v>
      </c>
      <c r="BS137" t="s">
        <v>130</v>
      </c>
      <c r="BT137">
        <v>0</v>
      </c>
      <c r="BU137" t="s">
        <v>109</v>
      </c>
      <c r="BV137">
        <v>0</v>
      </c>
      <c r="BW137" s="9">
        <v>0</v>
      </c>
      <c r="BX137" t="s">
        <v>163</v>
      </c>
      <c r="BZ137" t="s">
        <v>109</v>
      </c>
      <c r="CA137" t="s">
        <v>132</v>
      </c>
      <c r="CD137" t="s">
        <v>109</v>
      </c>
      <c r="CF137" t="s">
        <v>161</v>
      </c>
      <c r="CG137" t="s">
        <v>152</v>
      </c>
      <c r="CI137" t="s">
        <v>154</v>
      </c>
      <c r="CM137" t="s">
        <v>292</v>
      </c>
    </row>
    <row r="138" spans="1:91">
      <c r="A138" t="s">
        <v>109</v>
      </c>
      <c r="B138" t="s">
        <v>110</v>
      </c>
      <c r="C138" t="s">
        <v>111</v>
      </c>
      <c r="D138" t="s">
        <v>112</v>
      </c>
      <c r="F138" t="s">
        <v>113</v>
      </c>
      <c r="G138" t="s">
        <v>109</v>
      </c>
      <c r="H138">
        <v>1</v>
      </c>
      <c r="I138" s="9">
        <v>0</v>
      </c>
      <c r="J138">
        <v>1</v>
      </c>
      <c r="L138">
        <v>1734996</v>
      </c>
      <c r="M138" t="s">
        <v>292</v>
      </c>
      <c r="N138" t="s">
        <v>115</v>
      </c>
      <c r="O138" s="9">
        <v>0</v>
      </c>
      <c r="P138">
        <v>1734397</v>
      </c>
      <c r="Q138" t="s">
        <v>116</v>
      </c>
      <c r="S138" s="9">
        <v>0</v>
      </c>
      <c r="T138" s="10" t="s">
        <v>117</v>
      </c>
      <c r="U138">
        <v>1734397</v>
      </c>
      <c r="V138">
        <v>2</v>
      </c>
      <c r="W138" t="s">
        <v>118</v>
      </c>
      <c r="X138" t="s">
        <v>119</v>
      </c>
      <c r="Y138">
        <v>0</v>
      </c>
      <c r="Z138" s="16">
        <v>-4182497.51</v>
      </c>
      <c r="AA138">
        <v>0.33445934646643699</v>
      </c>
      <c r="AB138" s="10">
        <v>-1398875.3837921</v>
      </c>
      <c r="AC138" t="s">
        <v>120</v>
      </c>
      <c r="AF138" t="s">
        <v>121</v>
      </c>
      <c r="AI138">
        <v>0</v>
      </c>
      <c r="AJ138" s="9">
        <v>0</v>
      </c>
      <c r="AK138" s="9">
        <v>0</v>
      </c>
      <c r="AL138" t="s">
        <v>292</v>
      </c>
      <c r="AM138" t="s">
        <v>120</v>
      </c>
      <c r="AN138" s="9">
        <v>0</v>
      </c>
      <c r="AO138" t="s">
        <v>122</v>
      </c>
      <c r="AP138" t="s">
        <v>292</v>
      </c>
      <c r="AQ138">
        <v>1</v>
      </c>
      <c r="AR138">
        <v>1</v>
      </c>
      <c r="AT138" t="s">
        <v>123</v>
      </c>
      <c r="AU138" t="s">
        <v>124</v>
      </c>
      <c r="AX138" t="s">
        <v>122</v>
      </c>
      <c r="BA138">
        <v>-4182497.51</v>
      </c>
      <c r="BB138" t="s">
        <v>120</v>
      </c>
      <c r="BC138">
        <v>0</v>
      </c>
      <c r="BE138" t="s">
        <v>125</v>
      </c>
      <c r="BF138">
        <v>0.33478180000000002</v>
      </c>
      <c r="BG138">
        <v>19717</v>
      </c>
      <c r="BH138">
        <v>1005199</v>
      </c>
      <c r="BI138" t="s">
        <v>109</v>
      </c>
      <c r="BJ138" t="s">
        <v>126</v>
      </c>
      <c r="BL138" t="s">
        <v>127</v>
      </c>
      <c r="BM138" t="s">
        <v>128</v>
      </c>
      <c r="BN138" t="s">
        <v>129</v>
      </c>
      <c r="BO138">
        <v>85948</v>
      </c>
      <c r="BQ138">
        <v>1297</v>
      </c>
      <c r="BR138">
        <v>887803</v>
      </c>
      <c r="BS138" t="s">
        <v>130</v>
      </c>
      <c r="BT138">
        <v>0</v>
      </c>
      <c r="BU138" t="s">
        <v>109</v>
      </c>
      <c r="BV138">
        <v>0</v>
      </c>
      <c r="BW138" s="9">
        <v>0</v>
      </c>
      <c r="BX138" t="s">
        <v>131</v>
      </c>
      <c r="BY138" t="s">
        <v>109</v>
      </c>
      <c r="BZ138" t="s">
        <v>109</v>
      </c>
      <c r="CA138" t="s">
        <v>132</v>
      </c>
      <c r="CD138" t="s">
        <v>109</v>
      </c>
      <c r="CE138" t="s">
        <v>123</v>
      </c>
      <c r="CF138" t="s">
        <v>134</v>
      </c>
      <c r="CG138" t="s">
        <v>135</v>
      </c>
      <c r="CI138" t="s">
        <v>136</v>
      </c>
      <c r="CM138" t="s">
        <v>292</v>
      </c>
    </row>
    <row r="139" spans="1:91">
      <c r="A139" t="s">
        <v>109</v>
      </c>
      <c r="B139" t="s">
        <v>110</v>
      </c>
      <c r="C139" t="s">
        <v>111</v>
      </c>
      <c r="D139" t="s">
        <v>112</v>
      </c>
      <c r="F139" t="s">
        <v>113</v>
      </c>
      <c r="G139" t="s">
        <v>109</v>
      </c>
      <c r="H139">
        <v>1</v>
      </c>
      <c r="I139" s="9">
        <v>0</v>
      </c>
      <c r="J139">
        <v>1</v>
      </c>
      <c r="L139">
        <v>1734995</v>
      </c>
      <c r="M139" t="s">
        <v>292</v>
      </c>
      <c r="N139" t="s">
        <v>167</v>
      </c>
      <c r="O139" s="9">
        <v>0</v>
      </c>
      <c r="P139">
        <v>1734396</v>
      </c>
      <c r="Q139" t="s">
        <v>116</v>
      </c>
      <c r="S139" s="9">
        <v>0</v>
      </c>
      <c r="T139" s="10" t="s">
        <v>117</v>
      </c>
      <c r="U139">
        <v>1734396</v>
      </c>
      <c r="V139">
        <v>2</v>
      </c>
      <c r="W139" t="s">
        <v>118</v>
      </c>
      <c r="X139" t="s">
        <v>119</v>
      </c>
      <c r="Y139">
        <v>0</v>
      </c>
      <c r="Z139" s="16">
        <v>-23338.03</v>
      </c>
      <c r="AA139">
        <v>0.33445934646643699</v>
      </c>
      <c r="AB139" s="10">
        <v>-7805.6222616141004</v>
      </c>
      <c r="AC139" t="s">
        <v>120</v>
      </c>
      <c r="AF139" t="s">
        <v>121</v>
      </c>
      <c r="AI139">
        <v>0</v>
      </c>
      <c r="AJ139" s="9">
        <v>0</v>
      </c>
      <c r="AK139" s="9">
        <v>0</v>
      </c>
      <c r="AL139" t="s">
        <v>292</v>
      </c>
      <c r="AM139" t="s">
        <v>120</v>
      </c>
      <c r="AN139" s="9">
        <v>0</v>
      </c>
      <c r="AO139" t="s">
        <v>122</v>
      </c>
      <c r="AP139" t="s">
        <v>292</v>
      </c>
      <c r="AQ139">
        <v>1</v>
      </c>
      <c r="AR139">
        <v>1</v>
      </c>
      <c r="AT139" t="s">
        <v>123</v>
      </c>
      <c r="AU139" t="s">
        <v>124</v>
      </c>
      <c r="AX139" t="s">
        <v>122</v>
      </c>
      <c r="BA139">
        <v>-23338.03</v>
      </c>
      <c r="BB139" t="s">
        <v>120</v>
      </c>
      <c r="BC139">
        <v>0</v>
      </c>
      <c r="BE139" t="s">
        <v>125</v>
      </c>
      <c r="BF139">
        <v>0.33478180000000002</v>
      </c>
      <c r="BG139">
        <v>19717</v>
      </c>
      <c r="BH139">
        <v>1005199</v>
      </c>
      <c r="BI139" t="s">
        <v>109</v>
      </c>
      <c r="BJ139" t="s">
        <v>126</v>
      </c>
      <c r="BL139" t="s">
        <v>127</v>
      </c>
      <c r="BM139" t="s">
        <v>128</v>
      </c>
      <c r="BN139" t="s">
        <v>129</v>
      </c>
      <c r="BO139">
        <v>85948</v>
      </c>
      <c r="BQ139">
        <v>1297</v>
      </c>
      <c r="BR139">
        <v>887801</v>
      </c>
      <c r="BS139" t="s">
        <v>130</v>
      </c>
      <c r="BT139">
        <v>0</v>
      </c>
      <c r="BU139" t="s">
        <v>109</v>
      </c>
      <c r="BV139">
        <v>0</v>
      </c>
      <c r="BW139" s="9">
        <v>0</v>
      </c>
      <c r="BX139" t="s">
        <v>131</v>
      </c>
      <c r="BY139" t="s">
        <v>109</v>
      </c>
      <c r="BZ139" t="s">
        <v>109</v>
      </c>
      <c r="CA139" t="s">
        <v>132</v>
      </c>
      <c r="CD139" t="s">
        <v>109</v>
      </c>
      <c r="CE139" t="s">
        <v>123</v>
      </c>
      <c r="CF139" t="s">
        <v>134</v>
      </c>
      <c r="CG139" t="s">
        <v>135</v>
      </c>
      <c r="CI139" t="s">
        <v>136</v>
      </c>
      <c r="CM139" t="s">
        <v>292</v>
      </c>
    </row>
    <row r="140" spans="1:91">
      <c r="A140" t="s">
        <v>109</v>
      </c>
      <c r="B140" t="s">
        <v>110</v>
      </c>
      <c r="C140" t="s">
        <v>111</v>
      </c>
      <c r="D140" t="s">
        <v>112</v>
      </c>
      <c r="F140" t="s">
        <v>113</v>
      </c>
      <c r="G140" t="s">
        <v>109</v>
      </c>
      <c r="H140">
        <v>1</v>
      </c>
      <c r="I140" s="9">
        <v>0</v>
      </c>
      <c r="J140">
        <v>1</v>
      </c>
      <c r="L140">
        <v>1734982</v>
      </c>
      <c r="M140" t="s">
        <v>294</v>
      </c>
      <c r="N140" t="s">
        <v>115</v>
      </c>
      <c r="O140" s="9">
        <v>0</v>
      </c>
      <c r="P140">
        <v>1734383</v>
      </c>
      <c r="Q140" t="s">
        <v>116</v>
      </c>
      <c r="S140" s="9">
        <v>0</v>
      </c>
      <c r="T140" s="10" t="s">
        <v>117</v>
      </c>
      <c r="U140">
        <v>1734383</v>
      </c>
      <c r="V140">
        <v>2</v>
      </c>
      <c r="W140" t="s">
        <v>118</v>
      </c>
      <c r="X140" t="s">
        <v>119</v>
      </c>
      <c r="Y140">
        <v>0</v>
      </c>
      <c r="Z140" s="16">
        <v>-60000</v>
      </c>
      <c r="AA140">
        <v>8.9887640449438005E-2</v>
      </c>
      <c r="AB140" s="10">
        <v>-5393.2584269662802</v>
      </c>
      <c r="AC140" t="s">
        <v>120</v>
      </c>
      <c r="AF140" t="s">
        <v>121</v>
      </c>
      <c r="AI140">
        <v>0</v>
      </c>
      <c r="AJ140" s="9">
        <v>0</v>
      </c>
      <c r="AK140" s="9">
        <v>0</v>
      </c>
      <c r="AL140" t="s">
        <v>294</v>
      </c>
      <c r="AM140" t="s">
        <v>120</v>
      </c>
      <c r="AN140" s="9">
        <v>0</v>
      </c>
      <c r="AO140" t="s">
        <v>122</v>
      </c>
      <c r="AP140" t="s">
        <v>294</v>
      </c>
      <c r="AQ140">
        <v>1</v>
      </c>
      <c r="AR140">
        <v>1</v>
      </c>
      <c r="AT140" t="s">
        <v>123</v>
      </c>
      <c r="AU140" t="s">
        <v>124</v>
      </c>
      <c r="AX140" t="s">
        <v>122</v>
      </c>
      <c r="BA140">
        <v>-60000</v>
      </c>
      <c r="BB140" t="s">
        <v>120</v>
      </c>
      <c r="BC140">
        <v>0</v>
      </c>
      <c r="BE140" t="s">
        <v>125</v>
      </c>
      <c r="BF140">
        <v>8.9954199999999998E-2</v>
      </c>
      <c r="BG140">
        <v>19717</v>
      </c>
      <c r="BH140">
        <v>1005199</v>
      </c>
      <c r="BI140" t="s">
        <v>109</v>
      </c>
      <c r="BJ140" t="s">
        <v>126</v>
      </c>
      <c r="BL140" t="s">
        <v>127</v>
      </c>
      <c r="BM140" t="s">
        <v>128</v>
      </c>
      <c r="BN140" t="s">
        <v>129</v>
      </c>
      <c r="BO140">
        <v>85948</v>
      </c>
      <c r="BQ140">
        <v>1291</v>
      </c>
      <c r="BR140">
        <v>217311</v>
      </c>
      <c r="BS140" t="s">
        <v>130</v>
      </c>
      <c r="BT140">
        <v>0</v>
      </c>
      <c r="BU140" t="s">
        <v>109</v>
      </c>
      <c r="BV140">
        <v>0</v>
      </c>
      <c r="BW140" s="9">
        <v>0</v>
      </c>
      <c r="BX140" t="s">
        <v>131</v>
      </c>
      <c r="BY140" t="s">
        <v>109</v>
      </c>
      <c r="BZ140" t="s">
        <v>109</v>
      </c>
      <c r="CA140" t="s">
        <v>132</v>
      </c>
      <c r="CD140" t="s">
        <v>109</v>
      </c>
      <c r="CE140" t="s">
        <v>133</v>
      </c>
      <c r="CF140" t="s">
        <v>134</v>
      </c>
      <c r="CG140" t="s">
        <v>135</v>
      </c>
      <c r="CI140" t="s">
        <v>136</v>
      </c>
      <c r="CM140" t="s">
        <v>294</v>
      </c>
    </row>
    <row r="141" spans="1:91">
      <c r="A141" t="s">
        <v>109</v>
      </c>
      <c r="B141" t="s">
        <v>110</v>
      </c>
      <c r="C141" t="s">
        <v>111</v>
      </c>
      <c r="D141" t="s">
        <v>112</v>
      </c>
      <c r="F141" t="s">
        <v>113</v>
      </c>
      <c r="G141" t="s">
        <v>109</v>
      </c>
      <c r="H141">
        <v>1</v>
      </c>
      <c r="I141" s="9">
        <v>0</v>
      </c>
      <c r="J141">
        <v>1</v>
      </c>
      <c r="L141">
        <v>1734981</v>
      </c>
      <c r="M141" t="s">
        <v>294</v>
      </c>
      <c r="N141" t="s">
        <v>115</v>
      </c>
      <c r="O141" s="9">
        <v>0</v>
      </c>
      <c r="P141">
        <v>1734382</v>
      </c>
      <c r="Q141" t="s">
        <v>116</v>
      </c>
      <c r="S141" s="9">
        <v>0</v>
      </c>
      <c r="T141" s="10" t="s">
        <v>117</v>
      </c>
      <c r="U141">
        <v>1734382</v>
      </c>
      <c r="V141">
        <v>2</v>
      </c>
      <c r="W141" t="s">
        <v>118</v>
      </c>
      <c r="X141" t="s">
        <v>119</v>
      </c>
      <c r="Y141">
        <v>0</v>
      </c>
      <c r="Z141" s="16">
        <v>-268942.98</v>
      </c>
      <c r="AA141">
        <v>8.9887640449438005E-2</v>
      </c>
      <c r="AB141" s="10">
        <v>-24174.649887640298</v>
      </c>
      <c r="AC141" t="s">
        <v>120</v>
      </c>
      <c r="AF141" t="s">
        <v>121</v>
      </c>
      <c r="AI141">
        <v>0</v>
      </c>
      <c r="AJ141" s="9">
        <v>0</v>
      </c>
      <c r="AK141" s="9">
        <v>0</v>
      </c>
      <c r="AL141" t="s">
        <v>294</v>
      </c>
      <c r="AM141" t="s">
        <v>120</v>
      </c>
      <c r="AN141" s="9">
        <v>0</v>
      </c>
      <c r="AO141" t="s">
        <v>122</v>
      </c>
      <c r="AP141" t="s">
        <v>294</v>
      </c>
      <c r="AQ141">
        <v>1</v>
      </c>
      <c r="AR141">
        <v>1</v>
      </c>
      <c r="AT141" t="s">
        <v>123</v>
      </c>
      <c r="AU141" t="s">
        <v>124</v>
      </c>
      <c r="AX141" t="s">
        <v>122</v>
      </c>
      <c r="BA141">
        <v>-268942.98</v>
      </c>
      <c r="BB141" t="s">
        <v>120</v>
      </c>
      <c r="BC141">
        <v>0</v>
      </c>
      <c r="BE141" t="s">
        <v>125</v>
      </c>
      <c r="BF141">
        <v>8.9954199999999998E-2</v>
      </c>
      <c r="BG141">
        <v>19717</v>
      </c>
      <c r="BH141">
        <v>1005199</v>
      </c>
      <c r="BI141" t="s">
        <v>109</v>
      </c>
      <c r="BJ141" t="s">
        <v>126</v>
      </c>
      <c r="BL141" t="s">
        <v>127</v>
      </c>
      <c r="BM141" t="s">
        <v>128</v>
      </c>
      <c r="BN141" t="s">
        <v>129</v>
      </c>
      <c r="BO141">
        <v>85948</v>
      </c>
      <c r="BQ141">
        <v>1291</v>
      </c>
      <c r="BR141">
        <v>217309</v>
      </c>
      <c r="BS141" t="s">
        <v>130</v>
      </c>
      <c r="BT141">
        <v>0</v>
      </c>
      <c r="BU141" t="s">
        <v>109</v>
      </c>
      <c r="BV141">
        <v>0</v>
      </c>
      <c r="BW141" s="9">
        <v>0</v>
      </c>
      <c r="BX141" t="s">
        <v>131</v>
      </c>
      <c r="BY141" t="s">
        <v>109</v>
      </c>
      <c r="BZ141" t="s">
        <v>109</v>
      </c>
      <c r="CA141" t="s">
        <v>132</v>
      </c>
      <c r="CD141" t="s">
        <v>109</v>
      </c>
      <c r="CE141" t="s">
        <v>133</v>
      </c>
      <c r="CF141" t="s">
        <v>134</v>
      </c>
      <c r="CG141" t="s">
        <v>135</v>
      </c>
      <c r="CI141" t="s">
        <v>136</v>
      </c>
      <c r="CM141" t="s">
        <v>294</v>
      </c>
    </row>
    <row r="142" spans="1:91">
      <c r="A142" t="s">
        <v>109</v>
      </c>
      <c r="B142" t="s">
        <v>110</v>
      </c>
      <c r="C142" t="s">
        <v>111</v>
      </c>
      <c r="D142" t="s">
        <v>112</v>
      </c>
      <c r="F142" t="s">
        <v>113</v>
      </c>
      <c r="G142" t="s">
        <v>109</v>
      </c>
      <c r="H142">
        <v>1</v>
      </c>
      <c r="I142" s="9">
        <v>0</v>
      </c>
      <c r="J142">
        <v>1</v>
      </c>
      <c r="L142">
        <v>1734954</v>
      </c>
      <c r="M142" t="s">
        <v>295</v>
      </c>
      <c r="N142" t="s">
        <v>167</v>
      </c>
      <c r="O142" s="9">
        <v>0</v>
      </c>
      <c r="P142">
        <v>1734355</v>
      </c>
      <c r="Q142" t="s">
        <v>116</v>
      </c>
      <c r="S142" s="9">
        <v>0</v>
      </c>
      <c r="T142" s="10" t="s">
        <v>117</v>
      </c>
      <c r="U142">
        <v>1734355</v>
      </c>
      <c r="V142">
        <v>2</v>
      </c>
      <c r="W142" t="s">
        <v>118</v>
      </c>
      <c r="X142" t="s">
        <v>119</v>
      </c>
      <c r="Y142">
        <v>0</v>
      </c>
      <c r="Z142" s="16">
        <v>-805616.96</v>
      </c>
      <c r="AA142">
        <v>0.15653616768154299</v>
      </c>
      <c r="AB142" s="10">
        <v>-126108.191537654</v>
      </c>
      <c r="AC142" t="s">
        <v>120</v>
      </c>
      <c r="AF142" t="s">
        <v>121</v>
      </c>
      <c r="AI142">
        <v>0</v>
      </c>
      <c r="AJ142" s="9">
        <v>0</v>
      </c>
      <c r="AK142" s="9">
        <v>0</v>
      </c>
      <c r="AL142" t="s">
        <v>295</v>
      </c>
      <c r="AM142" t="s">
        <v>120</v>
      </c>
      <c r="AN142" s="9">
        <v>0</v>
      </c>
      <c r="AO142" t="s">
        <v>122</v>
      </c>
      <c r="AP142" t="s">
        <v>295</v>
      </c>
      <c r="AQ142">
        <v>1</v>
      </c>
      <c r="AR142">
        <v>1</v>
      </c>
      <c r="AT142" t="s">
        <v>123</v>
      </c>
      <c r="AU142" t="s">
        <v>124</v>
      </c>
      <c r="AX142" t="s">
        <v>122</v>
      </c>
      <c r="BA142">
        <v>-805616.96</v>
      </c>
      <c r="BB142" t="s">
        <v>120</v>
      </c>
      <c r="BC142">
        <v>0</v>
      </c>
      <c r="BE142" t="s">
        <v>125</v>
      </c>
      <c r="BF142">
        <v>0.15619810000000001</v>
      </c>
      <c r="BG142">
        <v>19717</v>
      </c>
      <c r="BH142">
        <v>1005199</v>
      </c>
      <c r="BI142" t="s">
        <v>109</v>
      </c>
      <c r="BJ142" t="s">
        <v>126</v>
      </c>
      <c r="BL142" t="s">
        <v>127</v>
      </c>
      <c r="BM142" t="s">
        <v>128</v>
      </c>
      <c r="BN142" t="s">
        <v>129</v>
      </c>
      <c r="BO142">
        <v>85948</v>
      </c>
      <c r="BQ142">
        <v>0</v>
      </c>
      <c r="BR142">
        <v>446006</v>
      </c>
      <c r="BS142" t="s">
        <v>130</v>
      </c>
      <c r="BT142">
        <v>0</v>
      </c>
      <c r="BU142" t="s">
        <v>109</v>
      </c>
      <c r="BV142">
        <v>0</v>
      </c>
      <c r="BW142" s="9">
        <v>0</v>
      </c>
      <c r="BX142" t="s">
        <v>131</v>
      </c>
      <c r="BY142" t="s">
        <v>109</v>
      </c>
      <c r="BZ142" t="s">
        <v>109</v>
      </c>
      <c r="CA142" t="s">
        <v>132</v>
      </c>
      <c r="CD142" t="s">
        <v>109</v>
      </c>
      <c r="CE142" t="s">
        <v>133</v>
      </c>
      <c r="CF142" t="s">
        <v>134</v>
      </c>
      <c r="CG142" t="s">
        <v>135</v>
      </c>
      <c r="CI142" t="s">
        <v>136</v>
      </c>
      <c r="CM142" t="s">
        <v>295</v>
      </c>
    </row>
    <row r="143" spans="1:91">
      <c r="A143" t="s">
        <v>109</v>
      </c>
      <c r="B143" t="s">
        <v>156</v>
      </c>
      <c r="C143" t="s">
        <v>111</v>
      </c>
      <c r="D143" t="s">
        <v>157</v>
      </c>
      <c r="E143" t="s">
        <v>158</v>
      </c>
      <c r="F143" t="s">
        <v>159</v>
      </c>
      <c r="G143" t="s">
        <v>109</v>
      </c>
      <c r="H143">
        <v>1</v>
      </c>
      <c r="I143" s="9">
        <v>0</v>
      </c>
      <c r="J143">
        <v>1</v>
      </c>
      <c r="L143">
        <v>1735335</v>
      </c>
      <c r="M143" t="s">
        <v>295</v>
      </c>
      <c r="N143" t="s">
        <v>17</v>
      </c>
      <c r="O143" s="9">
        <v>0</v>
      </c>
      <c r="P143">
        <v>1734736</v>
      </c>
      <c r="S143" s="9">
        <v>0</v>
      </c>
      <c r="T143" s="10" t="s">
        <v>161</v>
      </c>
      <c r="U143">
        <v>1734736</v>
      </c>
      <c r="V143">
        <v>1</v>
      </c>
      <c r="X143" t="s">
        <v>119</v>
      </c>
      <c r="Y143">
        <v>0</v>
      </c>
      <c r="Z143" s="16">
        <v>1330833.1499999999</v>
      </c>
      <c r="AA143">
        <v>0.15653616768154299</v>
      </c>
      <c r="AB143" s="10">
        <v>208323.52112455599</v>
      </c>
      <c r="AC143" t="s">
        <v>120</v>
      </c>
      <c r="AF143" t="s">
        <v>146</v>
      </c>
      <c r="AI143">
        <v>0</v>
      </c>
      <c r="AJ143" s="9">
        <v>0</v>
      </c>
      <c r="AK143" s="9">
        <v>0</v>
      </c>
      <c r="AL143" t="s">
        <v>295</v>
      </c>
      <c r="AM143" t="s">
        <v>120</v>
      </c>
      <c r="AN143" s="9">
        <v>0</v>
      </c>
      <c r="AO143" t="s">
        <v>122</v>
      </c>
      <c r="AQ143">
        <v>0</v>
      </c>
      <c r="AR143" s="9">
        <v>0</v>
      </c>
      <c r="AT143" t="s">
        <v>123</v>
      </c>
      <c r="AU143" t="s">
        <v>157</v>
      </c>
      <c r="AX143" t="s">
        <v>122</v>
      </c>
      <c r="BA143">
        <v>0</v>
      </c>
      <c r="BB143" t="s">
        <v>120</v>
      </c>
      <c r="BC143">
        <v>0</v>
      </c>
      <c r="BD143" t="s">
        <v>296</v>
      </c>
      <c r="BE143" t="s">
        <v>125</v>
      </c>
      <c r="BF143">
        <v>0.15619810000000001</v>
      </c>
      <c r="BG143">
        <v>19717</v>
      </c>
      <c r="BH143">
        <v>1005199</v>
      </c>
      <c r="BI143" t="s">
        <v>109</v>
      </c>
      <c r="BJ143" t="s">
        <v>126</v>
      </c>
      <c r="BL143" t="s">
        <v>127</v>
      </c>
      <c r="BM143" t="s">
        <v>128</v>
      </c>
      <c r="BN143" t="s">
        <v>129</v>
      </c>
      <c r="BO143">
        <v>85948</v>
      </c>
      <c r="BQ143">
        <v>1389</v>
      </c>
      <c r="BR143">
        <v>261538</v>
      </c>
      <c r="BS143" t="s">
        <v>130</v>
      </c>
      <c r="BT143">
        <v>0</v>
      </c>
      <c r="BU143" t="s">
        <v>109</v>
      </c>
      <c r="BV143">
        <v>0</v>
      </c>
      <c r="BW143" s="9">
        <v>0</v>
      </c>
      <c r="BX143" t="s">
        <v>163</v>
      </c>
      <c r="BZ143" t="s">
        <v>109</v>
      </c>
      <c r="CA143" t="s">
        <v>132</v>
      </c>
      <c r="CD143" t="s">
        <v>109</v>
      </c>
      <c r="CF143" t="s">
        <v>161</v>
      </c>
      <c r="CG143" t="s">
        <v>152</v>
      </c>
      <c r="CI143" t="s">
        <v>154</v>
      </c>
      <c r="CM143" t="s">
        <v>295</v>
      </c>
    </row>
    <row r="144" spans="1:91">
      <c r="A144" t="s">
        <v>109</v>
      </c>
      <c r="B144" t="s">
        <v>156</v>
      </c>
      <c r="C144" t="s">
        <v>111</v>
      </c>
      <c r="D144" t="s">
        <v>157</v>
      </c>
      <c r="E144" t="s">
        <v>158</v>
      </c>
      <c r="F144" t="s">
        <v>159</v>
      </c>
      <c r="G144" t="s">
        <v>109</v>
      </c>
      <c r="H144">
        <v>1</v>
      </c>
      <c r="I144" s="9">
        <v>0</v>
      </c>
      <c r="J144">
        <v>1</v>
      </c>
      <c r="L144">
        <v>1735304</v>
      </c>
      <c r="M144" t="s">
        <v>295</v>
      </c>
      <c r="N144" t="s">
        <v>13</v>
      </c>
      <c r="O144" s="9">
        <v>0</v>
      </c>
      <c r="P144">
        <v>1734705</v>
      </c>
      <c r="S144" s="9">
        <v>0</v>
      </c>
      <c r="T144" s="10" t="s">
        <v>161</v>
      </c>
      <c r="U144">
        <v>1734705</v>
      </c>
      <c r="V144">
        <v>1</v>
      </c>
      <c r="X144" t="s">
        <v>119</v>
      </c>
      <c r="Y144">
        <v>0</v>
      </c>
      <c r="Z144" s="16">
        <v>6460590511</v>
      </c>
      <c r="AA144">
        <v>0.15653616768154299</v>
      </c>
      <c r="AB144" s="15">
        <v>1011316079.55168</v>
      </c>
      <c r="AC144" t="s">
        <v>120</v>
      </c>
      <c r="AF144" t="s">
        <v>146</v>
      </c>
      <c r="AI144">
        <v>0</v>
      </c>
      <c r="AJ144" s="9">
        <v>0</v>
      </c>
      <c r="AK144" s="9">
        <v>0</v>
      </c>
      <c r="AL144" t="s">
        <v>295</v>
      </c>
      <c r="AM144" t="s">
        <v>120</v>
      </c>
      <c r="AN144" s="9">
        <v>0</v>
      </c>
      <c r="AO144" t="s">
        <v>122</v>
      </c>
      <c r="AQ144">
        <v>0</v>
      </c>
      <c r="AR144" s="9">
        <v>0</v>
      </c>
      <c r="AT144" t="s">
        <v>123</v>
      </c>
      <c r="AU144" t="s">
        <v>157</v>
      </c>
      <c r="AX144" t="s">
        <v>122</v>
      </c>
      <c r="BA144">
        <v>0</v>
      </c>
      <c r="BB144" t="s">
        <v>120</v>
      </c>
      <c r="BC144">
        <v>0</v>
      </c>
      <c r="BD144" t="s">
        <v>296</v>
      </c>
      <c r="BE144" t="s">
        <v>125</v>
      </c>
      <c r="BF144">
        <v>0.15619810000000001</v>
      </c>
      <c r="BG144">
        <v>19717</v>
      </c>
      <c r="BH144">
        <v>1005199</v>
      </c>
      <c r="BI144" t="s">
        <v>109</v>
      </c>
      <c r="BJ144" t="s">
        <v>126</v>
      </c>
      <c r="BL144" t="s">
        <v>127</v>
      </c>
      <c r="BM144" t="s">
        <v>128</v>
      </c>
      <c r="BN144" t="s">
        <v>129</v>
      </c>
      <c r="BO144">
        <v>85948</v>
      </c>
      <c r="BQ144">
        <v>1389</v>
      </c>
      <c r="BR144">
        <v>261537</v>
      </c>
      <c r="BS144" t="s">
        <v>130</v>
      </c>
      <c r="BT144">
        <v>0</v>
      </c>
      <c r="BU144" t="s">
        <v>109</v>
      </c>
      <c r="BV144">
        <v>0</v>
      </c>
      <c r="BW144" s="9">
        <v>0</v>
      </c>
      <c r="BX144" t="s">
        <v>163</v>
      </c>
      <c r="BZ144" t="s">
        <v>109</v>
      </c>
      <c r="CA144" t="s">
        <v>132</v>
      </c>
      <c r="CD144" t="s">
        <v>109</v>
      </c>
      <c r="CF144" t="s">
        <v>161</v>
      </c>
      <c r="CG144" t="s">
        <v>152</v>
      </c>
      <c r="CI144" t="s">
        <v>165</v>
      </c>
      <c r="CM144" t="s">
        <v>295</v>
      </c>
    </row>
    <row r="145" spans="1:91">
      <c r="A145" t="s">
        <v>109</v>
      </c>
      <c r="B145" t="s">
        <v>110</v>
      </c>
      <c r="C145" t="s">
        <v>111</v>
      </c>
      <c r="D145" t="s">
        <v>112</v>
      </c>
      <c r="F145" t="s">
        <v>113</v>
      </c>
      <c r="G145" t="s">
        <v>109</v>
      </c>
      <c r="H145">
        <v>1</v>
      </c>
      <c r="I145" s="9">
        <v>0</v>
      </c>
      <c r="J145">
        <v>1</v>
      </c>
      <c r="L145">
        <v>1734955</v>
      </c>
      <c r="M145" t="s">
        <v>295</v>
      </c>
      <c r="N145" t="s">
        <v>115</v>
      </c>
      <c r="O145" s="9">
        <v>0</v>
      </c>
      <c r="P145">
        <v>1734356</v>
      </c>
      <c r="Q145" t="s">
        <v>116</v>
      </c>
      <c r="S145" s="9">
        <v>0</v>
      </c>
      <c r="T145" s="10" t="s">
        <v>117</v>
      </c>
      <c r="U145">
        <v>1734356</v>
      </c>
      <c r="V145">
        <v>2</v>
      </c>
      <c r="W145" t="s">
        <v>118</v>
      </c>
      <c r="X145" t="s">
        <v>119</v>
      </c>
      <c r="Y145">
        <v>0</v>
      </c>
      <c r="Z145" s="16">
        <v>-18292.29</v>
      </c>
      <c r="AA145">
        <v>0.15653616768154299</v>
      </c>
      <c r="AB145" s="10">
        <v>-2863.4049747194099</v>
      </c>
      <c r="AC145" t="s">
        <v>120</v>
      </c>
      <c r="AF145" t="s">
        <v>121</v>
      </c>
      <c r="AI145">
        <v>0</v>
      </c>
      <c r="AJ145" s="9">
        <v>0</v>
      </c>
      <c r="AK145" s="9">
        <v>0</v>
      </c>
      <c r="AL145" t="s">
        <v>295</v>
      </c>
      <c r="AM145" t="s">
        <v>120</v>
      </c>
      <c r="AN145" s="9">
        <v>0</v>
      </c>
      <c r="AO145" t="s">
        <v>122</v>
      </c>
      <c r="AP145" t="s">
        <v>295</v>
      </c>
      <c r="AQ145">
        <v>1</v>
      </c>
      <c r="AR145">
        <v>1</v>
      </c>
      <c r="AT145" t="s">
        <v>123</v>
      </c>
      <c r="AU145" t="s">
        <v>124</v>
      </c>
      <c r="AX145" t="s">
        <v>122</v>
      </c>
      <c r="BA145">
        <v>-18292.29</v>
      </c>
      <c r="BB145" t="s">
        <v>120</v>
      </c>
      <c r="BC145">
        <v>0</v>
      </c>
      <c r="BE145" t="s">
        <v>125</v>
      </c>
      <c r="BF145">
        <v>0.15619810000000001</v>
      </c>
      <c r="BG145">
        <v>19717</v>
      </c>
      <c r="BH145">
        <v>1005199</v>
      </c>
      <c r="BI145" t="s">
        <v>109</v>
      </c>
      <c r="BJ145" t="s">
        <v>126</v>
      </c>
      <c r="BL145" t="s">
        <v>127</v>
      </c>
      <c r="BM145" t="s">
        <v>128</v>
      </c>
      <c r="BN145" t="s">
        <v>129</v>
      </c>
      <c r="BO145">
        <v>85948</v>
      </c>
      <c r="BQ145">
        <v>0</v>
      </c>
      <c r="BR145">
        <v>446008</v>
      </c>
      <c r="BS145" t="s">
        <v>130</v>
      </c>
      <c r="BT145">
        <v>0</v>
      </c>
      <c r="BU145" t="s">
        <v>109</v>
      </c>
      <c r="BV145">
        <v>0</v>
      </c>
      <c r="BW145" s="9">
        <v>0</v>
      </c>
      <c r="BX145" t="s">
        <v>131</v>
      </c>
      <c r="BY145" t="s">
        <v>109</v>
      </c>
      <c r="BZ145" t="s">
        <v>109</v>
      </c>
      <c r="CA145" t="s">
        <v>132</v>
      </c>
      <c r="CD145" t="s">
        <v>109</v>
      </c>
      <c r="CE145" t="s">
        <v>133</v>
      </c>
      <c r="CF145" t="s">
        <v>134</v>
      </c>
      <c r="CG145" t="s">
        <v>135</v>
      </c>
      <c r="CI145" t="s">
        <v>136</v>
      </c>
      <c r="CM145" t="s">
        <v>295</v>
      </c>
    </row>
    <row r="146" spans="1:91">
      <c r="A146" t="s">
        <v>109</v>
      </c>
      <c r="B146" t="s">
        <v>156</v>
      </c>
      <c r="C146" t="s">
        <v>111</v>
      </c>
      <c r="D146" t="s">
        <v>157</v>
      </c>
      <c r="E146" t="s">
        <v>158</v>
      </c>
      <c r="F146" t="s">
        <v>159</v>
      </c>
      <c r="G146" t="s">
        <v>109</v>
      </c>
      <c r="H146">
        <v>1</v>
      </c>
      <c r="I146" s="9">
        <v>0</v>
      </c>
      <c r="J146">
        <v>1</v>
      </c>
      <c r="L146">
        <v>1735292</v>
      </c>
      <c r="M146" t="s">
        <v>295</v>
      </c>
      <c r="N146" t="s">
        <v>15</v>
      </c>
      <c r="O146" s="9">
        <v>0</v>
      </c>
      <c r="P146">
        <v>1734693</v>
      </c>
      <c r="S146" s="9">
        <v>0</v>
      </c>
      <c r="T146" s="10" t="s">
        <v>161</v>
      </c>
      <c r="U146">
        <v>1734693</v>
      </c>
      <c r="V146">
        <v>1</v>
      </c>
      <c r="X146" t="s">
        <v>119</v>
      </c>
      <c r="Y146">
        <v>0</v>
      </c>
      <c r="Z146" s="16">
        <v>422.2</v>
      </c>
      <c r="AA146">
        <v>0.15653616768154299</v>
      </c>
      <c r="AB146" s="10">
        <v>66.0895699951474</v>
      </c>
      <c r="AC146" t="s">
        <v>120</v>
      </c>
      <c r="AF146" t="s">
        <v>146</v>
      </c>
      <c r="AI146">
        <v>0</v>
      </c>
      <c r="AJ146" s="9">
        <v>0</v>
      </c>
      <c r="AK146" s="9">
        <v>0</v>
      </c>
      <c r="AL146" t="s">
        <v>295</v>
      </c>
      <c r="AM146" t="s">
        <v>120</v>
      </c>
      <c r="AN146" s="9">
        <v>0</v>
      </c>
      <c r="AO146" t="s">
        <v>122</v>
      </c>
      <c r="AQ146">
        <v>0</v>
      </c>
      <c r="AR146" s="9">
        <v>0</v>
      </c>
      <c r="AT146" t="s">
        <v>123</v>
      </c>
      <c r="AU146" t="s">
        <v>157</v>
      </c>
      <c r="AX146" t="s">
        <v>122</v>
      </c>
      <c r="BA146">
        <v>0</v>
      </c>
      <c r="BB146" t="s">
        <v>120</v>
      </c>
      <c r="BC146">
        <v>0</v>
      </c>
      <c r="BD146" t="s">
        <v>296</v>
      </c>
      <c r="BE146" t="s">
        <v>125</v>
      </c>
      <c r="BF146">
        <v>0.15619810000000001</v>
      </c>
      <c r="BG146">
        <v>19717</v>
      </c>
      <c r="BH146">
        <v>1005199</v>
      </c>
      <c r="BI146" t="s">
        <v>109</v>
      </c>
      <c r="BJ146" t="s">
        <v>126</v>
      </c>
      <c r="BL146" t="s">
        <v>127</v>
      </c>
      <c r="BM146" t="s">
        <v>128</v>
      </c>
      <c r="BN146" t="s">
        <v>129</v>
      </c>
      <c r="BO146">
        <v>85948</v>
      </c>
      <c r="BQ146">
        <v>1389</v>
      </c>
      <c r="BR146">
        <v>261536</v>
      </c>
      <c r="BS146" t="s">
        <v>130</v>
      </c>
      <c r="BT146">
        <v>0</v>
      </c>
      <c r="BU146" t="s">
        <v>109</v>
      </c>
      <c r="BV146">
        <v>0</v>
      </c>
      <c r="BW146" s="9">
        <v>0</v>
      </c>
      <c r="BX146" t="s">
        <v>163</v>
      </c>
      <c r="BZ146" t="s">
        <v>109</v>
      </c>
      <c r="CA146" t="s">
        <v>132</v>
      </c>
      <c r="CD146" t="s">
        <v>109</v>
      </c>
      <c r="CF146" t="s">
        <v>161</v>
      </c>
      <c r="CG146" t="s">
        <v>152</v>
      </c>
      <c r="CI146" t="s">
        <v>166</v>
      </c>
      <c r="CM146" t="s">
        <v>295</v>
      </c>
    </row>
    <row r="147" spans="1:91">
      <c r="A147" t="s">
        <v>109</v>
      </c>
      <c r="B147" t="s">
        <v>110</v>
      </c>
      <c r="C147" t="s">
        <v>111</v>
      </c>
      <c r="D147" t="s">
        <v>112</v>
      </c>
      <c r="F147" t="s">
        <v>113</v>
      </c>
      <c r="G147" t="s">
        <v>109</v>
      </c>
      <c r="H147">
        <v>1</v>
      </c>
      <c r="I147" s="9">
        <v>0</v>
      </c>
      <c r="J147">
        <v>1</v>
      </c>
      <c r="L147">
        <v>1735101</v>
      </c>
      <c r="M147" t="s">
        <v>297</v>
      </c>
      <c r="N147" t="s">
        <v>115</v>
      </c>
      <c r="O147" s="9">
        <v>0</v>
      </c>
      <c r="P147">
        <v>1734502</v>
      </c>
      <c r="Q147" t="s">
        <v>116</v>
      </c>
      <c r="S147" s="9">
        <v>0</v>
      </c>
      <c r="T147" s="10" t="s">
        <v>117</v>
      </c>
      <c r="U147">
        <v>1734502</v>
      </c>
      <c r="V147">
        <v>2</v>
      </c>
      <c r="W147" t="s">
        <v>118</v>
      </c>
      <c r="X147" t="s">
        <v>119</v>
      </c>
      <c r="Y147">
        <v>0</v>
      </c>
      <c r="Z147" s="16">
        <v>-486459.22</v>
      </c>
      <c r="AA147">
        <v>0.26633286281194202</v>
      </c>
      <c r="AB147" s="10">
        <v>-129560.076703864</v>
      </c>
      <c r="AC147" t="s">
        <v>120</v>
      </c>
      <c r="AF147" t="s">
        <v>121</v>
      </c>
      <c r="AI147">
        <v>0</v>
      </c>
      <c r="AJ147" s="9">
        <v>0</v>
      </c>
      <c r="AK147" s="9">
        <v>0</v>
      </c>
      <c r="AL147" t="s">
        <v>297</v>
      </c>
      <c r="AM147" t="s">
        <v>120</v>
      </c>
      <c r="AN147" s="9">
        <v>0</v>
      </c>
      <c r="AO147" t="s">
        <v>122</v>
      </c>
      <c r="AP147" t="s">
        <v>297</v>
      </c>
      <c r="AQ147">
        <v>1</v>
      </c>
      <c r="AR147">
        <v>1</v>
      </c>
      <c r="AT147" t="s">
        <v>123</v>
      </c>
      <c r="AU147" t="s">
        <v>124</v>
      </c>
      <c r="AX147" t="s">
        <v>122</v>
      </c>
      <c r="BA147">
        <v>-486459.22</v>
      </c>
      <c r="BB147" t="s">
        <v>120</v>
      </c>
      <c r="BC147">
        <v>0</v>
      </c>
      <c r="BE147" t="s">
        <v>125</v>
      </c>
      <c r="BF147">
        <v>0.2663451</v>
      </c>
      <c r="BG147">
        <v>19717</v>
      </c>
      <c r="BH147">
        <v>1005199</v>
      </c>
      <c r="BI147" t="s">
        <v>109</v>
      </c>
      <c r="BJ147" t="s">
        <v>126</v>
      </c>
      <c r="BL147" t="s">
        <v>127</v>
      </c>
      <c r="BM147" t="s">
        <v>128</v>
      </c>
      <c r="BN147" t="s">
        <v>129</v>
      </c>
      <c r="BO147">
        <v>85948</v>
      </c>
      <c r="BQ147">
        <v>1344</v>
      </c>
      <c r="BR147">
        <v>722080</v>
      </c>
      <c r="BS147" t="s">
        <v>130</v>
      </c>
      <c r="BT147">
        <v>0</v>
      </c>
      <c r="BU147" t="s">
        <v>109</v>
      </c>
      <c r="BV147">
        <v>0</v>
      </c>
      <c r="BW147" s="9">
        <v>0</v>
      </c>
      <c r="BX147" t="s">
        <v>131</v>
      </c>
      <c r="BY147" t="s">
        <v>123</v>
      </c>
      <c r="BZ147" t="s">
        <v>109</v>
      </c>
      <c r="CA147" t="s">
        <v>132</v>
      </c>
      <c r="CD147" t="s">
        <v>109</v>
      </c>
      <c r="CE147" t="s">
        <v>123</v>
      </c>
      <c r="CF147" t="s">
        <v>134</v>
      </c>
      <c r="CG147" t="s">
        <v>135</v>
      </c>
      <c r="CI147" t="s">
        <v>136</v>
      </c>
      <c r="CM147" t="s">
        <v>297</v>
      </c>
    </row>
    <row r="148" spans="1:91">
      <c r="A148" t="s">
        <v>109</v>
      </c>
      <c r="B148" t="s">
        <v>110</v>
      </c>
      <c r="C148" t="s">
        <v>111</v>
      </c>
      <c r="D148" t="s">
        <v>112</v>
      </c>
      <c r="F148" t="s">
        <v>113</v>
      </c>
      <c r="G148" t="s">
        <v>109</v>
      </c>
      <c r="H148">
        <v>1</v>
      </c>
      <c r="I148" s="9">
        <v>0</v>
      </c>
      <c r="J148">
        <v>1</v>
      </c>
      <c r="L148">
        <v>1735102</v>
      </c>
      <c r="M148" t="s">
        <v>297</v>
      </c>
      <c r="N148" t="s">
        <v>115</v>
      </c>
      <c r="O148" s="9">
        <v>0</v>
      </c>
      <c r="P148">
        <v>1734503</v>
      </c>
      <c r="Q148" t="s">
        <v>116</v>
      </c>
      <c r="S148" s="9">
        <v>0</v>
      </c>
      <c r="T148" s="10" t="s">
        <v>117</v>
      </c>
      <c r="U148">
        <v>1734503</v>
      </c>
      <c r="V148">
        <v>2</v>
      </c>
      <c r="W148" t="s">
        <v>118</v>
      </c>
      <c r="X148" t="s">
        <v>119</v>
      </c>
      <c r="Y148">
        <v>0</v>
      </c>
      <c r="Z148" s="16">
        <v>-1000.3</v>
      </c>
      <c r="AA148">
        <v>0.26633286281194202</v>
      </c>
      <c r="AB148" s="10">
        <v>-266.41276267078501</v>
      </c>
      <c r="AC148" t="s">
        <v>120</v>
      </c>
      <c r="AF148" t="s">
        <v>121</v>
      </c>
      <c r="AI148">
        <v>0</v>
      </c>
      <c r="AJ148" s="9">
        <v>0</v>
      </c>
      <c r="AK148" s="9">
        <v>0</v>
      </c>
      <c r="AL148" t="s">
        <v>297</v>
      </c>
      <c r="AM148" t="s">
        <v>120</v>
      </c>
      <c r="AN148" s="9">
        <v>0</v>
      </c>
      <c r="AO148" t="s">
        <v>122</v>
      </c>
      <c r="AP148" t="s">
        <v>297</v>
      </c>
      <c r="AQ148">
        <v>1</v>
      </c>
      <c r="AR148">
        <v>1</v>
      </c>
      <c r="AT148" t="s">
        <v>123</v>
      </c>
      <c r="AU148" t="s">
        <v>124</v>
      </c>
      <c r="AX148" t="s">
        <v>122</v>
      </c>
      <c r="BA148">
        <v>-1000.3</v>
      </c>
      <c r="BB148" t="s">
        <v>120</v>
      </c>
      <c r="BC148">
        <v>0</v>
      </c>
      <c r="BE148" t="s">
        <v>125</v>
      </c>
      <c r="BF148">
        <v>0.2663451</v>
      </c>
      <c r="BG148">
        <v>19717</v>
      </c>
      <c r="BH148">
        <v>1005199</v>
      </c>
      <c r="BI148" t="s">
        <v>109</v>
      </c>
      <c r="BJ148" t="s">
        <v>126</v>
      </c>
      <c r="BL148" t="s">
        <v>127</v>
      </c>
      <c r="BM148" t="s">
        <v>128</v>
      </c>
      <c r="BN148" t="s">
        <v>129</v>
      </c>
      <c r="BO148">
        <v>85948</v>
      </c>
      <c r="BQ148">
        <v>1344</v>
      </c>
      <c r="BR148">
        <v>722082</v>
      </c>
      <c r="BS148" t="s">
        <v>130</v>
      </c>
      <c r="BT148">
        <v>0</v>
      </c>
      <c r="BU148" t="s">
        <v>109</v>
      </c>
      <c r="BV148">
        <v>0</v>
      </c>
      <c r="BW148" s="9">
        <v>0</v>
      </c>
      <c r="BX148" t="s">
        <v>131</v>
      </c>
      <c r="BY148" t="s">
        <v>123</v>
      </c>
      <c r="BZ148" t="s">
        <v>109</v>
      </c>
      <c r="CA148" t="s">
        <v>132</v>
      </c>
      <c r="CD148" t="s">
        <v>109</v>
      </c>
      <c r="CE148" t="s">
        <v>123</v>
      </c>
      <c r="CF148" t="s">
        <v>134</v>
      </c>
      <c r="CG148" t="s">
        <v>135</v>
      </c>
      <c r="CI148" t="s">
        <v>136</v>
      </c>
      <c r="CM148" t="s">
        <v>297</v>
      </c>
    </row>
    <row r="149" spans="1:91">
      <c r="A149" t="s">
        <v>109</v>
      </c>
      <c r="B149" t="s">
        <v>110</v>
      </c>
      <c r="C149" t="s">
        <v>111</v>
      </c>
      <c r="D149" t="s">
        <v>112</v>
      </c>
      <c r="F149" t="s">
        <v>113</v>
      </c>
      <c r="G149" t="s">
        <v>109</v>
      </c>
      <c r="H149">
        <v>1</v>
      </c>
      <c r="I149" s="9">
        <v>0</v>
      </c>
      <c r="J149">
        <v>1</v>
      </c>
      <c r="L149">
        <v>1735017</v>
      </c>
      <c r="M149" t="s">
        <v>298</v>
      </c>
      <c r="N149" t="s">
        <v>115</v>
      </c>
      <c r="O149" s="9">
        <v>0</v>
      </c>
      <c r="P149">
        <v>1734418</v>
      </c>
      <c r="Q149" t="s">
        <v>116</v>
      </c>
      <c r="S149" s="9">
        <v>0</v>
      </c>
      <c r="T149" s="10" t="s">
        <v>117</v>
      </c>
      <c r="U149">
        <v>1734418</v>
      </c>
      <c r="V149">
        <v>2</v>
      </c>
      <c r="W149" t="s">
        <v>118</v>
      </c>
      <c r="X149" t="s">
        <v>119</v>
      </c>
      <c r="Y149">
        <v>0</v>
      </c>
      <c r="Z149" s="16">
        <v>-909815.6</v>
      </c>
      <c r="AA149">
        <v>7.7220077220079997E-3</v>
      </c>
      <c r="AB149" s="10">
        <v>-7025.6030888033401</v>
      </c>
      <c r="AC149" t="s">
        <v>120</v>
      </c>
      <c r="AF149" t="s">
        <v>121</v>
      </c>
      <c r="AI149">
        <v>0</v>
      </c>
      <c r="AJ149" s="9">
        <v>0</v>
      </c>
      <c r="AK149" s="9">
        <v>0</v>
      </c>
      <c r="AL149" t="s">
        <v>298</v>
      </c>
      <c r="AM149" t="s">
        <v>120</v>
      </c>
      <c r="AN149" s="9">
        <v>0</v>
      </c>
      <c r="AO149" t="s">
        <v>122</v>
      </c>
      <c r="AP149" t="s">
        <v>298</v>
      </c>
      <c r="AQ149">
        <v>1</v>
      </c>
      <c r="AR149">
        <v>1</v>
      </c>
      <c r="AT149" t="s">
        <v>123</v>
      </c>
      <c r="AU149" t="s">
        <v>124</v>
      </c>
      <c r="AX149" t="s">
        <v>122</v>
      </c>
      <c r="BA149">
        <v>-909815.6</v>
      </c>
      <c r="BB149" t="s">
        <v>120</v>
      </c>
      <c r="BC149">
        <v>0</v>
      </c>
      <c r="BE149" t="s">
        <v>125</v>
      </c>
      <c r="BF149">
        <v>7.7346000000000003E-3</v>
      </c>
      <c r="BG149">
        <v>19717</v>
      </c>
      <c r="BH149">
        <v>1005199</v>
      </c>
      <c r="BI149" t="s">
        <v>109</v>
      </c>
      <c r="BJ149" t="s">
        <v>126</v>
      </c>
      <c r="BL149" t="s">
        <v>127</v>
      </c>
      <c r="BM149" t="s">
        <v>128</v>
      </c>
      <c r="BN149" t="s">
        <v>129</v>
      </c>
      <c r="BO149">
        <v>85948</v>
      </c>
      <c r="BQ149">
        <v>1304</v>
      </c>
      <c r="BR149">
        <v>732279</v>
      </c>
      <c r="BS149" t="s">
        <v>130</v>
      </c>
      <c r="BT149">
        <v>0</v>
      </c>
      <c r="BU149" t="s">
        <v>109</v>
      </c>
      <c r="BV149">
        <v>0</v>
      </c>
      <c r="BW149" s="9">
        <v>0</v>
      </c>
      <c r="BX149" t="s">
        <v>131</v>
      </c>
      <c r="BY149" t="s">
        <v>109</v>
      </c>
      <c r="BZ149" t="s">
        <v>109</v>
      </c>
      <c r="CA149" t="s">
        <v>132</v>
      </c>
      <c r="CD149" t="s">
        <v>109</v>
      </c>
      <c r="CE149" t="s">
        <v>133</v>
      </c>
      <c r="CF149" t="s">
        <v>134</v>
      </c>
      <c r="CG149" t="s">
        <v>135</v>
      </c>
      <c r="CI149" t="s">
        <v>136</v>
      </c>
      <c r="CM149" t="s">
        <v>298</v>
      </c>
    </row>
    <row r="150" spans="1:91">
      <c r="A150" t="s">
        <v>109</v>
      </c>
      <c r="B150" t="s">
        <v>110</v>
      </c>
      <c r="C150" t="s">
        <v>111</v>
      </c>
      <c r="D150" t="s">
        <v>112</v>
      </c>
      <c r="F150" t="s">
        <v>113</v>
      </c>
      <c r="G150" t="s">
        <v>109</v>
      </c>
      <c r="H150">
        <v>1</v>
      </c>
      <c r="I150" s="9">
        <v>0</v>
      </c>
      <c r="J150">
        <v>1</v>
      </c>
      <c r="L150">
        <v>1735018</v>
      </c>
      <c r="M150" t="s">
        <v>298</v>
      </c>
      <c r="N150" t="s">
        <v>115</v>
      </c>
      <c r="O150" s="9">
        <v>0</v>
      </c>
      <c r="P150">
        <v>1734419</v>
      </c>
      <c r="Q150" t="s">
        <v>116</v>
      </c>
      <c r="S150" s="9">
        <v>0</v>
      </c>
      <c r="T150" s="10" t="s">
        <v>117</v>
      </c>
      <c r="U150">
        <v>1734419</v>
      </c>
      <c r="V150">
        <v>2</v>
      </c>
      <c r="W150" t="s">
        <v>118</v>
      </c>
      <c r="X150" t="s">
        <v>119</v>
      </c>
      <c r="Y150">
        <v>0</v>
      </c>
      <c r="Z150" s="16">
        <v>-509457.62</v>
      </c>
      <c r="AA150">
        <v>7.7220077220079997E-3</v>
      </c>
      <c r="AB150" s="10">
        <v>-3934.0356756758101</v>
      </c>
      <c r="AC150" t="s">
        <v>120</v>
      </c>
      <c r="AF150" t="s">
        <v>121</v>
      </c>
      <c r="AI150">
        <v>0</v>
      </c>
      <c r="AJ150" s="9">
        <v>0</v>
      </c>
      <c r="AK150" s="9">
        <v>0</v>
      </c>
      <c r="AL150" t="s">
        <v>298</v>
      </c>
      <c r="AM150" t="s">
        <v>120</v>
      </c>
      <c r="AN150" s="9">
        <v>0</v>
      </c>
      <c r="AO150" t="s">
        <v>122</v>
      </c>
      <c r="AP150" t="s">
        <v>298</v>
      </c>
      <c r="AQ150">
        <v>1</v>
      </c>
      <c r="AR150">
        <v>1</v>
      </c>
      <c r="AT150" t="s">
        <v>123</v>
      </c>
      <c r="AU150" t="s">
        <v>124</v>
      </c>
      <c r="AX150" t="s">
        <v>122</v>
      </c>
      <c r="BA150">
        <v>-509457.62</v>
      </c>
      <c r="BB150" t="s">
        <v>120</v>
      </c>
      <c r="BC150">
        <v>0</v>
      </c>
      <c r="BE150" t="s">
        <v>125</v>
      </c>
      <c r="BF150">
        <v>7.7346000000000003E-3</v>
      </c>
      <c r="BG150">
        <v>19717</v>
      </c>
      <c r="BH150">
        <v>1005199</v>
      </c>
      <c r="BI150" t="s">
        <v>109</v>
      </c>
      <c r="BJ150" t="s">
        <v>126</v>
      </c>
      <c r="BL150" t="s">
        <v>127</v>
      </c>
      <c r="BM150" t="s">
        <v>128</v>
      </c>
      <c r="BN150" t="s">
        <v>129</v>
      </c>
      <c r="BO150">
        <v>85948</v>
      </c>
      <c r="BQ150">
        <v>1304</v>
      </c>
      <c r="BR150">
        <v>732281</v>
      </c>
      <c r="BS150" t="s">
        <v>130</v>
      </c>
      <c r="BT150">
        <v>0</v>
      </c>
      <c r="BU150" t="s">
        <v>109</v>
      </c>
      <c r="BV150">
        <v>0</v>
      </c>
      <c r="BW150" s="9">
        <v>0</v>
      </c>
      <c r="BX150" t="s">
        <v>131</v>
      </c>
      <c r="BY150" t="s">
        <v>109</v>
      </c>
      <c r="BZ150" t="s">
        <v>109</v>
      </c>
      <c r="CA150" t="s">
        <v>132</v>
      </c>
      <c r="CD150" t="s">
        <v>109</v>
      </c>
      <c r="CE150" t="s">
        <v>133</v>
      </c>
      <c r="CF150" t="s">
        <v>134</v>
      </c>
      <c r="CG150" t="s">
        <v>135</v>
      </c>
      <c r="CI150" t="s">
        <v>136</v>
      </c>
      <c r="CM150" t="s">
        <v>298</v>
      </c>
    </row>
    <row r="151" spans="1:91">
      <c r="A151" t="s">
        <v>109</v>
      </c>
      <c r="B151" t="s">
        <v>110</v>
      </c>
      <c r="C151" t="s">
        <v>111</v>
      </c>
      <c r="D151" t="s">
        <v>112</v>
      </c>
      <c r="F151" t="s">
        <v>113</v>
      </c>
      <c r="G151" t="s">
        <v>109</v>
      </c>
      <c r="H151">
        <v>1</v>
      </c>
      <c r="I151" s="9">
        <v>0</v>
      </c>
      <c r="J151">
        <v>1</v>
      </c>
      <c r="L151">
        <v>1735019</v>
      </c>
      <c r="M151" t="s">
        <v>298</v>
      </c>
      <c r="N151" t="s">
        <v>115</v>
      </c>
      <c r="O151" s="9">
        <v>0</v>
      </c>
      <c r="P151">
        <v>1734420</v>
      </c>
      <c r="Q151" t="s">
        <v>116</v>
      </c>
      <c r="S151" s="9">
        <v>0</v>
      </c>
      <c r="T151" s="10" t="s">
        <v>117</v>
      </c>
      <c r="U151">
        <v>1734420</v>
      </c>
      <c r="V151">
        <v>2</v>
      </c>
      <c r="W151" t="s">
        <v>118</v>
      </c>
      <c r="X151" t="s">
        <v>119</v>
      </c>
      <c r="Y151">
        <v>0</v>
      </c>
      <c r="Z151" s="16">
        <v>-30178367.079999998</v>
      </c>
      <c r="AA151">
        <v>7.7220077220079997E-3</v>
      </c>
      <c r="AB151" s="10">
        <v>-233037.58362935201</v>
      </c>
      <c r="AC151" t="s">
        <v>120</v>
      </c>
      <c r="AF151" t="s">
        <v>121</v>
      </c>
      <c r="AI151">
        <v>0</v>
      </c>
      <c r="AJ151" s="9">
        <v>0</v>
      </c>
      <c r="AK151" s="9">
        <v>0</v>
      </c>
      <c r="AL151" t="s">
        <v>298</v>
      </c>
      <c r="AM151" t="s">
        <v>120</v>
      </c>
      <c r="AN151" s="9">
        <v>0</v>
      </c>
      <c r="AO151" t="s">
        <v>122</v>
      </c>
      <c r="AP151" t="s">
        <v>298</v>
      </c>
      <c r="AQ151">
        <v>1</v>
      </c>
      <c r="AR151">
        <v>1</v>
      </c>
      <c r="AT151" t="s">
        <v>123</v>
      </c>
      <c r="AU151" t="s">
        <v>124</v>
      </c>
      <c r="AX151" t="s">
        <v>122</v>
      </c>
      <c r="BA151">
        <v>-30178367.079999998</v>
      </c>
      <c r="BB151" t="s">
        <v>120</v>
      </c>
      <c r="BC151">
        <v>0</v>
      </c>
      <c r="BE151" t="s">
        <v>125</v>
      </c>
      <c r="BF151">
        <v>7.7346000000000003E-3</v>
      </c>
      <c r="BG151">
        <v>19717</v>
      </c>
      <c r="BH151">
        <v>1005199</v>
      </c>
      <c r="BI151" t="s">
        <v>109</v>
      </c>
      <c r="BJ151" t="s">
        <v>126</v>
      </c>
      <c r="BL151" t="s">
        <v>127</v>
      </c>
      <c r="BM151" t="s">
        <v>128</v>
      </c>
      <c r="BN151" t="s">
        <v>129</v>
      </c>
      <c r="BO151">
        <v>85948</v>
      </c>
      <c r="BQ151">
        <v>1304</v>
      </c>
      <c r="BR151">
        <v>732283</v>
      </c>
      <c r="BS151" t="s">
        <v>130</v>
      </c>
      <c r="BT151">
        <v>0</v>
      </c>
      <c r="BU151" t="s">
        <v>109</v>
      </c>
      <c r="BV151">
        <v>0</v>
      </c>
      <c r="BW151" s="9">
        <v>0</v>
      </c>
      <c r="BX151" t="s">
        <v>131</v>
      </c>
      <c r="BY151" t="s">
        <v>109</v>
      </c>
      <c r="BZ151" t="s">
        <v>109</v>
      </c>
      <c r="CA151" t="s">
        <v>132</v>
      </c>
      <c r="CD151" t="s">
        <v>109</v>
      </c>
      <c r="CE151" t="s">
        <v>133</v>
      </c>
      <c r="CF151" t="s">
        <v>134</v>
      </c>
      <c r="CG151" t="s">
        <v>135</v>
      </c>
      <c r="CI151" t="s">
        <v>136</v>
      </c>
      <c r="CM151" t="s">
        <v>298</v>
      </c>
    </row>
    <row r="152" spans="1:91">
      <c r="A152" t="s">
        <v>109</v>
      </c>
      <c r="B152" t="s">
        <v>110</v>
      </c>
      <c r="C152" t="s">
        <v>111</v>
      </c>
      <c r="D152" t="s">
        <v>112</v>
      </c>
      <c r="F152" t="s">
        <v>113</v>
      </c>
      <c r="G152" t="s">
        <v>109</v>
      </c>
      <c r="H152">
        <v>1</v>
      </c>
      <c r="I152" s="9">
        <v>0</v>
      </c>
      <c r="J152">
        <v>1</v>
      </c>
      <c r="L152">
        <v>1735182</v>
      </c>
      <c r="M152" t="s">
        <v>299</v>
      </c>
      <c r="N152" t="s">
        <v>115</v>
      </c>
      <c r="O152" s="9">
        <v>0</v>
      </c>
      <c r="P152">
        <v>1734583</v>
      </c>
      <c r="Q152" t="s">
        <v>116</v>
      </c>
      <c r="S152" s="9">
        <v>0</v>
      </c>
      <c r="T152" s="10" t="s">
        <v>117</v>
      </c>
      <c r="U152">
        <v>1734583</v>
      </c>
      <c r="V152">
        <v>2</v>
      </c>
      <c r="W152" t="s">
        <v>118</v>
      </c>
      <c r="X152" t="s">
        <v>119</v>
      </c>
      <c r="Y152">
        <v>0</v>
      </c>
      <c r="Z152" s="16">
        <v>-1510160288</v>
      </c>
      <c r="AA152" s="9">
        <v>3.827824456E-5</v>
      </c>
      <c r="AB152" s="10">
        <v>-57806.284828864002</v>
      </c>
      <c r="AC152" t="s">
        <v>120</v>
      </c>
      <c r="AF152" t="s">
        <v>121</v>
      </c>
      <c r="AI152">
        <v>0</v>
      </c>
      <c r="AJ152" s="9">
        <v>0</v>
      </c>
      <c r="AK152" s="9">
        <v>0</v>
      </c>
      <c r="AL152" t="s">
        <v>299</v>
      </c>
      <c r="AM152" t="s">
        <v>120</v>
      </c>
      <c r="AN152" s="9">
        <v>0</v>
      </c>
      <c r="AO152" t="s">
        <v>122</v>
      </c>
      <c r="AP152" t="s">
        <v>299</v>
      </c>
      <c r="AQ152">
        <v>1</v>
      </c>
      <c r="AR152">
        <v>1</v>
      </c>
      <c r="AT152" t="s">
        <v>123</v>
      </c>
      <c r="AU152" t="s">
        <v>124</v>
      </c>
      <c r="AX152" t="s">
        <v>122</v>
      </c>
      <c r="BA152">
        <v>-1510160288</v>
      </c>
      <c r="BB152" t="s">
        <v>120</v>
      </c>
      <c r="BC152">
        <v>0</v>
      </c>
      <c r="BE152" t="s">
        <v>125</v>
      </c>
      <c r="BF152">
        <v>3.8300000000000003E-5</v>
      </c>
      <c r="BG152">
        <v>19717</v>
      </c>
      <c r="BH152">
        <v>1005199</v>
      </c>
      <c r="BI152" t="s">
        <v>109</v>
      </c>
      <c r="BJ152" t="s">
        <v>126</v>
      </c>
      <c r="BL152" t="s">
        <v>127</v>
      </c>
      <c r="BM152" t="s">
        <v>128</v>
      </c>
      <c r="BN152" t="s">
        <v>129</v>
      </c>
      <c r="BO152">
        <v>85948</v>
      </c>
      <c r="BQ152">
        <v>1373</v>
      </c>
      <c r="BR152">
        <v>176228</v>
      </c>
      <c r="BS152" t="s">
        <v>130</v>
      </c>
      <c r="BT152">
        <v>0</v>
      </c>
      <c r="BU152" t="s">
        <v>109</v>
      </c>
      <c r="BV152">
        <v>0</v>
      </c>
      <c r="BW152" s="9">
        <v>0</v>
      </c>
      <c r="BX152" t="s">
        <v>131</v>
      </c>
      <c r="BY152" t="s">
        <v>109</v>
      </c>
      <c r="BZ152" t="s">
        <v>109</v>
      </c>
      <c r="CA152" t="s">
        <v>132</v>
      </c>
      <c r="CD152" t="s">
        <v>109</v>
      </c>
      <c r="CE152" t="s">
        <v>127</v>
      </c>
      <c r="CF152" t="s">
        <v>134</v>
      </c>
      <c r="CG152" t="s">
        <v>135</v>
      </c>
      <c r="CI152" t="s">
        <v>136</v>
      </c>
      <c r="CM152" t="s">
        <v>299</v>
      </c>
    </row>
    <row r="153" spans="1:91">
      <c r="A153" t="s">
        <v>109</v>
      </c>
      <c r="B153" t="s">
        <v>110</v>
      </c>
      <c r="C153" t="s">
        <v>111</v>
      </c>
      <c r="D153" t="s">
        <v>112</v>
      </c>
      <c r="F153" t="s">
        <v>113</v>
      </c>
      <c r="G153" t="s">
        <v>109</v>
      </c>
      <c r="H153">
        <v>1</v>
      </c>
      <c r="I153" s="9">
        <v>0</v>
      </c>
      <c r="J153">
        <v>1</v>
      </c>
      <c r="L153">
        <v>1735183</v>
      </c>
      <c r="M153" t="s">
        <v>299</v>
      </c>
      <c r="N153" t="s">
        <v>115</v>
      </c>
      <c r="O153" s="9">
        <v>0</v>
      </c>
      <c r="P153">
        <v>1734584</v>
      </c>
      <c r="Q153" t="s">
        <v>116</v>
      </c>
      <c r="S153" s="9">
        <v>0</v>
      </c>
      <c r="T153" s="10" t="s">
        <v>117</v>
      </c>
      <c r="U153">
        <v>1734584</v>
      </c>
      <c r="V153">
        <v>2</v>
      </c>
      <c r="W153" t="s">
        <v>118</v>
      </c>
      <c r="X153" t="s">
        <v>119</v>
      </c>
      <c r="Y153">
        <v>0</v>
      </c>
      <c r="Z153" s="16">
        <v>-299023274</v>
      </c>
      <c r="AA153" s="9">
        <v>3.827824456E-5</v>
      </c>
      <c r="AB153" s="10">
        <v>-11446.0860113038</v>
      </c>
      <c r="AC153" t="s">
        <v>120</v>
      </c>
      <c r="AF153" t="s">
        <v>121</v>
      </c>
      <c r="AI153">
        <v>0</v>
      </c>
      <c r="AJ153" s="9">
        <v>0</v>
      </c>
      <c r="AK153" s="9">
        <v>0</v>
      </c>
      <c r="AL153" t="s">
        <v>299</v>
      </c>
      <c r="AM153" t="s">
        <v>120</v>
      </c>
      <c r="AN153" s="9">
        <v>0</v>
      </c>
      <c r="AO153" t="s">
        <v>122</v>
      </c>
      <c r="AP153" t="s">
        <v>299</v>
      </c>
      <c r="AQ153">
        <v>1</v>
      </c>
      <c r="AR153">
        <v>1</v>
      </c>
      <c r="AT153" t="s">
        <v>123</v>
      </c>
      <c r="AU153" t="s">
        <v>124</v>
      </c>
      <c r="AX153" t="s">
        <v>122</v>
      </c>
      <c r="BA153">
        <v>-299023274</v>
      </c>
      <c r="BB153" t="s">
        <v>120</v>
      </c>
      <c r="BC153">
        <v>0</v>
      </c>
      <c r="BE153" t="s">
        <v>125</v>
      </c>
      <c r="BF153">
        <v>3.8300000000000003E-5</v>
      </c>
      <c r="BG153">
        <v>19717</v>
      </c>
      <c r="BH153">
        <v>1005199</v>
      </c>
      <c r="BI153" t="s">
        <v>109</v>
      </c>
      <c r="BJ153" t="s">
        <v>126</v>
      </c>
      <c r="BL153" t="s">
        <v>127</v>
      </c>
      <c r="BM153" t="s">
        <v>128</v>
      </c>
      <c r="BN153" t="s">
        <v>129</v>
      </c>
      <c r="BO153">
        <v>85948</v>
      </c>
      <c r="BQ153">
        <v>1373</v>
      </c>
      <c r="BR153">
        <v>176230</v>
      </c>
      <c r="BS153" t="s">
        <v>130</v>
      </c>
      <c r="BT153">
        <v>0</v>
      </c>
      <c r="BU153" t="s">
        <v>109</v>
      </c>
      <c r="BV153">
        <v>0</v>
      </c>
      <c r="BW153" s="9">
        <v>0</v>
      </c>
      <c r="BX153" t="s">
        <v>131</v>
      </c>
      <c r="BY153" t="s">
        <v>109</v>
      </c>
      <c r="BZ153" t="s">
        <v>109</v>
      </c>
      <c r="CA153" t="s">
        <v>132</v>
      </c>
      <c r="CD153" t="s">
        <v>109</v>
      </c>
      <c r="CE153" t="s">
        <v>127</v>
      </c>
      <c r="CF153" t="s">
        <v>134</v>
      </c>
      <c r="CG153" t="s">
        <v>135</v>
      </c>
      <c r="CI153" t="s">
        <v>136</v>
      </c>
      <c r="CM153" t="s">
        <v>299</v>
      </c>
    </row>
    <row r="154" spans="1:91">
      <c r="A154" t="s">
        <v>109</v>
      </c>
      <c r="B154" t="s">
        <v>110</v>
      </c>
      <c r="C154" t="s">
        <v>111</v>
      </c>
      <c r="D154" t="s">
        <v>112</v>
      </c>
      <c r="F154" t="s">
        <v>113</v>
      </c>
      <c r="G154" t="s">
        <v>109</v>
      </c>
      <c r="H154">
        <v>1</v>
      </c>
      <c r="I154" s="9">
        <v>0</v>
      </c>
      <c r="J154">
        <v>1</v>
      </c>
      <c r="L154">
        <v>1735197</v>
      </c>
      <c r="M154" t="s">
        <v>300</v>
      </c>
      <c r="N154" t="s">
        <v>115</v>
      </c>
      <c r="O154" s="9">
        <v>0</v>
      </c>
      <c r="P154">
        <v>1734598</v>
      </c>
      <c r="Q154" t="s">
        <v>116</v>
      </c>
      <c r="S154" s="9">
        <v>0</v>
      </c>
      <c r="T154" s="10" t="s">
        <v>117</v>
      </c>
      <c r="U154">
        <v>1734598</v>
      </c>
      <c r="V154">
        <v>2</v>
      </c>
      <c r="W154" t="s">
        <v>118</v>
      </c>
      <c r="X154" t="s">
        <v>119</v>
      </c>
      <c r="Y154">
        <v>0</v>
      </c>
      <c r="Z154" s="16">
        <v>-7426052.9500000002</v>
      </c>
      <c r="AA154">
        <v>5.2700922266140003E-2</v>
      </c>
      <c r="AB154" s="10">
        <v>-391359.83926218899</v>
      </c>
      <c r="AC154" t="s">
        <v>120</v>
      </c>
      <c r="AF154" t="s">
        <v>121</v>
      </c>
      <c r="AI154">
        <v>0</v>
      </c>
      <c r="AJ154" s="9">
        <v>0</v>
      </c>
      <c r="AK154" s="9">
        <v>0</v>
      </c>
      <c r="AL154" t="s">
        <v>300</v>
      </c>
      <c r="AM154" t="s">
        <v>120</v>
      </c>
      <c r="AN154" s="9">
        <v>0</v>
      </c>
      <c r="AO154" t="s">
        <v>122</v>
      </c>
      <c r="AP154" t="s">
        <v>300</v>
      </c>
      <c r="AQ154">
        <v>1</v>
      </c>
      <c r="AR154">
        <v>1</v>
      </c>
      <c r="AT154" t="s">
        <v>123</v>
      </c>
      <c r="AU154" t="s">
        <v>124</v>
      </c>
      <c r="AX154" t="s">
        <v>122</v>
      </c>
      <c r="BA154">
        <v>-7426052.9500000002</v>
      </c>
      <c r="BB154" t="s">
        <v>120</v>
      </c>
      <c r="BC154">
        <v>0</v>
      </c>
      <c r="BE154" t="s">
        <v>125</v>
      </c>
      <c r="BF154">
        <v>5.2891899999999999E-2</v>
      </c>
      <c r="BG154">
        <v>19717</v>
      </c>
      <c r="BH154">
        <v>1005199</v>
      </c>
      <c r="BI154" t="s">
        <v>109</v>
      </c>
      <c r="BJ154" t="s">
        <v>126</v>
      </c>
      <c r="BL154" t="s">
        <v>127</v>
      </c>
      <c r="BM154" t="s">
        <v>128</v>
      </c>
      <c r="BN154" t="s">
        <v>129</v>
      </c>
      <c r="BO154">
        <v>85948</v>
      </c>
      <c r="BQ154">
        <v>1379</v>
      </c>
      <c r="BR154">
        <v>200516</v>
      </c>
      <c r="BS154" t="s">
        <v>130</v>
      </c>
      <c r="BT154">
        <v>0</v>
      </c>
      <c r="BU154" t="s">
        <v>109</v>
      </c>
      <c r="BV154">
        <v>0</v>
      </c>
      <c r="BW154" s="9">
        <v>0</v>
      </c>
      <c r="BX154" t="s">
        <v>131</v>
      </c>
      <c r="BY154" t="s">
        <v>109</v>
      </c>
      <c r="BZ154" t="s">
        <v>109</v>
      </c>
      <c r="CA154" t="s">
        <v>132</v>
      </c>
      <c r="CD154" t="s">
        <v>109</v>
      </c>
      <c r="CE154" t="s">
        <v>127</v>
      </c>
      <c r="CF154" t="s">
        <v>134</v>
      </c>
      <c r="CG154" t="s">
        <v>135</v>
      </c>
      <c r="CI154" t="s">
        <v>136</v>
      </c>
      <c r="CM154" t="s">
        <v>300</v>
      </c>
    </row>
    <row r="155" spans="1:91">
      <c r="A155" t="s">
        <v>109</v>
      </c>
      <c r="B155" t="s">
        <v>110</v>
      </c>
      <c r="C155" t="s">
        <v>111</v>
      </c>
      <c r="D155" t="s">
        <v>112</v>
      </c>
      <c r="F155" t="s">
        <v>113</v>
      </c>
      <c r="G155" t="s">
        <v>109</v>
      </c>
      <c r="H155">
        <v>1</v>
      </c>
      <c r="I155" s="9">
        <v>0</v>
      </c>
      <c r="J155">
        <v>1</v>
      </c>
      <c r="L155">
        <v>1735031</v>
      </c>
      <c r="M155" t="s">
        <v>301</v>
      </c>
      <c r="N155" t="s">
        <v>115</v>
      </c>
      <c r="O155" s="9">
        <v>0</v>
      </c>
      <c r="P155">
        <v>1734432</v>
      </c>
      <c r="Q155" t="s">
        <v>116</v>
      </c>
      <c r="S155" s="9">
        <v>0</v>
      </c>
      <c r="T155" s="10" t="s">
        <v>117</v>
      </c>
      <c r="U155">
        <v>1734432</v>
      </c>
      <c r="V155">
        <v>2</v>
      </c>
      <c r="W155" t="s">
        <v>118</v>
      </c>
      <c r="X155" t="s">
        <v>119</v>
      </c>
      <c r="Y155">
        <v>0</v>
      </c>
      <c r="Z155" s="16">
        <v>-150753</v>
      </c>
      <c r="AA155" s="9">
        <v>1.116694584E-5</v>
      </c>
      <c r="AB155" s="10">
        <v>-1.68345058621752</v>
      </c>
      <c r="AC155" t="s">
        <v>120</v>
      </c>
      <c r="AF155" t="s">
        <v>121</v>
      </c>
      <c r="AI155">
        <v>0</v>
      </c>
      <c r="AJ155" s="9">
        <v>0</v>
      </c>
      <c r="AK155" s="9">
        <v>0</v>
      </c>
      <c r="AL155" t="s">
        <v>301</v>
      </c>
      <c r="AM155" t="s">
        <v>120</v>
      </c>
      <c r="AN155" s="9">
        <v>0</v>
      </c>
      <c r="AO155" t="s">
        <v>122</v>
      </c>
      <c r="AP155" t="s">
        <v>301</v>
      </c>
      <c r="AQ155">
        <v>1</v>
      </c>
      <c r="AR155">
        <v>1</v>
      </c>
      <c r="AT155" t="s">
        <v>123</v>
      </c>
      <c r="AU155" t="s">
        <v>124</v>
      </c>
      <c r="AX155" t="s">
        <v>122</v>
      </c>
      <c r="BA155">
        <v>-150753</v>
      </c>
      <c r="BB155" t="s">
        <v>120</v>
      </c>
      <c r="BC155">
        <v>0</v>
      </c>
      <c r="BE155" t="s">
        <v>125</v>
      </c>
      <c r="BF155">
        <v>0.90863190000000005</v>
      </c>
      <c r="BG155">
        <v>19717</v>
      </c>
      <c r="BH155">
        <v>1005199</v>
      </c>
      <c r="BI155" t="s">
        <v>109</v>
      </c>
      <c r="BJ155" t="s">
        <v>126</v>
      </c>
      <c r="BL155" t="s">
        <v>127</v>
      </c>
      <c r="BM155" t="s">
        <v>128</v>
      </c>
      <c r="BN155" t="s">
        <v>129</v>
      </c>
      <c r="BO155">
        <v>85948</v>
      </c>
      <c r="BQ155">
        <v>0</v>
      </c>
      <c r="BR155">
        <v>440022</v>
      </c>
      <c r="BS155" t="s">
        <v>130</v>
      </c>
      <c r="BT155">
        <v>0</v>
      </c>
      <c r="BU155" t="s">
        <v>109</v>
      </c>
      <c r="BV155">
        <v>0</v>
      </c>
      <c r="BW155" s="9">
        <v>0</v>
      </c>
      <c r="BX155" t="s">
        <v>131</v>
      </c>
      <c r="BY155" t="s">
        <v>109</v>
      </c>
      <c r="BZ155" t="s">
        <v>109</v>
      </c>
      <c r="CA155" t="s">
        <v>132</v>
      </c>
      <c r="CD155" t="s">
        <v>109</v>
      </c>
      <c r="CE155" t="s">
        <v>133</v>
      </c>
      <c r="CF155" t="s">
        <v>134</v>
      </c>
      <c r="CG155" t="s">
        <v>135</v>
      </c>
      <c r="CI155" t="s">
        <v>136</v>
      </c>
      <c r="CM155" t="s">
        <v>301</v>
      </c>
    </row>
    <row r="156" spans="1:91">
      <c r="A156" t="s">
        <v>109</v>
      </c>
      <c r="B156" t="s">
        <v>110</v>
      </c>
      <c r="C156" t="s">
        <v>111</v>
      </c>
      <c r="D156" t="s">
        <v>112</v>
      </c>
      <c r="F156" t="s">
        <v>113</v>
      </c>
      <c r="G156" t="s">
        <v>109</v>
      </c>
      <c r="H156">
        <v>1</v>
      </c>
      <c r="I156" s="9">
        <v>0</v>
      </c>
      <c r="J156">
        <v>1</v>
      </c>
      <c r="L156">
        <v>1735009</v>
      </c>
      <c r="M156" t="s">
        <v>302</v>
      </c>
      <c r="N156" t="s">
        <v>115</v>
      </c>
      <c r="O156" s="9">
        <v>0</v>
      </c>
      <c r="P156">
        <v>1734410</v>
      </c>
      <c r="Q156" t="s">
        <v>116</v>
      </c>
      <c r="S156" s="9">
        <v>0</v>
      </c>
      <c r="T156" s="10" t="s">
        <v>117</v>
      </c>
      <c r="U156">
        <v>1734410</v>
      </c>
      <c r="V156">
        <v>2</v>
      </c>
      <c r="W156" t="s">
        <v>118</v>
      </c>
      <c r="X156" t="s">
        <v>119</v>
      </c>
      <c r="Y156">
        <v>0</v>
      </c>
      <c r="Z156" s="16">
        <v>-135526.39000000001</v>
      </c>
      <c r="AA156" s="9">
        <v>7.6335877862600005E-4</v>
      </c>
      <c r="AB156" s="10">
        <v>-103.45525954199</v>
      </c>
      <c r="AC156" t="s">
        <v>120</v>
      </c>
      <c r="AF156" t="s">
        <v>121</v>
      </c>
      <c r="AI156">
        <v>0</v>
      </c>
      <c r="AJ156" s="9">
        <v>0</v>
      </c>
      <c r="AK156" s="9">
        <v>0</v>
      </c>
      <c r="AL156" t="s">
        <v>302</v>
      </c>
      <c r="AM156" t="s">
        <v>120</v>
      </c>
      <c r="AN156" s="9">
        <v>0</v>
      </c>
      <c r="AO156" t="s">
        <v>122</v>
      </c>
      <c r="AP156" t="s">
        <v>302</v>
      </c>
      <c r="AQ156">
        <v>1</v>
      </c>
      <c r="AR156">
        <v>1</v>
      </c>
      <c r="AT156" t="s">
        <v>123</v>
      </c>
      <c r="AU156" t="s">
        <v>124</v>
      </c>
      <c r="AX156" t="s">
        <v>122</v>
      </c>
      <c r="BA156">
        <v>-135526.39000000001</v>
      </c>
      <c r="BB156" t="s">
        <v>120</v>
      </c>
      <c r="BC156">
        <v>0</v>
      </c>
      <c r="BE156" t="s">
        <v>125</v>
      </c>
      <c r="BF156">
        <v>7.6300000000000001E-4</v>
      </c>
      <c r="BG156">
        <v>19717</v>
      </c>
      <c r="BH156">
        <v>1005199</v>
      </c>
      <c r="BI156" t="s">
        <v>109</v>
      </c>
      <c r="BJ156" t="s">
        <v>126</v>
      </c>
      <c r="BL156" t="s">
        <v>127</v>
      </c>
      <c r="BM156" t="s">
        <v>128</v>
      </c>
      <c r="BN156" t="s">
        <v>129</v>
      </c>
      <c r="BO156">
        <v>85948</v>
      </c>
      <c r="BQ156">
        <v>0</v>
      </c>
      <c r="BR156">
        <v>788161</v>
      </c>
      <c r="BS156" t="s">
        <v>130</v>
      </c>
      <c r="BT156">
        <v>0</v>
      </c>
      <c r="BU156" t="s">
        <v>109</v>
      </c>
      <c r="BV156">
        <v>0</v>
      </c>
      <c r="BW156" s="9">
        <v>0</v>
      </c>
      <c r="BX156" t="s">
        <v>131</v>
      </c>
      <c r="BY156" t="s">
        <v>123</v>
      </c>
      <c r="BZ156" t="s">
        <v>109</v>
      </c>
      <c r="CA156" t="s">
        <v>132</v>
      </c>
      <c r="CD156" t="s">
        <v>109</v>
      </c>
      <c r="CE156" t="s">
        <v>123</v>
      </c>
      <c r="CF156" t="s">
        <v>134</v>
      </c>
      <c r="CG156" t="s">
        <v>135</v>
      </c>
      <c r="CI156" t="s">
        <v>136</v>
      </c>
      <c r="CM156" t="s">
        <v>302</v>
      </c>
    </row>
    <row r="157" spans="1:91">
      <c r="A157" t="s">
        <v>109</v>
      </c>
      <c r="B157" t="s">
        <v>110</v>
      </c>
      <c r="C157" t="s">
        <v>111</v>
      </c>
      <c r="D157" t="s">
        <v>112</v>
      </c>
      <c r="F157" t="s">
        <v>113</v>
      </c>
      <c r="G157" t="s">
        <v>109</v>
      </c>
      <c r="H157">
        <v>1</v>
      </c>
      <c r="I157" s="9">
        <v>0</v>
      </c>
      <c r="J157">
        <v>1</v>
      </c>
      <c r="L157">
        <v>1735057</v>
      </c>
      <c r="M157" t="s">
        <v>303</v>
      </c>
      <c r="N157" t="s">
        <v>115</v>
      </c>
      <c r="O157" s="9">
        <v>0</v>
      </c>
      <c r="P157">
        <v>1734458</v>
      </c>
      <c r="Q157" t="s">
        <v>116</v>
      </c>
      <c r="S157" s="9">
        <v>0</v>
      </c>
      <c r="T157" s="10" t="s">
        <v>117</v>
      </c>
      <c r="U157">
        <v>1734458</v>
      </c>
      <c r="V157">
        <v>2</v>
      </c>
      <c r="W157" t="s">
        <v>118</v>
      </c>
      <c r="X157" t="s">
        <v>119</v>
      </c>
      <c r="Y157">
        <v>0</v>
      </c>
      <c r="Z157" s="16">
        <v>-3984982.25</v>
      </c>
      <c r="AA157">
        <v>6.2371359071913997E-2</v>
      </c>
      <c r="AB157" s="10">
        <v>-248548.758809953</v>
      </c>
      <c r="AC157" t="s">
        <v>120</v>
      </c>
      <c r="AF157" t="s">
        <v>121</v>
      </c>
      <c r="AI157">
        <v>0</v>
      </c>
      <c r="AJ157" s="9">
        <v>0</v>
      </c>
      <c r="AK157" s="9">
        <v>0</v>
      </c>
      <c r="AL157" t="s">
        <v>303</v>
      </c>
      <c r="AM157" t="s">
        <v>120</v>
      </c>
      <c r="AN157" s="9">
        <v>0</v>
      </c>
      <c r="AO157" t="s">
        <v>122</v>
      </c>
      <c r="AP157" t="s">
        <v>303</v>
      </c>
      <c r="AQ157">
        <v>1</v>
      </c>
      <c r="AR157">
        <v>1</v>
      </c>
      <c r="AT157" t="s">
        <v>123</v>
      </c>
      <c r="AU157" t="s">
        <v>124</v>
      </c>
      <c r="AX157" t="s">
        <v>122</v>
      </c>
      <c r="BA157">
        <v>-3984982.25</v>
      </c>
      <c r="BB157" t="s">
        <v>120</v>
      </c>
      <c r="BC157">
        <v>0</v>
      </c>
      <c r="BE157" t="s">
        <v>125</v>
      </c>
      <c r="BF157">
        <v>6.2428900000000002E-2</v>
      </c>
      <c r="BG157">
        <v>19717</v>
      </c>
      <c r="BH157">
        <v>1005199</v>
      </c>
      <c r="BI157" t="s">
        <v>109</v>
      </c>
      <c r="BJ157" t="s">
        <v>126</v>
      </c>
      <c r="BL157" t="s">
        <v>127</v>
      </c>
      <c r="BM157" t="s">
        <v>128</v>
      </c>
      <c r="BN157" t="s">
        <v>129</v>
      </c>
      <c r="BO157">
        <v>85948</v>
      </c>
      <c r="BQ157">
        <v>1320</v>
      </c>
      <c r="BR157">
        <v>720829</v>
      </c>
      <c r="BS157" t="s">
        <v>130</v>
      </c>
      <c r="BT157">
        <v>0</v>
      </c>
      <c r="BU157" t="s">
        <v>109</v>
      </c>
      <c r="BV157">
        <v>0</v>
      </c>
      <c r="BW157" s="9">
        <v>0</v>
      </c>
      <c r="BX157" t="s">
        <v>131</v>
      </c>
      <c r="BY157" t="s">
        <v>109</v>
      </c>
      <c r="BZ157" t="s">
        <v>109</v>
      </c>
      <c r="CA157" t="s">
        <v>132</v>
      </c>
      <c r="CD157" t="s">
        <v>109</v>
      </c>
      <c r="CE157" t="s">
        <v>133</v>
      </c>
      <c r="CF157" t="s">
        <v>134</v>
      </c>
      <c r="CG157" t="s">
        <v>135</v>
      </c>
      <c r="CI157" t="s">
        <v>136</v>
      </c>
      <c r="CM157" t="s">
        <v>303</v>
      </c>
    </row>
    <row r="158" spans="1:91">
      <c r="A158" t="s">
        <v>109</v>
      </c>
      <c r="B158" t="s">
        <v>110</v>
      </c>
      <c r="C158" t="s">
        <v>111</v>
      </c>
      <c r="D158" t="s">
        <v>112</v>
      </c>
      <c r="F158" t="s">
        <v>113</v>
      </c>
      <c r="G158" t="s">
        <v>109</v>
      </c>
      <c r="H158">
        <v>1</v>
      </c>
      <c r="I158" s="9">
        <v>0</v>
      </c>
      <c r="J158">
        <v>1</v>
      </c>
      <c r="L158">
        <v>1735133</v>
      </c>
      <c r="M158" t="s">
        <v>304</v>
      </c>
      <c r="N158" t="s">
        <v>115</v>
      </c>
      <c r="O158" s="9">
        <v>0</v>
      </c>
      <c r="P158">
        <v>1734534</v>
      </c>
      <c r="Q158" t="s">
        <v>116</v>
      </c>
      <c r="S158" s="9">
        <v>0</v>
      </c>
      <c r="T158" s="10" t="s">
        <v>117</v>
      </c>
      <c r="U158">
        <v>1734534</v>
      </c>
      <c r="V158">
        <v>2</v>
      </c>
      <c r="W158" t="s">
        <v>118</v>
      </c>
      <c r="X158" t="s">
        <v>119</v>
      </c>
      <c r="Y158">
        <v>0</v>
      </c>
      <c r="Z158" s="16">
        <v>-10676749.1</v>
      </c>
      <c r="AA158">
        <v>2.2379450293562E-2</v>
      </c>
      <c r="AB158" s="10">
        <v>-238939.77578028201</v>
      </c>
      <c r="AC158" t="s">
        <v>120</v>
      </c>
      <c r="AF158" t="s">
        <v>121</v>
      </c>
      <c r="AI158">
        <v>0</v>
      </c>
      <c r="AJ158" s="9">
        <v>0</v>
      </c>
      <c r="AK158" s="9">
        <v>0</v>
      </c>
      <c r="AL158" t="s">
        <v>304</v>
      </c>
      <c r="AM158" t="s">
        <v>120</v>
      </c>
      <c r="AN158" s="9">
        <v>0</v>
      </c>
      <c r="AO158" t="s">
        <v>122</v>
      </c>
      <c r="AP158" t="s">
        <v>304</v>
      </c>
      <c r="AQ158">
        <v>1</v>
      </c>
      <c r="AR158">
        <v>1</v>
      </c>
      <c r="AT158" t="s">
        <v>123</v>
      </c>
      <c r="AU158" t="s">
        <v>124</v>
      </c>
      <c r="AX158" t="s">
        <v>122</v>
      </c>
      <c r="BA158">
        <v>-10676749.1</v>
      </c>
      <c r="BB158" t="s">
        <v>120</v>
      </c>
      <c r="BC158">
        <v>0</v>
      </c>
      <c r="BE158" t="s">
        <v>125</v>
      </c>
      <c r="BF158">
        <v>2.2375200000000001E-2</v>
      </c>
      <c r="BG158">
        <v>19717</v>
      </c>
      <c r="BH158">
        <v>1005199</v>
      </c>
      <c r="BI158" t="s">
        <v>109</v>
      </c>
      <c r="BJ158" t="s">
        <v>126</v>
      </c>
      <c r="BL158" t="s">
        <v>127</v>
      </c>
      <c r="BM158" t="s">
        <v>128</v>
      </c>
      <c r="BN158" t="s">
        <v>129</v>
      </c>
      <c r="BO158">
        <v>85948</v>
      </c>
      <c r="BQ158">
        <v>1362</v>
      </c>
      <c r="BR158">
        <v>181049</v>
      </c>
      <c r="BS158" t="s">
        <v>130</v>
      </c>
      <c r="BT158">
        <v>0</v>
      </c>
      <c r="BU158" t="s">
        <v>109</v>
      </c>
      <c r="BV158">
        <v>0</v>
      </c>
      <c r="BW158" s="9">
        <v>0</v>
      </c>
      <c r="BX158" t="s">
        <v>131</v>
      </c>
      <c r="BY158" t="s">
        <v>109</v>
      </c>
      <c r="BZ158" t="s">
        <v>109</v>
      </c>
      <c r="CA158" t="s">
        <v>132</v>
      </c>
      <c r="CD158" t="s">
        <v>109</v>
      </c>
      <c r="CE158" t="s">
        <v>127</v>
      </c>
      <c r="CF158" t="s">
        <v>134</v>
      </c>
      <c r="CG158" t="s">
        <v>135</v>
      </c>
      <c r="CI158" t="s">
        <v>136</v>
      </c>
      <c r="CM158" t="s">
        <v>304</v>
      </c>
    </row>
    <row r="159" spans="1:91">
      <c r="A159" t="s">
        <v>109</v>
      </c>
      <c r="B159" t="s">
        <v>110</v>
      </c>
      <c r="C159" t="s">
        <v>111</v>
      </c>
      <c r="D159" t="s">
        <v>112</v>
      </c>
      <c r="F159" t="s">
        <v>113</v>
      </c>
      <c r="G159" t="s">
        <v>109</v>
      </c>
      <c r="H159">
        <v>1</v>
      </c>
      <c r="I159" s="9">
        <v>0</v>
      </c>
      <c r="J159">
        <v>1</v>
      </c>
      <c r="L159">
        <v>1735131</v>
      </c>
      <c r="M159" t="s">
        <v>304</v>
      </c>
      <c r="N159" t="s">
        <v>115</v>
      </c>
      <c r="O159" s="9">
        <v>0</v>
      </c>
      <c r="P159">
        <v>1734532</v>
      </c>
      <c r="Q159" t="s">
        <v>116</v>
      </c>
      <c r="S159" s="9">
        <v>0</v>
      </c>
      <c r="T159" s="10" t="s">
        <v>117</v>
      </c>
      <c r="U159">
        <v>1734532</v>
      </c>
      <c r="V159">
        <v>2</v>
      </c>
      <c r="W159" t="s">
        <v>118</v>
      </c>
      <c r="X159" t="s">
        <v>119</v>
      </c>
      <c r="Y159">
        <v>0</v>
      </c>
      <c r="Z159" s="16">
        <v>-1219.8599999999999</v>
      </c>
      <c r="AA159">
        <v>2.2379450293562E-2</v>
      </c>
      <c r="AB159" s="10">
        <v>-27.299796235104498</v>
      </c>
      <c r="AC159" t="s">
        <v>120</v>
      </c>
      <c r="AF159" t="s">
        <v>121</v>
      </c>
      <c r="AI159">
        <v>0</v>
      </c>
      <c r="AJ159" s="9">
        <v>0</v>
      </c>
      <c r="AK159" s="9">
        <v>0</v>
      </c>
      <c r="AL159" t="s">
        <v>304</v>
      </c>
      <c r="AM159" t="s">
        <v>120</v>
      </c>
      <c r="AN159" s="9">
        <v>0</v>
      </c>
      <c r="AO159" t="s">
        <v>122</v>
      </c>
      <c r="AP159" t="s">
        <v>304</v>
      </c>
      <c r="AQ159">
        <v>1</v>
      </c>
      <c r="AR159">
        <v>1</v>
      </c>
      <c r="AT159" t="s">
        <v>123</v>
      </c>
      <c r="AU159" t="s">
        <v>124</v>
      </c>
      <c r="AX159" t="s">
        <v>122</v>
      </c>
      <c r="BA159">
        <v>-1219.8599999999999</v>
      </c>
      <c r="BB159" t="s">
        <v>120</v>
      </c>
      <c r="BC159">
        <v>0</v>
      </c>
      <c r="BE159" t="s">
        <v>125</v>
      </c>
      <c r="BF159">
        <v>2.2375200000000001E-2</v>
      </c>
      <c r="BG159">
        <v>19717</v>
      </c>
      <c r="BH159">
        <v>1005199</v>
      </c>
      <c r="BI159" t="s">
        <v>109</v>
      </c>
      <c r="BJ159" t="s">
        <v>126</v>
      </c>
      <c r="BL159" t="s">
        <v>127</v>
      </c>
      <c r="BM159" t="s">
        <v>128</v>
      </c>
      <c r="BN159" t="s">
        <v>129</v>
      </c>
      <c r="BO159">
        <v>85948</v>
      </c>
      <c r="BQ159">
        <v>1362</v>
      </c>
      <c r="BR159">
        <v>181045</v>
      </c>
      <c r="BS159" t="s">
        <v>130</v>
      </c>
      <c r="BT159">
        <v>0</v>
      </c>
      <c r="BU159" t="s">
        <v>109</v>
      </c>
      <c r="BV159">
        <v>0</v>
      </c>
      <c r="BW159" s="9">
        <v>0</v>
      </c>
      <c r="BX159" t="s">
        <v>131</v>
      </c>
      <c r="BY159" t="s">
        <v>109</v>
      </c>
      <c r="BZ159" t="s">
        <v>109</v>
      </c>
      <c r="CA159" t="s">
        <v>132</v>
      </c>
      <c r="CD159" t="s">
        <v>109</v>
      </c>
      <c r="CE159" t="s">
        <v>127</v>
      </c>
      <c r="CF159" t="s">
        <v>134</v>
      </c>
      <c r="CG159" t="s">
        <v>135</v>
      </c>
      <c r="CI159" t="s">
        <v>136</v>
      </c>
      <c r="CM159" t="s">
        <v>304</v>
      </c>
    </row>
    <row r="160" spans="1:91">
      <c r="A160" t="s">
        <v>109</v>
      </c>
      <c r="B160" t="s">
        <v>110</v>
      </c>
      <c r="C160" t="s">
        <v>111</v>
      </c>
      <c r="D160" t="s">
        <v>112</v>
      </c>
      <c r="F160" t="s">
        <v>113</v>
      </c>
      <c r="G160" t="s">
        <v>109</v>
      </c>
      <c r="H160">
        <v>1</v>
      </c>
      <c r="I160" s="9">
        <v>0</v>
      </c>
      <c r="J160">
        <v>1</v>
      </c>
      <c r="L160">
        <v>1735132</v>
      </c>
      <c r="M160" t="s">
        <v>304</v>
      </c>
      <c r="N160" t="s">
        <v>115</v>
      </c>
      <c r="O160" s="9">
        <v>0</v>
      </c>
      <c r="P160">
        <v>1734533</v>
      </c>
      <c r="Q160" t="s">
        <v>116</v>
      </c>
      <c r="S160" s="9">
        <v>0</v>
      </c>
      <c r="T160" s="10" t="s">
        <v>117</v>
      </c>
      <c r="U160">
        <v>1734533</v>
      </c>
      <c r="V160">
        <v>2</v>
      </c>
      <c r="W160" t="s">
        <v>118</v>
      </c>
      <c r="X160" t="s">
        <v>119</v>
      </c>
      <c r="Y160">
        <v>0</v>
      </c>
      <c r="Z160" s="16">
        <v>-553316.07999999996</v>
      </c>
      <c r="AA160">
        <v>2.2379450293562E-2</v>
      </c>
      <c r="AB160" s="10">
        <v>-12382.9097089885</v>
      </c>
      <c r="AC160" t="s">
        <v>120</v>
      </c>
      <c r="AF160" t="s">
        <v>121</v>
      </c>
      <c r="AI160">
        <v>0</v>
      </c>
      <c r="AJ160" s="9">
        <v>0</v>
      </c>
      <c r="AK160" s="9">
        <v>0</v>
      </c>
      <c r="AL160" t="s">
        <v>304</v>
      </c>
      <c r="AM160" t="s">
        <v>120</v>
      </c>
      <c r="AN160" s="9">
        <v>0</v>
      </c>
      <c r="AO160" t="s">
        <v>122</v>
      </c>
      <c r="AP160" t="s">
        <v>304</v>
      </c>
      <c r="AQ160">
        <v>1</v>
      </c>
      <c r="AR160">
        <v>1</v>
      </c>
      <c r="AT160" t="s">
        <v>123</v>
      </c>
      <c r="AU160" t="s">
        <v>124</v>
      </c>
      <c r="AX160" t="s">
        <v>122</v>
      </c>
      <c r="BA160">
        <v>-553316.07999999996</v>
      </c>
      <c r="BB160" t="s">
        <v>120</v>
      </c>
      <c r="BC160">
        <v>0</v>
      </c>
      <c r="BE160" t="s">
        <v>125</v>
      </c>
      <c r="BF160">
        <v>2.2375200000000001E-2</v>
      </c>
      <c r="BG160">
        <v>19717</v>
      </c>
      <c r="BH160">
        <v>1005199</v>
      </c>
      <c r="BI160" t="s">
        <v>109</v>
      </c>
      <c r="BJ160" t="s">
        <v>126</v>
      </c>
      <c r="BL160" t="s">
        <v>127</v>
      </c>
      <c r="BM160" t="s">
        <v>128</v>
      </c>
      <c r="BN160" t="s">
        <v>129</v>
      </c>
      <c r="BO160">
        <v>85948</v>
      </c>
      <c r="BQ160">
        <v>1362</v>
      </c>
      <c r="BR160">
        <v>181047</v>
      </c>
      <c r="BS160" t="s">
        <v>130</v>
      </c>
      <c r="BT160">
        <v>0</v>
      </c>
      <c r="BU160" t="s">
        <v>109</v>
      </c>
      <c r="BV160">
        <v>0</v>
      </c>
      <c r="BW160" s="9">
        <v>0</v>
      </c>
      <c r="BX160" t="s">
        <v>131</v>
      </c>
      <c r="BY160" t="s">
        <v>109</v>
      </c>
      <c r="BZ160" t="s">
        <v>109</v>
      </c>
      <c r="CA160" t="s">
        <v>132</v>
      </c>
      <c r="CD160" t="s">
        <v>109</v>
      </c>
      <c r="CE160" t="s">
        <v>127</v>
      </c>
      <c r="CF160" t="s">
        <v>134</v>
      </c>
      <c r="CG160" t="s">
        <v>135</v>
      </c>
      <c r="CI160" t="s">
        <v>136</v>
      </c>
      <c r="CM160" t="s">
        <v>304</v>
      </c>
    </row>
    <row r="161" spans="1:91">
      <c r="A161" t="s">
        <v>109</v>
      </c>
      <c r="B161" t="s">
        <v>110</v>
      </c>
      <c r="C161" t="s">
        <v>111</v>
      </c>
      <c r="D161" t="s">
        <v>112</v>
      </c>
      <c r="F161" t="s">
        <v>113</v>
      </c>
      <c r="G161" t="s">
        <v>109</v>
      </c>
      <c r="H161">
        <v>1</v>
      </c>
      <c r="I161" s="9">
        <v>0</v>
      </c>
      <c r="J161">
        <v>1</v>
      </c>
      <c r="L161">
        <v>1735092</v>
      </c>
      <c r="M161" t="s">
        <v>305</v>
      </c>
      <c r="N161" t="s">
        <v>115</v>
      </c>
      <c r="O161" s="9">
        <v>0</v>
      </c>
      <c r="P161">
        <v>1734493</v>
      </c>
      <c r="Q161" t="s">
        <v>116</v>
      </c>
      <c r="S161" s="9">
        <v>0</v>
      </c>
      <c r="T161" s="10" t="s">
        <v>117</v>
      </c>
      <c r="U161">
        <v>1734493</v>
      </c>
      <c r="V161">
        <v>2</v>
      </c>
      <c r="W161" t="s">
        <v>118</v>
      </c>
      <c r="X161" t="s">
        <v>119</v>
      </c>
      <c r="Y161">
        <v>0</v>
      </c>
      <c r="Z161" s="16">
        <v>-203684.77</v>
      </c>
      <c r="AA161">
        <v>9.9710838568149995E-3</v>
      </c>
      <c r="AB161" s="10">
        <v>-2030.95792202607</v>
      </c>
      <c r="AC161" t="s">
        <v>120</v>
      </c>
      <c r="AF161" t="s">
        <v>121</v>
      </c>
      <c r="AI161">
        <v>0</v>
      </c>
      <c r="AJ161" s="9">
        <v>0</v>
      </c>
      <c r="AK161" s="9">
        <v>0</v>
      </c>
      <c r="AL161" t="s">
        <v>305</v>
      </c>
      <c r="AM161" t="s">
        <v>120</v>
      </c>
      <c r="AN161" s="9">
        <v>0</v>
      </c>
      <c r="AO161" t="s">
        <v>122</v>
      </c>
      <c r="AP161" t="s">
        <v>305</v>
      </c>
      <c r="AQ161">
        <v>1</v>
      </c>
      <c r="AR161">
        <v>1</v>
      </c>
      <c r="AT161" t="s">
        <v>123</v>
      </c>
      <c r="AU161" t="s">
        <v>124</v>
      </c>
      <c r="AX161" t="s">
        <v>122</v>
      </c>
      <c r="BA161">
        <v>-203684.77</v>
      </c>
      <c r="BB161" t="s">
        <v>120</v>
      </c>
      <c r="BC161">
        <v>0</v>
      </c>
      <c r="BE161" t="s">
        <v>125</v>
      </c>
      <c r="BF161">
        <v>9.9523000000000007E-3</v>
      </c>
      <c r="BG161">
        <v>19717</v>
      </c>
      <c r="BH161">
        <v>1005199</v>
      </c>
      <c r="BI161" t="s">
        <v>109</v>
      </c>
      <c r="BJ161" t="s">
        <v>126</v>
      </c>
      <c r="BL161" t="s">
        <v>127</v>
      </c>
      <c r="BM161" t="s">
        <v>128</v>
      </c>
      <c r="BN161" t="s">
        <v>129</v>
      </c>
      <c r="BO161">
        <v>85948</v>
      </c>
      <c r="BQ161">
        <v>1337</v>
      </c>
      <c r="BR161">
        <v>252272</v>
      </c>
      <c r="BS161" t="s">
        <v>130</v>
      </c>
      <c r="BT161">
        <v>0</v>
      </c>
      <c r="BU161" t="s">
        <v>109</v>
      </c>
      <c r="BV161">
        <v>0</v>
      </c>
      <c r="BW161" s="9">
        <v>0</v>
      </c>
      <c r="BX161" t="s">
        <v>131</v>
      </c>
      <c r="BY161" t="s">
        <v>109</v>
      </c>
      <c r="BZ161" t="s">
        <v>109</v>
      </c>
      <c r="CA161" t="s">
        <v>132</v>
      </c>
      <c r="CD161" t="s">
        <v>109</v>
      </c>
      <c r="CE161" t="s">
        <v>133</v>
      </c>
      <c r="CF161" t="s">
        <v>134</v>
      </c>
      <c r="CG161" t="s">
        <v>135</v>
      </c>
      <c r="CI161" t="s">
        <v>136</v>
      </c>
      <c r="CM161" t="s">
        <v>305</v>
      </c>
    </row>
    <row r="162" spans="1:91">
      <c r="A162" t="s">
        <v>109</v>
      </c>
      <c r="B162" t="s">
        <v>110</v>
      </c>
      <c r="C162" t="s">
        <v>111</v>
      </c>
      <c r="D162" t="s">
        <v>112</v>
      </c>
      <c r="F162" t="s">
        <v>113</v>
      </c>
      <c r="G162" t="s">
        <v>109</v>
      </c>
      <c r="H162">
        <v>1</v>
      </c>
      <c r="I162" s="9">
        <v>0</v>
      </c>
      <c r="J162">
        <v>1</v>
      </c>
      <c r="L162">
        <v>1735093</v>
      </c>
      <c r="M162" t="s">
        <v>305</v>
      </c>
      <c r="N162" t="s">
        <v>115</v>
      </c>
      <c r="O162" s="9">
        <v>0</v>
      </c>
      <c r="P162">
        <v>1734494</v>
      </c>
      <c r="Q162" t="s">
        <v>116</v>
      </c>
      <c r="S162" s="9">
        <v>0</v>
      </c>
      <c r="T162" s="10" t="s">
        <v>117</v>
      </c>
      <c r="U162">
        <v>1734494</v>
      </c>
      <c r="V162">
        <v>2</v>
      </c>
      <c r="W162" t="s">
        <v>118</v>
      </c>
      <c r="X162" t="s">
        <v>119</v>
      </c>
      <c r="Y162">
        <v>0</v>
      </c>
      <c r="Z162" s="16">
        <v>-3860840.68</v>
      </c>
      <c r="AA162">
        <v>9.9710838568149995E-3</v>
      </c>
      <c r="AB162" s="10">
        <v>-38496.766178082602</v>
      </c>
      <c r="AC162" t="s">
        <v>120</v>
      </c>
      <c r="AF162" t="s">
        <v>121</v>
      </c>
      <c r="AI162">
        <v>0</v>
      </c>
      <c r="AJ162" s="9">
        <v>0</v>
      </c>
      <c r="AK162" s="9">
        <v>0</v>
      </c>
      <c r="AL162" t="s">
        <v>305</v>
      </c>
      <c r="AM162" t="s">
        <v>120</v>
      </c>
      <c r="AN162" s="9">
        <v>0</v>
      </c>
      <c r="AO162" t="s">
        <v>122</v>
      </c>
      <c r="AP162" t="s">
        <v>305</v>
      </c>
      <c r="AQ162">
        <v>1</v>
      </c>
      <c r="AR162">
        <v>1</v>
      </c>
      <c r="AT162" t="s">
        <v>123</v>
      </c>
      <c r="AU162" t="s">
        <v>124</v>
      </c>
      <c r="AX162" t="s">
        <v>122</v>
      </c>
      <c r="BA162">
        <v>-3860840.68</v>
      </c>
      <c r="BB162" t="s">
        <v>120</v>
      </c>
      <c r="BC162">
        <v>0</v>
      </c>
      <c r="BE162" t="s">
        <v>125</v>
      </c>
      <c r="BF162">
        <v>9.9523000000000007E-3</v>
      </c>
      <c r="BG162">
        <v>19717</v>
      </c>
      <c r="BH162">
        <v>1005199</v>
      </c>
      <c r="BI162" t="s">
        <v>109</v>
      </c>
      <c r="BJ162" t="s">
        <v>126</v>
      </c>
      <c r="BL162" t="s">
        <v>127</v>
      </c>
      <c r="BM162" t="s">
        <v>128</v>
      </c>
      <c r="BN162" t="s">
        <v>129</v>
      </c>
      <c r="BO162">
        <v>85948</v>
      </c>
      <c r="BQ162">
        <v>1337</v>
      </c>
      <c r="BR162">
        <v>252274</v>
      </c>
      <c r="BS162" t="s">
        <v>130</v>
      </c>
      <c r="BT162">
        <v>0</v>
      </c>
      <c r="BU162" t="s">
        <v>109</v>
      </c>
      <c r="BV162">
        <v>0</v>
      </c>
      <c r="BW162" s="9">
        <v>0</v>
      </c>
      <c r="BX162" t="s">
        <v>131</v>
      </c>
      <c r="BY162" t="s">
        <v>109</v>
      </c>
      <c r="BZ162" t="s">
        <v>109</v>
      </c>
      <c r="CA162" t="s">
        <v>132</v>
      </c>
      <c r="CD162" t="s">
        <v>109</v>
      </c>
      <c r="CE162" t="s">
        <v>133</v>
      </c>
      <c r="CF162" t="s">
        <v>134</v>
      </c>
      <c r="CG162" t="s">
        <v>135</v>
      </c>
      <c r="CI162" t="s">
        <v>136</v>
      </c>
      <c r="CM162" t="s">
        <v>305</v>
      </c>
    </row>
    <row r="163" spans="1:91">
      <c r="A163" t="s">
        <v>109</v>
      </c>
      <c r="B163" t="s">
        <v>110</v>
      </c>
      <c r="C163" t="s">
        <v>111</v>
      </c>
      <c r="D163" t="s">
        <v>112</v>
      </c>
      <c r="F163" t="s">
        <v>113</v>
      </c>
      <c r="G163" t="s">
        <v>109</v>
      </c>
      <c r="H163">
        <v>1</v>
      </c>
      <c r="I163" s="9">
        <v>0</v>
      </c>
      <c r="J163">
        <v>1</v>
      </c>
      <c r="L163">
        <v>1735061</v>
      </c>
      <c r="M163" t="s">
        <v>306</v>
      </c>
      <c r="N163" t="s">
        <v>115</v>
      </c>
      <c r="O163" s="9">
        <v>0</v>
      </c>
      <c r="P163">
        <v>1734462</v>
      </c>
      <c r="Q163" t="s">
        <v>116</v>
      </c>
      <c r="S163" s="9">
        <v>0</v>
      </c>
      <c r="T163" s="10" t="s">
        <v>117</v>
      </c>
      <c r="U163">
        <v>1734462</v>
      </c>
      <c r="V163">
        <v>2</v>
      </c>
      <c r="W163" t="s">
        <v>118</v>
      </c>
      <c r="X163" t="s">
        <v>119</v>
      </c>
      <c r="Y163">
        <v>0</v>
      </c>
      <c r="Z163" s="16">
        <v>-44548.57</v>
      </c>
      <c r="AA163" s="9">
        <v>7.4205995844500001E-4</v>
      </c>
      <c r="AB163" s="10">
        <v>-33.057710002984102</v>
      </c>
      <c r="AC163" t="s">
        <v>120</v>
      </c>
      <c r="AF163" t="s">
        <v>121</v>
      </c>
      <c r="AI163">
        <v>0</v>
      </c>
      <c r="AJ163" s="9">
        <v>0</v>
      </c>
      <c r="AK163" s="9">
        <v>0</v>
      </c>
      <c r="AL163" t="s">
        <v>306</v>
      </c>
      <c r="AM163" t="s">
        <v>120</v>
      </c>
      <c r="AN163" s="9">
        <v>0</v>
      </c>
      <c r="AO163" t="s">
        <v>122</v>
      </c>
      <c r="AP163" t="s">
        <v>306</v>
      </c>
      <c r="AQ163">
        <v>1</v>
      </c>
      <c r="AR163">
        <v>1</v>
      </c>
      <c r="AT163" t="s">
        <v>123</v>
      </c>
      <c r="AU163" t="s">
        <v>124</v>
      </c>
      <c r="AX163" t="s">
        <v>122</v>
      </c>
      <c r="BA163">
        <v>-44548.57</v>
      </c>
      <c r="BB163" t="s">
        <v>120</v>
      </c>
      <c r="BC163">
        <v>0</v>
      </c>
      <c r="BE163" t="s">
        <v>125</v>
      </c>
      <c r="BF163">
        <v>7.4339999999999996E-4</v>
      </c>
      <c r="BG163">
        <v>19717</v>
      </c>
      <c r="BH163">
        <v>1005199</v>
      </c>
      <c r="BI163" t="s">
        <v>109</v>
      </c>
      <c r="BJ163" t="s">
        <v>126</v>
      </c>
      <c r="BL163" t="s">
        <v>127</v>
      </c>
      <c r="BM163" t="s">
        <v>128</v>
      </c>
      <c r="BN163" t="s">
        <v>129</v>
      </c>
      <c r="BO163">
        <v>85948</v>
      </c>
      <c r="BQ163">
        <v>1321</v>
      </c>
      <c r="BR163">
        <v>369295</v>
      </c>
      <c r="BS163" t="s">
        <v>130</v>
      </c>
      <c r="BT163">
        <v>0</v>
      </c>
      <c r="BU163" t="s">
        <v>109</v>
      </c>
      <c r="BV163">
        <v>0</v>
      </c>
      <c r="BW163" s="9">
        <v>0</v>
      </c>
      <c r="BX163" t="s">
        <v>131</v>
      </c>
      <c r="BY163" t="s">
        <v>109</v>
      </c>
      <c r="BZ163" t="s">
        <v>109</v>
      </c>
      <c r="CA163" t="s">
        <v>132</v>
      </c>
      <c r="CD163" t="s">
        <v>109</v>
      </c>
      <c r="CE163" t="s">
        <v>133</v>
      </c>
      <c r="CF163" t="s">
        <v>134</v>
      </c>
      <c r="CG163" t="s">
        <v>135</v>
      </c>
      <c r="CI163" t="s">
        <v>136</v>
      </c>
      <c r="CM163" t="s">
        <v>306</v>
      </c>
    </row>
    <row r="164" spans="1:91">
      <c r="A164" t="s">
        <v>109</v>
      </c>
      <c r="B164" t="s">
        <v>110</v>
      </c>
      <c r="C164" t="s">
        <v>111</v>
      </c>
      <c r="D164" t="s">
        <v>112</v>
      </c>
      <c r="F164" t="s">
        <v>113</v>
      </c>
      <c r="G164" t="s">
        <v>109</v>
      </c>
      <c r="H164">
        <v>1</v>
      </c>
      <c r="I164" s="9">
        <v>0</v>
      </c>
      <c r="J164">
        <v>1</v>
      </c>
      <c r="L164">
        <v>1735058</v>
      </c>
      <c r="M164" t="s">
        <v>306</v>
      </c>
      <c r="N164" t="s">
        <v>115</v>
      </c>
      <c r="O164" s="9">
        <v>0</v>
      </c>
      <c r="P164">
        <v>1734459</v>
      </c>
      <c r="Q164" t="s">
        <v>116</v>
      </c>
      <c r="S164" s="9">
        <v>0</v>
      </c>
      <c r="T164" s="10" t="s">
        <v>117</v>
      </c>
      <c r="U164">
        <v>1734459</v>
      </c>
      <c r="V164">
        <v>2</v>
      </c>
      <c r="W164" t="s">
        <v>118</v>
      </c>
      <c r="X164" t="s">
        <v>119</v>
      </c>
      <c r="Y164">
        <v>0</v>
      </c>
      <c r="Z164" s="16">
        <v>-538946979.00999904</v>
      </c>
      <c r="AA164" s="9">
        <v>7.4205995844500001E-4</v>
      </c>
      <c r="AB164" s="10">
        <v>-399930.97284821799</v>
      </c>
      <c r="AC164" t="s">
        <v>120</v>
      </c>
      <c r="AF164" t="s">
        <v>121</v>
      </c>
      <c r="AI164">
        <v>0</v>
      </c>
      <c r="AJ164" s="9">
        <v>0</v>
      </c>
      <c r="AK164" s="9">
        <v>0</v>
      </c>
      <c r="AL164" t="s">
        <v>306</v>
      </c>
      <c r="AM164" t="s">
        <v>120</v>
      </c>
      <c r="AN164" s="9">
        <v>0</v>
      </c>
      <c r="AO164" t="s">
        <v>122</v>
      </c>
      <c r="AP164" t="s">
        <v>306</v>
      </c>
      <c r="AQ164">
        <v>1</v>
      </c>
      <c r="AR164">
        <v>1</v>
      </c>
      <c r="AT164" t="s">
        <v>123</v>
      </c>
      <c r="AU164" t="s">
        <v>124</v>
      </c>
      <c r="AX164" t="s">
        <v>122</v>
      </c>
      <c r="BA164">
        <v>-538946979.00999999</v>
      </c>
      <c r="BB164" t="s">
        <v>120</v>
      </c>
      <c r="BC164">
        <v>0</v>
      </c>
      <c r="BE164" t="s">
        <v>125</v>
      </c>
      <c r="BF164">
        <v>7.4339999999999996E-4</v>
      </c>
      <c r="BG164">
        <v>19717</v>
      </c>
      <c r="BH164">
        <v>1005199</v>
      </c>
      <c r="BI164" t="s">
        <v>109</v>
      </c>
      <c r="BJ164" t="s">
        <v>126</v>
      </c>
      <c r="BL164" t="s">
        <v>127</v>
      </c>
      <c r="BM164" t="s">
        <v>128</v>
      </c>
      <c r="BN164" t="s">
        <v>129</v>
      </c>
      <c r="BO164">
        <v>85948</v>
      </c>
      <c r="BQ164">
        <v>1321</v>
      </c>
      <c r="BR164">
        <v>369293</v>
      </c>
      <c r="BS164" t="s">
        <v>130</v>
      </c>
      <c r="BT164">
        <v>0</v>
      </c>
      <c r="BU164" t="s">
        <v>109</v>
      </c>
      <c r="BV164">
        <v>0</v>
      </c>
      <c r="BW164" s="9">
        <v>0</v>
      </c>
      <c r="BX164" t="s">
        <v>131</v>
      </c>
      <c r="BY164" t="s">
        <v>109</v>
      </c>
      <c r="BZ164" t="s">
        <v>109</v>
      </c>
      <c r="CA164" t="s">
        <v>132</v>
      </c>
      <c r="CD164" t="s">
        <v>109</v>
      </c>
      <c r="CE164" t="s">
        <v>133</v>
      </c>
      <c r="CF164" t="s">
        <v>134</v>
      </c>
      <c r="CG164" t="s">
        <v>135</v>
      </c>
      <c r="CI164" t="s">
        <v>136</v>
      </c>
      <c r="CM164" t="s">
        <v>306</v>
      </c>
    </row>
    <row r="165" spans="1:91">
      <c r="A165" t="s">
        <v>109</v>
      </c>
      <c r="B165" t="s">
        <v>110</v>
      </c>
      <c r="C165" t="s">
        <v>111</v>
      </c>
      <c r="D165" t="s">
        <v>112</v>
      </c>
      <c r="F165" t="s">
        <v>113</v>
      </c>
      <c r="G165" t="s">
        <v>109</v>
      </c>
      <c r="H165">
        <v>1</v>
      </c>
      <c r="I165" s="9">
        <v>0</v>
      </c>
      <c r="J165">
        <v>1</v>
      </c>
      <c r="L165">
        <v>1735119</v>
      </c>
      <c r="M165" t="s">
        <v>307</v>
      </c>
      <c r="N165" t="s">
        <v>115</v>
      </c>
      <c r="O165" s="9">
        <v>0</v>
      </c>
      <c r="P165">
        <v>1734520</v>
      </c>
      <c r="Q165" t="s">
        <v>116</v>
      </c>
      <c r="S165" s="9">
        <v>0</v>
      </c>
      <c r="T165" s="10" t="s">
        <v>117</v>
      </c>
      <c r="U165">
        <v>1734520</v>
      </c>
      <c r="V165">
        <v>2</v>
      </c>
      <c r="W165" t="s">
        <v>118</v>
      </c>
      <c r="X165" t="s">
        <v>119</v>
      </c>
      <c r="Y165">
        <v>0</v>
      </c>
      <c r="Z165" s="16">
        <v>-104188.44</v>
      </c>
      <c r="AA165">
        <v>0.10840108401084</v>
      </c>
      <c r="AB165" s="10">
        <v>-11294.139837398299</v>
      </c>
      <c r="AC165" t="s">
        <v>120</v>
      </c>
      <c r="AF165" t="s">
        <v>121</v>
      </c>
      <c r="AI165">
        <v>0</v>
      </c>
      <c r="AJ165" s="9">
        <v>0</v>
      </c>
      <c r="AK165" s="9">
        <v>0</v>
      </c>
      <c r="AL165" t="s">
        <v>307</v>
      </c>
      <c r="AM165" t="s">
        <v>120</v>
      </c>
      <c r="AN165" s="9">
        <v>0</v>
      </c>
      <c r="AO165" t="s">
        <v>122</v>
      </c>
      <c r="AP165" t="s">
        <v>307</v>
      </c>
      <c r="AQ165">
        <v>1</v>
      </c>
      <c r="AR165">
        <v>1</v>
      </c>
      <c r="AT165" t="s">
        <v>123</v>
      </c>
      <c r="AU165" t="s">
        <v>124</v>
      </c>
      <c r="AX165" t="s">
        <v>122</v>
      </c>
      <c r="BA165">
        <v>-104188.44</v>
      </c>
      <c r="BB165" t="s">
        <v>120</v>
      </c>
      <c r="BC165">
        <v>0</v>
      </c>
      <c r="BE165" t="s">
        <v>125</v>
      </c>
      <c r="BF165">
        <v>0.1084755</v>
      </c>
      <c r="BG165">
        <v>19717</v>
      </c>
      <c r="BH165">
        <v>1005199</v>
      </c>
      <c r="BI165" t="s">
        <v>109</v>
      </c>
      <c r="BJ165" t="s">
        <v>126</v>
      </c>
      <c r="BL165" t="s">
        <v>127</v>
      </c>
      <c r="BM165" t="s">
        <v>128</v>
      </c>
      <c r="BN165" t="s">
        <v>129</v>
      </c>
      <c r="BO165">
        <v>85948</v>
      </c>
      <c r="BQ165">
        <v>1354</v>
      </c>
      <c r="BR165">
        <v>117171</v>
      </c>
      <c r="BS165" t="s">
        <v>130</v>
      </c>
      <c r="BT165">
        <v>0</v>
      </c>
      <c r="BU165" t="s">
        <v>109</v>
      </c>
      <c r="BV165">
        <v>0</v>
      </c>
      <c r="BW165" s="9">
        <v>0</v>
      </c>
      <c r="BX165" t="s">
        <v>131</v>
      </c>
      <c r="BY165" t="s">
        <v>109</v>
      </c>
      <c r="BZ165" t="s">
        <v>109</v>
      </c>
      <c r="CA165" t="s">
        <v>132</v>
      </c>
      <c r="CD165" t="s">
        <v>109</v>
      </c>
      <c r="CE165" t="s">
        <v>133</v>
      </c>
      <c r="CF165" t="s">
        <v>134</v>
      </c>
      <c r="CG165" t="s">
        <v>135</v>
      </c>
      <c r="CI165" t="s">
        <v>136</v>
      </c>
      <c r="CM165" t="s">
        <v>307</v>
      </c>
    </row>
    <row r="166" spans="1:91">
      <c r="A166" t="s">
        <v>109</v>
      </c>
      <c r="B166" t="s">
        <v>110</v>
      </c>
      <c r="C166" t="s">
        <v>111</v>
      </c>
      <c r="D166" t="s">
        <v>112</v>
      </c>
      <c r="F166" t="s">
        <v>113</v>
      </c>
      <c r="G166" t="s">
        <v>109</v>
      </c>
      <c r="H166">
        <v>1</v>
      </c>
      <c r="I166" s="9">
        <v>0</v>
      </c>
      <c r="J166">
        <v>1</v>
      </c>
      <c r="L166">
        <v>1734609</v>
      </c>
      <c r="M166" t="s">
        <v>308</v>
      </c>
      <c r="N166" t="s">
        <v>115</v>
      </c>
      <c r="O166" s="9">
        <v>0</v>
      </c>
      <c r="P166">
        <v>1734010</v>
      </c>
      <c r="Q166" t="s">
        <v>116</v>
      </c>
      <c r="S166" s="9">
        <v>0</v>
      </c>
      <c r="T166" s="10" t="s">
        <v>117</v>
      </c>
      <c r="U166">
        <v>1734010</v>
      </c>
      <c r="V166">
        <v>2</v>
      </c>
      <c r="W166" t="s">
        <v>118</v>
      </c>
      <c r="X166" t="s">
        <v>119</v>
      </c>
      <c r="Y166">
        <v>0</v>
      </c>
      <c r="Z166" s="16">
        <v>-18179223.969999999</v>
      </c>
      <c r="AA166">
        <v>8.1833060556459995E-3</v>
      </c>
      <c r="AB166" s="10">
        <v>-148766.15360064499</v>
      </c>
      <c r="AC166" t="s">
        <v>120</v>
      </c>
      <c r="AF166" t="s">
        <v>121</v>
      </c>
      <c r="AI166">
        <v>0</v>
      </c>
      <c r="AJ166" s="9">
        <v>0</v>
      </c>
      <c r="AK166" s="9">
        <v>0</v>
      </c>
      <c r="AL166" t="s">
        <v>308</v>
      </c>
      <c r="AM166" t="s">
        <v>120</v>
      </c>
      <c r="AN166" s="9">
        <v>0</v>
      </c>
      <c r="AO166" t="s">
        <v>122</v>
      </c>
      <c r="AP166" t="s">
        <v>308</v>
      </c>
      <c r="AQ166">
        <v>1</v>
      </c>
      <c r="AR166">
        <v>1</v>
      </c>
      <c r="AT166" t="s">
        <v>123</v>
      </c>
      <c r="AU166" t="s">
        <v>124</v>
      </c>
      <c r="AX166" t="s">
        <v>122</v>
      </c>
      <c r="BA166">
        <v>-18179223.969999999</v>
      </c>
      <c r="BB166" t="s">
        <v>120</v>
      </c>
      <c r="BC166">
        <v>0</v>
      </c>
      <c r="BE166" t="s">
        <v>125</v>
      </c>
      <c r="BF166">
        <v>8.1890000000000001E-3</v>
      </c>
      <c r="BG166">
        <v>19717</v>
      </c>
      <c r="BH166">
        <v>1005199</v>
      </c>
      <c r="BI166" t="s">
        <v>109</v>
      </c>
      <c r="BJ166" t="s">
        <v>126</v>
      </c>
      <c r="BL166" t="s">
        <v>127</v>
      </c>
      <c r="BM166" t="s">
        <v>128</v>
      </c>
      <c r="BN166" t="s">
        <v>129</v>
      </c>
      <c r="BO166">
        <v>85948</v>
      </c>
      <c r="BQ166">
        <v>1258</v>
      </c>
      <c r="BR166">
        <v>67239</v>
      </c>
      <c r="BS166" t="s">
        <v>130</v>
      </c>
      <c r="BT166">
        <v>0</v>
      </c>
      <c r="BU166" t="s">
        <v>109</v>
      </c>
      <c r="BV166">
        <v>0</v>
      </c>
      <c r="BW166" s="9">
        <v>0</v>
      </c>
      <c r="BX166" t="s">
        <v>131</v>
      </c>
      <c r="BY166" t="s">
        <v>123</v>
      </c>
      <c r="BZ166" t="s">
        <v>109</v>
      </c>
      <c r="CA166" t="s">
        <v>132</v>
      </c>
      <c r="CD166" t="s">
        <v>109</v>
      </c>
      <c r="CE166" t="s">
        <v>123</v>
      </c>
      <c r="CF166" t="s">
        <v>134</v>
      </c>
      <c r="CG166" t="s">
        <v>135</v>
      </c>
      <c r="CI166" t="s">
        <v>136</v>
      </c>
      <c r="CM166" t="s">
        <v>308</v>
      </c>
    </row>
    <row r="167" spans="1:91">
      <c r="A167" t="s">
        <v>109</v>
      </c>
      <c r="B167" t="s">
        <v>110</v>
      </c>
      <c r="C167" t="s">
        <v>111</v>
      </c>
      <c r="D167" t="s">
        <v>112</v>
      </c>
      <c r="F167" t="s">
        <v>113</v>
      </c>
      <c r="G167" t="s">
        <v>109</v>
      </c>
      <c r="H167">
        <v>1</v>
      </c>
      <c r="I167" s="9">
        <v>0</v>
      </c>
      <c r="J167">
        <v>1</v>
      </c>
      <c r="L167">
        <v>1734662</v>
      </c>
      <c r="M167" t="s">
        <v>308</v>
      </c>
      <c r="N167" t="s">
        <v>115</v>
      </c>
      <c r="O167" s="9">
        <v>0</v>
      </c>
      <c r="P167">
        <v>1734063</v>
      </c>
      <c r="Q167" t="s">
        <v>116</v>
      </c>
      <c r="S167" s="9">
        <v>0</v>
      </c>
      <c r="T167" s="10" t="s">
        <v>117</v>
      </c>
      <c r="U167">
        <v>1734063</v>
      </c>
      <c r="V167">
        <v>2</v>
      </c>
      <c r="W167" t="s">
        <v>118</v>
      </c>
      <c r="X167" t="s">
        <v>119</v>
      </c>
      <c r="Y167">
        <v>0</v>
      </c>
      <c r="Z167" s="16">
        <v>-2751000</v>
      </c>
      <c r="AA167">
        <v>8.1833060556459995E-3</v>
      </c>
      <c r="AB167" s="10">
        <v>-22512.2749590821</v>
      </c>
      <c r="AC167" t="s">
        <v>120</v>
      </c>
      <c r="AF167" t="s">
        <v>121</v>
      </c>
      <c r="AI167">
        <v>0</v>
      </c>
      <c r="AJ167" s="9">
        <v>0</v>
      </c>
      <c r="AK167" s="9">
        <v>0</v>
      </c>
      <c r="AL167" t="s">
        <v>308</v>
      </c>
      <c r="AM167" t="s">
        <v>120</v>
      </c>
      <c r="AN167" s="9">
        <v>0</v>
      </c>
      <c r="AO167" t="s">
        <v>122</v>
      </c>
      <c r="AP167" t="s">
        <v>308</v>
      </c>
      <c r="AQ167">
        <v>1</v>
      </c>
      <c r="AR167">
        <v>1</v>
      </c>
      <c r="AT167" t="s">
        <v>123</v>
      </c>
      <c r="AU167" t="s">
        <v>124</v>
      </c>
      <c r="AX167" t="s">
        <v>122</v>
      </c>
      <c r="BA167">
        <v>-2751000</v>
      </c>
      <c r="BB167" t="s">
        <v>120</v>
      </c>
      <c r="BC167">
        <v>0</v>
      </c>
      <c r="BE167" t="s">
        <v>125</v>
      </c>
      <c r="BF167">
        <v>8.1890000000000001E-3</v>
      </c>
      <c r="BG167">
        <v>19717</v>
      </c>
      <c r="BH167">
        <v>1005199</v>
      </c>
      <c r="BI167" t="s">
        <v>109</v>
      </c>
      <c r="BJ167" t="s">
        <v>126</v>
      </c>
      <c r="BL167" t="s">
        <v>127</v>
      </c>
      <c r="BM167" t="s">
        <v>128</v>
      </c>
      <c r="BN167" t="s">
        <v>129</v>
      </c>
      <c r="BO167">
        <v>85948</v>
      </c>
      <c r="BQ167">
        <v>1258</v>
      </c>
      <c r="BR167">
        <v>67241</v>
      </c>
      <c r="BS167" t="s">
        <v>130</v>
      </c>
      <c r="BT167">
        <v>0</v>
      </c>
      <c r="BU167" t="s">
        <v>109</v>
      </c>
      <c r="BV167">
        <v>0</v>
      </c>
      <c r="BW167" s="9">
        <v>0</v>
      </c>
      <c r="BX167" t="s">
        <v>131</v>
      </c>
      <c r="BY167" t="s">
        <v>123</v>
      </c>
      <c r="BZ167" t="s">
        <v>109</v>
      </c>
      <c r="CA167" t="s">
        <v>132</v>
      </c>
      <c r="CD167" t="s">
        <v>109</v>
      </c>
      <c r="CE167" t="s">
        <v>123</v>
      </c>
      <c r="CF167" t="s">
        <v>134</v>
      </c>
      <c r="CG167" t="s">
        <v>135</v>
      </c>
      <c r="CI167" t="s">
        <v>136</v>
      </c>
      <c r="CM167" t="s">
        <v>308</v>
      </c>
    </row>
    <row r="168" spans="1:91">
      <c r="A168" t="s">
        <v>109</v>
      </c>
      <c r="B168" t="s">
        <v>110</v>
      </c>
      <c r="C168" t="s">
        <v>111</v>
      </c>
      <c r="D168" t="s">
        <v>112</v>
      </c>
      <c r="F168" t="s">
        <v>113</v>
      </c>
      <c r="G168" t="s">
        <v>109</v>
      </c>
      <c r="H168">
        <v>1</v>
      </c>
      <c r="I168" s="9">
        <v>0</v>
      </c>
      <c r="J168">
        <v>1</v>
      </c>
      <c r="L168">
        <v>1734822</v>
      </c>
      <c r="M168" t="s">
        <v>308</v>
      </c>
      <c r="N168" t="s">
        <v>115</v>
      </c>
      <c r="O168" s="9">
        <v>0</v>
      </c>
      <c r="P168">
        <v>1734223</v>
      </c>
      <c r="Q168" t="s">
        <v>116</v>
      </c>
      <c r="S168" s="9">
        <v>0</v>
      </c>
      <c r="T168" s="10" t="s">
        <v>117</v>
      </c>
      <c r="U168">
        <v>1734223</v>
      </c>
      <c r="V168">
        <v>2</v>
      </c>
      <c r="W168" t="s">
        <v>118</v>
      </c>
      <c r="X168" t="s">
        <v>119</v>
      </c>
      <c r="Y168">
        <v>0</v>
      </c>
      <c r="Z168" s="16">
        <v>-1048.8599999999999</v>
      </c>
      <c r="AA168">
        <v>8.1833060556459995E-3</v>
      </c>
      <c r="AB168" s="10">
        <v>-8.5831423895248609</v>
      </c>
      <c r="AC168" t="s">
        <v>120</v>
      </c>
      <c r="AF168" t="s">
        <v>121</v>
      </c>
      <c r="AI168">
        <v>0</v>
      </c>
      <c r="AJ168" s="9">
        <v>0</v>
      </c>
      <c r="AK168" s="9">
        <v>0</v>
      </c>
      <c r="AL168" t="s">
        <v>308</v>
      </c>
      <c r="AM168" t="s">
        <v>120</v>
      </c>
      <c r="AN168" s="9">
        <v>0</v>
      </c>
      <c r="AO168" t="s">
        <v>122</v>
      </c>
      <c r="AP168" t="s">
        <v>308</v>
      </c>
      <c r="AQ168">
        <v>1</v>
      </c>
      <c r="AR168">
        <v>1</v>
      </c>
      <c r="AT168" t="s">
        <v>123</v>
      </c>
      <c r="AU168" t="s">
        <v>124</v>
      </c>
      <c r="AX168" t="s">
        <v>122</v>
      </c>
      <c r="BA168">
        <v>-1048.8599999999999</v>
      </c>
      <c r="BB168" t="s">
        <v>120</v>
      </c>
      <c r="BC168">
        <v>0</v>
      </c>
      <c r="BE168" t="s">
        <v>125</v>
      </c>
      <c r="BF168">
        <v>8.1890000000000001E-3</v>
      </c>
      <c r="BG168">
        <v>19717</v>
      </c>
      <c r="BH168">
        <v>1005199</v>
      </c>
      <c r="BI168" t="s">
        <v>109</v>
      </c>
      <c r="BJ168" t="s">
        <v>126</v>
      </c>
      <c r="BL168" t="s">
        <v>127</v>
      </c>
      <c r="BM168" t="s">
        <v>128</v>
      </c>
      <c r="BN168" t="s">
        <v>129</v>
      </c>
      <c r="BO168">
        <v>85948</v>
      </c>
      <c r="BQ168">
        <v>1258</v>
      </c>
      <c r="BR168">
        <v>67235</v>
      </c>
      <c r="BS168" t="s">
        <v>130</v>
      </c>
      <c r="BT168">
        <v>0</v>
      </c>
      <c r="BU168" t="s">
        <v>109</v>
      </c>
      <c r="BV168">
        <v>0</v>
      </c>
      <c r="BW168" s="9">
        <v>0</v>
      </c>
      <c r="BX168" t="s">
        <v>131</v>
      </c>
      <c r="BY168" t="s">
        <v>123</v>
      </c>
      <c r="BZ168" t="s">
        <v>109</v>
      </c>
      <c r="CA168" t="s">
        <v>132</v>
      </c>
      <c r="CD168" t="s">
        <v>109</v>
      </c>
      <c r="CE168" t="s">
        <v>123</v>
      </c>
      <c r="CF168" t="s">
        <v>134</v>
      </c>
      <c r="CG168" t="s">
        <v>135</v>
      </c>
      <c r="CI168" t="s">
        <v>136</v>
      </c>
      <c r="CM168" t="s">
        <v>308</v>
      </c>
    </row>
    <row r="169" spans="1:91">
      <c r="A169" t="s">
        <v>109</v>
      </c>
      <c r="B169" t="s">
        <v>110</v>
      </c>
      <c r="C169" t="s">
        <v>111</v>
      </c>
      <c r="D169" t="s">
        <v>112</v>
      </c>
      <c r="F169" t="s">
        <v>113</v>
      </c>
      <c r="G169" t="s">
        <v>109</v>
      </c>
      <c r="H169">
        <v>1</v>
      </c>
      <c r="I169" s="9">
        <v>0</v>
      </c>
      <c r="J169">
        <v>1</v>
      </c>
      <c r="L169">
        <v>1734771</v>
      </c>
      <c r="M169" t="s">
        <v>308</v>
      </c>
      <c r="N169" t="s">
        <v>115</v>
      </c>
      <c r="O169" s="9">
        <v>0</v>
      </c>
      <c r="P169">
        <v>1734172</v>
      </c>
      <c r="Q169" t="s">
        <v>116</v>
      </c>
      <c r="S169" s="9">
        <v>0</v>
      </c>
      <c r="T169" s="10" t="s">
        <v>117</v>
      </c>
      <c r="U169">
        <v>1734172</v>
      </c>
      <c r="V169">
        <v>2</v>
      </c>
      <c r="W169" t="s">
        <v>118</v>
      </c>
      <c r="X169" t="s">
        <v>119</v>
      </c>
      <c r="Y169">
        <v>0</v>
      </c>
      <c r="Z169" s="16">
        <v>-23145.84</v>
      </c>
      <c r="AA169">
        <v>8.1833060556459995E-3</v>
      </c>
      <c r="AB169" s="10">
        <v>-189.40949263501301</v>
      </c>
      <c r="AC169" t="s">
        <v>120</v>
      </c>
      <c r="AF169" t="s">
        <v>121</v>
      </c>
      <c r="AI169">
        <v>0</v>
      </c>
      <c r="AJ169" s="9">
        <v>0</v>
      </c>
      <c r="AK169" s="9">
        <v>0</v>
      </c>
      <c r="AL169" t="s">
        <v>308</v>
      </c>
      <c r="AM169" t="s">
        <v>120</v>
      </c>
      <c r="AN169" s="9">
        <v>0</v>
      </c>
      <c r="AO169" t="s">
        <v>122</v>
      </c>
      <c r="AP169" t="s">
        <v>308</v>
      </c>
      <c r="AQ169">
        <v>1</v>
      </c>
      <c r="AR169">
        <v>1</v>
      </c>
      <c r="AT169" t="s">
        <v>123</v>
      </c>
      <c r="AU169" t="s">
        <v>124</v>
      </c>
      <c r="AX169" t="s">
        <v>122</v>
      </c>
      <c r="BA169">
        <v>-23145.84</v>
      </c>
      <c r="BB169" t="s">
        <v>120</v>
      </c>
      <c r="BC169">
        <v>0</v>
      </c>
      <c r="BE169" t="s">
        <v>125</v>
      </c>
      <c r="BF169">
        <v>8.1890000000000001E-3</v>
      </c>
      <c r="BG169">
        <v>19717</v>
      </c>
      <c r="BH169">
        <v>1005199</v>
      </c>
      <c r="BI169" t="s">
        <v>109</v>
      </c>
      <c r="BJ169" t="s">
        <v>126</v>
      </c>
      <c r="BL169" t="s">
        <v>127</v>
      </c>
      <c r="BM169" t="s">
        <v>128</v>
      </c>
      <c r="BN169" t="s">
        <v>129</v>
      </c>
      <c r="BO169">
        <v>85948</v>
      </c>
      <c r="BQ169">
        <v>1258</v>
      </c>
      <c r="BR169">
        <v>67233</v>
      </c>
      <c r="BS169" t="s">
        <v>130</v>
      </c>
      <c r="BT169">
        <v>0</v>
      </c>
      <c r="BU169" t="s">
        <v>109</v>
      </c>
      <c r="BV169">
        <v>0</v>
      </c>
      <c r="BW169" s="9">
        <v>0</v>
      </c>
      <c r="BX169" t="s">
        <v>131</v>
      </c>
      <c r="BY169" t="s">
        <v>123</v>
      </c>
      <c r="BZ169" t="s">
        <v>109</v>
      </c>
      <c r="CA169" t="s">
        <v>132</v>
      </c>
      <c r="CD169" t="s">
        <v>109</v>
      </c>
      <c r="CE169" t="s">
        <v>123</v>
      </c>
      <c r="CF169" t="s">
        <v>134</v>
      </c>
      <c r="CG169" t="s">
        <v>135</v>
      </c>
      <c r="CI169" t="s">
        <v>136</v>
      </c>
      <c r="CM169" t="s">
        <v>308</v>
      </c>
    </row>
    <row r="170" spans="1:91">
      <c r="A170" t="s">
        <v>109</v>
      </c>
      <c r="B170" t="s">
        <v>110</v>
      </c>
      <c r="C170" t="s">
        <v>111</v>
      </c>
      <c r="D170" t="s">
        <v>112</v>
      </c>
      <c r="F170" t="s">
        <v>113</v>
      </c>
      <c r="G170" t="s">
        <v>109</v>
      </c>
      <c r="H170">
        <v>1</v>
      </c>
      <c r="I170" s="9">
        <v>0</v>
      </c>
      <c r="J170">
        <v>1</v>
      </c>
      <c r="L170">
        <v>1734869</v>
      </c>
      <c r="M170" t="s">
        <v>308</v>
      </c>
      <c r="N170" t="s">
        <v>167</v>
      </c>
      <c r="O170" s="9">
        <v>0</v>
      </c>
      <c r="P170">
        <v>1734270</v>
      </c>
      <c r="Q170" t="s">
        <v>116</v>
      </c>
      <c r="S170" s="9">
        <v>0</v>
      </c>
      <c r="T170" s="10" t="s">
        <v>117</v>
      </c>
      <c r="U170">
        <v>1734270</v>
      </c>
      <c r="V170">
        <v>2</v>
      </c>
      <c r="W170" t="s">
        <v>118</v>
      </c>
      <c r="X170" t="s">
        <v>119</v>
      </c>
      <c r="Y170">
        <v>0</v>
      </c>
      <c r="Z170" s="16">
        <v>-1.02</v>
      </c>
      <c r="AA170">
        <v>8.1833060556459995E-3</v>
      </c>
      <c r="AB170" s="10">
        <v>-8.3469721767589194E-3</v>
      </c>
      <c r="AC170" t="s">
        <v>120</v>
      </c>
      <c r="AF170" t="s">
        <v>121</v>
      </c>
      <c r="AI170">
        <v>0</v>
      </c>
      <c r="AJ170" s="9">
        <v>0</v>
      </c>
      <c r="AK170" s="9">
        <v>0</v>
      </c>
      <c r="AL170" t="s">
        <v>308</v>
      </c>
      <c r="AM170" t="s">
        <v>120</v>
      </c>
      <c r="AN170" s="9">
        <v>0</v>
      </c>
      <c r="AO170" t="s">
        <v>122</v>
      </c>
      <c r="AP170" t="s">
        <v>308</v>
      </c>
      <c r="AQ170">
        <v>1</v>
      </c>
      <c r="AR170">
        <v>1</v>
      </c>
      <c r="AT170" t="s">
        <v>123</v>
      </c>
      <c r="AU170" t="s">
        <v>124</v>
      </c>
      <c r="AX170" t="s">
        <v>122</v>
      </c>
      <c r="BA170">
        <v>-1.02</v>
      </c>
      <c r="BB170" t="s">
        <v>120</v>
      </c>
      <c r="BC170">
        <v>0</v>
      </c>
      <c r="BE170" t="s">
        <v>125</v>
      </c>
      <c r="BF170">
        <v>8.1890000000000001E-3</v>
      </c>
      <c r="BG170">
        <v>19717</v>
      </c>
      <c r="BH170">
        <v>1005199</v>
      </c>
      <c r="BI170" t="s">
        <v>109</v>
      </c>
      <c r="BJ170" t="s">
        <v>126</v>
      </c>
      <c r="BL170" t="s">
        <v>127</v>
      </c>
      <c r="BM170" t="s">
        <v>128</v>
      </c>
      <c r="BN170" t="s">
        <v>129</v>
      </c>
      <c r="BO170">
        <v>85948</v>
      </c>
      <c r="BQ170">
        <v>1258</v>
      </c>
      <c r="BR170">
        <v>67237</v>
      </c>
      <c r="BS170" t="s">
        <v>130</v>
      </c>
      <c r="BT170">
        <v>0</v>
      </c>
      <c r="BU170" t="s">
        <v>109</v>
      </c>
      <c r="BV170">
        <v>0</v>
      </c>
      <c r="BW170" s="9">
        <v>0</v>
      </c>
      <c r="BX170" t="s">
        <v>131</v>
      </c>
      <c r="BY170" t="s">
        <v>123</v>
      </c>
      <c r="BZ170" t="s">
        <v>109</v>
      </c>
      <c r="CA170" t="s">
        <v>132</v>
      </c>
      <c r="CD170" t="s">
        <v>109</v>
      </c>
      <c r="CE170" t="s">
        <v>123</v>
      </c>
      <c r="CF170" t="s">
        <v>134</v>
      </c>
      <c r="CG170" t="s">
        <v>135</v>
      </c>
      <c r="CI170" t="s">
        <v>136</v>
      </c>
      <c r="CM170" t="s">
        <v>308</v>
      </c>
    </row>
    <row r="171" spans="1:91">
      <c r="A171" t="s">
        <v>109</v>
      </c>
      <c r="B171" t="s">
        <v>110</v>
      </c>
      <c r="C171" t="s">
        <v>111</v>
      </c>
      <c r="D171" t="s">
        <v>112</v>
      </c>
      <c r="F171" t="s">
        <v>113</v>
      </c>
      <c r="G171" t="s">
        <v>109</v>
      </c>
      <c r="H171">
        <v>1</v>
      </c>
      <c r="I171" s="9">
        <v>0</v>
      </c>
      <c r="J171">
        <v>1</v>
      </c>
      <c r="L171">
        <v>1734960</v>
      </c>
      <c r="M171" t="s">
        <v>309</v>
      </c>
      <c r="N171" t="s">
        <v>115</v>
      </c>
      <c r="O171" s="9">
        <v>0</v>
      </c>
      <c r="P171">
        <v>1734361</v>
      </c>
      <c r="Q171" t="s">
        <v>116</v>
      </c>
      <c r="S171" s="9">
        <v>0</v>
      </c>
      <c r="T171" s="10" t="s">
        <v>117</v>
      </c>
      <c r="U171">
        <v>1734361</v>
      </c>
      <c r="V171">
        <v>2</v>
      </c>
      <c r="W171" t="s">
        <v>118</v>
      </c>
      <c r="X171" t="s">
        <v>119</v>
      </c>
      <c r="Y171">
        <v>0</v>
      </c>
      <c r="Z171" s="16">
        <v>-35753616.32</v>
      </c>
      <c r="AA171">
        <v>1.9657951641438999E-2</v>
      </c>
      <c r="AB171" s="10">
        <v>-702842.86062512395</v>
      </c>
      <c r="AC171" t="s">
        <v>120</v>
      </c>
      <c r="AF171" t="s">
        <v>121</v>
      </c>
      <c r="AI171">
        <v>0</v>
      </c>
      <c r="AJ171" s="9">
        <v>0</v>
      </c>
      <c r="AK171" s="9">
        <v>0</v>
      </c>
      <c r="AL171" t="s">
        <v>309</v>
      </c>
      <c r="AM171" t="s">
        <v>120</v>
      </c>
      <c r="AN171" s="9">
        <v>0</v>
      </c>
      <c r="AO171" t="s">
        <v>122</v>
      </c>
      <c r="AP171" t="s">
        <v>309</v>
      </c>
      <c r="AQ171">
        <v>1</v>
      </c>
      <c r="AR171">
        <v>1</v>
      </c>
      <c r="AT171" t="s">
        <v>123</v>
      </c>
      <c r="AU171" t="s">
        <v>124</v>
      </c>
      <c r="AX171" t="s">
        <v>122</v>
      </c>
      <c r="BA171">
        <v>-35753616.32</v>
      </c>
      <c r="BB171" t="s">
        <v>120</v>
      </c>
      <c r="BC171">
        <v>0</v>
      </c>
      <c r="BE171" t="s">
        <v>125</v>
      </c>
      <c r="BF171">
        <v>1.9686700000000001E-2</v>
      </c>
      <c r="BG171">
        <v>19717</v>
      </c>
      <c r="BH171">
        <v>1005199</v>
      </c>
      <c r="BI171" t="s">
        <v>109</v>
      </c>
      <c r="BJ171" t="s">
        <v>126</v>
      </c>
      <c r="BL171" t="s">
        <v>127</v>
      </c>
      <c r="BM171" t="s">
        <v>128</v>
      </c>
      <c r="BN171" t="s">
        <v>129</v>
      </c>
      <c r="BO171">
        <v>85948</v>
      </c>
      <c r="BQ171">
        <v>1283</v>
      </c>
      <c r="BR171">
        <v>67253</v>
      </c>
      <c r="BS171" t="s">
        <v>130</v>
      </c>
      <c r="BT171">
        <v>0</v>
      </c>
      <c r="BU171" t="s">
        <v>109</v>
      </c>
      <c r="BV171">
        <v>0</v>
      </c>
      <c r="BW171" s="9">
        <v>0</v>
      </c>
      <c r="BX171" t="s">
        <v>131</v>
      </c>
      <c r="BY171" t="s">
        <v>123</v>
      </c>
      <c r="BZ171" t="s">
        <v>109</v>
      </c>
      <c r="CA171" t="s">
        <v>132</v>
      </c>
      <c r="CD171" t="s">
        <v>109</v>
      </c>
      <c r="CE171" t="s">
        <v>123</v>
      </c>
      <c r="CF171" t="s">
        <v>134</v>
      </c>
      <c r="CG171" t="s">
        <v>135</v>
      </c>
      <c r="CI171" t="s">
        <v>136</v>
      </c>
      <c r="CM171" t="s">
        <v>309</v>
      </c>
    </row>
    <row r="172" spans="1:91">
      <c r="A172" t="s">
        <v>109</v>
      </c>
      <c r="B172" t="s">
        <v>110</v>
      </c>
      <c r="C172" t="s">
        <v>111</v>
      </c>
      <c r="D172" t="s">
        <v>112</v>
      </c>
      <c r="F172" t="s">
        <v>113</v>
      </c>
      <c r="G172" t="s">
        <v>109</v>
      </c>
      <c r="H172">
        <v>1</v>
      </c>
      <c r="I172" s="9">
        <v>0</v>
      </c>
      <c r="J172">
        <v>1</v>
      </c>
      <c r="L172">
        <v>1734957</v>
      </c>
      <c r="M172" t="s">
        <v>309</v>
      </c>
      <c r="N172" t="s">
        <v>115</v>
      </c>
      <c r="O172" s="9">
        <v>0</v>
      </c>
      <c r="P172">
        <v>1734358</v>
      </c>
      <c r="Q172" t="s">
        <v>116</v>
      </c>
      <c r="S172" s="9">
        <v>0</v>
      </c>
      <c r="T172" s="10" t="s">
        <v>117</v>
      </c>
      <c r="U172">
        <v>1734358</v>
      </c>
      <c r="V172">
        <v>2</v>
      </c>
      <c r="W172" t="s">
        <v>118</v>
      </c>
      <c r="X172" t="s">
        <v>119</v>
      </c>
      <c r="Y172">
        <v>0</v>
      </c>
      <c r="Z172" s="16">
        <v>-104273.65</v>
      </c>
      <c r="AA172">
        <v>1.9657951641438999E-2</v>
      </c>
      <c r="AB172" s="10">
        <v>-2049.80636917633</v>
      </c>
      <c r="AC172" t="s">
        <v>120</v>
      </c>
      <c r="AF172" t="s">
        <v>121</v>
      </c>
      <c r="AI172">
        <v>0</v>
      </c>
      <c r="AJ172" s="9">
        <v>0</v>
      </c>
      <c r="AK172" s="9">
        <v>0</v>
      </c>
      <c r="AL172" t="s">
        <v>309</v>
      </c>
      <c r="AM172" t="s">
        <v>120</v>
      </c>
      <c r="AN172" s="9">
        <v>0</v>
      </c>
      <c r="AO172" t="s">
        <v>122</v>
      </c>
      <c r="AP172" t="s">
        <v>309</v>
      </c>
      <c r="AQ172">
        <v>1</v>
      </c>
      <c r="AR172">
        <v>1</v>
      </c>
      <c r="AT172" t="s">
        <v>123</v>
      </c>
      <c r="AU172" t="s">
        <v>124</v>
      </c>
      <c r="AX172" t="s">
        <v>122</v>
      </c>
      <c r="BA172">
        <v>-104273.65</v>
      </c>
      <c r="BB172" t="s">
        <v>120</v>
      </c>
      <c r="BC172">
        <v>0</v>
      </c>
      <c r="BE172" t="s">
        <v>125</v>
      </c>
      <c r="BF172">
        <v>1.9686700000000001E-2</v>
      </c>
      <c r="BG172">
        <v>19717</v>
      </c>
      <c r="BH172">
        <v>1005199</v>
      </c>
      <c r="BI172" t="s">
        <v>109</v>
      </c>
      <c r="BJ172" t="s">
        <v>126</v>
      </c>
      <c r="BL172" t="s">
        <v>127</v>
      </c>
      <c r="BM172" t="s">
        <v>128</v>
      </c>
      <c r="BN172" t="s">
        <v>129</v>
      </c>
      <c r="BO172">
        <v>85948</v>
      </c>
      <c r="BQ172">
        <v>1283</v>
      </c>
      <c r="BR172">
        <v>67249</v>
      </c>
      <c r="BS172" t="s">
        <v>130</v>
      </c>
      <c r="BT172">
        <v>0</v>
      </c>
      <c r="BU172" t="s">
        <v>109</v>
      </c>
      <c r="BV172">
        <v>0</v>
      </c>
      <c r="BW172" s="9">
        <v>0</v>
      </c>
      <c r="BX172" t="s">
        <v>131</v>
      </c>
      <c r="BY172" t="s">
        <v>123</v>
      </c>
      <c r="BZ172" t="s">
        <v>109</v>
      </c>
      <c r="CA172" t="s">
        <v>132</v>
      </c>
      <c r="CD172" t="s">
        <v>109</v>
      </c>
      <c r="CE172" t="s">
        <v>123</v>
      </c>
      <c r="CF172" t="s">
        <v>134</v>
      </c>
      <c r="CG172" t="s">
        <v>135</v>
      </c>
      <c r="CI172" t="s">
        <v>136</v>
      </c>
      <c r="CM172" t="s">
        <v>309</v>
      </c>
    </row>
    <row r="173" spans="1:91">
      <c r="A173" t="s">
        <v>109</v>
      </c>
      <c r="B173" t="s">
        <v>110</v>
      </c>
      <c r="C173" t="s">
        <v>111</v>
      </c>
      <c r="D173" t="s">
        <v>112</v>
      </c>
      <c r="F173" t="s">
        <v>113</v>
      </c>
      <c r="G173" t="s">
        <v>109</v>
      </c>
      <c r="H173">
        <v>1</v>
      </c>
      <c r="I173" s="9">
        <v>0</v>
      </c>
      <c r="J173">
        <v>1</v>
      </c>
      <c r="L173">
        <v>1734958</v>
      </c>
      <c r="M173" t="s">
        <v>309</v>
      </c>
      <c r="N173" t="s">
        <v>115</v>
      </c>
      <c r="O173" s="9">
        <v>0</v>
      </c>
      <c r="P173">
        <v>1734359</v>
      </c>
      <c r="Q173" t="s">
        <v>116</v>
      </c>
      <c r="S173" s="9">
        <v>0</v>
      </c>
      <c r="T173" s="10" t="s">
        <v>117</v>
      </c>
      <c r="U173">
        <v>1734359</v>
      </c>
      <c r="V173">
        <v>2</v>
      </c>
      <c r="W173" t="s">
        <v>118</v>
      </c>
      <c r="X173" t="s">
        <v>119</v>
      </c>
      <c r="Y173">
        <v>0</v>
      </c>
      <c r="Z173" s="16">
        <v>-19320434.190000001</v>
      </c>
      <c r="AA173">
        <v>1.9657951641438999E-2</v>
      </c>
      <c r="AB173" s="10">
        <v>-379800.16099862399</v>
      </c>
      <c r="AC173" t="s">
        <v>120</v>
      </c>
      <c r="AF173" t="s">
        <v>121</v>
      </c>
      <c r="AI173">
        <v>0</v>
      </c>
      <c r="AJ173" s="9">
        <v>0</v>
      </c>
      <c r="AK173" s="9">
        <v>0</v>
      </c>
      <c r="AL173" t="s">
        <v>309</v>
      </c>
      <c r="AM173" t="s">
        <v>120</v>
      </c>
      <c r="AN173" s="9">
        <v>0</v>
      </c>
      <c r="AO173" t="s">
        <v>122</v>
      </c>
      <c r="AP173" t="s">
        <v>309</v>
      </c>
      <c r="AQ173">
        <v>1</v>
      </c>
      <c r="AR173">
        <v>1</v>
      </c>
      <c r="AT173" t="s">
        <v>123</v>
      </c>
      <c r="AU173" t="s">
        <v>124</v>
      </c>
      <c r="AX173" t="s">
        <v>122</v>
      </c>
      <c r="BA173">
        <v>-19320434.190000001</v>
      </c>
      <c r="BB173" t="s">
        <v>120</v>
      </c>
      <c r="BC173">
        <v>0</v>
      </c>
      <c r="BE173" t="s">
        <v>125</v>
      </c>
      <c r="BF173">
        <v>1.9686700000000001E-2</v>
      </c>
      <c r="BG173">
        <v>19717</v>
      </c>
      <c r="BH173">
        <v>1005199</v>
      </c>
      <c r="BI173" t="s">
        <v>109</v>
      </c>
      <c r="BJ173" t="s">
        <v>126</v>
      </c>
      <c r="BL173" t="s">
        <v>127</v>
      </c>
      <c r="BM173" t="s">
        <v>128</v>
      </c>
      <c r="BN173" t="s">
        <v>129</v>
      </c>
      <c r="BO173">
        <v>85948</v>
      </c>
      <c r="BQ173">
        <v>1283</v>
      </c>
      <c r="BR173">
        <v>67251</v>
      </c>
      <c r="BS173" t="s">
        <v>130</v>
      </c>
      <c r="BT173">
        <v>0</v>
      </c>
      <c r="BU173" t="s">
        <v>109</v>
      </c>
      <c r="BV173">
        <v>0</v>
      </c>
      <c r="BW173" s="9">
        <v>0</v>
      </c>
      <c r="BX173" t="s">
        <v>131</v>
      </c>
      <c r="BY173" t="s">
        <v>123</v>
      </c>
      <c r="BZ173" t="s">
        <v>109</v>
      </c>
      <c r="CA173" t="s">
        <v>132</v>
      </c>
      <c r="CD173" t="s">
        <v>109</v>
      </c>
      <c r="CE173" t="s">
        <v>123</v>
      </c>
      <c r="CF173" t="s">
        <v>134</v>
      </c>
      <c r="CG173" t="s">
        <v>135</v>
      </c>
      <c r="CI173" t="s">
        <v>136</v>
      </c>
      <c r="CM173" t="s">
        <v>309</v>
      </c>
    </row>
    <row r="174" spans="1:91">
      <c r="A174" t="s">
        <v>109</v>
      </c>
      <c r="B174" t="s">
        <v>110</v>
      </c>
      <c r="C174" t="s">
        <v>111</v>
      </c>
      <c r="D174" t="s">
        <v>112</v>
      </c>
      <c r="F174" t="s">
        <v>113</v>
      </c>
      <c r="G174" t="s">
        <v>109</v>
      </c>
      <c r="H174">
        <v>1</v>
      </c>
      <c r="I174" s="9">
        <v>0</v>
      </c>
      <c r="J174">
        <v>1</v>
      </c>
      <c r="L174">
        <v>1734983</v>
      </c>
      <c r="M174" t="s">
        <v>310</v>
      </c>
      <c r="N174" t="s">
        <v>115</v>
      </c>
      <c r="O174" s="9">
        <v>0</v>
      </c>
      <c r="P174">
        <v>1734384</v>
      </c>
      <c r="Q174" t="s">
        <v>116</v>
      </c>
      <c r="S174" s="9">
        <v>0</v>
      </c>
      <c r="T174" s="10" t="s">
        <v>117</v>
      </c>
      <c r="U174">
        <v>1734384</v>
      </c>
      <c r="V174">
        <v>2</v>
      </c>
      <c r="W174" t="s">
        <v>118</v>
      </c>
      <c r="X174" t="s">
        <v>119</v>
      </c>
      <c r="Y174">
        <v>0</v>
      </c>
      <c r="Z174" s="16">
        <v>-3612500</v>
      </c>
      <c r="AA174">
        <v>1.338688085676E-2</v>
      </c>
      <c r="AB174" s="10">
        <v>-48360.107095045503</v>
      </c>
      <c r="AC174" t="s">
        <v>120</v>
      </c>
      <c r="AF174" t="s">
        <v>121</v>
      </c>
      <c r="AI174">
        <v>0</v>
      </c>
      <c r="AJ174" s="9">
        <v>0</v>
      </c>
      <c r="AK174" s="9">
        <v>0</v>
      </c>
      <c r="AL174" t="s">
        <v>310</v>
      </c>
      <c r="AM174" t="s">
        <v>120</v>
      </c>
      <c r="AN174" s="9">
        <v>0</v>
      </c>
      <c r="AO174" t="s">
        <v>122</v>
      </c>
      <c r="AP174" t="s">
        <v>310</v>
      </c>
      <c r="AQ174">
        <v>1</v>
      </c>
      <c r="AR174">
        <v>1</v>
      </c>
      <c r="AT174" t="s">
        <v>123</v>
      </c>
      <c r="AU174" t="s">
        <v>124</v>
      </c>
      <c r="AX174" t="s">
        <v>122</v>
      </c>
      <c r="BA174">
        <v>-3612500</v>
      </c>
      <c r="BB174" t="s">
        <v>120</v>
      </c>
      <c r="BC174">
        <v>0</v>
      </c>
      <c r="BE174" t="s">
        <v>125</v>
      </c>
      <c r="BF174">
        <v>1.3381499999999999E-2</v>
      </c>
      <c r="BG174">
        <v>19717</v>
      </c>
      <c r="BH174">
        <v>1005199</v>
      </c>
      <c r="BI174" t="s">
        <v>109</v>
      </c>
      <c r="BJ174" t="s">
        <v>126</v>
      </c>
      <c r="BL174" t="s">
        <v>127</v>
      </c>
      <c r="BM174" t="s">
        <v>128</v>
      </c>
      <c r="BN174" t="s">
        <v>129</v>
      </c>
      <c r="BO174">
        <v>85948</v>
      </c>
      <c r="BQ174">
        <v>1490</v>
      </c>
      <c r="BR174">
        <v>871753</v>
      </c>
      <c r="BS174" t="s">
        <v>130</v>
      </c>
      <c r="BT174">
        <v>0</v>
      </c>
      <c r="BU174" t="s">
        <v>109</v>
      </c>
      <c r="BV174">
        <v>0</v>
      </c>
      <c r="BW174" s="9">
        <v>0</v>
      </c>
      <c r="BX174" t="s">
        <v>131</v>
      </c>
      <c r="BY174" t="s">
        <v>109</v>
      </c>
      <c r="BZ174" t="s">
        <v>109</v>
      </c>
      <c r="CA174" t="s">
        <v>132</v>
      </c>
      <c r="CD174" t="s">
        <v>109</v>
      </c>
      <c r="CE174" t="s">
        <v>133</v>
      </c>
      <c r="CF174" t="s">
        <v>134</v>
      </c>
      <c r="CG174" t="s">
        <v>135</v>
      </c>
      <c r="CI174" t="s">
        <v>136</v>
      </c>
      <c r="CM174" t="s">
        <v>310</v>
      </c>
    </row>
    <row r="175" spans="1:91">
      <c r="A175" t="s">
        <v>109</v>
      </c>
      <c r="B175" t="s">
        <v>110</v>
      </c>
      <c r="C175" t="s">
        <v>111</v>
      </c>
      <c r="D175" t="s">
        <v>112</v>
      </c>
      <c r="F175" t="s">
        <v>113</v>
      </c>
      <c r="G175" t="s">
        <v>109</v>
      </c>
      <c r="H175">
        <v>1</v>
      </c>
      <c r="I175" s="9">
        <v>0</v>
      </c>
      <c r="J175">
        <v>1</v>
      </c>
      <c r="L175">
        <v>1735087</v>
      </c>
      <c r="M175" t="s">
        <v>311</v>
      </c>
      <c r="N175" t="s">
        <v>115</v>
      </c>
      <c r="O175" s="9">
        <v>0</v>
      </c>
      <c r="P175">
        <v>1734488</v>
      </c>
      <c r="Q175" t="s">
        <v>116</v>
      </c>
      <c r="S175" s="9">
        <v>0</v>
      </c>
      <c r="T175" s="10" t="s">
        <v>117</v>
      </c>
      <c r="U175">
        <v>1734488</v>
      </c>
      <c r="V175">
        <v>2</v>
      </c>
      <c r="W175" t="s">
        <v>118</v>
      </c>
      <c r="X175" t="s">
        <v>119</v>
      </c>
      <c r="Y175">
        <v>0</v>
      </c>
      <c r="Z175" s="16">
        <v>-1200</v>
      </c>
      <c r="AA175">
        <v>0.27143671453000701</v>
      </c>
      <c r="AB175" s="10">
        <v>-325.72405743600802</v>
      </c>
      <c r="AC175" t="s">
        <v>120</v>
      </c>
      <c r="AF175" t="s">
        <v>121</v>
      </c>
      <c r="AI175">
        <v>0</v>
      </c>
      <c r="AJ175" s="9">
        <v>0</v>
      </c>
      <c r="AK175" s="9">
        <v>0</v>
      </c>
      <c r="AL175" t="s">
        <v>311</v>
      </c>
      <c r="AM175" t="s">
        <v>120</v>
      </c>
      <c r="AN175" s="9">
        <v>0</v>
      </c>
      <c r="AO175" t="s">
        <v>122</v>
      </c>
      <c r="AP175" t="s">
        <v>311</v>
      </c>
      <c r="AQ175">
        <v>1</v>
      </c>
      <c r="AR175">
        <v>1</v>
      </c>
      <c r="AT175" t="s">
        <v>123</v>
      </c>
      <c r="AU175" t="s">
        <v>124</v>
      </c>
      <c r="AX175" t="s">
        <v>122</v>
      </c>
      <c r="BA175">
        <v>-1200</v>
      </c>
      <c r="BB175" t="s">
        <v>120</v>
      </c>
      <c r="BC175">
        <v>0</v>
      </c>
      <c r="BE175" t="s">
        <v>125</v>
      </c>
      <c r="BF175">
        <v>0.27072459999999998</v>
      </c>
      <c r="BG175">
        <v>19717</v>
      </c>
      <c r="BH175">
        <v>1005199</v>
      </c>
      <c r="BI175" t="s">
        <v>109</v>
      </c>
      <c r="BJ175" t="s">
        <v>126</v>
      </c>
      <c r="BL175" t="s">
        <v>127</v>
      </c>
      <c r="BM175" t="s">
        <v>128</v>
      </c>
      <c r="BN175" t="s">
        <v>129</v>
      </c>
      <c r="BO175">
        <v>85948</v>
      </c>
      <c r="BQ175">
        <v>1333</v>
      </c>
      <c r="BR175">
        <v>597660</v>
      </c>
      <c r="BS175" t="s">
        <v>130</v>
      </c>
      <c r="BT175">
        <v>0</v>
      </c>
      <c r="BU175" t="s">
        <v>109</v>
      </c>
      <c r="BV175">
        <v>0</v>
      </c>
      <c r="BW175" s="9">
        <v>0</v>
      </c>
      <c r="BX175" t="s">
        <v>131</v>
      </c>
      <c r="BY175" t="s">
        <v>109</v>
      </c>
      <c r="BZ175" t="s">
        <v>109</v>
      </c>
      <c r="CA175" t="s">
        <v>132</v>
      </c>
      <c r="CD175" t="s">
        <v>109</v>
      </c>
      <c r="CE175" t="s">
        <v>133</v>
      </c>
      <c r="CF175" t="s">
        <v>134</v>
      </c>
      <c r="CG175" t="s">
        <v>135</v>
      </c>
      <c r="CI175" t="s">
        <v>136</v>
      </c>
      <c r="CM175" t="s">
        <v>311</v>
      </c>
    </row>
    <row r="176" spans="1:91">
      <c r="A176" t="s">
        <v>109</v>
      </c>
      <c r="B176" t="s">
        <v>110</v>
      </c>
      <c r="C176" t="s">
        <v>111</v>
      </c>
      <c r="D176" t="s">
        <v>112</v>
      </c>
      <c r="F176" t="s">
        <v>113</v>
      </c>
      <c r="G176" t="s">
        <v>109</v>
      </c>
      <c r="H176">
        <v>1</v>
      </c>
      <c r="I176" s="9">
        <v>0</v>
      </c>
      <c r="J176">
        <v>1</v>
      </c>
      <c r="L176">
        <v>1735085</v>
      </c>
      <c r="M176" t="s">
        <v>311</v>
      </c>
      <c r="N176" t="s">
        <v>115</v>
      </c>
      <c r="O176" s="9">
        <v>0</v>
      </c>
      <c r="P176">
        <v>1734486</v>
      </c>
      <c r="Q176" t="s">
        <v>116</v>
      </c>
      <c r="S176" s="9">
        <v>0</v>
      </c>
      <c r="T176" s="10" t="s">
        <v>117</v>
      </c>
      <c r="U176">
        <v>1734486</v>
      </c>
      <c r="V176">
        <v>2</v>
      </c>
      <c r="W176" t="s">
        <v>118</v>
      </c>
      <c r="X176" t="s">
        <v>119</v>
      </c>
      <c r="Y176">
        <v>0</v>
      </c>
      <c r="Z176" s="16">
        <v>-26887.26</v>
      </c>
      <c r="AA176">
        <v>0.27143671453000701</v>
      </c>
      <c r="AB176" s="10">
        <v>-7298.1895171140704</v>
      </c>
      <c r="AC176" t="s">
        <v>120</v>
      </c>
      <c r="AF176" t="s">
        <v>121</v>
      </c>
      <c r="AI176">
        <v>0</v>
      </c>
      <c r="AJ176" s="9">
        <v>0</v>
      </c>
      <c r="AK176" s="9">
        <v>0</v>
      </c>
      <c r="AL176" t="s">
        <v>311</v>
      </c>
      <c r="AM176" t="s">
        <v>120</v>
      </c>
      <c r="AN176" s="9">
        <v>0</v>
      </c>
      <c r="AO176" t="s">
        <v>122</v>
      </c>
      <c r="AP176" t="s">
        <v>311</v>
      </c>
      <c r="AQ176">
        <v>1</v>
      </c>
      <c r="AR176">
        <v>1</v>
      </c>
      <c r="AT176" t="s">
        <v>123</v>
      </c>
      <c r="AU176" t="s">
        <v>124</v>
      </c>
      <c r="AX176" t="s">
        <v>122</v>
      </c>
      <c r="BA176">
        <v>-26887.26</v>
      </c>
      <c r="BB176" t="s">
        <v>120</v>
      </c>
      <c r="BC176">
        <v>0</v>
      </c>
      <c r="BE176" t="s">
        <v>125</v>
      </c>
      <c r="BF176">
        <v>0.27072459999999998</v>
      </c>
      <c r="BG176">
        <v>19717</v>
      </c>
      <c r="BH176">
        <v>1005199</v>
      </c>
      <c r="BI176" t="s">
        <v>109</v>
      </c>
      <c r="BJ176" t="s">
        <v>126</v>
      </c>
      <c r="BL176" t="s">
        <v>127</v>
      </c>
      <c r="BM176" t="s">
        <v>128</v>
      </c>
      <c r="BN176" t="s">
        <v>129</v>
      </c>
      <c r="BO176">
        <v>85948</v>
      </c>
      <c r="BQ176">
        <v>1333</v>
      </c>
      <c r="BR176">
        <v>597656</v>
      </c>
      <c r="BS176" t="s">
        <v>130</v>
      </c>
      <c r="BT176">
        <v>0</v>
      </c>
      <c r="BU176" t="s">
        <v>109</v>
      </c>
      <c r="BV176">
        <v>0</v>
      </c>
      <c r="BW176" s="9">
        <v>0</v>
      </c>
      <c r="BX176" t="s">
        <v>131</v>
      </c>
      <c r="BY176" t="s">
        <v>109</v>
      </c>
      <c r="BZ176" t="s">
        <v>109</v>
      </c>
      <c r="CA176" t="s">
        <v>132</v>
      </c>
      <c r="CD176" t="s">
        <v>109</v>
      </c>
      <c r="CE176" t="s">
        <v>133</v>
      </c>
      <c r="CF176" t="s">
        <v>134</v>
      </c>
      <c r="CG176" t="s">
        <v>135</v>
      </c>
      <c r="CI176" t="s">
        <v>136</v>
      </c>
      <c r="CM176" t="s">
        <v>311</v>
      </c>
    </row>
    <row r="177" spans="1:92">
      <c r="A177" t="s">
        <v>109</v>
      </c>
      <c r="B177" t="s">
        <v>156</v>
      </c>
      <c r="C177" t="s">
        <v>111</v>
      </c>
      <c r="D177" t="s">
        <v>157</v>
      </c>
      <c r="E177" t="s">
        <v>158</v>
      </c>
      <c r="F177" t="s">
        <v>159</v>
      </c>
      <c r="G177" t="s">
        <v>109</v>
      </c>
      <c r="H177">
        <v>1</v>
      </c>
      <c r="I177" s="9">
        <v>0</v>
      </c>
      <c r="J177">
        <v>1</v>
      </c>
      <c r="L177">
        <v>1735297</v>
      </c>
      <c r="M177" t="s">
        <v>311</v>
      </c>
      <c r="N177" t="s">
        <v>15</v>
      </c>
      <c r="O177" s="9">
        <v>0</v>
      </c>
      <c r="P177">
        <v>1734698</v>
      </c>
      <c r="S177" s="9">
        <v>0</v>
      </c>
      <c r="T177" s="10" t="s">
        <v>161</v>
      </c>
      <c r="U177">
        <v>1734698</v>
      </c>
      <c r="V177">
        <v>1</v>
      </c>
      <c r="X177" t="s">
        <v>119</v>
      </c>
      <c r="Y177">
        <v>0</v>
      </c>
      <c r="Z177" s="16">
        <v>2.62</v>
      </c>
      <c r="AA177">
        <v>0.27143671453000701</v>
      </c>
      <c r="AB177" s="10">
        <v>0.71116419206861803</v>
      </c>
      <c r="AC177" t="s">
        <v>120</v>
      </c>
      <c r="AF177" t="s">
        <v>146</v>
      </c>
      <c r="AI177">
        <v>0</v>
      </c>
      <c r="AJ177" s="9">
        <v>0</v>
      </c>
      <c r="AK177" s="9">
        <v>0</v>
      </c>
      <c r="AL177" t="s">
        <v>311</v>
      </c>
      <c r="AM177" t="s">
        <v>120</v>
      </c>
      <c r="AN177" s="9">
        <v>0</v>
      </c>
      <c r="AO177" t="s">
        <v>122</v>
      </c>
      <c r="AQ177">
        <v>0</v>
      </c>
      <c r="AR177" s="9">
        <v>0</v>
      </c>
      <c r="AT177" t="s">
        <v>123</v>
      </c>
      <c r="AU177" t="s">
        <v>157</v>
      </c>
      <c r="AX177" t="s">
        <v>122</v>
      </c>
      <c r="BA177">
        <v>0</v>
      </c>
      <c r="BB177" t="s">
        <v>120</v>
      </c>
      <c r="BC177">
        <v>0</v>
      </c>
      <c r="BD177" t="s">
        <v>312</v>
      </c>
      <c r="BE177" t="s">
        <v>125</v>
      </c>
      <c r="BF177">
        <v>0.27072459999999998</v>
      </c>
      <c r="BG177">
        <v>19717</v>
      </c>
      <c r="BH177">
        <v>1005199</v>
      </c>
      <c r="BI177" t="s">
        <v>109</v>
      </c>
      <c r="BJ177" t="s">
        <v>126</v>
      </c>
      <c r="BL177" t="s">
        <v>127</v>
      </c>
      <c r="BM177" t="s">
        <v>128</v>
      </c>
      <c r="BN177" t="s">
        <v>129</v>
      </c>
      <c r="BO177">
        <v>85948</v>
      </c>
      <c r="BQ177">
        <v>1404</v>
      </c>
      <c r="BR177">
        <v>142283</v>
      </c>
      <c r="BS177" t="s">
        <v>130</v>
      </c>
      <c r="BT177">
        <v>0</v>
      </c>
      <c r="BU177" t="s">
        <v>109</v>
      </c>
      <c r="BV177">
        <v>0</v>
      </c>
      <c r="BW177" s="9">
        <v>0</v>
      </c>
      <c r="BX177" t="s">
        <v>163</v>
      </c>
      <c r="BZ177" t="s">
        <v>109</v>
      </c>
      <c r="CA177" t="s">
        <v>132</v>
      </c>
      <c r="CD177" t="s">
        <v>109</v>
      </c>
      <c r="CF177" t="s">
        <v>161</v>
      </c>
      <c r="CG177" t="s">
        <v>152</v>
      </c>
      <c r="CI177" t="s">
        <v>166</v>
      </c>
      <c r="CM177" t="s">
        <v>311</v>
      </c>
    </row>
    <row r="178" spans="1:92">
      <c r="A178" t="s">
        <v>109</v>
      </c>
      <c r="B178" t="s">
        <v>110</v>
      </c>
      <c r="C178" t="s">
        <v>111</v>
      </c>
      <c r="D178" t="s">
        <v>112</v>
      </c>
      <c r="F178" t="s">
        <v>113</v>
      </c>
      <c r="G178" t="s">
        <v>109</v>
      </c>
      <c r="H178">
        <v>1</v>
      </c>
      <c r="I178" s="9">
        <v>0</v>
      </c>
      <c r="J178">
        <v>1</v>
      </c>
      <c r="L178">
        <v>1735086</v>
      </c>
      <c r="M178" t="s">
        <v>311</v>
      </c>
      <c r="N178" t="s">
        <v>115</v>
      </c>
      <c r="O178" s="9">
        <v>0</v>
      </c>
      <c r="P178">
        <v>1734487</v>
      </c>
      <c r="Q178" t="s">
        <v>116</v>
      </c>
      <c r="S178" s="9">
        <v>0</v>
      </c>
      <c r="T178" s="10" t="s">
        <v>117</v>
      </c>
      <c r="U178">
        <v>1734487</v>
      </c>
      <c r="V178">
        <v>2</v>
      </c>
      <c r="W178" t="s">
        <v>118</v>
      </c>
      <c r="X178" t="s">
        <v>119</v>
      </c>
      <c r="Y178">
        <v>0</v>
      </c>
      <c r="Z178" s="16">
        <v>-3738.57</v>
      </c>
      <c r="AA178">
        <v>0.27143671453000701</v>
      </c>
      <c r="AB178" s="10">
        <v>-1014.78515784044</v>
      </c>
      <c r="AC178" t="s">
        <v>120</v>
      </c>
      <c r="AF178" t="s">
        <v>121</v>
      </c>
      <c r="AI178">
        <v>0</v>
      </c>
      <c r="AJ178" s="9">
        <v>0</v>
      </c>
      <c r="AK178" s="9">
        <v>0</v>
      </c>
      <c r="AL178" t="s">
        <v>311</v>
      </c>
      <c r="AM178" t="s">
        <v>120</v>
      </c>
      <c r="AN178" s="9">
        <v>0</v>
      </c>
      <c r="AO178" t="s">
        <v>122</v>
      </c>
      <c r="AP178" t="s">
        <v>311</v>
      </c>
      <c r="AQ178">
        <v>1</v>
      </c>
      <c r="AR178">
        <v>1</v>
      </c>
      <c r="AT178" t="s">
        <v>123</v>
      </c>
      <c r="AU178" t="s">
        <v>124</v>
      </c>
      <c r="AX178" t="s">
        <v>122</v>
      </c>
      <c r="BA178">
        <v>-3738.57</v>
      </c>
      <c r="BB178" t="s">
        <v>120</v>
      </c>
      <c r="BC178">
        <v>0</v>
      </c>
      <c r="BE178" t="s">
        <v>125</v>
      </c>
      <c r="BF178">
        <v>0.27072459999999998</v>
      </c>
      <c r="BG178">
        <v>19717</v>
      </c>
      <c r="BH178">
        <v>1005199</v>
      </c>
      <c r="BI178" t="s">
        <v>109</v>
      </c>
      <c r="BJ178" t="s">
        <v>126</v>
      </c>
      <c r="BL178" t="s">
        <v>127</v>
      </c>
      <c r="BM178" t="s">
        <v>128</v>
      </c>
      <c r="BN178" t="s">
        <v>129</v>
      </c>
      <c r="BO178">
        <v>85948</v>
      </c>
      <c r="BQ178">
        <v>1333</v>
      </c>
      <c r="BR178">
        <v>597658</v>
      </c>
      <c r="BS178" t="s">
        <v>130</v>
      </c>
      <c r="BT178">
        <v>0</v>
      </c>
      <c r="BU178" t="s">
        <v>109</v>
      </c>
      <c r="BV178">
        <v>0</v>
      </c>
      <c r="BW178" s="9">
        <v>0</v>
      </c>
      <c r="BX178" t="s">
        <v>131</v>
      </c>
      <c r="BY178" t="s">
        <v>109</v>
      </c>
      <c r="BZ178" t="s">
        <v>109</v>
      </c>
      <c r="CA178" t="s">
        <v>132</v>
      </c>
      <c r="CD178" t="s">
        <v>109</v>
      </c>
      <c r="CE178" t="s">
        <v>133</v>
      </c>
      <c r="CF178" t="s">
        <v>134</v>
      </c>
      <c r="CG178" t="s">
        <v>135</v>
      </c>
      <c r="CI178" t="s">
        <v>136</v>
      </c>
      <c r="CM178" t="s">
        <v>311</v>
      </c>
    </row>
    <row r="179" spans="1:92">
      <c r="A179" t="s">
        <v>109</v>
      </c>
      <c r="B179" t="s">
        <v>110</v>
      </c>
      <c r="C179" t="s">
        <v>111</v>
      </c>
      <c r="D179" t="s">
        <v>112</v>
      </c>
      <c r="F179" t="s">
        <v>113</v>
      </c>
      <c r="G179" t="s">
        <v>109</v>
      </c>
      <c r="H179">
        <v>1</v>
      </c>
      <c r="I179" s="9">
        <v>0</v>
      </c>
      <c r="J179">
        <v>1</v>
      </c>
      <c r="L179">
        <v>1735084</v>
      </c>
      <c r="M179" t="s">
        <v>311</v>
      </c>
      <c r="N179" t="s">
        <v>167</v>
      </c>
      <c r="O179" s="9">
        <v>0</v>
      </c>
      <c r="P179">
        <v>1734485</v>
      </c>
      <c r="Q179" t="s">
        <v>116</v>
      </c>
      <c r="S179" s="9">
        <v>0</v>
      </c>
      <c r="T179" s="10" t="s">
        <v>117</v>
      </c>
      <c r="U179">
        <v>1734485</v>
      </c>
      <c r="V179">
        <v>2</v>
      </c>
      <c r="W179" t="s">
        <v>118</v>
      </c>
      <c r="X179" t="s">
        <v>119</v>
      </c>
      <c r="Y179">
        <v>0</v>
      </c>
      <c r="Z179" s="16">
        <v>-1063743.1200000001</v>
      </c>
      <c r="AA179">
        <v>0.27143671453000701</v>
      </c>
      <c r="AB179" s="10">
        <v>-288738.93759669899</v>
      </c>
      <c r="AC179" t="s">
        <v>120</v>
      </c>
      <c r="AF179" t="s">
        <v>121</v>
      </c>
      <c r="AI179">
        <v>0</v>
      </c>
      <c r="AJ179" s="9">
        <v>0</v>
      </c>
      <c r="AK179" s="9">
        <v>0</v>
      </c>
      <c r="AL179" t="s">
        <v>311</v>
      </c>
      <c r="AM179" t="s">
        <v>120</v>
      </c>
      <c r="AN179" s="9">
        <v>0</v>
      </c>
      <c r="AO179" t="s">
        <v>122</v>
      </c>
      <c r="AP179" t="s">
        <v>311</v>
      </c>
      <c r="AQ179">
        <v>1</v>
      </c>
      <c r="AR179">
        <v>1</v>
      </c>
      <c r="AT179" t="s">
        <v>123</v>
      </c>
      <c r="AU179" t="s">
        <v>124</v>
      </c>
      <c r="AX179" t="s">
        <v>122</v>
      </c>
      <c r="BA179">
        <v>-1063743.1200000001</v>
      </c>
      <c r="BB179" t="s">
        <v>120</v>
      </c>
      <c r="BC179">
        <v>0</v>
      </c>
      <c r="BE179" t="s">
        <v>125</v>
      </c>
      <c r="BF179">
        <v>0.27072459999999998</v>
      </c>
      <c r="BG179">
        <v>19717</v>
      </c>
      <c r="BH179">
        <v>1005199</v>
      </c>
      <c r="BI179" t="s">
        <v>109</v>
      </c>
      <c r="BJ179" t="s">
        <v>126</v>
      </c>
      <c r="BL179" t="s">
        <v>127</v>
      </c>
      <c r="BM179" t="s">
        <v>128</v>
      </c>
      <c r="BN179" t="s">
        <v>129</v>
      </c>
      <c r="BO179">
        <v>85948</v>
      </c>
      <c r="BQ179">
        <v>1333</v>
      </c>
      <c r="BR179">
        <v>597654</v>
      </c>
      <c r="BS179" t="s">
        <v>130</v>
      </c>
      <c r="BT179">
        <v>0</v>
      </c>
      <c r="BU179" t="s">
        <v>109</v>
      </c>
      <c r="BV179">
        <v>0</v>
      </c>
      <c r="BW179" s="9">
        <v>0</v>
      </c>
      <c r="BX179" t="s">
        <v>131</v>
      </c>
      <c r="BY179" t="s">
        <v>109</v>
      </c>
      <c r="BZ179" t="s">
        <v>109</v>
      </c>
      <c r="CA179" t="s">
        <v>132</v>
      </c>
      <c r="CD179" t="s">
        <v>109</v>
      </c>
      <c r="CE179" t="s">
        <v>133</v>
      </c>
      <c r="CF179" t="s">
        <v>134</v>
      </c>
      <c r="CG179" t="s">
        <v>135</v>
      </c>
      <c r="CI179" t="s">
        <v>136</v>
      </c>
      <c r="CM179" t="s">
        <v>311</v>
      </c>
    </row>
    <row r="180" spans="1:92">
      <c r="A180" t="s">
        <v>109</v>
      </c>
      <c r="B180" t="s">
        <v>110</v>
      </c>
      <c r="C180" t="s">
        <v>111</v>
      </c>
      <c r="D180" t="s">
        <v>112</v>
      </c>
      <c r="F180" t="s">
        <v>113</v>
      </c>
      <c r="G180" t="s">
        <v>109</v>
      </c>
      <c r="H180">
        <v>1</v>
      </c>
      <c r="I180" s="9">
        <v>0</v>
      </c>
      <c r="J180">
        <v>1</v>
      </c>
      <c r="L180">
        <v>1735088</v>
      </c>
      <c r="M180" t="s">
        <v>311</v>
      </c>
      <c r="N180" t="s">
        <v>115</v>
      </c>
      <c r="O180" s="9">
        <v>0</v>
      </c>
      <c r="P180">
        <v>1734489</v>
      </c>
      <c r="Q180" t="s">
        <v>116</v>
      </c>
      <c r="S180" s="9">
        <v>0</v>
      </c>
      <c r="T180" s="10" t="s">
        <v>117</v>
      </c>
      <c r="U180">
        <v>1734489</v>
      </c>
      <c r="V180">
        <v>2</v>
      </c>
      <c r="W180" t="s">
        <v>118</v>
      </c>
      <c r="X180" t="s">
        <v>119</v>
      </c>
      <c r="Y180">
        <v>0</v>
      </c>
      <c r="Z180" s="16">
        <v>-81130.47</v>
      </c>
      <c r="AA180">
        <v>0.27143671453000701</v>
      </c>
      <c r="AB180" s="10">
        <v>-22021.788225075299</v>
      </c>
      <c r="AC180" t="s">
        <v>120</v>
      </c>
      <c r="AF180" t="s">
        <v>121</v>
      </c>
      <c r="AI180">
        <v>0</v>
      </c>
      <c r="AJ180" s="9">
        <v>0</v>
      </c>
      <c r="AK180" s="9">
        <v>0</v>
      </c>
      <c r="AL180" t="s">
        <v>311</v>
      </c>
      <c r="AM180" t="s">
        <v>120</v>
      </c>
      <c r="AN180" s="9">
        <v>0</v>
      </c>
      <c r="AO180" t="s">
        <v>122</v>
      </c>
      <c r="AP180" t="s">
        <v>311</v>
      </c>
      <c r="AQ180">
        <v>1</v>
      </c>
      <c r="AR180">
        <v>1</v>
      </c>
      <c r="AT180" t="s">
        <v>123</v>
      </c>
      <c r="AU180" t="s">
        <v>124</v>
      </c>
      <c r="AX180" t="s">
        <v>122</v>
      </c>
      <c r="BA180">
        <v>-81130.47</v>
      </c>
      <c r="BB180" t="s">
        <v>120</v>
      </c>
      <c r="BC180">
        <v>0</v>
      </c>
      <c r="BE180" t="s">
        <v>125</v>
      </c>
      <c r="BF180">
        <v>0.27072459999999998</v>
      </c>
      <c r="BG180">
        <v>19717</v>
      </c>
      <c r="BH180">
        <v>1005199</v>
      </c>
      <c r="BI180" t="s">
        <v>109</v>
      </c>
      <c r="BJ180" t="s">
        <v>126</v>
      </c>
      <c r="BL180" t="s">
        <v>127</v>
      </c>
      <c r="BM180" t="s">
        <v>128</v>
      </c>
      <c r="BN180" t="s">
        <v>129</v>
      </c>
      <c r="BO180">
        <v>85948</v>
      </c>
      <c r="BQ180">
        <v>1333</v>
      </c>
      <c r="BR180">
        <v>597662</v>
      </c>
      <c r="BS180" t="s">
        <v>130</v>
      </c>
      <c r="BT180">
        <v>0</v>
      </c>
      <c r="BU180" t="s">
        <v>109</v>
      </c>
      <c r="BV180">
        <v>0</v>
      </c>
      <c r="BW180" s="9">
        <v>0</v>
      </c>
      <c r="BX180" t="s">
        <v>131</v>
      </c>
      <c r="BY180" t="s">
        <v>109</v>
      </c>
      <c r="BZ180" t="s">
        <v>109</v>
      </c>
      <c r="CA180" t="s">
        <v>132</v>
      </c>
      <c r="CD180" t="s">
        <v>109</v>
      </c>
      <c r="CE180" t="s">
        <v>133</v>
      </c>
      <c r="CF180" t="s">
        <v>134</v>
      </c>
      <c r="CG180" t="s">
        <v>135</v>
      </c>
      <c r="CI180" t="s">
        <v>136</v>
      </c>
      <c r="CM180" t="s">
        <v>311</v>
      </c>
    </row>
    <row r="181" spans="1:92">
      <c r="A181" t="s">
        <v>109</v>
      </c>
      <c r="B181" t="s">
        <v>156</v>
      </c>
      <c r="C181" t="s">
        <v>111</v>
      </c>
      <c r="D181" t="s">
        <v>157</v>
      </c>
      <c r="E181" t="s">
        <v>158</v>
      </c>
      <c r="F181" t="s">
        <v>159</v>
      </c>
      <c r="G181" t="s">
        <v>109</v>
      </c>
      <c r="H181">
        <v>1</v>
      </c>
      <c r="I181" s="9">
        <v>0</v>
      </c>
      <c r="J181">
        <v>1</v>
      </c>
      <c r="L181">
        <v>1735347</v>
      </c>
      <c r="M181" t="s">
        <v>311</v>
      </c>
      <c r="N181" t="s">
        <v>17</v>
      </c>
      <c r="O181" s="9">
        <v>0</v>
      </c>
      <c r="P181">
        <v>1734748</v>
      </c>
      <c r="S181" s="9">
        <v>0</v>
      </c>
      <c r="T181" s="10" t="s">
        <v>161</v>
      </c>
      <c r="U181">
        <v>1734748</v>
      </c>
      <c r="V181">
        <v>1</v>
      </c>
      <c r="X181" t="s">
        <v>119</v>
      </c>
      <c r="Y181">
        <v>0</v>
      </c>
      <c r="Z181" s="16">
        <v>792208.56</v>
      </c>
      <c r="AA181">
        <v>0.27143671453000701</v>
      </c>
      <c r="AB181" s="10">
        <v>215034.48874894701</v>
      </c>
      <c r="AC181" t="s">
        <v>120</v>
      </c>
      <c r="AF181" t="s">
        <v>146</v>
      </c>
      <c r="AI181">
        <v>0</v>
      </c>
      <c r="AJ181" s="9">
        <v>0</v>
      </c>
      <c r="AK181" s="9">
        <v>0</v>
      </c>
      <c r="AL181" t="s">
        <v>311</v>
      </c>
      <c r="AM181" t="s">
        <v>120</v>
      </c>
      <c r="AN181" s="9">
        <v>0</v>
      </c>
      <c r="AO181" t="s">
        <v>122</v>
      </c>
      <c r="AQ181">
        <v>0</v>
      </c>
      <c r="AR181" s="9">
        <v>0</v>
      </c>
      <c r="AT181" t="s">
        <v>123</v>
      </c>
      <c r="AU181" t="s">
        <v>157</v>
      </c>
      <c r="AX181" t="s">
        <v>122</v>
      </c>
      <c r="BA181">
        <v>0</v>
      </c>
      <c r="BB181" t="s">
        <v>120</v>
      </c>
      <c r="BC181">
        <v>0</v>
      </c>
      <c r="BD181" t="s">
        <v>312</v>
      </c>
      <c r="BE181" t="s">
        <v>125</v>
      </c>
      <c r="BF181">
        <v>0.27072459999999998</v>
      </c>
      <c r="BG181">
        <v>19717</v>
      </c>
      <c r="BH181">
        <v>1005199</v>
      </c>
      <c r="BI181" t="s">
        <v>109</v>
      </c>
      <c r="BJ181" t="s">
        <v>126</v>
      </c>
      <c r="BL181" t="s">
        <v>127</v>
      </c>
      <c r="BM181" t="s">
        <v>128</v>
      </c>
      <c r="BN181" t="s">
        <v>129</v>
      </c>
      <c r="BO181">
        <v>85948</v>
      </c>
      <c r="BQ181">
        <v>1404</v>
      </c>
      <c r="BR181">
        <v>142282</v>
      </c>
      <c r="BS181" t="s">
        <v>130</v>
      </c>
      <c r="BT181">
        <v>0</v>
      </c>
      <c r="BU181" t="s">
        <v>109</v>
      </c>
      <c r="BV181">
        <v>0</v>
      </c>
      <c r="BW181" s="9">
        <v>0</v>
      </c>
      <c r="BX181" t="s">
        <v>163</v>
      </c>
      <c r="BZ181" t="s">
        <v>109</v>
      </c>
      <c r="CA181" t="s">
        <v>132</v>
      </c>
      <c r="CD181" t="s">
        <v>109</v>
      </c>
      <c r="CF181" t="s">
        <v>161</v>
      </c>
      <c r="CG181" t="s">
        <v>152</v>
      </c>
      <c r="CI181" t="s">
        <v>154</v>
      </c>
      <c r="CM181" t="s">
        <v>311</v>
      </c>
    </row>
    <row r="182" spans="1:92">
      <c r="A182" t="s">
        <v>109</v>
      </c>
      <c r="B182" t="s">
        <v>110</v>
      </c>
      <c r="C182" t="s">
        <v>111</v>
      </c>
      <c r="D182" t="s">
        <v>112</v>
      </c>
      <c r="F182" t="s">
        <v>113</v>
      </c>
      <c r="G182" t="s">
        <v>109</v>
      </c>
      <c r="H182">
        <v>1</v>
      </c>
      <c r="I182" s="9">
        <v>0</v>
      </c>
      <c r="J182">
        <v>1</v>
      </c>
      <c r="L182">
        <v>1735073</v>
      </c>
      <c r="M182" t="s">
        <v>313</v>
      </c>
      <c r="N182" t="s">
        <v>115</v>
      </c>
      <c r="O182" s="9">
        <v>0</v>
      </c>
      <c r="P182">
        <v>1734474</v>
      </c>
      <c r="Q182" t="s">
        <v>116</v>
      </c>
      <c r="S182" s="9">
        <v>0</v>
      </c>
      <c r="T182" s="10" t="s">
        <v>117</v>
      </c>
      <c r="U182">
        <v>1734474</v>
      </c>
      <c r="V182">
        <v>2</v>
      </c>
      <c r="W182" t="s">
        <v>118</v>
      </c>
      <c r="X182" t="s">
        <v>119</v>
      </c>
      <c r="Y182">
        <v>0</v>
      </c>
      <c r="Z182" s="16">
        <v>-2450.7800000000002</v>
      </c>
      <c r="AA182">
        <v>0.29827596492274699</v>
      </c>
      <c r="AB182" s="10">
        <v>-731.00876931336995</v>
      </c>
      <c r="AC182" t="s">
        <v>120</v>
      </c>
      <c r="AF182" t="s">
        <v>121</v>
      </c>
      <c r="AI182">
        <v>0</v>
      </c>
      <c r="AJ182" s="9">
        <v>0</v>
      </c>
      <c r="AK182" s="9">
        <v>0</v>
      </c>
      <c r="AL182" t="s">
        <v>313</v>
      </c>
      <c r="AM182" t="s">
        <v>120</v>
      </c>
      <c r="AN182" s="9">
        <v>0</v>
      </c>
      <c r="AO182" t="s">
        <v>122</v>
      </c>
      <c r="AP182" t="s">
        <v>313</v>
      </c>
      <c r="AQ182">
        <v>1</v>
      </c>
      <c r="AR182">
        <v>1</v>
      </c>
      <c r="AT182" t="s">
        <v>123</v>
      </c>
      <c r="AU182" t="s">
        <v>124</v>
      </c>
      <c r="AX182" t="s">
        <v>122</v>
      </c>
      <c r="BA182">
        <v>-2450.7800000000002</v>
      </c>
      <c r="BB182" t="s">
        <v>120</v>
      </c>
      <c r="BC182">
        <v>0</v>
      </c>
      <c r="BE182" t="s">
        <v>125</v>
      </c>
      <c r="BF182">
        <v>0.29818489999999997</v>
      </c>
      <c r="BG182">
        <v>19717</v>
      </c>
      <c r="BH182">
        <v>1005199</v>
      </c>
      <c r="BI182" t="s">
        <v>109</v>
      </c>
      <c r="BJ182" t="s">
        <v>126</v>
      </c>
      <c r="BL182" t="s">
        <v>127</v>
      </c>
      <c r="BM182" t="s">
        <v>128</v>
      </c>
      <c r="BN182" t="s">
        <v>129</v>
      </c>
      <c r="BO182">
        <v>85948</v>
      </c>
      <c r="BQ182">
        <v>1326</v>
      </c>
      <c r="BR182">
        <v>406533</v>
      </c>
      <c r="BS182" t="s">
        <v>130</v>
      </c>
      <c r="BT182">
        <v>0</v>
      </c>
      <c r="BU182" t="s">
        <v>109</v>
      </c>
      <c r="BV182">
        <v>0</v>
      </c>
      <c r="BW182" s="9">
        <v>0</v>
      </c>
      <c r="BX182" t="s">
        <v>131</v>
      </c>
      <c r="BY182" t="s">
        <v>109</v>
      </c>
      <c r="BZ182" t="s">
        <v>109</v>
      </c>
      <c r="CA182" t="s">
        <v>132</v>
      </c>
      <c r="CD182" t="s">
        <v>109</v>
      </c>
      <c r="CE182" t="s">
        <v>133</v>
      </c>
      <c r="CF182" t="s">
        <v>134</v>
      </c>
      <c r="CG182" t="s">
        <v>135</v>
      </c>
      <c r="CI182" t="s">
        <v>136</v>
      </c>
      <c r="CM182" t="s">
        <v>313</v>
      </c>
    </row>
    <row r="183" spans="1:92">
      <c r="A183" t="s">
        <v>109</v>
      </c>
      <c r="B183" t="s">
        <v>110</v>
      </c>
      <c r="C183" t="s">
        <v>111</v>
      </c>
      <c r="D183" t="s">
        <v>112</v>
      </c>
      <c r="F183" t="s">
        <v>113</v>
      </c>
      <c r="G183" t="s">
        <v>109</v>
      </c>
      <c r="H183">
        <v>1</v>
      </c>
      <c r="I183" s="9">
        <v>0</v>
      </c>
      <c r="J183">
        <v>1</v>
      </c>
      <c r="L183">
        <v>1735072</v>
      </c>
      <c r="M183" t="s">
        <v>313</v>
      </c>
      <c r="N183" t="s">
        <v>115</v>
      </c>
      <c r="O183" s="9">
        <v>0</v>
      </c>
      <c r="P183">
        <v>1734473</v>
      </c>
      <c r="Q183" t="s">
        <v>116</v>
      </c>
      <c r="S183" s="9">
        <v>0</v>
      </c>
      <c r="T183" s="10" t="s">
        <v>117</v>
      </c>
      <c r="U183">
        <v>1734473</v>
      </c>
      <c r="V183">
        <v>2</v>
      </c>
      <c r="W183" t="s">
        <v>118</v>
      </c>
      <c r="X183" t="s">
        <v>119</v>
      </c>
      <c r="Y183">
        <v>0</v>
      </c>
      <c r="Z183" s="16">
        <v>-60707.83</v>
      </c>
      <c r="AA183">
        <v>0.29827596492274699</v>
      </c>
      <c r="AB183" s="10">
        <v>-18107.686571615999</v>
      </c>
      <c r="AC183" t="s">
        <v>120</v>
      </c>
      <c r="AF183" t="s">
        <v>121</v>
      </c>
      <c r="AI183">
        <v>0</v>
      </c>
      <c r="AJ183" s="9">
        <v>0</v>
      </c>
      <c r="AK183" s="9">
        <v>0</v>
      </c>
      <c r="AL183" t="s">
        <v>313</v>
      </c>
      <c r="AM183" t="s">
        <v>120</v>
      </c>
      <c r="AN183" s="9">
        <v>0</v>
      </c>
      <c r="AO183" t="s">
        <v>122</v>
      </c>
      <c r="AP183" t="s">
        <v>313</v>
      </c>
      <c r="AQ183">
        <v>1</v>
      </c>
      <c r="AR183">
        <v>1</v>
      </c>
      <c r="AT183" t="s">
        <v>123</v>
      </c>
      <c r="AU183" t="s">
        <v>124</v>
      </c>
      <c r="AX183" t="s">
        <v>122</v>
      </c>
      <c r="BA183">
        <v>-60707.83</v>
      </c>
      <c r="BB183" t="s">
        <v>120</v>
      </c>
      <c r="BC183">
        <v>0</v>
      </c>
      <c r="BE183" t="s">
        <v>125</v>
      </c>
      <c r="BF183">
        <v>0.29818489999999997</v>
      </c>
      <c r="BG183">
        <v>19717</v>
      </c>
      <c r="BH183">
        <v>1005199</v>
      </c>
      <c r="BI183" t="s">
        <v>109</v>
      </c>
      <c r="BJ183" t="s">
        <v>126</v>
      </c>
      <c r="BL183" t="s">
        <v>127</v>
      </c>
      <c r="BM183" t="s">
        <v>128</v>
      </c>
      <c r="BN183" t="s">
        <v>129</v>
      </c>
      <c r="BO183">
        <v>85948</v>
      </c>
      <c r="BQ183">
        <v>1326</v>
      </c>
      <c r="BR183">
        <v>406531</v>
      </c>
      <c r="BS183" t="s">
        <v>130</v>
      </c>
      <c r="BT183">
        <v>0</v>
      </c>
      <c r="BU183" t="s">
        <v>109</v>
      </c>
      <c r="BV183">
        <v>0</v>
      </c>
      <c r="BW183" s="9">
        <v>0</v>
      </c>
      <c r="BX183" t="s">
        <v>131</v>
      </c>
      <c r="BY183" t="s">
        <v>109</v>
      </c>
      <c r="BZ183" t="s">
        <v>109</v>
      </c>
      <c r="CA183" t="s">
        <v>132</v>
      </c>
      <c r="CD183" t="s">
        <v>109</v>
      </c>
      <c r="CE183" t="s">
        <v>133</v>
      </c>
      <c r="CF183" t="s">
        <v>134</v>
      </c>
      <c r="CG183" t="s">
        <v>135</v>
      </c>
      <c r="CI183" t="s">
        <v>136</v>
      </c>
      <c r="CM183" t="s">
        <v>313</v>
      </c>
    </row>
    <row r="184" spans="1:92">
      <c r="A184" t="s">
        <v>109</v>
      </c>
      <c r="B184" t="s">
        <v>110</v>
      </c>
      <c r="C184" t="s">
        <v>111</v>
      </c>
      <c r="D184" t="s">
        <v>112</v>
      </c>
      <c r="F184" t="s">
        <v>113</v>
      </c>
      <c r="G184" t="s">
        <v>109</v>
      </c>
      <c r="H184">
        <v>1</v>
      </c>
      <c r="I184" s="9">
        <v>0</v>
      </c>
      <c r="J184">
        <v>1</v>
      </c>
      <c r="L184">
        <v>1735074</v>
      </c>
      <c r="M184" t="s">
        <v>314</v>
      </c>
      <c r="N184" t="s">
        <v>115</v>
      </c>
      <c r="O184" s="9">
        <v>0</v>
      </c>
      <c r="P184">
        <v>1734475</v>
      </c>
      <c r="Q184" t="s">
        <v>116</v>
      </c>
      <c r="S184" s="9">
        <v>0</v>
      </c>
      <c r="T184" s="10" t="s">
        <v>117</v>
      </c>
      <c r="U184">
        <v>1734475</v>
      </c>
      <c r="V184">
        <v>2</v>
      </c>
      <c r="W184" t="s">
        <v>118</v>
      </c>
      <c r="X184" t="s">
        <v>119</v>
      </c>
      <c r="Y184">
        <v>0</v>
      </c>
      <c r="Z184" s="16">
        <v>-4980</v>
      </c>
      <c r="AA184">
        <v>0.22589999999999999</v>
      </c>
      <c r="AB184" s="10">
        <v>-1124.982</v>
      </c>
      <c r="AC184" t="s">
        <v>120</v>
      </c>
      <c r="AF184" t="s">
        <v>121</v>
      </c>
      <c r="AI184">
        <v>0</v>
      </c>
      <c r="AJ184" s="9">
        <v>0</v>
      </c>
      <c r="AK184" s="9">
        <v>0</v>
      </c>
      <c r="AL184" t="s">
        <v>314</v>
      </c>
      <c r="AM184" t="s">
        <v>120</v>
      </c>
      <c r="AN184" s="9">
        <v>0</v>
      </c>
      <c r="AO184" t="s">
        <v>122</v>
      </c>
      <c r="AP184" t="s">
        <v>314</v>
      </c>
      <c r="AQ184">
        <v>1</v>
      </c>
      <c r="AR184">
        <v>1</v>
      </c>
      <c r="AT184" t="s">
        <v>123</v>
      </c>
      <c r="AU184" t="s">
        <v>124</v>
      </c>
      <c r="AX184" t="s">
        <v>122</v>
      </c>
      <c r="BA184">
        <v>-4980</v>
      </c>
      <c r="BB184" t="s">
        <v>120</v>
      </c>
      <c r="BC184">
        <v>0</v>
      </c>
      <c r="BE184" t="s">
        <v>125</v>
      </c>
      <c r="BF184">
        <v>0.22607089999999999</v>
      </c>
      <c r="BG184">
        <v>19717</v>
      </c>
      <c r="BH184">
        <v>1005199</v>
      </c>
      <c r="BI184" t="s">
        <v>109</v>
      </c>
      <c r="BJ184" t="s">
        <v>126</v>
      </c>
      <c r="BL184" t="s">
        <v>127</v>
      </c>
      <c r="BM184" t="s">
        <v>128</v>
      </c>
      <c r="BN184" t="s">
        <v>129</v>
      </c>
      <c r="BO184">
        <v>85948</v>
      </c>
      <c r="BQ184">
        <v>1328</v>
      </c>
      <c r="BR184">
        <v>750011</v>
      </c>
      <c r="BS184" t="s">
        <v>130</v>
      </c>
      <c r="BT184">
        <v>0</v>
      </c>
      <c r="BU184" t="s">
        <v>109</v>
      </c>
      <c r="BV184">
        <v>0</v>
      </c>
      <c r="BW184" s="9">
        <v>0</v>
      </c>
      <c r="BX184" t="s">
        <v>131</v>
      </c>
      <c r="BY184" t="s">
        <v>109</v>
      </c>
      <c r="BZ184" t="s">
        <v>109</v>
      </c>
      <c r="CA184" t="s">
        <v>132</v>
      </c>
      <c r="CD184" t="s">
        <v>109</v>
      </c>
      <c r="CE184" t="s">
        <v>133</v>
      </c>
      <c r="CF184" t="s">
        <v>134</v>
      </c>
      <c r="CG184" t="s">
        <v>135</v>
      </c>
      <c r="CI184" t="s">
        <v>136</v>
      </c>
      <c r="CM184" t="s">
        <v>314</v>
      </c>
    </row>
    <row r="185" spans="1:92">
      <c r="A185" t="s">
        <v>109</v>
      </c>
      <c r="B185" t="s">
        <v>174</v>
      </c>
      <c r="C185" t="s">
        <v>175</v>
      </c>
      <c r="D185" t="s">
        <v>176</v>
      </c>
      <c r="E185" t="s">
        <v>176</v>
      </c>
      <c r="F185" t="s">
        <v>113</v>
      </c>
      <c r="G185" t="s">
        <v>109</v>
      </c>
      <c r="H185">
        <v>1</v>
      </c>
      <c r="I185" s="9">
        <v>0</v>
      </c>
      <c r="J185">
        <v>1</v>
      </c>
      <c r="K185" t="s">
        <v>315</v>
      </c>
      <c r="L185">
        <v>1733520</v>
      </c>
      <c r="M185" t="s">
        <v>316</v>
      </c>
      <c r="N185" t="s">
        <v>11</v>
      </c>
      <c r="O185" s="9">
        <v>0</v>
      </c>
      <c r="P185">
        <v>1732921</v>
      </c>
      <c r="Q185" t="s">
        <v>317</v>
      </c>
      <c r="R185" t="s">
        <v>318</v>
      </c>
      <c r="S185" s="9">
        <v>0</v>
      </c>
      <c r="T185" s="10" t="s">
        <v>199</v>
      </c>
      <c r="U185">
        <v>1732921</v>
      </c>
      <c r="V185">
        <v>2</v>
      </c>
      <c r="W185" t="s">
        <v>118</v>
      </c>
      <c r="X185" t="s">
        <v>119</v>
      </c>
      <c r="Y185">
        <v>92</v>
      </c>
      <c r="Z185" s="16">
        <v>126000000</v>
      </c>
      <c r="AA185" s="9">
        <v>7.2224328765100004E-4</v>
      </c>
      <c r="AB185" s="10">
        <v>91002.654244025995</v>
      </c>
      <c r="AC185" t="s">
        <v>120</v>
      </c>
      <c r="AD185" t="s">
        <v>319</v>
      </c>
      <c r="AE185" t="s">
        <v>109</v>
      </c>
      <c r="AF185" t="s">
        <v>121</v>
      </c>
      <c r="AI185">
        <v>0</v>
      </c>
      <c r="AJ185">
        <v>100000000</v>
      </c>
      <c r="AK185">
        <v>2.52</v>
      </c>
      <c r="AL185" t="s">
        <v>316</v>
      </c>
      <c r="AM185" t="s">
        <v>120</v>
      </c>
      <c r="AN185" s="9">
        <v>0</v>
      </c>
      <c r="AO185" t="s">
        <v>122</v>
      </c>
      <c r="AP185" t="s">
        <v>316</v>
      </c>
      <c r="AQ185">
        <v>1</v>
      </c>
      <c r="AR185">
        <v>1</v>
      </c>
      <c r="AT185" t="s">
        <v>123</v>
      </c>
      <c r="AU185" t="s">
        <v>113</v>
      </c>
      <c r="AW185" t="s">
        <v>316</v>
      </c>
      <c r="AX185" t="s">
        <v>120</v>
      </c>
      <c r="BA185">
        <v>126000000</v>
      </c>
      <c r="BB185" t="s">
        <v>120</v>
      </c>
      <c r="BC185">
        <v>3</v>
      </c>
      <c r="BE185" t="s">
        <v>125</v>
      </c>
      <c r="BF185">
        <v>7.2170000000000003E-4</v>
      </c>
      <c r="BG185">
        <v>19717</v>
      </c>
      <c r="BH185">
        <v>1005199</v>
      </c>
      <c r="BI185" t="s">
        <v>109</v>
      </c>
      <c r="BJ185" t="s">
        <v>126</v>
      </c>
      <c r="BL185" t="s">
        <v>127</v>
      </c>
      <c r="BM185" t="s">
        <v>128</v>
      </c>
      <c r="BN185" t="s">
        <v>129</v>
      </c>
      <c r="BO185">
        <v>85948</v>
      </c>
      <c r="BQ185">
        <v>0</v>
      </c>
      <c r="BR185">
        <v>65470</v>
      </c>
      <c r="BS185" t="s">
        <v>130</v>
      </c>
      <c r="BT185">
        <v>0</v>
      </c>
      <c r="BU185" t="s">
        <v>109</v>
      </c>
      <c r="BV185">
        <v>0</v>
      </c>
      <c r="BW185">
        <v>2.52</v>
      </c>
      <c r="BX185" t="s">
        <v>320</v>
      </c>
      <c r="BY185" t="s">
        <v>321</v>
      </c>
      <c r="BZ185" t="s">
        <v>321</v>
      </c>
      <c r="CA185" t="s">
        <v>132</v>
      </c>
      <c r="CB185" t="s">
        <v>205</v>
      </c>
      <c r="CD185" t="s">
        <v>322</v>
      </c>
      <c r="CE185" t="s">
        <v>323</v>
      </c>
      <c r="CF185" t="s">
        <v>208</v>
      </c>
      <c r="CG185" t="s">
        <v>135</v>
      </c>
      <c r="CH185" t="s">
        <v>324</v>
      </c>
      <c r="CI185" t="s">
        <v>165</v>
      </c>
      <c r="CJ185" t="s">
        <v>155</v>
      </c>
      <c r="CK185" t="s">
        <v>325</v>
      </c>
      <c r="CL185">
        <v>12847</v>
      </c>
      <c r="CM185" t="s">
        <v>316</v>
      </c>
      <c r="CN185">
        <v>4108695.6521739098</v>
      </c>
    </row>
    <row r="186" spans="1:92">
      <c r="A186" t="s">
        <v>109</v>
      </c>
      <c r="B186" t="s">
        <v>174</v>
      </c>
      <c r="C186" t="s">
        <v>175</v>
      </c>
      <c r="D186" t="s">
        <v>176</v>
      </c>
      <c r="E186" t="s">
        <v>176</v>
      </c>
      <c r="F186" t="s">
        <v>113</v>
      </c>
      <c r="G186" t="s">
        <v>109</v>
      </c>
      <c r="H186">
        <v>1</v>
      </c>
      <c r="I186" s="9">
        <v>0</v>
      </c>
      <c r="J186">
        <v>1</v>
      </c>
      <c r="K186" t="s">
        <v>315</v>
      </c>
      <c r="L186">
        <v>1733281</v>
      </c>
      <c r="M186" t="s">
        <v>316</v>
      </c>
      <c r="N186" t="s">
        <v>11</v>
      </c>
      <c r="O186" s="9">
        <v>0</v>
      </c>
      <c r="P186">
        <v>1732682</v>
      </c>
      <c r="Q186" t="s">
        <v>317</v>
      </c>
      <c r="R186" t="s">
        <v>318</v>
      </c>
      <c r="S186" s="9">
        <v>0</v>
      </c>
      <c r="T186" s="10" t="s">
        <v>199</v>
      </c>
      <c r="U186">
        <v>1732682</v>
      </c>
      <c r="V186">
        <v>2</v>
      </c>
      <c r="W186" t="s">
        <v>118</v>
      </c>
      <c r="X186" t="s">
        <v>119</v>
      </c>
      <c r="Y186">
        <v>92</v>
      </c>
      <c r="Z186" s="16">
        <v>63000000</v>
      </c>
      <c r="AA186" s="9">
        <v>7.2224328765100004E-4</v>
      </c>
      <c r="AB186" s="10">
        <v>45501.327122012997</v>
      </c>
      <c r="AC186" t="s">
        <v>120</v>
      </c>
      <c r="AD186" t="s">
        <v>319</v>
      </c>
      <c r="AE186" t="s">
        <v>109</v>
      </c>
      <c r="AF186" t="s">
        <v>121</v>
      </c>
      <c r="AI186">
        <v>0</v>
      </c>
      <c r="AJ186">
        <v>100000000</v>
      </c>
      <c r="AK186">
        <v>2.52</v>
      </c>
      <c r="AL186" t="s">
        <v>316</v>
      </c>
      <c r="AM186" t="s">
        <v>120</v>
      </c>
      <c r="AN186" s="9">
        <v>0</v>
      </c>
      <c r="AO186" t="s">
        <v>122</v>
      </c>
      <c r="AP186" t="s">
        <v>316</v>
      </c>
      <c r="AQ186">
        <v>1</v>
      </c>
      <c r="AR186">
        <v>1</v>
      </c>
      <c r="AT186" t="s">
        <v>123</v>
      </c>
      <c r="AU186" t="s">
        <v>113</v>
      </c>
      <c r="AW186" t="s">
        <v>316</v>
      </c>
      <c r="AX186" t="s">
        <v>120</v>
      </c>
      <c r="BA186">
        <v>63000000</v>
      </c>
      <c r="BB186" t="s">
        <v>120</v>
      </c>
      <c r="BC186">
        <v>3</v>
      </c>
      <c r="BE186" t="s">
        <v>125</v>
      </c>
      <c r="BF186">
        <v>7.2170000000000003E-4</v>
      </c>
      <c r="BG186">
        <v>19717</v>
      </c>
      <c r="BH186">
        <v>1005199</v>
      </c>
      <c r="BI186" t="s">
        <v>109</v>
      </c>
      <c r="BJ186" t="s">
        <v>126</v>
      </c>
      <c r="BL186" t="s">
        <v>127</v>
      </c>
      <c r="BM186" t="s">
        <v>128</v>
      </c>
      <c r="BN186" t="s">
        <v>129</v>
      </c>
      <c r="BO186">
        <v>85948</v>
      </c>
      <c r="BQ186">
        <v>0</v>
      </c>
      <c r="BR186">
        <v>65460</v>
      </c>
      <c r="BS186" t="s">
        <v>130</v>
      </c>
      <c r="BT186">
        <v>0</v>
      </c>
      <c r="BU186" t="s">
        <v>109</v>
      </c>
      <c r="BV186">
        <v>0</v>
      </c>
      <c r="BW186">
        <v>2.52</v>
      </c>
      <c r="BX186" t="s">
        <v>320</v>
      </c>
      <c r="BY186" t="s">
        <v>230</v>
      </c>
      <c r="BZ186" t="s">
        <v>230</v>
      </c>
      <c r="CA186" t="s">
        <v>132</v>
      </c>
      <c r="CB186" t="s">
        <v>205</v>
      </c>
      <c r="CD186" t="s">
        <v>326</v>
      </c>
      <c r="CE186" t="s">
        <v>323</v>
      </c>
      <c r="CF186" t="s">
        <v>208</v>
      </c>
      <c r="CG186" t="s">
        <v>135</v>
      </c>
      <c r="CH186" t="s">
        <v>324</v>
      </c>
      <c r="CI186" t="s">
        <v>165</v>
      </c>
      <c r="CJ186" t="s">
        <v>155</v>
      </c>
      <c r="CK186" t="s">
        <v>325</v>
      </c>
      <c r="CL186">
        <v>12847</v>
      </c>
      <c r="CM186" t="s">
        <v>316</v>
      </c>
      <c r="CN186">
        <v>2054347.82608696</v>
      </c>
    </row>
    <row r="187" spans="1:92">
      <c r="A187" t="s">
        <v>109</v>
      </c>
      <c r="B187" t="s">
        <v>156</v>
      </c>
      <c r="C187" t="s">
        <v>111</v>
      </c>
      <c r="D187" t="s">
        <v>157</v>
      </c>
      <c r="E187" t="s">
        <v>158</v>
      </c>
      <c r="F187" t="s">
        <v>159</v>
      </c>
      <c r="G187" t="s">
        <v>109</v>
      </c>
      <c r="H187">
        <v>1</v>
      </c>
      <c r="I187" s="9">
        <v>0</v>
      </c>
      <c r="J187">
        <v>1</v>
      </c>
      <c r="L187">
        <v>1735341</v>
      </c>
      <c r="M187" t="s">
        <v>316</v>
      </c>
      <c r="N187" t="s">
        <v>17</v>
      </c>
      <c r="O187" s="9">
        <v>0</v>
      </c>
      <c r="P187">
        <v>1734742</v>
      </c>
      <c r="S187" s="9">
        <v>0</v>
      </c>
      <c r="T187" s="10" t="s">
        <v>161</v>
      </c>
      <c r="U187">
        <v>1734742</v>
      </c>
      <c r="V187">
        <v>1</v>
      </c>
      <c r="X187" t="s">
        <v>119</v>
      </c>
      <c r="Y187">
        <v>0</v>
      </c>
      <c r="Z187" s="16">
        <v>10660316473</v>
      </c>
      <c r="AA187" s="9">
        <v>7.2224328765100004E-4</v>
      </c>
      <c r="AB187" s="10">
        <v>7699342.0168596301</v>
      </c>
      <c r="AC187" t="s">
        <v>120</v>
      </c>
      <c r="AF187" t="s">
        <v>146</v>
      </c>
      <c r="AI187">
        <v>0</v>
      </c>
      <c r="AJ187" s="9">
        <v>0</v>
      </c>
      <c r="AK187" s="9">
        <v>0</v>
      </c>
      <c r="AL187" t="s">
        <v>316</v>
      </c>
      <c r="AM187" t="s">
        <v>120</v>
      </c>
      <c r="AN187" s="9">
        <v>0</v>
      </c>
      <c r="AO187" t="s">
        <v>122</v>
      </c>
      <c r="AQ187">
        <v>0</v>
      </c>
      <c r="AR187" s="9">
        <v>0</v>
      </c>
      <c r="AT187" t="s">
        <v>123</v>
      </c>
      <c r="AU187" t="s">
        <v>157</v>
      </c>
      <c r="AX187" t="s">
        <v>122</v>
      </c>
      <c r="BA187">
        <v>0</v>
      </c>
      <c r="BB187" t="s">
        <v>120</v>
      </c>
      <c r="BC187">
        <v>0</v>
      </c>
      <c r="BD187" t="s">
        <v>327</v>
      </c>
      <c r="BE187" t="s">
        <v>125</v>
      </c>
      <c r="BF187">
        <v>7.2170000000000003E-4</v>
      </c>
      <c r="BG187">
        <v>19717</v>
      </c>
      <c r="BH187">
        <v>1005199</v>
      </c>
      <c r="BI187" t="s">
        <v>109</v>
      </c>
      <c r="BJ187" t="s">
        <v>126</v>
      </c>
      <c r="BL187" t="s">
        <v>127</v>
      </c>
      <c r="BM187" t="s">
        <v>128</v>
      </c>
      <c r="BN187" t="s">
        <v>129</v>
      </c>
      <c r="BO187">
        <v>85948</v>
      </c>
      <c r="BQ187">
        <v>1397</v>
      </c>
      <c r="BR187">
        <v>766747</v>
      </c>
      <c r="BS187" t="s">
        <v>130</v>
      </c>
      <c r="BT187">
        <v>0</v>
      </c>
      <c r="BU187" t="s">
        <v>109</v>
      </c>
      <c r="BV187">
        <v>0</v>
      </c>
      <c r="BW187" s="9">
        <v>0</v>
      </c>
      <c r="BX187" t="s">
        <v>163</v>
      </c>
      <c r="BZ187" t="s">
        <v>109</v>
      </c>
      <c r="CA187" t="s">
        <v>132</v>
      </c>
      <c r="CD187" t="s">
        <v>109</v>
      </c>
      <c r="CF187" t="s">
        <v>161</v>
      </c>
      <c r="CG187" t="s">
        <v>152</v>
      </c>
      <c r="CI187" t="s">
        <v>154</v>
      </c>
      <c r="CM187" t="s">
        <v>316</v>
      </c>
    </row>
    <row r="188" spans="1:92">
      <c r="A188" t="s">
        <v>109</v>
      </c>
      <c r="B188" t="s">
        <v>174</v>
      </c>
      <c r="C188" t="s">
        <v>175</v>
      </c>
      <c r="D188" t="s">
        <v>176</v>
      </c>
      <c r="E188" t="s">
        <v>176</v>
      </c>
      <c r="F188" t="s">
        <v>113</v>
      </c>
      <c r="G188" t="s">
        <v>109</v>
      </c>
      <c r="H188">
        <v>1</v>
      </c>
      <c r="I188" s="9">
        <v>0</v>
      </c>
      <c r="J188">
        <v>1</v>
      </c>
      <c r="K188" t="s">
        <v>315</v>
      </c>
      <c r="L188">
        <v>1733880</v>
      </c>
      <c r="M188" t="s">
        <v>316</v>
      </c>
      <c r="N188" t="s">
        <v>11</v>
      </c>
      <c r="O188" s="9">
        <v>0</v>
      </c>
      <c r="P188">
        <v>1733281</v>
      </c>
      <c r="Q188" t="s">
        <v>317</v>
      </c>
      <c r="R188" t="s">
        <v>318</v>
      </c>
      <c r="S188" s="9">
        <v>0</v>
      </c>
      <c r="T188" s="10" t="s">
        <v>199</v>
      </c>
      <c r="U188">
        <v>1733281</v>
      </c>
      <c r="V188">
        <v>2</v>
      </c>
      <c r="W188" t="s">
        <v>118</v>
      </c>
      <c r="X188" t="s">
        <v>119</v>
      </c>
      <c r="Y188">
        <v>92</v>
      </c>
      <c r="Z188" s="16">
        <v>63000000</v>
      </c>
      <c r="AA188" s="9">
        <v>7.2224328765100004E-4</v>
      </c>
      <c r="AB188" s="10">
        <v>45501.327122012997</v>
      </c>
      <c r="AC188" t="s">
        <v>120</v>
      </c>
      <c r="AD188" t="s">
        <v>319</v>
      </c>
      <c r="AE188" t="s">
        <v>109</v>
      </c>
      <c r="AF188" t="s">
        <v>121</v>
      </c>
      <c r="AI188">
        <v>0</v>
      </c>
      <c r="AJ188">
        <v>100000000</v>
      </c>
      <c r="AK188">
        <v>2.52</v>
      </c>
      <c r="AL188" t="s">
        <v>316</v>
      </c>
      <c r="AM188" t="s">
        <v>120</v>
      </c>
      <c r="AN188" s="9">
        <v>0</v>
      </c>
      <c r="AO188" t="s">
        <v>122</v>
      </c>
      <c r="AP188" t="s">
        <v>316</v>
      </c>
      <c r="AQ188">
        <v>1</v>
      </c>
      <c r="AR188">
        <v>1</v>
      </c>
      <c r="AT188" t="s">
        <v>123</v>
      </c>
      <c r="AU188" t="s">
        <v>113</v>
      </c>
      <c r="AW188" t="s">
        <v>316</v>
      </c>
      <c r="AX188" t="s">
        <v>120</v>
      </c>
      <c r="BA188">
        <v>63000000</v>
      </c>
      <c r="BB188" t="s">
        <v>120</v>
      </c>
      <c r="BC188">
        <v>3</v>
      </c>
      <c r="BE188" t="s">
        <v>125</v>
      </c>
      <c r="BF188">
        <v>7.2170000000000003E-4</v>
      </c>
      <c r="BG188">
        <v>19717</v>
      </c>
      <c r="BH188">
        <v>1005199</v>
      </c>
      <c r="BI188" t="s">
        <v>109</v>
      </c>
      <c r="BJ188" t="s">
        <v>126</v>
      </c>
      <c r="BL188" t="s">
        <v>127</v>
      </c>
      <c r="BM188" t="s">
        <v>128</v>
      </c>
      <c r="BN188" t="s">
        <v>129</v>
      </c>
      <c r="BO188">
        <v>85948</v>
      </c>
      <c r="BQ188">
        <v>0</v>
      </c>
      <c r="BR188">
        <v>65480</v>
      </c>
      <c r="BS188" t="s">
        <v>130</v>
      </c>
      <c r="BT188">
        <v>0</v>
      </c>
      <c r="BU188" t="s">
        <v>109</v>
      </c>
      <c r="BV188">
        <v>0</v>
      </c>
      <c r="BW188">
        <v>2.52</v>
      </c>
      <c r="BX188" t="s">
        <v>320</v>
      </c>
      <c r="BY188" t="s">
        <v>328</v>
      </c>
      <c r="BZ188" t="s">
        <v>328</v>
      </c>
      <c r="CA188" t="s">
        <v>132</v>
      </c>
      <c r="CB188" t="s">
        <v>205</v>
      </c>
      <c r="CD188" t="s">
        <v>329</v>
      </c>
      <c r="CE188" t="s">
        <v>323</v>
      </c>
      <c r="CF188" t="s">
        <v>208</v>
      </c>
      <c r="CG188" t="s">
        <v>135</v>
      </c>
      <c r="CH188" t="s">
        <v>324</v>
      </c>
      <c r="CI188" t="s">
        <v>165</v>
      </c>
      <c r="CJ188" t="s">
        <v>155</v>
      </c>
      <c r="CK188" t="s">
        <v>325</v>
      </c>
      <c r="CL188">
        <v>12847</v>
      </c>
      <c r="CM188" t="s">
        <v>316</v>
      </c>
      <c r="CN188">
        <v>2054347.82608696</v>
      </c>
    </row>
    <row r="189" spans="1:92">
      <c r="A189" t="s">
        <v>109</v>
      </c>
      <c r="B189" t="s">
        <v>110</v>
      </c>
      <c r="C189" t="s">
        <v>111</v>
      </c>
      <c r="F189" t="s">
        <v>113</v>
      </c>
      <c r="G189" t="s">
        <v>109</v>
      </c>
      <c r="H189">
        <v>1</v>
      </c>
      <c r="I189" s="9">
        <v>0</v>
      </c>
      <c r="J189">
        <v>2</v>
      </c>
      <c r="K189" t="s">
        <v>315</v>
      </c>
      <c r="L189">
        <v>1734427</v>
      </c>
      <c r="M189" t="s">
        <v>7</v>
      </c>
      <c r="N189" t="s">
        <v>11</v>
      </c>
      <c r="O189" s="9">
        <v>0</v>
      </c>
      <c r="P189">
        <v>1733828</v>
      </c>
      <c r="R189" t="s">
        <v>318</v>
      </c>
      <c r="S189" s="9">
        <v>0</v>
      </c>
      <c r="T189" s="10" t="s">
        <v>145</v>
      </c>
      <c r="U189">
        <v>1733828</v>
      </c>
      <c r="V189">
        <v>2</v>
      </c>
      <c r="Y189">
        <v>0</v>
      </c>
      <c r="Z189" s="16">
        <v>-818000000</v>
      </c>
      <c r="AA189" s="9">
        <v>7.2224328765100004E-4</v>
      </c>
      <c r="AB189" s="10">
        <v>-590795.00929851795</v>
      </c>
      <c r="AC189" t="s">
        <v>120</v>
      </c>
      <c r="AF189" t="s">
        <v>146</v>
      </c>
      <c r="AI189">
        <v>0</v>
      </c>
      <c r="AJ189" s="9">
        <v>0</v>
      </c>
      <c r="AK189" s="9">
        <v>0</v>
      </c>
      <c r="AL189" t="s">
        <v>316</v>
      </c>
      <c r="AM189" t="s">
        <v>120</v>
      </c>
      <c r="AN189" s="9">
        <v>0</v>
      </c>
      <c r="AO189" t="s">
        <v>122</v>
      </c>
      <c r="AQ189">
        <v>0</v>
      </c>
      <c r="AR189" s="9">
        <v>0</v>
      </c>
      <c r="AT189" t="s">
        <v>123</v>
      </c>
      <c r="AU189" t="s">
        <v>124</v>
      </c>
      <c r="AX189" t="s">
        <v>120</v>
      </c>
      <c r="BA189">
        <v>0</v>
      </c>
      <c r="BB189" t="s">
        <v>120</v>
      </c>
      <c r="BC189">
        <v>0</v>
      </c>
      <c r="BE189" t="s">
        <v>125</v>
      </c>
      <c r="BF189">
        <v>7.2170000000000003E-4</v>
      </c>
      <c r="BG189">
        <v>19717</v>
      </c>
      <c r="BH189">
        <v>1005199</v>
      </c>
      <c r="BI189" t="s">
        <v>109</v>
      </c>
      <c r="BJ189" t="s">
        <v>126</v>
      </c>
      <c r="BL189" t="s">
        <v>127</v>
      </c>
      <c r="BM189" t="s">
        <v>128</v>
      </c>
      <c r="BN189" t="s">
        <v>129</v>
      </c>
      <c r="BO189">
        <v>85948</v>
      </c>
      <c r="BQ189">
        <v>1397</v>
      </c>
      <c r="BR189">
        <v>724681</v>
      </c>
      <c r="BS189" t="s">
        <v>130</v>
      </c>
      <c r="BT189">
        <v>2662</v>
      </c>
      <c r="BU189" t="s">
        <v>109</v>
      </c>
      <c r="BV189">
        <v>0</v>
      </c>
      <c r="BW189" s="9">
        <v>0</v>
      </c>
      <c r="BX189" t="s">
        <v>330</v>
      </c>
      <c r="BZ189" t="s">
        <v>109</v>
      </c>
      <c r="CA189" t="s">
        <v>149</v>
      </c>
      <c r="CD189" t="s">
        <v>331</v>
      </c>
      <c r="CE189" t="s">
        <v>109</v>
      </c>
      <c r="CF189" t="s">
        <v>151</v>
      </c>
      <c r="CG189" t="s">
        <v>152</v>
      </c>
      <c r="CH189" t="s">
        <v>332</v>
      </c>
      <c r="CI189" t="s">
        <v>165</v>
      </c>
      <c r="CJ189" t="s">
        <v>155</v>
      </c>
      <c r="CM189" t="s">
        <v>316</v>
      </c>
    </row>
    <row r="190" spans="1:92">
      <c r="A190" t="s">
        <v>109</v>
      </c>
      <c r="B190" t="s">
        <v>156</v>
      </c>
      <c r="C190" t="s">
        <v>111</v>
      </c>
      <c r="D190" t="s">
        <v>157</v>
      </c>
      <c r="E190" t="s">
        <v>158</v>
      </c>
      <c r="F190" t="s">
        <v>159</v>
      </c>
      <c r="G190" t="s">
        <v>109</v>
      </c>
      <c r="H190">
        <v>1</v>
      </c>
      <c r="I190" s="9">
        <v>0</v>
      </c>
      <c r="J190">
        <v>1</v>
      </c>
      <c r="L190">
        <v>1735316</v>
      </c>
      <c r="M190" t="s">
        <v>316</v>
      </c>
      <c r="N190" t="s">
        <v>11</v>
      </c>
      <c r="O190" s="9">
        <v>0</v>
      </c>
      <c r="P190">
        <v>1734717</v>
      </c>
      <c r="S190" s="9">
        <v>0</v>
      </c>
      <c r="T190" s="10" t="s">
        <v>161</v>
      </c>
      <c r="U190">
        <v>1734717</v>
      </c>
      <c r="V190">
        <v>1</v>
      </c>
      <c r="X190" t="s">
        <v>119</v>
      </c>
      <c r="Y190">
        <v>0</v>
      </c>
      <c r="Z190" s="16">
        <v>1944900000000</v>
      </c>
      <c r="AA190" s="9">
        <v>7.2224328765100004E-4</v>
      </c>
      <c r="AB190" s="15">
        <v>1404690970.1524301</v>
      </c>
      <c r="AC190" t="s">
        <v>120</v>
      </c>
      <c r="AF190" t="s">
        <v>146</v>
      </c>
      <c r="AI190">
        <v>0</v>
      </c>
      <c r="AJ190" s="9">
        <v>0</v>
      </c>
      <c r="AK190" s="9">
        <v>0</v>
      </c>
      <c r="AL190" t="s">
        <v>316</v>
      </c>
      <c r="AM190" t="s">
        <v>120</v>
      </c>
      <c r="AN190" s="9">
        <v>0</v>
      </c>
      <c r="AO190" t="s">
        <v>122</v>
      </c>
      <c r="AQ190">
        <v>0</v>
      </c>
      <c r="AR190" s="9">
        <v>0</v>
      </c>
      <c r="AT190" t="s">
        <v>123</v>
      </c>
      <c r="AU190" t="s">
        <v>157</v>
      </c>
      <c r="AX190" t="s">
        <v>122</v>
      </c>
      <c r="BA190">
        <v>0</v>
      </c>
      <c r="BB190" t="s">
        <v>120</v>
      </c>
      <c r="BC190">
        <v>0</v>
      </c>
      <c r="BD190" t="s">
        <v>327</v>
      </c>
      <c r="BE190" t="s">
        <v>125</v>
      </c>
      <c r="BF190">
        <v>7.2170000000000003E-4</v>
      </c>
      <c r="BG190">
        <v>19717</v>
      </c>
      <c r="BH190">
        <v>1005199</v>
      </c>
      <c r="BI190" t="s">
        <v>109</v>
      </c>
      <c r="BJ190" t="s">
        <v>126</v>
      </c>
      <c r="BL190" t="s">
        <v>127</v>
      </c>
      <c r="BM190" t="s">
        <v>128</v>
      </c>
      <c r="BN190" t="s">
        <v>129</v>
      </c>
      <c r="BO190">
        <v>85948</v>
      </c>
      <c r="BQ190">
        <v>1397</v>
      </c>
      <c r="BR190">
        <v>766746</v>
      </c>
      <c r="BS190" t="s">
        <v>130</v>
      </c>
      <c r="BT190">
        <v>0</v>
      </c>
      <c r="BU190" t="s">
        <v>109</v>
      </c>
      <c r="BV190">
        <v>0</v>
      </c>
      <c r="BW190" s="9">
        <v>0</v>
      </c>
      <c r="BX190" t="s">
        <v>163</v>
      </c>
      <c r="BZ190" t="s">
        <v>109</v>
      </c>
      <c r="CA190" t="s">
        <v>132</v>
      </c>
      <c r="CD190" t="s">
        <v>109</v>
      </c>
      <c r="CF190" t="s">
        <v>161</v>
      </c>
      <c r="CG190" t="s">
        <v>152</v>
      </c>
      <c r="CI190" t="s">
        <v>165</v>
      </c>
      <c r="CM190" t="s">
        <v>316</v>
      </c>
    </row>
    <row r="191" spans="1:92">
      <c r="A191" t="s">
        <v>109</v>
      </c>
      <c r="B191" t="s">
        <v>110</v>
      </c>
      <c r="C191" t="s">
        <v>111</v>
      </c>
      <c r="D191" t="s">
        <v>112</v>
      </c>
      <c r="F191" t="s">
        <v>113</v>
      </c>
      <c r="G191" t="s">
        <v>109</v>
      </c>
      <c r="H191">
        <v>1</v>
      </c>
      <c r="I191" s="9">
        <v>0</v>
      </c>
      <c r="J191">
        <v>1</v>
      </c>
      <c r="L191">
        <v>1735022</v>
      </c>
      <c r="M191" t="s">
        <v>316</v>
      </c>
      <c r="N191" t="s">
        <v>115</v>
      </c>
      <c r="O191" s="9">
        <v>0</v>
      </c>
      <c r="P191">
        <v>1734423</v>
      </c>
      <c r="Q191" t="s">
        <v>116</v>
      </c>
      <c r="S191" s="9">
        <v>0</v>
      </c>
      <c r="T191" s="10" t="s">
        <v>117</v>
      </c>
      <c r="U191">
        <v>1734423</v>
      </c>
      <c r="V191">
        <v>2</v>
      </c>
      <c r="W191" t="s">
        <v>118</v>
      </c>
      <c r="X191" t="s">
        <v>119</v>
      </c>
      <c r="Y191">
        <v>0</v>
      </c>
      <c r="Z191" s="16">
        <v>-33704445</v>
      </c>
      <c r="AA191" s="9">
        <v>7.2224328765100004E-4</v>
      </c>
      <c r="AB191" s="10">
        <v>-24342.8091652523</v>
      </c>
      <c r="AC191" t="s">
        <v>120</v>
      </c>
      <c r="AF191" t="s">
        <v>121</v>
      </c>
      <c r="AI191">
        <v>0</v>
      </c>
      <c r="AJ191" s="9">
        <v>0</v>
      </c>
      <c r="AK191" s="9">
        <v>0</v>
      </c>
      <c r="AL191" t="s">
        <v>316</v>
      </c>
      <c r="AM191" t="s">
        <v>120</v>
      </c>
      <c r="AN191" s="9">
        <v>0</v>
      </c>
      <c r="AO191" t="s">
        <v>122</v>
      </c>
      <c r="AP191" t="s">
        <v>316</v>
      </c>
      <c r="AQ191">
        <v>1</v>
      </c>
      <c r="AR191">
        <v>1</v>
      </c>
      <c r="AT191" t="s">
        <v>123</v>
      </c>
      <c r="AU191" t="s">
        <v>124</v>
      </c>
      <c r="AX191" t="s">
        <v>122</v>
      </c>
      <c r="BA191">
        <v>-33704445</v>
      </c>
      <c r="BB191" t="s">
        <v>120</v>
      </c>
      <c r="BC191">
        <v>0</v>
      </c>
      <c r="BE191" t="s">
        <v>125</v>
      </c>
      <c r="BF191">
        <v>7.2170000000000003E-4</v>
      </c>
      <c r="BG191">
        <v>19717</v>
      </c>
      <c r="BH191">
        <v>1005199</v>
      </c>
      <c r="BI191" t="s">
        <v>109</v>
      </c>
      <c r="BJ191" t="s">
        <v>126</v>
      </c>
      <c r="BL191" t="s">
        <v>127</v>
      </c>
      <c r="BM191" t="s">
        <v>128</v>
      </c>
      <c r="BN191" t="s">
        <v>129</v>
      </c>
      <c r="BO191">
        <v>85948</v>
      </c>
      <c r="BQ191">
        <v>1308</v>
      </c>
      <c r="BR191">
        <v>784447</v>
      </c>
      <c r="BS191" t="s">
        <v>130</v>
      </c>
      <c r="BT191">
        <v>0</v>
      </c>
      <c r="BU191" t="s">
        <v>109</v>
      </c>
      <c r="BV191">
        <v>0</v>
      </c>
      <c r="BW191" s="9">
        <v>0</v>
      </c>
      <c r="BX191" t="s">
        <v>131</v>
      </c>
      <c r="BY191" t="s">
        <v>109</v>
      </c>
      <c r="BZ191" t="s">
        <v>109</v>
      </c>
      <c r="CA191" t="s">
        <v>132</v>
      </c>
      <c r="CD191" t="s">
        <v>109</v>
      </c>
      <c r="CE191" t="s">
        <v>133</v>
      </c>
      <c r="CF191" t="s">
        <v>134</v>
      </c>
      <c r="CG191" t="s">
        <v>135</v>
      </c>
      <c r="CI191" t="s">
        <v>136</v>
      </c>
      <c r="CM191" t="s">
        <v>316</v>
      </c>
    </row>
    <row r="192" spans="1:92">
      <c r="A192" t="s">
        <v>109</v>
      </c>
      <c r="B192" t="s">
        <v>110</v>
      </c>
      <c r="C192" t="s">
        <v>111</v>
      </c>
      <c r="D192" t="s">
        <v>112</v>
      </c>
      <c r="F192" t="s">
        <v>113</v>
      </c>
      <c r="G192" t="s">
        <v>109</v>
      </c>
      <c r="H192">
        <v>1</v>
      </c>
      <c r="I192" s="9">
        <v>0</v>
      </c>
      <c r="J192">
        <v>1</v>
      </c>
      <c r="L192">
        <v>1735023</v>
      </c>
      <c r="M192" t="s">
        <v>316</v>
      </c>
      <c r="N192" t="s">
        <v>167</v>
      </c>
      <c r="O192" s="9">
        <v>0</v>
      </c>
      <c r="P192">
        <v>1734424</v>
      </c>
      <c r="Q192" t="s">
        <v>116</v>
      </c>
      <c r="S192" s="9">
        <v>0</v>
      </c>
      <c r="T192" s="10" t="s">
        <v>117</v>
      </c>
      <c r="U192">
        <v>1734424</v>
      </c>
      <c r="V192">
        <v>2</v>
      </c>
      <c r="W192" t="s">
        <v>118</v>
      </c>
      <c r="X192" t="s">
        <v>119</v>
      </c>
      <c r="Y192">
        <v>0</v>
      </c>
      <c r="Z192" s="16">
        <v>-155884607</v>
      </c>
      <c r="AA192" s="9">
        <v>7.2224328765100004E-4</v>
      </c>
      <c r="AB192" s="10">
        <v>-112586.61105386401</v>
      </c>
      <c r="AC192" t="s">
        <v>120</v>
      </c>
      <c r="AF192" t="s">
        <v>121</v>
      </c>
      <c r="AI192">
        <v>0</v>
      </c>
      <c r="AJ192" s="9">
        <v>0</v>
      </c>
      <c r="AK192" s="9">
        <v>0</v>
      </c>
      <c r="AL192" t="s">
        <v>316</v>
      </c>
      <c r="AM192" t="s">
        <v>120</v>
      </c>
      <c r="AN192" s="9">
        <v>0</v>
      </c>
      <c r="AO192" t="s">
        <v>122</v>
      </c>
      <c r="AP192" t="s">
        <v>316</v>
      </c>
      <c r="AQ192">
        <v>1</v>
      </c>
      <c r="AR192">
        <v>1</v>
      </c>
      <c r="AT192" t="s">
        <v>123</v>
      </c>
      <c r="AU192" t="s">
        <v>124</v>
      </c>
      <c r="AX192" t="s">
        <v>122</v>
      </c>
      <c r="BA192">
        <v>-155884607</v>
      </c>
      <c r="BB192" t="s">
        <v>120</v>
      </c>
      <c r="BC192">
        <v>0</v>
      </c>
      <c r="BE192" t="s">
        <v>125</v>
      </c>
      <c r="BF192">
        <v>7.2170000000000003E-4</v>
      </c>
      <c r="BG192">
        <v>19717</v>
      </c>
      <c r="BH192">
        <v>1005199</v>
      </c>
      <c r="BI192" t="s">
        <v>109</v>
      </c>
      <c r="BJ192" t="s">
        <v>126</v>
      </c>
      <c r="BL192" t="s">
        <v>127</v>
      </c>
      <c r="BM192" t="s">
        <v>128</v>
      </c>
      <c r="BN192" t="s">
        <v>129</v>
      </c>
      <c r="BO192">
        <v>85948</v>
      </c>
      <c r="BQ192">
        <v>1308</v>
      </c>
      <c r="BR192">
        <v>784449</v>
      </c>
      <c r="BS192" t="s">
        <v>130</v>
      </c>
      <c r="BT192">
        <v>0</v>
      </c>
      <c r="BU192" t="s">
        <v>109</v>
      </c>
      <c r="BV192">
        <v>0</v>
      </c>
      <c r="BW192" s="9">
        <v>0</v>
      </c>
      <c r="BX192" t="s">
        <v>131</v>
      </c>
      <c r="BY192" t="s">
        <v>109</v>
      </c>
      <c r="BZ192" t="s">
        <v>109</v>
      </c>
      <c r="CA192" t="s">
        <v>132</v>
      </c>
      <c r="CD192" t="s">
        <v>109</v>
      </c>
      <c r="CE192" t="s">
        <v>133</v>
      </c>
      <c r="CF192" t="s">
        <v>134</v>
      </c>
      <c r="CG192" t="s">
        <v>135</v>
      </c>
      <c r="CI192" t="s">
        <v>136</v>
      </c>
      <c r="CM192" t="s">
        <v>316</v>
      </c>
    </row>
    <row r="193" spans="1:91">
      <c r="A193" t="s">
        <v>109</v>
      </c>
      <c r="B193" t="s">
        <v>110</v>
      </c>
      <c r="C193" t="s">
        <v>111</v>
      </c>
      <c r="D193" t="s">
        <v>112</v>
      </c>
      <c r="F193" t="s">
        <v>113</v>
      </c>
      <c r="G193" t="s">
        <v>109</v>
      </c>
      <c r="H193">
        <v>1</v>
      </c>
      <c r="I193" s="9">
        <v>0</v>
      </c>
      <c r="J193">
        <v>1</v>
      </c>
      <c r="L193">
        <v>1735127</v>
      </c>
      <c r="M193" t="s">
        <v>333</v>
      </c>
      <c r="N193" t="s">
        <v>115</v>
      </c>
      <c r="O193" s="9">
        <v>0</v>
      </c>
      <c r="P193">
        <v>1734528</v>
      </c>
      <c r="Q193" t="s">
        <v>116</v>
      </c>
      <c r="S193" s="9">
        <v>0</v>
      </c>
      <c r="T193" s="10" t="s">
        <v>117</v>
      </c>
      <c r="U193">
        <v>1734528</v>
      </c>
      <c r="V193">
        <v>2</v>
      </c>
      <c r="W193" t="s">
        <v>118</v>
      </c>
      <c r="X193" t="s">
        <v>119</v>
      </c>
      <c r="Y193">
        <v>0</v>
      </c>
      <c r="Z193" s="16">
        <v>-0.5</v>
      </c>
      <c r="AA193" s="9">
        <v>3.7735849056599999E-4</v>
      </c>
      <c r="AB193" s="15">
        <v>-1.8867924528299999E-4</v>
      </c>
      <c r="AC193" t="s">
        <v>120</v>
      </c>
      <c r="AF193" t="s">
        <v>121</v>
      </c>
      <c r="AI193">
        <v>0</v>
      </c>
      <c r="AJ193" s="9">
        <v>0</v>
      </c>
      <c r="AK193" s="9">
        <v>0</v>
      </c>
      <c r="AL193" t="s">
        <v>333</v>
      </c>
      <c r="AM193" t="s">
        <v>120</v>
      </c>
      <c r="AN193" s="9">
        <v>0</v>
      </c>
      <c r="AO193" t="s">
        <v>122</v>
      </c>
      <c r="AP193" t="s">
        <v>333</v>
      </c>
      <c r="AQ193">
        <v>1</v>
      </c>
      <c r="AR193">
        <v>1</v>
      </c>
      <c r="AT193" t="s">
        <v>123</v>
      </c>
      <c r="AU193" t="s">
        <v>124</v>
      </c>
      <c r="AX193" t="s">
        <v>122</v>
      </c>
      <c r="BA193">
        <v>-0.5</v>
      </c>
      <c r="BB193" t="s">
        <v>120</v>
      </c>
      <c r="BC193">
        <v>0</v>
      </c>
      <c r="BE193" t="s">
        <v>125</v>
      </c>
      <c r="BF193">
        <v>3.7740000000000001E-4</v>
      </c>
      <c r="BG193">
        <v>19717</v>
      </c>
      <c r="BH193">
        <v>1005199</v>
      </c>
      <c r="BI193" t="s">
        <v>109</v>
      </c>
      <c r="BJ193" t="s">
        <v>126</v>
      </c>
      <c r="BL193" t="s">
        <v>127</v>
      </c>
      <c r="BM193" t="s">
        <v>128</v>
      </c>
      <c r="BN193" t="s">
        <v>129</v>
      </c>
      <c r="BO193">
        <v>85948</v>
      </c>
      <c r="BQ193">
        <v>1360</v>
      </c>
      <c r="BR193">
        <v>251563</v>
      </c>
      <c r="BS193" t="s">
        <v>130</v>
      </c>
      <c r="BT193">
        <v>0</v>
      </c>
      <c r="BU193" t="s">
        <v>109</v>
      </c>
      <c r="BV193">
        <v>0</v>
      </c>
      <c r="BW193" s="9">
        <v>0</v>
      </c>
      <c r="BX193" t="s">
        <v>131</v>
      </c>
      <c r="BY193" t="s">
        <v>109</v>
      </c>
      <c r="BZ193" t="s">
        <v>109</v>
      </c>
      <c r="CA193" t="s">
        <v>132</v>
      </c>
      <c r="CD193" t="s">
        <v>109</v>
      </c>
      <c r="CE193" t="s">
        <v>133</v>
      </c>
      <c r="CF193" t="s">
        <v>134</v>
      </c>
      <c r="CG193" t="s">
        <v>135</v>
      </c>
      <c r="CI193" t="s">
        <v>136</v>
      </c>
      <c r="CM193" t="s">
        <v>333</v>
      </c>
    </row>
    <row r="194" spans="1:91">
      <c r="A194" t="s">
        <v>109</v>
      </c>
      <c r="B194" t="s">
        <v>110</v>
      </c>
      <c r="C194" t="s">
        <v>111</v>
      </c>
      <c r="D194" t="s">
        <v>112</v>
      </c>
      <c r="F194" t="s">
        <v>113</v>
      </c>
      <c r="G194" t="s">
        <v>109</v>
      </c>
      <c r="H194">
        <v>1</v>
      </c>
      <c r="I194" s="9">
        <v>0</v>
      </c>
      <c r="J194">
        <v>1</v>
      </c>
      <c r="L194">
        <v>1735129</v>
      </c>
      <c r="M194" t="s">
        <v>333</v>
      </c>
      <c r="N194" t="s">
        <v>115</v>
      </c>
      <c r="O194" s="9">
        <v>0</v>
      </c>
      <c r="P194">
        <v>1734530</v>
      </c>
      <c r="Q194" t="s">
        <v>116</v>
      </c>
      <c r="S194" s="9">
        <v>0</v>
      </c>
      <c r="T194" s="10" t="s">
        <v>117</v>
      </c>
      <c r="U194">
        <v>1734530</v>
      </c>
      <c r="V194">
        <v>2</v>
      </c>
      <c r="W194" t="s">
        <v>118</v>
      </c>
      <c r="X194" t="s">
        <v>119</v>
      </c>
      <c r="Y194">
        <v>0</v>
      </c>
      <c r="Z194" s="16">
        <v>-30708473.07</v>
      </c>
      <c r="AA194" s="9">
        <v>3.7735849056599999E-4</v>
      </c>
      <c r="AB194" s="10">
        <v>-11588.103045281799</v>
      </c>
      <c r="AC194" t="s">
        <v>120</v>
      </c>
      <c r="AF194" t="s">
        <v>121</v>
      </c>
      <c r="AI194">
        <v>0</v>
      </c>
      <c r="AJ194" s="9">
        <v>0</v>
      </c>
      <c r="AK194" s="9">
        <v>0</v>
      </c>
      <c r="AL194" t="s">
        <v>333</v>
      </c>
      <c r="AM194" t="s">
        <v>120</v>
      </c>
      <c r="AN194" s="9">
        <v>0</v>
      </c>
      <c r="AO194" t="s">
        <v>122</v>
      </c>
      <c r="AP194" t="s">
        <v>333</v>
      </c>
      <c r="AQ194">
        <v>1</v>
      </c>
      <c r="AR194">
        <v>1</v>
      </c>
      <c r="AT194" t="s">
        <v>123</v>
      </c>
      <c r="AU194" t="s">
        <v>124</v>
      </c>
      <c r="AX194" t="s">
        <v>122</v>
      </c>
      <c r="BA194">
        <v>-30708473.07</v>
      </c>
      <c r="BB194" t="s">
        <v>120</v>
      </c>
      <c r="BC194">
        <v>0</v>
      </c>
      <c r="BE194" t="s">
        <v>125</v>
      </c>
      <c r="BF194">
        <v>3.7740000000000001E-4</v>
      </c>
      <c r="BG194">
        <v>19717</v>
      </c>
      <c r="BH194">
        <v>1005199</v>
      </c>
      <c r="BI194" t="s">
        <v>109</v>
      </c>
      <c r="BJ194" t="s">
        <v>126</v>
      </c>
      <c r="BL194" t="s">
        <v>127</v>
      </c>
      <c r="BM194" t="s">
        <v>128</v>
      </c>
      <c r="BN194" t="s">
        <v>129</v>
      </c>
      <c r="BO194">
        <v>85948</v>
      </c>
      <c r="BQ194">
        <v>1360</v>
      </c>
      <c r="BR194">
        <v>251567</v>
      </c>
      <c r="BS194" t="s">
        <v>130</v>
      </c>
      <c r="BT194">
        <v>0</v>
      </c>
      <c r="BU194" t="s">
        <v>109</v>
      </c>
      <c r="BV194">
        <v>0</v>
      </c>
      <c r="BW194" s="9">
        <v>0</v>
      </c>
      <c r="BX194" t="s">
        <v>131</v>
      </c>
      <c r="BY194" t="s">
        <v>109</v>
      </c>
      <c r="BZ194" t="s">
        <v>109</v>
      </c>
      <c r="CA194" t="s">
        <v>132</v>
      </c>
      <c r="CD194" t="s">
        <v>109</v>
      </c>
      <c r="CE194" t="s">
        <v>133</v>
      </c>
      <c r="CF194" t="s">
        <v>134</v>
      </c>
      <c r="CG194" t="s">
        <v>135</v>
      </c>
      <c r="CI194" t="s">
        <v>136</v>
      </c>
      <c r="CM194" t="s">
        <v>333</v>
      </c>
    </row>
    <row r="195" spans="1:91">
      <c r="A195" t="s">
        <v>109</v>
      </c>
      <c r="B195" t="s">
        <v>110</v>
      </c>
      <c r="C195" t="s">
        <v>111</v>
      </c>
      <c r="D195" t="s">
        <v>112</v>
      </c>
      <c r="F195" t="s">
        <v>113</v>
      </c>
      <c r="G195" t="s">
        <v>109</v>
      </c>
      <c r="H195">
        <v>1</v>
      </c>
      <c r="I195" s="9">
        <v>0</v>
      </c>
      <c r="J195">
        <v>1</v>
      </c>
      <c r="L195">
        <v>1735128</v>
      </c>
      <c r="M195" t="s">
        <v>333</v>
      </c>
      <c r="N195" t="s">
        <v>115</v>
      </c>
      <c r="O195" s="9">
        <v>0</v>
      </c>
      <c r="P195">
        <v>1734529</v>
      </c>
      <c r="Q195" t="s">
        <v>116</v>
      </c>
      <c r="S195" s="9">
        <v>0</v>
      </c>
      <c r="T195" s="10" t="s">
        <v>117</v>
      </c>
      <c r="U195">
        <v>1734529</v>
      </c>
      <c r="V195">
        <v>2</v>
      </c>
      <c r="W195" t="s">
        <v>118</v>
      </c>
      <c r="X195" t="s">
        <v>119</v>
      </c>
      <c r="Y195">
        <v>0</v>
      </c>
      <c r="Z195" s="16">
        <v>-46804.31</v>
      </c>
      <c r="AA195" s="9">
        <v>3.7735849056599999E-4</v>
      </c>
      <c r="AB195" s="10">
        <v>-17.662003773583098</v>
      </c>
      <c r="AC195" t="s">
        <v>120</v>
      </c>
      <c r="AF195" t="s">
        <v>121</v>
      </c>
      <c r="AI195">
        <v>0</v>
      </c>
      <c r="AJ195" s="9">
        <v>0</v>
      </c>
      <c r="AK195" s="9">
        <v>0</v>
      </c>
      <c r="AL195" t="s">
        <v>333</v>
      </c>
      <c r="AM195" t="s">
        <v>120</v>
      </c>
      <c r="AN195" s="9">
        <v>0</v>
      </c>
      <c r="AO195" t="s">
        <v>122</v>
      </c>
      <c r="AP195" t="s">
        <v>333</v>
      </c>
      <c r="AQ195">
        <v>1</v>
      </c>
      <c r="AR195">
        <v>1</v>
      </c>
      <c r="AT195" t="s">
        <v>123</v>
      </c>
      <c r="AU195" t="s">
        <v>124</v>
      </c>
      <c r="AX195" t="s">
        <v>122</v>
      </c>
      <c r="BA195">
        <v>-46804.31</v>
      </c>
      <c r="BB195" t="s">
        <v>120</v>
      </c>
      <c r="BC195">
        <v>0</v>
      </c>
      <c r="BE195" t="s">
        <v>125</v>
      </c>
      <c r="BF195">
        <v>3.7740000000000001E-4</v>
      </c>
      <c r="BG195">
        <v>19717</v>
      </c>
      <c r="BH195">
        <v>1005199</v>
      </c>
      <c r="BI195" t="s">
        <v>109</v>
      </c>
      <c r="BJ195" t="s">
        <v>126</v>
      </c>
      <c r="BL195" t="s">
        <v>127</v>
      </c>
      <c r="BM195" t="s">
        <v>128</v>
      </c>
      <c r="BN195" t="s">
        <v>129</v>
      </c>
      <c r="BO195">
        <v>85948</v>
      </c>
      <c r="BQ195">
        <v>1360</v>
      </c>
      <c r="BR195">
        <v>251565</v>
      </c>
      <c r="BS195" t="s">
        <v>130</v>
      </c>
      <c r="BT195">
        <v>0</v>
      </c>
      <c r="BU195" t="s">
        <v>109</v>
      </c>
      <c r="BV195">
        <v>0</v>
      </c>
      <c r="BW195" s="9">
        <v>0</v>
      </c>
      <c r="BX195" t="s">
        <v>131</v>
      </c>
      <c r="BY195" t="s">
        <v>109</v>
      </c>
      <c r="BZ195" t="s">
        <v>109</v>
      </c>
      <c r="CA195" t="s">
        <v>132</v>
      </c>
      <c r="CD195" t="s">
        <v>109</v>
      </c>
      <c r="CE195" t="s">
        <v>133</v>
      </c>
      <c r="CF195" t="s">
        <v>134</v>
      </c>
      <c r="CG195" t="s">
        <v>135</v>
      </c>
      <c r="CI195" t="s">
        <v>136</v>
      </c>
      <c r="CM195" t="s">
        <v>333</v>
      </c>
    </row>
    <row r="196" spans="1:91">
      <c r="A196" t="s">
        <v>109</v>
      </c>
      <c r="B196" t="s">
        <v>110</v>
      </c>
      <c r="C196" t="s">
        <v>111</v>
      </c>
      <c r="D196" t="s">
        <v>112</v>
      </c>
      <c r="F196" t="s">
        <v>113</v>
      </c>
      <c r="G196" t="s">
        <v>109</v>
      </c>
      <c r="H196">
        <v>1</v>
      </c>
      <c r="I196" s="9">
        <v>0</v>
      </c>
      <c r="J196">
        <v>1</v>
      </c>
      <c r="L196">
        <v>1734600</v>
      </c>
      <c r="M196" t="s">
        <v>334</v>
      </c>
      <c r="N196" t="s">
        <v>115</v>
      </c>
      <c r="O196" s="9">
        <v>0</v>
      </c>
      <c r="P196">
        <v>1734001</v>
      </c>
      <c r="Q196" t="s">
        <v>116</v>
      </c>
      <c r="S196" s="9">
        <v>0</v>
      </c>
      <c r="T196" s="10" t="s">
        <v>117</v>
      </c>
      <c r="U196">
        <v>1734001</v>
      </c>
      <c r="V196">
        <v>2</v>
      </c>
      <c r="W196" t="s">
        <v>118</v>
      </c>
      <c r="X196" t="s">
        <v>119</v>
      </c>
      <c r="Y196">
        <v>0</v>
      </c>
      <c r="Z196" s="16">
        <v>-107856.21</v>
      </c>
      <c r="AA196">
        <v>0.71599999999999997</v>
      </c>
      <c r="AB196" s="10">
        <v>-77225.046359999993</v>
      </c>
      <c r="AC196" t="s">
        <v>120</v>
      </c>
      <c r="AF196" t="s">
        <v>121</v>
      </c>
      <c r="AI196">
        <v>0</v>
      </c>
      <c r="AJ196" s="9">
        <v>0</v>
      </c>
      <c r="AK196" s="9">
        <v>0</v>
      </c>
      <c r="AL196" t="s">
        <v>334</v>
      </c>
      <c r="AM196" t="s">
        <v>120</v>
      </c>
      <c r="AN196" s="9">
        <v>0</v>
      </c>
      <c r="AO196" t="s">
        <v>122</v>
      </c>
      <c r="AP196" t="s">
        <v>334</v>
      </c>
      <c r="AQ196">
        <v>1</v>
      </c>
      <c r="AR196">
        <v>1</v>
      </c>
      <c r="AT196" t="s">
        <v>123</v>
      </c>
      <c r="AU196" t="s">
        <v>124</v>
      </c>
      <c r="AX196" t="s">
        <v>122</v>
      </c>
      <c r="BA196">
        <v>-107856.21</v>
      </c>
      <c r="BB196" t="s">
        <v>120</v>
      </c>
      <c r="BC196">
        <v>0</v>
      </c>
      <c r="BE196" t="s">
        <v>125</v>
      </c>
      <c r="BF196">
        <v>0.71733769999999997</v>
      </c>
      <c r="BG196">
        <v>19717</v>
      </c>
      <c r="BH196">
        <v>1005199</v>
      </c>
      <c r="BI196" t="s">
        <v>109</v>
      </c>
      <c r="BJ196" t="s">
        <v>126</v>
      </c>
      <c r="BL196" t="s">
        <v>127</v>
      </c>
      <c r="BM196" t="s">
        <v>128</v>
      </c>
      <c r="BN196" t="s">
        <v>129</v>
      </c>
      <c r="BO196">
        <v>85948</v>
      </c>
      <c r="BQ196">
        <v>1257</v>
      </c>
      <c r="BR196">
        <v>934657</v>
      </c>
      <c r="BS196" t="s">
        <v>130</v>
      </c>
      <c r="BT196">
        <v>0</v>
      </c>
      <c r="BU196" t="s">
        <v>109</v>
      </c>
      <c r="BV196">
        <v>0</v>
      </c>
      <c r="BW196" s="9">
        <v>0</v>
      </c>
      <c r="BX196" t="s">
        <v>131</v>
      </c>
      <c r="BY196" t="s">
        <v>109</v>
      </c>
      <c r="BZ196" t="s">
        <v>109</v>
      </c>
      <c r="CA196" t="s">
        <v>132</v>
      </c>
      <c r="CD196" t="s">
        <v>109</v>
      </c>
      <c r="CE196" t="s">
        <v>133</v>
      </c>
      <c r="CF196" t="s">
        <v>134</v>
      </c>
      <c r="CG196" t="s">
        <v>135</v>
      </c>
      <c r="CI196" t="s">
        <v>136</v>
      </c>
      <c r="CM196" t="s">
        <v>334</v>
      </c>
    </row>
    <row r="197" spans="1:91">
      <c r="A197" t="s">
        <v>109</v>
      </c>
      <c r="B197" t="s">
        <v>156</v>
      </c>
      <c r="C197" t="s">
        <v>111</v>
      </c>
      <c r="D197" t="s">
        <v>157</v>
      </c>
      <c r="E197" t="s">
        <v>158</v>
      </c>
      <c r="F197" t="s">
        <v>159</v>
      </c>
      <c r="G197" t="s">
        <v>109</v>
      </c>
      <c r="H197">
        <v>1</v>
      </c>
      <c r="I197" s="9">
        <v>0</v>
      </c>
      <c r="J197">
        <v>1</v>
      </c>
      <c r="L197">
        <v>1735302</v>
      </c>
      <c r="M197" t="s">
        <v>334</v>
      </c>
      <c r="N197" t="s">
        <v>13</v>
      </c>
      <c r="O197" s="9">
        <v>0</v>
      </c>
      <c r="P197">
        <v>1734703</v>
      </c>
      <c r="S197" s="9">
        <v>0</v>
      </c>
      <c r="T197" s="10" t="s">
        <v>161</v>
      </c>
      <c r="U197">
        <v>1734703</v>
      </c>
      <c r="V197">
        <v>1</v>
      </c>
      <c r="X197" t="s">
        <v>119</v>
      </c>
      <c r="Y197">
        <v>0</v>
      </c>
      <c r="Z197" s="16">
        <v>3810232.0440000002</v>
      </c>
      <c r="AA197">
        <v>0.71599999999999997</v>
      </c>
      <c r="AB197" s="10">
        <v>2728126.1435039998</v>
      </c>
      <c r="AC197" t="s">
        <v>120</v>
      </c>
      <c r="AF197" t="s">
        <v>146</v>
      </c>
      <c r="AI197">
        <v>0</v>
      </c>
      <c r="AJ197" s="9">
        <v>0</v>
      </c>
      <c r="AK197" s="9">
        <v>0</v>
      </c>
      <c r="AL197" t="s">
        <v>334</v>
      </c>
      <c r="AM197" t="s">
        <v>120</v>
      </c>
      <c r="AN197" s="9">
        <v>0</v>
      </c>
      <c r="AO197" t="s">
        <v>122</v>
      </c>
      <c r="AQ197">
        <v>0</v>
      </c>
      <c r="AR197" s="9">
        <v>0</v>
      </c>
      <c r="AT197" t="s">
        <v>123</v>
      </c>
      <c r="AU197" t="s">
        <v>157</v>
      </c>
      <c r="AX197" t="s">
        <v>122</v>
      </c>
      <c r="BA197">
        <v>0</v>
      </c>
      <c r="BB197" t="s">
        <v>120</v>
      </c>
      <c r="BC197">
        <v>0</v>
      </c>
      <c r="BD197" t="s">
        <v>335</v>
      </c>
      <c r="BE197" t="s">
        <v>125</v>
      </c>
      <c r="BF197">
        <v>0.71733769999999997</v>
      </c>
      <c r="BG197">
        <v>19717</v>
      </c>
      <c r="BH197">
        <v>1005199</v>
      </c>
      <c r="BI197" t="s">
        <v>109</v>
      </c>
      <c r="BJ197" t="s">
        <v>126</v>
      </c>
      <c r="BL197" t="s">
        <v>127</v>
      </c>
      <c r="BM197" t="s">
        <v>128</v>
      </c>
      <c r="BN197" t="s">
        <v>129</v>
      </c>
      <c r="BO197">
        <v>85948</v>
      </c>
      <c r="BQ197">
        <v>1380</v>
      </c>
      <c r="BR197">
        <v>173914</v>
      </c>
      <c r="BS197" t="s">
        <v>130</v>
      </c>
      <c r="BT197">
        <v>0</v>
      </c>
      <c r="BU197" t="s">
        <v>109</v>
      </c>
      <c r="BV197">
        <v>0</v>
      </c>
      <c r="BW197" s="9">
        <v>0</v>
      </c>
      <c r="BX197" t="s">
        <v>163</v>
      </c>
      <c r="BZ197" t="s">
        <v>109</v>
      </c>
      <c r="CA197" t="s">
        <v>132</v>
      </c>
      <c r="CD197" t="s">
        <v>109</v>
      </c>
      <c r="CF197" t="s">
        <v>161</v>
      </c>
      <c r="CG197" t="s">
        <v>152</v>
      </c>
      <c r="CI197" t="s">
        <v>165</v>
      </c>
      <c r="CM197" t="s">
        <v>334</v>
      </c>
    </row>
    <row r="198" spans="1:91">
      <c r="A198" t="s">
        <v>109</v>
      </c>
      <c r="B198" t="s">
        <v>156</v>
      </c>
      <c r="C198" t="s">
        <v>111</v>
      </c>
      <c r="D198" t="s">
        <v>157</v>
      </c>
      <c r="E198" t="s">
        <v>158</v>
      </c>
      <c r="F198" t="s">
        <v>159</v>
      </c>
      <c r="G198" t="s">
        <v>109</v>
      </c>
      <c r="H198">
        <v>1</v>
      </c>
      <c r="I198" s="9">
        <v>0</v>
      </c>
      <c r="J198">
        <v>1</v>
      </c>
      <c r="L198">
        <v>1735311</v>
      </c>
      <c r="M198" t="s">
        <v>334</v>
      </c>
      <c r="N198" t="s">
        <v>11</v>
      </c>
      <c r="O198" s="9">
        <v>0</v>
      </c>
      <c r="P198">
        <v>1734712</v>
      </c>
      <c r="S198" s="9">
        <v>0</v>
      </c>
      <c r="T198" s="10" t="s">
        <v>161</v>
      </c>
      <c r="U198">
        <v>1734712</v>
      </c>
      <c r="V198">
        <v>1</v>
      </c>
      <c r="X198" t="s">
        <v>119</v>
      </c>
      <c r="Y198">
        <v>0</v>
      </c>
      <c r="Z198" s="16">
        <v>37592230.93</v>
      </c>
      <c r="AA198">
        <v>0.71599999999999997</v>
      </c>
      <c r="AB198" s="15">
        <v>26916037.345879901</v>
      </c>
      <c r="AC198" t="s">
        <v>120</v>
      </c>
      <c r="AF198" t="s">
        <v>146</v>
      </c>
      <c r="AI198">
        <v>0</v>
      </c>
      <c r="AJ198" s="9">
        <v>0</v>
      </c>
      <c r="AK198" s="9">
        <v>0</v>
      </c>
      <c r="AL198" t="s">
        <v>334</v>
      </c>
      <c r="AM198" t="s">
        <v>120</v>
      </c>
      <c r="AN198" s="9">
        <v>0</v>
      </c>
      <c r="AO198" t="s">
        <v>122</v>
      </c>
      <c r="AQ198">
        <v>0</v>
      </c>
      <c r="AR198" s="9">
        <v>0</v>
      </c>
      <c r="AT198" t="s">
        <v>123</v>
      </c>
      <c r="AU198" t="s">
        <v>157</v>
      </c>
      <c r="AX198" t="s">
        <v>122</v>
      </c>
      <c r="BA198">
        <v>0</v>
      </c>
      <c r="BB198" t="s">
        <v>120</v>
      </c>
      <c r="BC198">
        <v>0</v>
      </c>
      <c r="BD198" t="s">
        <v>335</v>
      </c>
      <c r="BE198" t="s">
        <v>125</v>
      </c>
      <c r="BF198">
        <v>0.71733769999999997</v>
      </c>
      <c r="BG198">
        <v>19717</v>
      </c>
      <c r="BH198">
        <v>1005199</v>
      </c>
      <c r="BI198" t="s">
        <v>109</v>
      </c>
      <c r="BJ198" t="s">
        <v>126</v>
      </c>
      <c r="BL198" t="s">
        <v>127</v>
      </c>
      <c r="BM198" t="s">
        <v>128</v>
      </c>
      <c r="BN198" t="s">
        <v>129</v>
      </c>
      <c r="BO198">
        <v>85948</v>
      </c>
      <c r="BQ198">
        <v>1380</v>
      </c>
      <c r="BR198">
        <v>173896</v>
      </c>
      <c r="BS198" t="s">
        <v>130</v>
      </c>
      <c r="BT198">
        <v>0</v>
      </c>
      <c r="BU198" t="s">
        <v>109</v>
      </c>
      <c r="BV198">
        <v>0</v>
      </c>
      <c r="BW198" s="9">
        <v>0</v>
      </c>
      <c r="BX198" t="s">
        <v>163</v>
      </c>
      <c r="BZ198" t="s">
        <v>109</v>
      </c>
      <c r="CA198" t="s">
        <v>132</v>
      </c>
      <c r="CD198" t="s">
        <v>109</v>
      </c>
      <c r="CF198" t="s">
        <v>161</v>
      </c>
      <c r="CG198" t="s">
        <v>152</v>
      </c>
      <c r="CI198" t="s">
        <v>165</v>
      </c>
      <c r="CM198" t="s">
        <v>334</v>
      </c>
    </row>
    <row r="199" spans="1:91">
      <c r="A199" t="s">
        <v>109</v>
      </c>
      <c r="B199" t="s">
        <v>156</v>
      </c>
      <c r="C199" t="s">
        <v>111</v>
      </c>
      <c r="D199" t="s">
        <v>157</v>
      </c>
      <c r="E199" t="s">
        <v>158</v>
      </c>
      <c r="F199" t="s">
        <v>159</v>
      </c>
      <c r="G199" t="s">
        <v>109</v>
      </c>
      <c r="H199">
        <v>1</v>
      </c>
      <c r="I199" s="9">
        <v>0</v>
      </c>
      <c r="J199">
        <v>1</v>
      </c>
      <c r="L199">
        <v>1735326</v>
      </c>
      <c r="M199" t="s">
        <v>334</v>
      </c>
      <c r="N199" t="s">
        <v>17</v>
      </c>
      <c r="O199" s="9">
        <v>0</v>
      </c>
      <c r="P199">
        <v>1734727</v>
      </c>
      <c r="S199" s="9">
        <v>0</v>
      </c>
      <c r="T199" s="10" t="s">
        <v>161</v>
      </c>
      <c r="U199">
        <v>1734727</v>
      </c>
      <c r="V199">
        <v>1</v>
      </c>
      <c r="X199" t="s">
        <v>119</v>
      </c>
      <c r="Y199">
        <v>0</v>
      </c>
      <c r="Z199" s="16">
        <v>1123436.5959999999</v>
      </c>
      <c r="AA199">
        <v>0.71599999999999997</v>
      </c>
      <c r="AB199" s="10">
        <v>804380.60273599904</v>
      </c>
      <c r="AC199" t="s">
        <v>120</v>
      </c>
      <c r="AF199" t="s">
        <v>146</v>
      </c>
      <c r="AI199">
        <v>0</v>
      </c>
      <c r="AJ199" s="9">
        <v>0</v>
      </c>
      <c r="AK199" s="9">
        <v>0</v>
      </c>
      <c r="AL199" t="s">
        <v>334</v>
      </c>
      <c r="AM199" t="s">
        <v>120</v>
      </c>
      <c r="AN199" s="9">
        <v>0</v>
      </c>
      <c r="AO199" t="s">
        <v>122</v>
      </c>
      <c r="AQ199">
        <v>0</v>
      </c>
      <c r="AR199" s="9">
        <v>0</v>
      </c>
      <c r="AT199" t="s">
        <v>123</v>
      </c>
      <c r="AU199" t="s">
        <v>157</v>
      </c>
      <c r="AX199" t="s">
        <v>122</v>
      </c>
      <c r="BA199">
        <v>0</v>
      </c>
      <c r="BB199" t="s">
        <v>120</v>
      </c>
      <c r="BC199">
        <v>0</v>
      </c>
      <c r="BD199" t="s">
        <v>335</v>
      </c>
      <c r="BE199" t="s">
        <v>125</v>
      </c>
      <c r="BF199">
        <v>0.71733769999999997</v>
      </c>
      <c r="BG199">
        <v>19717</v>
      </c>
      <c r="BH199">
        <v>1005199</v>
      </c>
      <c r="BI199" t="s">
        <v>109</v>
      </c>
      <c r="BJ199" t="s">
        <v>126</v>
      </c>
      <c r="BL199" t="s">
        <v>127</v>
      </c>
      <c r="BM199" t="s">
        <v>128</v>
      </c>
      <c r="BN199" t="s">
        <v>129</v>
      </c>
      <c r="BO199">
        <v>85948</v>
      </c>
      <c r="BQ199">
        <v>1380</v>
      </c>
      <c r="BR199">
        <v>173913</v>
      </c>
      <c r="BS199" t="s">
        <v>130</v>
      </c>
      <c r="BT199">
        <v>0</v>
      </c>
      <c r="BU199" t="s">
        <v>109</v>
      </c>
      <c r="BV199">
        <v>0</v>
      </c>
      <c r="BW199" s="9">
        <v>0</v>
      </c>
      <c r="BX199" t="s">
        <v>163</v>
      </c>
      <c r="BZ199" t="s">
        <v>109</v>
      </c>
      <c r="CA199" t="s">
        <v>132</v>
      </c>
      <c r="CD199" t="s">
        <v>109</v>
      </c>
      <c r="CF199" t="s">
        <v>161</v>
      </c>
      <c r="CG199" t="s">
        <v>152</v>
      </c>
      <c r="CI199" t="s">
        <v>154</v>
      </c>
      <c r="CM199" t="s">
        <v>334</v>
      </c>
    </row>
    <row r="200" spans="1:91">
      <c r="A200" t="s">
        <v>109</v>
      </c>
      <c r="B200" t="s">
        <v>156</v>
      </c>
      <c r="C200" t="s">
        <v>111</v>
      </c>
      <c r="D200" t="s">
        <v>157</v>
      </c>
      <c r="E200" t="s">
        <v>158</v>
      </c>
      <c r="F200" t="s">
        <v>159</v>
      </c>
      <c r="G200" t="s">
        <v>109</v>
      </c>
      <c r="H200">
        <v>1</v>
      </c>
      <c r="I200" s="9">
        <v>0</v>
      </c>
      <c r="J200">
        <v>1</v>
      </c>
      <c r="L200">
        <v>1735287</v>
      </c>
      <c r="M200" t="s">
        <v>334</v>
      </c>
      <c r="N200" t="s">
        <v>15</v>
      </c>
      <c r="O200" s="9">
        <v>0</v>
      </c>
      <c r="P200">
        <v>1734688</v>
      </c>
      <c r="S200" s="9">
        <v>0</v>
      </c>
      <c r="T200" s="10" t="s">
        <v>161</v>
      </c>
      <c r="U200">
        <v>1734688</v>
      </c>
      <c r="V200">
        <v>1</v>
      </c>
      <c r="X200" t="s">
        <v>119</v>
      </c>
      <c r="Y200">
        <v>0</v>
      </c>
      <c r="Z200" s="16">
        <v>2164608049</v>
      </c>
      <c r="AA200">
        <v>0.71599999999999997</v>
      </c>
      <c r="AB200" s="15">
        <v>1549859363.0839901</v>
      </c>
      <c r="AC200" t="s">
        <v>120</v>
      </c>
      <c r="AF200" t="s">
        <v>146</v>
      </c>
      <c r="AI200">
        <v>0</v>
      </c>
      <c r="AJ200" s="9">
        <v>0</v>
      </c>
      <c r="AK200" s="9">
        <v>0</v>
      </c>
      <c r="AL200" t="s">
        <v>334</v>
      </c>
      <c r="AM200" t="s">
        <v>120</v>
      </c>
      <c r="AN200" s="9">
        <v>0</v>
      </c>
      <c r="AO200" t="s">
        <v>122</v>
      </c>
      <c r="AQ200">
        <v>0</v>
      </c>
      <c r="AR200" s="9">
        <v>0</v>
      </c>
      <c r="AT200" t="s">
        <v>123</v>
      </c>
      <c r="AU200" t="s">
        <v>157</v>
      </c>
      <c r="AX200" t="s">
        <v>122</v>
      </c>
      <c r="BA200">
        <v>0</v>
      </c>
      <c r="BB200" t="s">
        <v>120</v>
      </c>
      <c r="BC200">
        <v>0</v>
      </c>
      <c r="BD200" t="s">
        <v>335</v>
      </c>
      <c r="BE200" t="s">
        <v>125</v>
      </c>
      <c r="BF200">
        <v>0.71733769999999997</v>
      </c>
      <c r="BG200">
        <v>19717</v>
      </c>
      <c r="BH200">
        <v>1005199</v>
      </c>
      <c r="BI200" t="s">
        <v>109</v>
      </c>
      <c r="BJ200" t="s">
        <v>126</v>
      </c>
      <c r="BL200" t="s">
        <v>127</v>
      </c>
      <c r="BM200" t="s">
        <v>128</v>
      </c>
      <c r="BN200" t="s">
        <v>129</v>
      </c>
      <c r="BO200">
        <v>85948</v>
      </c>
      <c r="BQ200">
        <v>1380</v>
      </c>
      <c r="BR200">
        <v>173912</v>
      </c>
      <c r="BS200" t="s">
        <v>130</v>
      </c>
      <c r="BT200">
        <v>0</v>
      </c>
      <c r="BU200" t="s">
        <v>109</v>
      </c>
      <c r="BV200">
        <v>0</v>
      </c>
      <c r="BW200" s="9">
        <v>0</v>
      </c>
      <c r="BX200" t="s">
        <v>163</v>
      </c>
      <c r="BZ200" t="s">
        <v>109</v>
      </c>
      <c r="CA200" t="s">
        <v>132</v>
      </c>
      <c r="CD200" t="s">
        <v>109</v>
      </c>
      <c r="CF200" t="s">
        <v>161</v>
      </c>
      <c r="CG200" t="s">
        <v>152</v>
      </c>
      <c r="CI200" t="s">
        <v>166</v>
      </c>
      <c r="CM200" t="s">
        <v>334</v>
      </c>
    </row>
    <row r="201" spans="1:91">
      <c r="A201" t="s">
        <v>109</v>
      </c>
      <c r="B201" t="s">
        <v>156</v>
      </c>
      <c r="C201" t="s">
        <v>111</v>
      </c>
      <c r="D201" t="s">
        <v>157</v>
      </c>
      <c r="E201" t="s">
        <v>158</v>
      </c>
      <c r="F201" t="s">
        <v>159</v>
      </c>
      <c r="G201" t="s">
        <v>109</v>
      </c>
      <c r="H201">
        <v>1</v>
      </c>
      <c r="I201" s="9">
        <v>0</v>
      </c>
      <c r="J201">
        <v>1</v>
      </c>
      <c r="L201">
        <v>1735319</v>
      </c>
      <c r="M201" t="s">
        <v>334</v>
      </c>
      <c r="N201" t="s">
        <v>12</v>
      </c>
      <c r="O201" s="9">
        <v>0</v>
      </c>
      <c r="P201">
        <v>1734720</v>
      </c>
      <c r="S201" s="9">
        <v>0</v>
      </c>
      <c r="T201" s="10" t="s">
        <v>161</v>
      </c>
      <c r="U201">
        <v>1734720</v>
      </c>
      <c r="V201">
        <v>1</v>
      </c>
      <c r="X201" t="s">
        <v>119</v>
      </c>
      <c r="Y201">
        <v>0</v>
      </c>
      <c r="Z201" s="16">
        <v>1789150465</v>
      </c>
      <c r="AA201">
        <v>0.71599999999999997</v>
      </c>
      <c r="AB201" s="15">
        <v>1281031732.9400001</v>
      </c>
      <c r="AC201" t="s">
        <v>120</v>
      </c>
      <c r="AF201" t="s">
        <v>146</v>
      </c>
      <c r="AI201">
        <v>0</v>
      </c>
      <c r="AJ201" s="9">
        <v>0</v>
      </c>
      <c r="AK201" s="9">
        <v>0</v>
      </c>
      <c r="AL201" t="s">
        <v>334</v>
      </c>
      <c r="AM201" t="s">
        <v>120</v>
      </c>
      <c r="AN201" s="9">
        <v>0</v>
      </c>
      <c r="AO201" t="s">
        <v>122</v>
      </c>
      <c r="AQ201">
        <v>0</v>
      </c>
      <c r="AR201" s="9">
        <v>0</v>
      </c>
      <c r="AT201" t="s">
        <v>123</v>
      </c>
      <c r="AU201" t="s">
        <v>157</v>
      </c>
      <c r="AX201" t="s">
        <v>122</v>
      </c>
      <c r="BA201">
        <v>0</v>
      </c>
      <c r="BB201" t="s">
        <v>120</v>
      </c>
      <c r="BC201">
        <v>0</v>
      </c>
      <c r="BD201" t="s">
        <v>335</v>
      </c>
      <c r="BE201" t="s">
        <v>125</v>
      </c>
      <c r="BF201">
        <v>0.71733769999999997</v>
      </c>
      <c r="BG201">
        <v>19717</v>
      </c>
      <c r="BH201">
        <v>1005199</v>
      </c>
      <c r="BI201" t="s">
        <v>109</v>
      </c>
      <c r="BJ201" t="s">
        <v>126</v>
      </c>
      <c r="BL201" t="s">
        <v>127</v>
      </c>
      <c r="BM201" t="s">
        <v>128</v>
      </c>
      <c r="BN201" t="s">
        <v>129</v>
      </c>
      <c r="BO201">
        <v>85948</v>
      </c>
      <c r="BQ201">
        <v>1380</v>
      </c>
      <c r="BR201">
        <v>173897</v>
      </c>
      <c r="BS201" t="s">
        <v>130</v>
      </c>
      <c r="BT201">
        <v>0</v>
      </c>
      <c r="BU201" t="s">
        <v>109</v>
      </c>
      <c r="BV201">
        <v>0</v>
      </c>
      <c r="BW201" s="9">
        <v>0</v>
      </c>
      <c r="BX201" t="s">
        <v>163</v>
      </c>
      <c r="BZ201" t="s">
        <v>109</v>
      </c>
      <c r="CA201" t="s">
        <v>132</v>
      </c>
      <c r="CD201" t="s">
        <v>109</v>
      </c>
      <c r="CF201" t="s">
        <v>161</v>
      </c>
      <c r="CG201" t="s">
        <v>152</v>
      </c>
      <c r="CI201" t="s">
        <v>165</v>
      </c>
      <c r="CM201" t="s">
        <v>334</v>
      </c>
    </row>
    <row r="202" spans="1:91">
      <c r="A202" t="s">
        <v>109</v>
      </c>
      <c r="B202" t="s">
        <v>110</v>
      </c>
      <c r="C202" t="s">
        <v>111</v>
      </c>
      <c r="D202" t="s">
        <v>112</v>
      </c>
      <c r="F202" t="s">
        <v>113</v>
      </c>
      <c r="G202" t="s">
        <v>109</v>
      </c>
      <c r="H202">
        <v>1</v>
      </c>
      <c r="I202" s="9">
        <v>0</v>
      </c>
      <c r="J202">
        <v>1</v>
      </c>
      <c r="L202">
        <v>1734599</v>
      </c>
      <c r="M202" t="s">
        <v>334</v>
      </c>
      <c r="N202" t="s">
        <v>167</v>
      </c>
      <c r="O202" s="9">
        <v>0</v>
      </c>
      <c r="P202">
        <v>1734000</v>
      </c>
      <c r="Q202" t="s">
        <v>116</v>
      </c>
      <c r="S202" s="9">
        <v>0</v>
      </c>
      <c r="T202" s="10" t="s">
        <v>117</v>
      </c>
      <c r="U202">
        <v>1734000</v>
      </c>
      <c r="V202">
        <v>2</v>
      </c>
      <c r="W202" t="s">
        <v>118</v>
      </c>
      <c r="X202" t="s">
        <v>119</v>
      </c>
      <c r="Y202">
        <v>0</v>
      </c>
      <c r="Z202" s="16">
        <v>-54146268.979999997</v>
      </c>
      <c r="AA202">
        <v>0.71599999999999997</v>
      </c>
      <c r="AB202" s="15">
        <v>-38768728.589679897</v>
      </c>
      <c r="AC202" t="s">
        <v>120</v>
      </c>
      <c r="AF202" t="s">
        <v>121</v>
      </c>
      <c r="AI202">
        <v>0</v>
      </c>
      <c r="AJ202" s="9">
        <v>0</v>
      </c>
      <c r="AK202" s="9">
        <v>0</v>
      </c>
      <c r="AL202" t="s">
        <v>334</v>
      </c>
      <c r="AM202" t="s">
        <v>120</v>
      </c>
      <c r="AN202" s="9">
        <v>0</v>
      </c>
      <c r="AO202" t="s">
        <v>122</v>
      </c>
      <c r="AP202" t="s">
        <v>334</v>
      </c>
      <c r="AQ202">
        <v>1</v>
      </c>
      <c r="AR202">
        <v>1</v>
      </c>
      <c r="AT202" t="s">
        <v>123</v>
      </c>
      <c r="AU202" t="s">
        <v>124</v>
      </c>
      <c r="AX202" t="s">
        <v>122</v>
      </c>
      <c r="BA202">
        <v>-54146268.979999997</v>
      </c>
      <c r="BB202" t="s">
        <v>120</v>
      </c>
      <c r="BC202">
        <v>0</v>
      </c>
      <c r="BE202" t="s">
        <v>125</v>
      </c>
      <c r="BF202">
        <v>0.71733769999999997</v>
      </c>
      <c r="BG202">
        <v>19717</v>
      </c>
      <c r="BH202">
        <v>1005199</v>
      </c>
      <c r="BI202" t="s">
        <v>109</v>
      </c>
      <c r="BJ202" t="s">
        <v>126</v>
      </c>
      <c r="BL202" t="s">
        <v>127</v>
      </c>
      <c r="BM202" t="s">
        <v>128</v>
      </c>
      <c r="BN202" t="s">
        <v>129</v>
      </c>
      <c r="BO202">
        <v>85948</v>
      </c>
      <c r="BQ202">
        <v>1257</v>
      </c>
      <c r="BR202">
        <v>934655</v>
      </c>
      <c r="BS202" t="s">
        <v>130</v>
      </c>
      <c r="BT202">
        <v>0</v>
      </c>
      <c r="BU202" t="s">
        <v>109</v>
      </c>
      <c r="BV202">
        <v>0</v>
      </c>
      <c r="BW202" s="9">
        <v>0</v>
      </c>
      <c r="BX202" t="s">
        <v>131</v>
      </c>
      <c r="BY202" t="s">
        <v>109</v>
      </c>
      <c r="BZ202" t="s">
        <v>109</v>
      </c>
      <c r="CA202" t="s">
        <v>132</v>
      </c>
      <c r="CD202" t="s">
        <v>109</v>
      </c>
      <c r="CE202" t="s">
        <v>133</v>
      </c>
      <c r="CF202" t="s">
        <v>134</v>
      </c>
      <c r="CG202" t="s">
        <v>135</v>
      </c>
      <c r="CI202" t="s">
        <v>136</v>
      </c>
      <c r="CM202" t="s">
        <v>334</v>
      </c>
    </row>
    <row r="203" spans="1:91">
      <c r="A203" t="s">
        <v>109</v>
      </c>
      <c r="B203" t="s">
        <v>110</v>
      </c>
      <c r="C203" t="s">
        <v>111</v>
      </c>
      <c r="D203" t="s">
        <v>112</v>
      </c>
      <c r="F203" t="s">
        <v>113</v>
      </c>
      <c r="G203" t="s">
        <v>109</v>
      </c>
      <c r="H203">
        <v>1</v>
      </c>
      <c r="I203" s="9">
        <v>0</v>
      </c>
      <c r="J203">
        <v>1</v>
      </c>
      <c r="L203">
        <v>1735120</v>
      </c>
      <c r="M203" t="s">
        <v>336</v>
      </c>
      <c r="N203" t="s">
        <v>115</v>
      </c>
      <c r="O203" s="9">
        <v>0</v>
      </c>
      <c r="P203">
        <v>1734521</v>
      </c>
      <c r="Q203" t="s">
        <v>116</v>
      </c>
      <c r="S203" s="9">
        <v>0</v>
      </c>
      <c r="T203" s="10" t="s">
        <v>117</v>
      </c>
      <c r="U203">
        <v>1734521</v>
      </c>
      <c r="V203">
        <v>2</v>
      </c>
      <c r="W203" t="s">
        <v>118</v>
      </c>
      <c r="X203" t="s">
        <v>119</v>
      </c>
      <c r="Y203">
        <v>0</v>
      </c>
      <c r="Z203" s="16">
        <v>-36660.230000000003</v>
      </c>
      <c r="AA203">
        <v>0.34530386740331498</v>
      </c>
      <c r="AB203" s="10">
        <v>-12658.919198895001</v>
      </c>
      <c r="AC203" t="s">
        <v>120</v>
      </c>
      <c r="AF203" t="s">
        <v>121</v>
      </c>
      <c r="AI203">
        <v>0</v>
      </c>
      <c r="AJ203" s="9">
        <v>0</v>
      </c>
      <c r="AK203" s="9">
        <v>0</v>
      </c>
      <c r="AL203" t="s">
        <v>336</v>
      </c>
      <c r="AM203" t="s">
        <v>120</v>
      </c>
      <c r="AN203" s="9">
        <v>0</v>
      </c>
      <c r="AO203" t="s">
        <v>122</v>
      </c>
      <c r="AP203" t="s">
        <v>336</v>
      </c>
      <c r="AQ203">
        <v>1</v>
      </c>
      <c r="AR203">
        <v>1</v>
      </c>
      <c r="AT203" t="s">
        <v>123</v>
      </c>
      <c r="AU203" t="s">
        <v>124</v>
      </c>
      <c r="AX203" t="s">
        <v>122</v>
      </c>
      <c r="BA203">
        <v>-36660.230000000003</v>
      </c>
      <c r="BB203" t="s">
        <v>120</v>
      </c>
      <c r="BC203">
        <v>0</v>
      </c>
      <c r="BE203" t="s">
        <v>125</v>
      </c>
      <c r="BF203">
        <v>0.34639799999999998</v>
      </c>
      <c r="BG203">
        <v>19717</v>
      </c>
      <c r="BH203">
        <v>1005199</v>
      </c>
      <c r="BI203" t="s">
        <v>109</v>
      </c>
      <c r="BJ203" t="s">
        <v>126</v>
      </c>
      <c r="BL203" t="s">
        <v>127</v>
      </c>
      <c r="BM203" t="s">
        <v>128</v>
      </c>
      <c r="BN203" t="s">
        <v>129</v>
      </c>
      <c r="BO203">
        <v>85948</v>
      </c>
      <c r="BQ203">
        <v>1355</v>
      </c>
      <c r="BR203">
        <v>102531</v>
      </c>
      <c r="BS203" t="s">
        <v>130</v>
      </c>
      <c r="BT203">
        <v>0</v>
      </c>
      <c r="BU203" t="s">
        <v>109</v>
      </c>
      <c r="BV203">
        <v>0</v>
      </c>
      <c r="BW203" s="9">
        <v>0</v>
      </c>
      <c r="BX203" t="s">
        <v>131</v>
      </c>
      <c r="BY203" t="s">
        <v>109</v>
      </c>
      <c r="BZ203" t="s">
        <v>109</v>
      </c>
      <c r="CA203" t="s">
        <v>132</v>
      </c>
      <c r="CD203" t="s">
        <v>109</v>
      </c>
      <c r="CE203" t="s">
        <v>133</v>
      </c>
      <c r="CF203" t="s">
        <v>134</v>
      </c>
      <c r="CG203" t="s">
        <v>135</v>
      </c>
      <c r="CI203" t="s">
        <v>136</v>
      </c>
      <c r="CM203" t="s">
        <v>336</v>
      </c>
    </row>
    <row r="204" spans="1:91">
      <c r="A204" t="s">
        <v>109</v>
      </c>
      <c r="B204" t="s">
        <v>110</v>
      </c>
      <c r="C204" t="s">
        <v>111</v>
      </c>
      <c r="D204" t="s">
        <v>112</v>
      </c>
      <c r="F204" t="s">
        <v>113</v>
      </c>
      <c r="G204" t="s">
        <v>109</v>
      </c>
      <c r="H204">
        <v>1</v>
      </c>
      <c r="I204" s="9">
        <v>0</v>
      </c>
      <c r="J204">
        <v>1</v>
      </c>
      <c r="L204">
        <v>1735121</v>
      </c>
      <c r="M204" t="s">
        <v>336</v>
      </c>
      <c r="N204" t="s">
        <v>115</v>
      </c>
      <c r="O204" s="9">
        <v>0</v>
      </c>
      <c r="P204">
        <v>1734522</v>
      </c>
      <c r="Q204" t="s">
        <v>116</v>
      </c>
      <c r="S204" s="9">
        <v>0</v>
      </c>
      <c r="T204" s="10" t="s">
        <v>117</v>
      </c>
      <c r="U204">
        <v>1734522</v>
      </c>
      <c r="V204">
        <v>2</v>
      </c>
      <c r="W204" t="s">
        <v>118</v>
      </c>
      <c r="X204" t="s">
        <v>119</v>
      </c>
      <c r="Y204">
        <v>0</v>
      </c>
      <c r="Z204" s="16">
        <v>-21308.73</v>
      </c>
      <c r="AA204">
        <v>0.34530386740331498</v>
      </c>
      <c r="AB204" s="10">
        <v>-7357.9868784530399</v>
      </c>
      <c r="AC204" t="s">
        <v>120</v>
      </c>
      <c r="AF204" t="s">
        <v>121</v>
      </c>
      <c r="AI204">
        <v>0</v>
      </c>
      <c r="AJ204" s="9">
        <v>0</v>
      </c>
      <c r="AK204" s="9">
        <v>0</v>
      </c>
      <c r="AL204" t="s">
        <v>336</v>
      </c>
      <c r="AM204" t="s">
        <v>120</v>
      </c>
      <c r="AN204" s="9">
        <v>0</v>
      </c>
      <c r="AO204" t="s">
        <v>122</v>
      </c>
      <c r="AP204" t="s">
        <v>336</v>
      </c>
      <c r="AQ204">
        <v>1</v>
      </c>
      <c r="AR204">
        <v>1</v>
      </c>
      <c r="AT204" t="s">
        <v>123</v>
      </c>
      <c r="AU204" t="s">
        <v>124</v>
      </c>
      <c r="AX204" t="s">
        <v>122</v>
      </c>
      <c r="BA204">
        <v>-21308.73</v>
      </c>
      <c r="BB204" t="s">
        <v>120</v>
      </c>
      <c r="BC204">
        <v>0</v>
      </c>
      <c r="BE204" t="s">
        <v>125</v>
      </c>
      <c r="BF204">
        <v>0.34639799999999998</v>
      </c>
      <c r="BG204">
        <v>19717</v>
      </c>
      <c r="BH204">
        <v>1005199</v>
      </c>
      <c r="BI204" t="s">
        <v>109</v>
      </c>
      <c r="BJ204" t="s">
        <v>126</v>
      </c>
      <c r="BL204" t="s">
        <v>127</v>
      </c>
      <c r="BM204" t="s">
        <v>128</v>
      </c>
      <c r="BN204" t="s">
        <v>129</v>
      </c>
      <c r="BO204">
        <v>85948</v>
      </c>
      <c r="BQ204">
        <v>1355</v>
      </c>
      <c r="BR204">
        <v>102533</v>
      </c>
      <c r="BS204" t="s">
        <v>130</v>
      </c>
      <c r="BT204">
        <v>0</v>
      </c>
      <c r="BU204" t="s">
        <v>109</v>
      </c>
      <c r="BV204">
        <v>0</v>
      </c>
      <c r="BW204" s="9">
        <v>0</v>
      </c>
      <c r="BX204" t="s">
        <v>131</v>
      </c>
      <c r="BY204" t="s">
        <v>109</v>
      </c>
      <c r="BZ204" t="s">
        <v>109</v>
      </c>
      <c r="CA204" t="s">
        <v>132</v>
      </c>
      <c r="CD204" t="s">
        <v>109</v>
      </c>
      <c r="CE204" t="s">
        <v>133</v>
      </c>
      <c r="CF204" t="s">
        <v>134</v>
      </c>
      <c r="CG204" t="s">
        <v>135</v>
      </c>
      <c r="CI204" t="s">
        <v>136</v>
      </c>
      <c r="CM204" t="s">
        <v>336</v>
      </c>
    </row>
    <row r="205" spans="1:91">
      <c r="A205" t="s">
        <v>109</v>
      </c>
      <c r="B205" t="s">
        <v>110</v>
      </c>
      <c r="C205" t="s">
        <v>111</v>
      </c>
      <c r="D205" t="s">
        <v>112</v>
      </c>
      <c r="F205" t="s">
        <v>113</v>
      </c>
      <c r="G205" t="s">
        <v>109</v>
      </c>
      <c r="H205">
        <v>1</v>
      </c>
      <c r="I205" s="9">
        <v>0</v>
      </c>
      <c r="J205">
        <v>1</v>
      </c>
      <c r="L205">
        <v>1735067</v>
      </c>
      <c r="M205" t="s">
        <v>337</v>
      </c>
      <c r="N205" t="s">
        <v>115</v>
      </c>
      <c r="O205" s="9">
        <v>0</v>
      </c>
      <c r="P205">
        <v>1734468</v>
      </c>
      <c r="Q205" t="s">
        <v>116</v>
      </c>
      <c r="S205" s="9">
        <v>0</v>
      </c>
      <c r="T205" s="10" t="s">
        <v>117</v>
      </c>
      <c r="U205">
        <v>1734468</v>
      </c>
      <c r="V205">
        <v>2</v>
      </c>
      <c r="W205" t="s">
        <v>118</v>
      </c>
      <c r="X205" t="s">
        <v>119</v>
      </c>
      <c r="Y205">
        <v>0</v>
      </c>
      <c r="Z205" s="16">
        <v>-3198.68</v>
      </c>
      <c r="AA205">
        <v>0.10774004481985899</v>
      </c>
      <c r="AB205" s="10">
        <v>-344.62592656438602</v>
      </c>
      <c r="AC205" t="s">
        <v>120</v>
      </c>
      <c r="AF205" t="s">
        <v>121</v>
      </c>
      <c r="AI205">
        <v>0</v>
      </c>
      <c r="AJ205" s="9">
        <v>0</v>
      </c>
      <c r="AK205" s="9">
        <v>0</v>
      </c>
      <c r="AL205" t="s">
        <v>337</v>
      </c>
      <c r="AM205" t="s">
        <v>120</v>
      </c>
      <c r="AN205" s="9">
        <v>0</v>
      </c>
      <c r="AO205" t="s">
        <v>122</v>
      </c>
      <c r="AP205" t="s">
        <v>337</v>
      </c>
      <c r="AQ205">
        <v>1</v>
      </c>
      <c r="AR205">
        <v>1</v>
      </c>
      <c r="AT205" t="s">
        <v>123</v>
      </c>
      <c r="AU205" t="s">
        <v>124</v>
      </c>
      <c r="AX205" t="s">
        <v>122</v>
      </c>
      <c r="BA205">
        <v>-3198.68</v>
      </c>
      <c r="BB205" t="s">
        <v>120</v>
      </c>
      <c r="BC205">
        <v>0</v>
      </c>
      <c r="BE205" t="s">
        <v>125</v>
      </c>
      <c r="BF205">
        <v>0.1075256</v>
      </c>
      <c r="BG205">
        <v>19717</v>
      </c>
      <c r="BH205">
        <v>1005199</v>
      </c>
      <c r="BI205" t="s">
        <v>109</v>
      </c>
      <c r="BJ205" t="s">
        <v>126</v>
      </c>
      <c r="BL205" t="s">
        <v>127</v>
      </c>
      <c r="BM205" t="s">
        <v>128</v>
      </c>
      <c r="BN205" t="s">
        <v>129</v>
      </c>
      <c r="BO205">
        <v>85948</v>
      </c>
      <c r="BQ205">
        <v>1323</v>
      </c>
      <c r="BR205">
        <v>668818</v>
      </c>
      <c r="BS205" t="s">
        <v>130</v>
      </c>
      <c r="BT205">
        <v>0</v>
      </c>
      <c r="BU205" t="s">
        <v>109</v>
      </c>
      <c r="BV205">
        <v>0</v>
      </c>
      <c r="BW205" s="9">
        <v>0</v>
      </c>
      <c r="BX205" t="s">
        <v>131</v>
      </c>
      <c r="BY205" t="s">
        <v>109</v>
      </c>
      <c r="BZ205" t="s">
        <v>109</v>
      </c>
      <c r="CA205" t="s">
        <v>132</v>
      </c>
      <c r="CD205" t="s">
        <v>109</v>
      </c>
      <c r="CE205" t="s">
        <v>133</v>
      </c>
      <c r="CF205" t="s">
        <v>134</v>
      </c>
      <c r="CG205" t="s">
        <v>135</v>
      </c>
      <c r="CI205" t="s">
        <v>136</v>
      </c>
      <c r="CM205" t="s">
        <v>337</v>
      </c>
    </row>
    <row r="206" spans="1:91">
      <c r="A206" t="s">
        <v>109</v>
      </c>
      <c r="B206" t="s">
        <v>156</v>
      </c>
      <c r="C206" t="s">
        <v>111</v>
      </c>
      <c r="D206" t="s">
        <v>157</v>
      </c>
      <c r="E206" t="s">
        <v>158</v>
      </c>
      <c r="F206" t="s">
        <v>159</v>
      </c>
      <c r="G206" t="s">
        <v>109</v>
      </c>
      <c r="H206">
        <v>1</v>
      </c>
      <c r="I206" s="9">
        <v>0</v>
      </c>
      <c r="J206">
        <v>1</v>
      </c>
      <c r="L206">
        <v>1735344</v>
      </c>
      <c r="M206" t="s">
        <v>337</v>
      </c>
      <c r="N206" t="s">
        <v>17</v>
      </c>
      <c r="O206" s="9">
        <v>0</v>
      </c>
      <c r="P206">
        <v>1734745</v>
      </c>
      <c r="S206" s="9">
        <v>0</v>
      </c>
      <c r="T206" s="10" t="s">
        <v>161</v>
      </c>
      <c r="U206">
        <v>1734745</v>
      </c>
      <c r="V206">
        <v>1</v>
      </c>
      <c r="X206" t="s">
        <v>119</v>
      </c>
      <c r="Y206">
        <v>0</v>
      </c>
      <c r="Z206" s="16">
        <v>89752.38</v>
      </c>
      <c r="AA206">
        <v>0.10774004481985899</v>
      </c>
      <c r="AB206" s="10">
        <v>9669.9254438890093</v>
      </c>
      <c r="AC206" t="s">
        <v>120</v>
      </c>
      <c r="AF206" t="s">
        <v>146</v>
      </c>
      <c r="AI206">
        <v>0</v>
      </c>
      <c r="AJ206" s="9">
        <v>0</v>
      </c>
      <c r="AK206" s="9">
        <v>0</v>
      </c>
      <c r="AL206" t="s">
        <v>337</v>
      </c>
      <c r="AM206" t="s">
        <v>120</v>
      </c>
      <c r="AN206" s="9">
        <v>0</v>
      </c>
      <c r="AO206" t="s">
        <v>122</v>
      </c>
      <c r="AQ206">
        <v>0</v>
      </c>
      <c r="AR206" s="9">
        <v>0</v>
      </c>
      <c r="AT206" t="s">
        <v>123</v>
      </c>
      <c r="AU206" t="s">
        <v>157</v>
      </c>
      <c r="AX206" t="s">
        <v>122</v>
      </c>
      <c r="BA206">
        <v>0</v>
      </c>
      <c r="BB206" t="s">
        <v>120</v>
      </c>
      <c r="BC206">
        <v>0</v>
      </c>
      <c r="BD206" t="s">
        <v>338</v>
      </c>
      <c r="BE206" t="s">
        <v>125</v>
      </c>
      <c r="BF206">
        <v>0.1075256</v>
      </c>
      <c r="BG206">
        <v>19717</v>
      </c>
      <c r="BH206">
        <v>1005199</v>
      </c>
      <c r="BI206" t="s">
        <v>109</v>
      </c>
      <c r="BJ206" t="s">
        <v>126</v>
      </c>
      <c r="BL206" t="s">
        <v>127</v>
      </c>
      <c r="BM206" t="s">
        <v>128</v>
      </c>
      <c r="BN206" t="s">
        <v>129</v>
      </c>
      <c r="BO206">
        <v>85948</v>
      </c>
      <c r="BQ206">
        <v>1401</v>
      </c>
      <c r="BR206">
        <v>934862</v>
      </c>
      <c r="BS206" t="s">
        <v>130</v>
      </c>
      <c r="BT206">
        <v>0</v>
      </c>
      <c r="BU206" t="s">
        <v>109</v>
      </c>
      <c r="BV206">
        <v>0</v>
      </c>
      <c r="BW206" s="9">
        <v>0</v>
      </c>
      <c r="BX206" t="s">
        <v>163</v>
      </c>
      <c r="BZ206" t="s">
        <v>109</v>
      </c>
      <c r="CA206" t="s">
        <v>132</v>
      </c>
      <c r="CD206" t="s">
        <v>109</v>
      </c>
      <c r="CF206" t="s">
        <v>161</v>
      </c>
      <c r="CG206" t="s">
        <v>152</v>
      </c>
      <c r="CI206" t="s">
        <v>154</v>
      </c>
      <c r="CM206" t="s">
        <v>337</v>
      </c>
    </row>
    <row r="207" spans="1:91">
      <c r="A207" t="s">
        <v>109</v>
      </c>
      <c r="B207" t="s">
        <v>110</v>
      </c>
      <c r="C207" t="s">
        <v>111</v>
      </c>
      <c r="D207" t="s">
        <v>112</v>
      </c>
      <c r="F207" t="s">
        <v>113</v>
      </c>
      <c r="G207" t="s">
        <v>109</v>
      </c>
      <c r="H207">
        <v>1</v>
      </c>
      <c r="I207" s="9">
        <v>0</v>
      </c>
      <c r="J207">
        <v>1</v>
      </c>
      <c r="L207">
        <v>1735064</v>
      </c>
      <c r="M207" t="s">
        <v>337</v>
      </c>
      <c r="N207" t="s">
        <v>167</v>
      </c>
      <c r="O207" s="9">
        <v>0</v>
      </c>
      <c r="P207">
        <v>1734465</v>
      </c>
      <c r="Q207" t="s">
        <v>116</v>
      </c>
      <c r="S207" s="9">
        <v>0</v>
      </c>
      <c r="T207" s="10" t="s">
        <v>117</v>
      </c>
      <c r="U207">
        <v>1734465</v>
      </c>
      <c r="V207">
        <v>2</v>
      </c>
      <c r="W207" t="s">
        <v>118</v>
      </c>
      <c r="X207" t="s">
        <v>119</v>
      </c>
      <c r="Y207">
        <v>0</v>
      </c>
      <c r="Z207" s="16">
        <v>-127130.46</v>
      </c>
      <c r="AA207">
        <v>0.10774004481985899</v>
      </c>
      <c r="AB207" s="10">
        <v>-13697.0414583692</v>
      </c>
      <c r="AC207" t="s">
        <v>120</v>
      </c>
      <c r="AF207" t="s">
        <v>121</v>
      </c>
      <c r="AI207">
        <v>0</v>
      </c>
      <c r="AJ207" s="9">
        <v>0</v>
      </c>
      <c r="AK207" s="9">
        <v>0</v>
      </c>
      <c r="AL207" t="s">
        <v>337</v>
      </c>
      <c r="AM207" t="s">
        <v>120</v>
      </c>
      <c r="AN207" s="9">
        <v>0</v>
      </c>
      <c r="AO207" t="s">
        <v>122</v>
      </c>
      <c r="AP207" t="s">
        <v>337</v>
      </c>
      <c r="AQ207">
        <v>1</v>
      </c>
      <c r="AR207">
        <v>1</v>
      </c>
      <c r="AT207" t="s">
        <v>123</v>
      </c>
      <c r="AU207" t="s">
        <v>124</v>
      </c>
      <c r="AX207" t="s">
        <v>122</v>
      </c>
      <c r="BA207">
        <v>-127130.46</v>
      </c>
      <c r="BB207" t="s">
        <v>120</v>
      </c>
      <c r="BC207">
        <v>0</v>
      </c>
      <c r="BE207" t="s">
        <v>125</v>
      </c>
      <c r="BF207">
        <v>0.1075256</v>
      </c>
      <c r="BG207">
        <v>19717</v>
      </c>
      <c r="BH207">
        <v>1005199</v>
      </c>
      <c r="BI207" t="s">
        <v>109</v>
      </c>
      <c r="BJ207" t="s">
        <v>126</v>
      </c>
      <c r="BL207" t="s">
        <v>127</v>
      </c>
      <c r="BM207" t="s">
        <v>128</v>
      </c>
      <c r="BN207" t="s">
        <v>129</v>
      </c>
      <c r="BO207">
        <v>85948</v>
      </c>
      <c r="BQ207">
        <v>1323</v>
      </c>
      <c r="BR207">
        <v>668812</v>
      </c>
      <c r="BS207" t="s">
        <v>130</v>
      </c>
      <c r="BT207">
        <v>0</v>
      </c>
      <c r="BU207" t="s">
        <v>109</v>
      </c>
      <c r="BV207">
        <v>0</v>
      </c>
      <c r="BW207" s="9">
        <v>0</v>
      </c>
      <c r="BX207" t="s">
        <v>131</v>
      </c>
      <c r="BY207" t="s">
        <v>109</v>
      </c>
      <c r="BZ207" t="s">
        <v>109</v>
      </c>
      <c r="CA207" t="s">
        <v>132</v>
      </c>
      <c r="CD207" t="s">
        <v>109</v>
      </c>
      <c r="CE207" t="s">
        <v>133</v>
      </c>
      <c r="CF207" t="s">
        <v>134</v>
      </c>
      <c r="CG207" t="s">
        <v>135</v>
      </c>
      <c r="CI207" t="s">
        <v>136</v>
      </c>
      <c r="CM207" t="s">
        <v>337</v>
      </c>
    </row>
    <row r="208" spans="1:91">
      <c r="A208" t="s">
        <v>109</v>
      </c>
      <c r="B208" t="s">
        <v>110</v>
      </c>
      <c r="C208" t="s">
        <v>111</v>
      </c>
      <c r="D208" t="s">
        <v>112</v>
      </c>
      <c r="F208" t="s">
        <v>113</v>
      </c>
      <c r="G208" t="s">
        <v>109</v>
      </c>
      <c r="H208">
        <v>1</v>
      </c>
      <c r="I208" s="9">
        <v>0</v>
      </c>
      <c r="J208">
        <v>1</v>
      </c>
      <c r="L208">
        <v>1735066</v>
      </c>
      <c r="M208" t="s">
        <v>337</v>
      </c>
      <c r="N208" t="s">
        <v>115</v>
      </c>
      <c r="O208" s="9">
        <v>0</v>
      </c>
      <c r="P208">
        <v>1734467</v>
      </c>
      <c r="Q208" t="s">
        <v>116</v>
      </c>
      <c r="S208" s="9">
        <v>0</v>
      </c>
      <c r="T208" s="10" t="s">
        <v>117</v>
      </c>
      <c r="U208">
        <v>1734467</v>
      </c>
      <c r="V208">
        <v>2</v>
      </c>
      <c r="W208" t="s">
        <v>118</v>
      </c>
      <c r="X208" t="s">
        <v>119</v>
      </c>
      <c r="Y208">
        <v>0</v>
      </c>
      <c r="Z208" s="16">
        <v>-26720.61</v>
      </c>
      <c r="AA208">
        <v>0.10774004481985899</v>
      </c>
      <c r="AB208" s="10">
        <v>-2878.8797190139699</v>
      </c>
      <c r="AC208" t="s">
        <v>120</v>
      </c>
      <c r="AF208" t="s">
        <v>121</v>
      </c>
      <c r="AI208">
        <v>0</v>
      </c>
      <c r="AJ208" s="9">
        <v>0</v>
      </c>
      <c r="AK208" s="9">
        <v>0</v>
      </c>
      <c r="AL208" t="s">
        <v>337</v>
      </c>
      <c r="AM208" t="s">
        <v>120</v>
      </c>
      <c r="AN208" s="9">
        <v>0</v>
      </c>
      <c r="AO208" t="s">
        <v>122</v>
      </c>
      <c r="AP208" t="s">
        <v>337</v>
      </c>
      <c r="AQ208">
        <v>1</v>
      </c>
      <c r="AR208">
        <v>1</v>
      </c>
      <c r="AT208" t="s">
        <v>123</v>
      </c>
      <c r="AU208" t="s">
        <v>124</v>
      </c>
      <c r="AX208" t="s">
        <v>122</v>
      </c>
      <c r="BA208">
        <v>-26720.61</v>
      </c>
      <c r="BB208" t="s">
        <v>120</v>
      </c>
      <c r="BC208">
        <v>0</v>
      </c>
      <c r="BE208" t="s">
        <v>125</v>
      </c>
      <c r="BF208">
        <v>0.1075256</v>
      </c>
      <c r="BG208">
        <v>19717</v>
      </c>
      <c r="BH208">
        <v>1005199</v>
      </c>
      <c r="BI208" t="s">
        <v>109</v>
      </c>
      <c r="BJ208" t="s">
        <v>126</v>
      </c>
      <c r="BL208" t="s">
        <v>127</v>
      </c>
      <c r="BM208" t="s">
        <v>128</v>
      </c>
      <c r="BN208" t="s">
        <v>129</v>
      </c>
      <c r="BO208">
        <v>85948</v>
      </c>
      <c r="BQ208">
        <v>1323</v>
      </c>
      <c r="BR208">
        <v>668816</v>
      </c>
      <c r="BS208" t="s">
        <v>130</v>
      </c>
      <c r="BT208">
        <v>0</v>
      </c>
      <c r="BU208" t="s">
        <v>109</v>
      </c>
      <c r="BV208">
        <v>0</v>
      </c>
      <c r="BW208" s="9">
        <v>0</v>
      </c>
      <c r="BX208" t="s">
        <v>131</v>
      </c>
      <c r="BY208" t="s">
        <v>109</v>
      </c>
      <c r="BZ208" t="s">
        <v>109</v>
      </c>
      <c r="CA208" t="s">
        <v>132</v>
      </c>
      <c r="CD208" t="s">
        <v>109</v>
      </c>
      <c r="CE208" t="s">
        <v>133</v>
      </c>
      <c r="CF208" t="s">
        <v>134</v>
      </c>
      <c r="CG208" t="s">
        <v>135</v>
      </c>
      <c r="CI208" t="s">
        <v>136</v>
      </c>
      <c r="CM208" t="s">
        <v>337</v>
      </c>
    </row>
    <row r="209" spans="1:91">
      <c r="A209" t="s">
        <v>109</v>
      </c>
      <c r="B209" t="s">
        <v>110</v>
      </c>
      <c r="C209" t="s">
        <v>111</v>
      </c>
      <c r="D209" t="s">
        <v>112</v>
      </c>
      <c r="F209" t="s">
        <v>113</v>
      </c>
      <c r="G209" t="s">
        <v>109</v>
      </c>
      <c r="H209">
        <v>1</v>
      </c>
      <c r="I209" s="9">
        <v>0</v>
      </c>
      <c r="J209">
        <v>1</v>
      </c>
      <c r="L209">
        <v>1735065</v>
      </c>
      <c r="M209" t="s">
        <v>337</v>
      </c>
      <c r="N209" t="s">
        <v>115</v>
      </c>
      <c r="O209" s="9">
        <v>0</v>
      </c>
      <c r="P209">
        <v>1734466</v>
      </c>
      <c r="Q209" t="s">
        <v>116</v>
      </c>
      <c r="S209" s="9">
        <v>0</v>
      </c>
      <c r="T209" s="10" t="s">
        <v>117</v>
      </c>
      <c r="U209">
        <v>1734466</v>
      </c>
      <c r="V209">
        <v>2</v>
      </c>
      <c r="W209" t="s">
        <v>118</v>
      </c>
      <c r="X209" t="s">
        <v>119</v>
      </c>
      <c r="Y209">
        <v>0</v>
      </c>
      <c r="Z209" s="16">
        <v>-5365.19</v>
      </c>
      <c r="AA209">
        <v>0.10774004481985899</v>
      </c>
      <c r="AB209" s="10">
        <v>-578.04581106705905</v>
      </c>
      <c r="AC209" t="s">
        <v>120</v>
      </c>
      <c r="AF209" t="s">
        <v>121</v>
      </c>
      <c r="AI209">
        <v>0</v>
      </c>
      <c r="AJ209" s="9">
        <v>0</v>
      </c>
      <c r="AK209" s="9">
        <v>0</v>
      </c>
      <c r="AL209" t="s">
        <v>337</v>
      </c>
      <c r="AM209" t="s">
        <v>120</v>
      </c>
      <c r="AN209" s="9">
        <v>0</v>
      </c>
      <c r="AO209" t="s">
        <v>122</v>
      </c>
      <c r="AP209" t="s">
        <v>337</v>
      </c>
      <c r="AQ209">
        <v>1</v>
      </c>
      <c r="AR209">
        <v>1</v>
      </c>
      <c r="AT209" t="s">
        <v>123</v>
      </c>
      <c r="AU209" t="s">
        <v>124</v>
      </c>
      <c r="AX209" t="s">
        <v>122</v>
      </c>
      <c r="BA209">
        <v>-5365.19</v>
      </c>
      <c r="BB209" t="s">
        <v>120</v>
      </c>
      <c r="BC209">
        <v>0</v>
      </c>
      <c r="BE209" t="s">
        <v>125</v>
      </c>
      <c r="BF209">
        <v>0.1075256</v>
      </c>
      <c r="BG209">
        <v>19717</v>
      </c>
      <c r="BH209">
        <v>1005199</v>
      </c>
      <c r="BI209" t="s">
        <v>109</v>
      </c>
      <c r="BJ209" t="s">
        <v>126</v>
      </c>
      <c r="BL209" t="s">
        <v>127</v>
      </c>
      <c r="BM209" t="s">
        <v>128</v>
      </c>
      <c r="BN209" t="s">
        <v>129</v>
      </c>
      <c r="BO209">
        <v>85948</v>
      </c>
      <c r="BQ209">
        <v>1323</v>
      </c>
      <c r="BR209">
        <v>668814</v>
      </c>
      <c r="BS209" t="s">
        <v>130</v>
      </c>
      <c r="BT209">
        <v>0</v>
      </c>
      <c r="BU209" t="s">
        <v>109</v>
      </c>
      <c r="BV209">
        <v>0</v>
      </c>
      <c r="BW209" s="9">
        <v>0</v>
      </c>
      <c r="BX209" t="s">
        <v>131</v>
      </c>
      <c r="BY209" t="s">
        <v>109</v>
      </c>
      <c r="BZ209" t="s">
        <v>109</v>
      </c>
      <c r="CA209" t="s">
        <v>132</v>
      </c>
      <c r="CD209" t="s">
        <v>109</v>
      </c>
      <c r="CE209" t="s">
        <v>133</v>
      </c>
      <c r="CF209" t="s">
        <v>134</v>
      </c>
      <c r="CG209" t="s">
        <v>135</v>
      </c>
      <c r="CI209" t="s">
        <v>136</v>
      </c>
      <c r="CM209" t="s">
        <v>337</v>
      </c>
    </row>
    <row r="210" spans="1:91">
      <c r="A210" t="s">
        <v>109</v>
      </c>
      <c r="B210" t="s">
        <v>110</v>
      </c>
      <c r="C210" t="s">
        <v>111</v>
      </c>
      <c r="D210" t="s">
        <v>112</v>
      </c>
      <c r="F210" t="s">
        <v>113</v>
      </c>
      <c r="G210" t="s">
        <v>109</v>
      </c>
      <c r="H210">
        <v>1</v>
      </c>
      <c r="I210" s="9">
        <v>0</v>
      </c>
      <c r="J210">
        <v>1</v>
      </c>
      <c r="L210">
        <v>1735095</v>
      </c>
      <c r="M210" t="s">
        <v>339</v>
      </c>
      <c r="N210" t="s">
        <v>167</v>
      </c>
      <c r="O210" s="9">
        <v>0</v>
      </c>
      <c r="P210">
        <v>1734496</v>
      </c>
      <c r="Q210" t="s">
        <v>116</v>
      </c>
      <c r="S210" s="9">
        <v>0</v>
      </c>
      <c r="T210" s="10" t="s">
        <v>117</v>
      </c>
      <c r="U210">
        <v>1734496</v>
      </c>
      <c r="V210">
        <v>2</v>
      </c>
      <c r="W210" t="s">
        <v>118</v>
      </c>
      <c r="X210" t="s">
        <v>119</v>
      </c>
      <c r="Y210">
        <v>0</v>
      </c>
      <c r="Z210" s="16">
        <v>-992.11</v>
      </c>
      <c r="AA210">
        <v>1.1967448539971001E-2</v>
      </c>
      <c r="AB210" s="10">
        <v>-11.8730253709906</v>
      </c>
      <c r="AC210" t="s">
        <v>120</v>
      </c>
      <c r="AF210" t="s">
        <v>121</v>
      </c>
      <c r="AI210">
        <v>0</v>
      </c>
      <c r="AJ210" s="9">
        <v>0</v>
      </c>
      <c r="AK210" s="9">
        <v>0</v>
      </c>
      <c r="AL210" t="s">
        <v>339</v>
      </c>
      <c r="AM210" t="s">
        <v>120</v>
      </c>
      <c r="AN210" s="9">
        <v>0</v>
      </c>
      <c r="AO210" t="s">
        <v>122</v>
      </c>
      <c r="AP210" t="s">
        <v>339</v>
      </c>
      <c r="AQ210">
        <v>1</v>
      </c>
      <c r="AR210">
        <v>1</v>
      </c>
      <c r="AT210" t="s">
        <v>123</v>
      </c>
      <c r="AU210" t="s">
        <v>124</v>
      </c>
      <c r="AX210" t="s">
        <v>122</v>
      </c>
      <c r="BA210">
        <v>-992.11</v>
      </c>
      <c r="BB210" t="s">
        <v>120</v>
      </c>
      <c r="BC210">
        <v>0</v>
      </c>
      <c r="BE210" t="s">
        <v>125</v>
      </c>
      <c r="BF210">
        <v>1.21014E-2</v>
      </c>
      <c r="BG210">
        <v>19717</v>
      </c>
      <c r="BH210">
        <v>1005199</v>
      </c>
      <c r="BI210" t="s">
        <v>109</v>
      </c>
      <c r="BJ210" t="s">
        <v>126</v>
      </c>
      <c r="BL210" t="s">
        <v>127</v>
      </c>
      <c r="BM210" t="s">
        <v>128</v>
      </c>
      <c r="BN210" t="s">
        <v>129</v>
      </c>
      <c r="BO210">
        <v>85948</v>
      </c>
      <c r="BQ210">
        <v>1340</v>
      </c>
      <c r="BR210">
        <v>151539</v>
      </c>
      <c r="BS210" t="s">
        <v>130</v>
      </c>
      <c r="BT210">
        <v>0</v>
      </c>
      <c r="BU210" t="s">
        <v>109</v>
      </c>
      <c r="BV210">
        <v>0</v>
      </c>
      <c r="BW210" s="9">
        <v>0</v>
      </c>
      <c r="BX210" t="s">
        <v>131</v>
      </c>
      <c r="BY210" t="s">
        <v>109</v>
      </c>
      <c r="BZ210" t="s">
        <v>109</v>
      </c>
      <c r="CA210" t="s">
        <v>132</v>
      </c>
      <c r="CD210" t="s">
        <v>109</v>
      </c>
      <c r="CE210" t="s">
        <v>133</v>
      </c>
      <c r="CF210" t="s">
        <v>134</v>
      </c>
      <c r="CG210" t="s">
        <v>135</v>
      </c>
      <c r="CI210" t="s">
        <v>136</v>
      </c>
      <c r="CM210" t="s">
        <v>339</v>
      </c>
    </row>
    <row r="211" spans="1:91">
      <c r="A211" t="s">
        <v>109</v>
      </c>
      <c r="B211" t="s">
        <v>110</v>
      </c>
      <c r="C211" t="s">
        <v>111</v>
      </c>
      <c r="D211" t="s">
        <v>112</v>
      </c>
      <c r="F211" t="s">
        <v>113</v>
      </c>
      <c r="G211" t="s">
        <v>109</v>
      </c>
      <c r="H211">
        <v>1</v>
      </c>
      <c r="I211" s="9">
        <v>0</v>
      </c>
      <c r="J211">
        <v>1</v>
      </c>
      <c r="L211">
        <v>1735097</v>
      </c>
      <c r="M211" t="s">
        <v>339</v>
      </c>
      <c r="N211" t="s">
        <v>115</v>
      </c>
      <c r="O211" s="9">
        <v>0</v>
      </c>
      <c r="P211">
        <v>1734498</v>
      </c>
      <c r="Q211" t="s">
        <v>116</v>
      </c>
      <c r="S211" s="9">
        <v>0</v>
      </c>
      <c r="T211" s="10" t="s">
        <v>117</v>
      </c>
      <c r="U211">
        <v>1734498</v>
      </c>
      <c r="V211">
        <v>2</v>
      </c>
      <c r="W211" t="s">
        <v>118</v>
      </c>
      <c r="X211" t="s">
        <v>119</v>
      </c>
      <c r="Y211">
        <v>0</v>
      </c>
      <c r="Z211" s="16">
        <v>-416858.34</v>
      </c>
      <c r="AA211">
        <v>1.1967448539971001E-2</v>
      </c>
      <c r="AB211" s="10">
        <v>-4988.7307324077301</v>
      </c>
      <c r="AC211" t="s">
        <v>120</v>
      </c>
      <c r="AF211" t="s">
        <v>121</v>
      </c>
      <c r="AI211">
        <v>0</v>
      </c>
      <c r="AJ211" s="9">
        <v>0</v>
      </c>
      <c r="AK211" s="9">
        <v>0</v>
      </c>
      <c r="AL211" t="s">
        <v>339</v>
      </c>
      <c r="AM211" t="s">
        <v>120</v>
      </c>
      <c r="AN211" s="9">
        <v>0</v>
      </c>
      <c r="AO211" t="s">
        <v>122</v>
      </c>
      <c r="AP211" t="s">
        <v>339</v>
      </c>
      <c r="AQ211">
        <v>1</v>
      </c>
      <c r="AR211">
        <v>1</v>
      </c>
      <c r="AT211" t="s">
        <v>123</v>
      </c>
      <c r="AU211" t="s">
        <v>124</v>
      </c>
      <c r="AX211" t="s">
        <v>122</v>
      </c>
      <c r="BA211">
        <v>-416858.34</v>
      </c>
      <c r="BB211" t="s">
        <v>120</v>
      </c>
      <c r="BC211">
        <v>0</v>
      </c>
      <c r="BE211" t="s">
        <v>125</v>
      </c>
      <c r="BF211">
        <v>1.21014E-2</v>
      </c>
      <c r="BG211">
        <v>19717</v>
      </c>
      <c r="BH211">
        <v>1005199</v>
      </c>
      <c r="BI211" t="s">
        <v>109</v>
      </c>
      <c r="BJ211" t="s">
        <v>126</v>
      </c>
      <c r="BL211" t="s">
        <v>127</v>
      </c>
      <c r="BM211" t="s">
        <v>128</v>
      </c>
      <c r="BN211" t="s">
        <v>129</v>
      </c>
      <c r="BO211">
        <v>85948</v>
      </c>
      <c r="BQ211">
        <v>1340</v>
      </c>
      <c r="BR211">
        <v>151537</v>
      </c>
      <c r="BS211" t="s">
        <v>130</v>
      </c>
      <c r="BT211">
        <v>0</v>
      </c>
      <c r="BU211" t="s">
        <v>109</v>
      </c>
      <c r="BV211">
        <v>0</v>
      </c>
      <c r="BW211" s="9">
        <v>0</v>
      </c>
      <c r="BX211" t="s">
        <v>131</v>
      </c>
      <c r="BY211" t="s">
        <v>109</v>
      </c>
      <c r="BZ211" t="s">
        <v>109</v>
      </c>
      <c r="CA211" t="s">
        <v>132</v>
      </c>
      <c r="CD211" t="s">
        <v>109</v>
      </c>
      <c r="CE211" t="s">
        <v>133</v>
      </c>
      <c r="CF211" t="s">
        <v>134</v>
      </c>
      <c r="CG211" t="s">
        <v>135</v>
      </c>
      <c r="CI211" t="s">
        <v>136</v>
      </c>
      <c r="CM211" t="s">
        <v>339</v>
      </c>
    </row>
    <row r="212" spans="1:91">
      <c r="A212" t="s">
        <v>109</v>
      </c>
      <c r="B212" t="s">
        <v>110</v>
      </c>
      <c r="C212" t="s">
        <v>111</v>
      </c>
      <c r="D212" t="s">
        <v>112</v>
      </c>
      <c r="F212" t="s">
        <v>113</v>
      </c>
      <c r="G212" t="s">
        <v>109</v>
      </c>
      <c r="H212">
        <v>1</v>
      </c>
      <c r="I212" s="9">
        <v>0</v>
      </c>
      <c r="J212">
        <v>1</v>
      </c>
      <c r="L212">
        <v>1735096</v>
      </c>
      <c r="M212" t="s">
        <v>339</v>
      </c>
      <c r="N212" t="s">
        <v>115</v>
      </c>
      <c r="O212" s="9">
        <v>0</v>
      </c>
      <c r="P212">
        <v>1734497</v>
      </c>
      <c r="Q212" t="s">
        <v>116</v>
      </c>
      <c r="S212" s="9">
        <v>0</v>
      </c>
      <c r="T212" s="10" t="s">
        <v>117</v>
      </c>
      <c r="U212">
        <v>1734497</v>
      </c>
      <c r="V212">
        <v>2</v>
      </c>
      <c r="W212" t="s">
        <v>118</v>
      </c>
      <c r="X212" t="s">
        <v>119</v>
      </c>
      <c r="Y212">
        <v>0</v>
      </c>
      <c r="Z212" s="16">
        <v>-332.27</v>
      </c>
      <c r="AA212">
        <v>1.1967448539971001E-2</v>
      </c>
      <c r="AB212" s="10">
        <v>-3.9764241263761599</v>
      </c>
      <c r="AC212" t="s">
        <v>120</v>
      </c>
      <c r="AF212" t="s">
        <v>121</v>
      </c>
      <c r="AI212">
        <v>0</v>
      </c>
      <c r="AJ212" s="9">
        <v>0</v>
      </c>
      <c r="AK212" s="9">
        <v>0</v>
      </c>
      <c r="AL212" t="s">
        <v>339</v>
      </c>
      <c r="AM212" t="s">
        <v>120</v>
      </c>
      <c r="AN212" s="9">
        <v>0</v>
      </c>
      <c r="AO212" t="s">
        <v>122</v>
      </c>
      <c r="AP212" t="s">
        <v>339</v>
      </c>
      <c r="AQ212">
        <v>1</v>
      </c>
      <c r="AR212">
        <v>1</v>
      </c>
      <c r="AT212" t="s">
        <v>123</v>
      </c>
      <c r="AU212" t="s">
        <v>124</v>
      </c>
      <c r="AX212" t="s">
        <v>122</v>
      </c>
      <c r="BA212">
        <v>-332.27</v>
      </c>
      <c r="BB212" t="s">
        <v>120</v>
      </c>
      <c r="BC212">
        <v>0</v>
      </c>
      <c r="BE212" t="s">
        <v>125</v>
      </c>
      <c r="BF212">
        <v>1.21014E-2</v>
      </c>
      <c r="BG212">
        <v>19717</v>
      </c>
      <c r="BH212">
        <v>1005199</v>
      </c>
      <c r="BI212" t="s">
        <v>109</v>
      </c>
      <c r="BJ212" t="s">
        <v>126</v>
      </c>
      <c r="BL212" t="s">
        <v>127</v>
      </c>
      <c r="BM212" t="s">
        <v>128</v>
      </c>
      <c r="BN212" t="s">
        <v>129</v>
      </c>
      <c r="BO212">
        <v>85948</v>
      </c>
      <c r="BQ212">
        <v>1340</v>
      </c>
      <c r="BR212">
        <v>151535</v>
      </c>
      <c r="BS212" t="s">
        <v>130</v>
      </c>
      <c r="BT212">
        <v>0</v>
      </c>
      <c r="BU212" t="s">
        <v>109</v>
      </c>
      <c r="BV212">
        <v>0</v>
      </c>
      <c r="BW212" s="9">
        <v>0</v>
      </c>
      <c r="BX212" t="s">
        <v>131</v>
      </c>
      <c r="BY212" t="s">
        <v>109</v>
      </c>
      <c r="BZ212" t="s">
        <v>109</v>
      </c>
      <c r="CA212" t="s">
        <v>132</v>
      </c>
      <c r="CD212" t="s">
        <v>109</v>
      </c>
      <c r="CE212" t="s">
        <v>133</v>
      </c>
      <c r="CF212" t="s">
        <v>134</v>
      </c>
      <c r="CG212" t="s">
        <v>135</v>
      </c>
      <c r="CI212" t="s">
        <v>136</v>
      </c>
      <c r="CM212" t="s">
        <v>339</v>
      </c>
    </row>
    <row r="213" spans="1:91">
      <c r="A213" t="s">
        <v>109</v>
      </c>
      <c r="B213" t="s">
        <v>156</v>
      </c>
      <c r="C213" t="s">
        <v>111</v>
      </c>
      <c r="D213" t="s">
        <v>157</v>
      </c>
      <c r="E213" t="s">
        <v>158</v>
      </c>
      <c r="F213" t="s">
        <v>159</v>
      </c>
      <c r="G213" t="s">
        <v>109</v>
      </c>
      <c r="H213">
        <v>1</v>
      </c>
      <c r="I213" s="9">
        <v>0</v>
      </c>
      <c r="J213">
        <v>1</v>
      </c>
      <c r="L213">
        <v>1735332</v>
      </c>
      <c r="M213" t="s">
        <v>340</v>
      </c>
      <c r="N213" t="s">
        <v>17</v>
      </c>
      <c r="O213" s="9">
        <v>0</v>
      </c>
      <c r="P213">
        <v>1734733</v>
      </c>
      <c r="S213" s="9">
        <v>0</v>
      </c>
      <c r="T213" s="10" t="s">
        <v>161</v>
      </c>
      <c r="U213">
        <v>1734733</v>
      </c>
      <c r="V213">
        <v>1</v>
      </c>
      <c r="X213" t="s">
        <v>119</v>
      </c>
      <c r="Y213">
        <v>0</v>
      </c>
      <c r="Z213" s="16">
        <v>416.7</v>
      </c>
      <c r="AA213">
        <v>0.148797345455357</v>
      </c>
      <c r="AB213" s="10">
        <v>62.0038538512472</v>
      </c>
      <c r="AC213" t="s">
        <v>120</v>
      </c>
      <c r="AF213" t="s">
        <v>146</v>
      </c>
      <c r="AI213">
        <v>0</v>
      </c>
      <c r="AJ213" s="9">
        <v>0</v>
      </c>
      <c r="AK213" s="9">
        <v>0</v>
      </c>
      <c r="AL213" t="s">
        <v>340</v>
      </c>
      <c r="AM213" t="s">
        <v>120</v>
      </c>
      <c r="AN213" s="9">
        <v>0</v>
      </c>
      <c r="AO213" t="s">
        <v>122</v>
      </c>
      <c r="AQ213">
        <v>0</v>
      </c>
      <c r="AR213" s="9">
        <v>0</v>
      </c>
      <c r="AT213" t="s">
        <v>123</v>
      </c>
      <c r="AU213" t="s">
        <v>157</v>
      </c>
      <c r="AX213" t="s">
        <v>122</v>
      </c>
      <c r="BA213">
        <v>0</v>
      </c>
      <c r="BB213" t="s">
        <v>120</v>
      </c>
      <c r="BC213">
        <v>0</v>
      </c>
      <c r="BD213" t="s">
        <v>341</v>
      </c>
      <c r="BE213" t="s">
        <v>125</v>
      </c>
      <c r="BF213">
        <v>0.14874419999999999</v>
      </c>
      <c r="BG213">
        <v>19717</v>
      </c>
      <c r="BH213">
        <v>1005199</v>
      </c>
      <c r="BI213" t="s">
        <v>109</v>
      </c>
      <c r="BJ213" t="s">
        <v>126</v>
      </c>
      <c r="BL213" t="s">
        <v>127</v>
      </c>
      <c r="BM213" t="s">
        <v>128</v>
      </c>
      <c r="BN213" t="s">
        <v>129</v>
      </c>
      <c r="BO213">
        <v>85948</v>
      </c>
      <c r="BQ213">
        <v>1385</v>
      </c>
      <c r="BR213">
        <v>241635</v>
      </c>
      <c r="BS213" t="s">
        <v>130</v>
      </c>
      <c r="BT213">
        <v>0</v>
      </c>
      <c r="BU213" t="s">
        <v>109</v>
      </c>
      <c r="BV213">
        <v>0</v>
      </c>
      <c r="BW213" s="9">
        <v>0</v>
      </c>
      <c r="BX213" t="s">
        <v>163</v>
      </c>
      <c r="BZ213" t="s">
        <v>109</v>
      </c>
      <c r="CA213" t="s">
        <v>132</v>
      </c>
      <c r="CD213" t="s">
        <v>109</v>
      </c>
      <c r="CF213" t="s">
        <v>161</v>
      </c>
      <c r="CG213" t="s">
        <v>152</v>
      </c>
      <c r="CI213" t="s">
        <v>154</v>
      </c>
      <c r="CM213" t="s">
        <v>340</v>
      </c>
    </row>
    <row r="214" spans="1:91">
      <c r="A214" t="s">
        <v>109</v>
      </c>
      <c r="B214" t="s">
        <v>110</v>
      </c>
      <c r="C214" t="s">
        <v>111</v>
      </c>
      <c r="D214" t="s">
        <v>112</v>
      </c>
      <c r="F214" t="s">
        <v>113</v>
      </c>
      <c r="G214" t="s">
        <v>109</v>
      </c>
      <c r="H214">
        <v>1</v>
      </c>
      <c r="I214" s="9">
        <v>0</v>
      </c>
      <c r="J214">
        <v>1</v>
      </c>
      <c r="L214">
        <v>1734932</v>
      </c>
      <c r="M214" t="s">
        <v>342</v>
      </c>
      <c r="N214" t="s">
        <v>167</v>
      </c>
      <c r="O214" s="9">
        <v>0</v>
      </c>
      <c r="P214">
        <v>1734333</v>
      </c>
      <c r="Q214" t="s">
        <v>116</v>
      </c>
      <c r="S214" s="9">
        <v>0</v>
      </c>
      <c r="T214" s="10" t="s">
        <v>117</v>
      </c>
      <c r="U214">
        <v>1734333</v>
      </c>
      <c r="V214">
        <v>2</v>
      </c>
      <c r="W214" t="s">
        <v>118</v>
      </c>
      <c r="X214" t="s">
        <v>119</v>
      </c>
      <c r="Y214">
        <v>0</v>
      </c>
      <c r="Z214" s="16">
        <v>-239411.47</v>
      </c>
      <c r="AA214">
        <v>0.148797345455357</v>
      </c>
      <c r="AB214" s="10">
        <v>-35623.791207564798</v>
      </c>
      <c r="AC214" t="s">
        <v>120</v>
      </c>
      <c r="AF214" t="s">
        <v>121</v>
      </c>
      <c r="AI214">
        <v>0</v>
      </c>
      <c r="AJ214" s="9">
        <v>0</v>
      </c>
      <c r="AK214" s="9">
        <v>0</v>
      </c>
      <c r="AL214" t="s">
        <v>342</v>
      </c>
      <c r="AM214" t="s">
        <v>120</v>
      </c>
      <c r="AN214" s="9">
        <v>0</v>
      </c>
      <c r="AO214" t="s">
        <v>122</v>
      </c>
      <c r="AP214" t="s">
        <v>342</v>
      </c>
      <c r="AQ214">
        <v>1</v>
      </c>
      <c r="AR214">
        <v>1</v>
      </c>
      <c r="AT214" t="s">
        <v>123</v>
      </c>
      <c r="AU214" t="s">
        <v>124</v>
      </c>
      <c r="AX214" t="s">
        <v>122</v>
      </c>
      <c r="BA214">
        <v>-239411.47</v>
      </c>
      <c r="BB214" t="s">
        <v>120</v>
      </c>
      <c r="BC214">
        <v>0</v>
      </c>
      <c r="BE214" t="s">
        <v>125</v>
      </c>
      <c r="BF214">
        <v>0.14860300000000001</v>
      </c>
      <c r="BG214">
        <v>19717</v>
      </c>
      <c r="BH214">
        <v>1005199</v>
      </c>
      <c r="BI214" t="s">
        <v>109</v>
      </c>
      <c r="BJ214" t="s">
        <v>126</v>
      </c>
      <c r="BL214" t="s">
        <v>127</v>
      </c>
      <c r="BM214" t="s">
        <v>128</v>
      </c>
      <c r="BN214" t="s">
        <v>129</v>
      </c>
      <c r="BO214">
        <v>85948</v>
      </c>
      <c r="BQ214">
        <v>1276</v>
      </c>
      <c r="BR214">
        <v>732267</v>
      </c>
      <c r="BS214" t="s">
        <v>130</v>
      </c>
      <c r="BT214">
        <v>0</v>
      </c>
      <c r="BU214" t="s">
        <v>109</v>
      </c>
      <c r="BV214">
        <v>0</v>
      </c>
      <c r="BW214" s="9">
        <v>0</v>
      </c>
      <c r="BX214" t="s">
        <v>131</v>
      </c>
      <c r="BY214" t="s">
        <v>109</v>
      </c>
      <c r="BZ214" t="s">
        <v>109</v>
      </c>
      <c r="CA214" t="s">
        <v>132</v>
      </c>
      <c r="CD214" t="s">
        <v>109</v>
      </c>
      <c r="CE214" t="s">
        <v>133</v>
      </c>
      <c r="CF214" t="s">
        <v>134</v>
      </c>
      <c r="CG214" t="s">
        <v>135</v>
      </c>
      <c r="CI214" t="s">
        <v>136</v>
      </c>
      <c r="CM214" t="s">
        <v>342</v>
      </c>
    </row>
    <row r="215" spans="1:91">
      <c r="A215" t="s">
        <v>109</v>
      </c>
      <c r="B215" t="s">
        <v>110</v>
      </c>
      <c r="C215" t="s">
        <v>111</v>
      </c>
      <c r="D215" t="s">
        <v>112</v>
      </c>
      <c r="F215" t="s">
        <v>113</v>
      </c>
      <c r="G215" t="s">
        <v>109</v>
      </c>
      <c r="H215">
        <v>1</v>
      </c>
      <c r="I215" s="9">
        <v>0</v>
      </c>
      <c r="J215">
        <v>1</v>
      </c>
      <c r="L215">
        <v>1734939</v>
      </c>
      <c r="M215" t="s">
        <v>342</v>
      </c>
      <c r="N215" t="s">
        <v>115</v>
      </c>
      <c r="O215" s="9">
        <v>0</v>
      </c>
      <c r="P215">
        <v>1734340</v>
      </c>
      <c r="Q215" t="s">
        <v>116</v>
      </c>
      <c r="S215" s="9">
        <v>0</v>
      </c>
      <c r="T215" s="10" t="s">
        <v>117</v>
      </c>
      <c r="U215">
        <v>1734340</v>
      </c>
      <c r="V215">
        <v>2</v>
      </c>
      <c r="W215" t="s">
        <v>118</v>
      </c>
      <c r="X215" t="s">
        <v>119</v>
      </c>
      <c r="Y215">
        <v>0</v>
      </c>
      <c r="Z215" s="16">
        <v>-48454993.57</v>
      </c>
      <c r="AA215">
        <v>0.148797345455357</v>
      </c>
      <c r="AB215" s="10">
        <v>-7209974.4172723899</v>
      </c>
      <c r="AC215" t="s">
        <v>120</v>
      </c>
      <c r="AF215" t="s">
        <v>121</v>
      </c>
      <c r="AI215">
        <v>0</v>
      </c>
      <c r="AJ215" s="9">
        <v>0</v>
      </c>
      <c r="AK215" s="9">
        <v>0</v>
      </c>
      <c r="AL215" t="s">
        <v>342</v>
      </c>
      <c r="AM215" t="s">
        <v>120</v>
      </c>
      <c r="AN215" s="9">
        <v>0</v>
      </c>
      <c r="AO215" t="s">
        <v>122</v>
      </c>
      <c r="AP215" t="s">
        <v>342</v>
      </c>
      <c r="AQ215">
        <v>1</v>
      </c>
      <c r="AR215">
        <v>1</v>
      </c>
      <c r="AT215" t="s">
        <v>123</v>
      </c>
      <c r="AU215" t="s">
        <v>124</v>
      </c>
      <c r="AX215" t="s">
        <v>122</v>
      </c>
      <c r="BA215">
        <v>-48454993.57</v>
      </c>
      <c r="BB215" t="s">
        <v>120</v>
      </c>
      <c r="BC215">
        <v>0</v>
      </c>
      <c r="BE215" t="s">
        <v>125</v>
      </c>
      <c r="BF215">
        <v>0.14860300000000001</v>
      </c>
      <c r="BG215">
        <v>19717</v>
      </c>
      <c r="BH215">
        <v>1005199</v>
      </c>
      <c r="BI215" t="s">
        <v>109</v>
      </c>
      <c r="BJ215" t="s">
        <v>126</v>
      </c>
      <c r="BL215" t="s">
        <v>127</v>
      </c>
      <c r="BM215" t="s">
        <v>128</v>
      </c>
      <c r="BN215" t="s">
        <v>129</v>
      </c>
      <c r="BO215">
        <v>85948</v>
      </c>
      <c r="BQ215">
        <v>1276</v>
      </c>
      <c r="BR215">
        <v>732249</v>
      </c>
      <c r="BS215" t="s">
        <v>130</v>
      </c>
      <c r="BT215">
        <v>0</v>
      </c>
      <c r="BU215" t="s">
        <v>109</v>
      </c>
      <c r="BV215">
        <v>0</v>
      </c>
      <c r="BW215" s="9">
        <v>0</v>
      </c>
      <c r="BX215" t="s">
        <v>131</v>
      </c>
      <c r="BY215" t="s">
        <v>109</v>
      </c>
      <c r="BZ215" t="s">
        <v>109</v>
      </c>
      <c r="CA215" t="s">
        <v>132</v>
      </c>
      <c r="CD215" t="s">
        <v>109</v>
      </c>
      <c r="CE215" t="s">
        <v>133</v>
      </c>
      <c r="CF215" t="s">
        <v>134</v>
      </c>
      <c r="CG215" t="s">
        <v>135</v>
      </c>
      <c r="CI215" t="s">
        <v>136</v>
      </c>
      <c r="CM215" t="s">
        <v>342</v>
      </c>
    </row>
    <row r="216" spans="1:91">
      <c r="A216" t="s">
        <v>109</v>
      </c>
      <c r="B216" t="s">
        <v>110</v>
      </c>
      <c r="C216" t="s">
        <v>111</v>
      </c>
      <c r="D216" t="s">
        <v>112</v>
      </c>
      <c r="F216" t="s">
        <v>113</v>
      </c>
      <c r="G216" t="s">
        <v>109</v>
      </c>
      <c r="H216">
        <v>1</v>
      </c>
      <c r="I216" s="9">
        <v>0</v>
      </c>
      <c r="J216">
        <v>1</v>
      </c>
      <c r="L216">
        <v>1734942</v>
      </c>
      <c r="M216" t="s">
        <v>342</v>
      </c>
      <c r="N216" t="s">
        <v>115</v>
      </c>
      <c r="O216" s="9">
        <v>0</v>
      </c>
      <c r="P216">
        <v>1734343</v>
      </c>
      <c r="Q216" t="s">
        <v>116</v>
      </c>
      <c r="S216" s="9">
        <v>0</v>
      </c>
      <c r="T216" s="10" t="s">
        <v>117</v>
      </c>
      <c r="U216">
        <v>1734343</v>
      </c>
      <c r="V216">
        <v>2</v>
      </c>
      <c r="W216" t="s">
        <v>118</v>
      </c>
      <c r="X216" t="s">
        <v>119</v>
      </c>
      <c r="Y216">
        <v>0</v>
      </c>
      <c r="Z216" s="16">
        <v>-8529870.4900000002</v>
      </c>
      <c r="AA216">
        <v>0.148797345455357</v>
      </c>
      <c r="AB216" s="10">
        <v>-1269222.08598998</v>
      </c>
      <c r="AC216" t="s">
        <v>120</v>
      </c>
      <c r="AF216" t="s">
        <v>121</v>
      </c>
      <c r="AI216">
        <v>0</v>
      </c>
      <c r="AJ216" s="9">
        <v>0</v>
      </c>
      <c r="AK216" s="9">
        <v>0</v>
      </c>
      <c r="AL216" t="s">
        <v>342</v>
      </c>
      <c r="AM216" t="s">
        <v>120</v>
      </c>
      <c r="AN216" s="9">
        <v>0</v>
      </c>
      <c r="AO216" t="s">
        <v>122</v>
      </c>
      <c r="AP216" t="s">
        <v>342</v>
      </c>
      <c r="AQ216">
        <v>1</v>
      </c>
      <c r="AR216">
        <v>1</v>
      </c>
      <c r="AT216" t="s">
        <v>123</v>
      </c>
      <c r="AU216" t="s">
        <v>124</v>
      </c>
      <c r="AX216" t="s">
        <v>122</v>
      </c>
      <c r="BA216">
        <v>-8529870.4900000002</v>
      </c>
      <c r="BB216" t="s">
        <v>120</v>
      </c>
      <c r="BC216">
        <v>0</v>
      </c>
      <c r="BE216" t="s">
        <v>125</v>
      </c>
      <c r="BF216">
        <v>0.14860300000000001</v>
      </c>
      <c r="BG216">
        <v>19717</v>
      </c>
      <c r="BH216">
        <v>1005199</v>
      </c>
      <c r="BI216" t="s">
        <v>109</v>
      </c>
      <c r="BJ216" t="s">
        <v>126</v>
      </c>
      <c r="BL216" t="s">
        <v>127</v>
      </c>
      <c r="BM216" t="s">
        <v>128</v>
      </c>
      <c r="BN216" t="s">
        <v>129</v>
      </c>
      <c r="BO216">
        <v>85948</v>
      </c>
      <c r="BQ216">
        <v>1276</v>
      </c>
      <c r="BR216">
        <v>732255</v>
      </c>
      <c r="BS216" t="s">
        <v>130</v>
      </c>
      <c r="BT216">
        <v>0</v>
      </c>
      <c r="BU216" t="s">
        <v>109</v>
      </c>
      <c r="BV216">
        <v>0</v>
      </c>
      <c r="BW216" s="9">
        <v>0</v>
      </c>
      <c r="BX216" t="s">
        <v>131</v>
      </c>
      <c r="BY216" t="s">
        <v>109</v>
      </c>
      <c r="BZ216" t="s">
        <v>109</v>
      </c>
      <c r="CA216" t="s">
        <v>132</v>
      </c>
      <c r="CD216" t="s">
        <v>109</v>
      </c>
      <c r="CE216" t="s">
        <v>133</v>
      </c>
      <c r="CF216" t="s">
        <v>134</v>
      </c>
      <c r="CG216" t="s">
        <v>135</v>
      </c>
      <c r="CI216" t="s">
        <v>136</v>
      </c>
      <c r="CM216" t="s">
        <v>342</v>
      </c>
    </row>
    <row r="217" spans="1:91">
      <c r="A217" t="s">
        <v>109</v>
      </c>
      <c r="B217" t="s">
        <v>110</v>
      </c>
      <c r="C217" t="s">
        <v>111</v>
      </c>
      <c r="D217" t="s">
        <v>112</v>
      </c>
      <c r="F217" t="s">
        <v>113</v>
      </c>
      <c r="G217" t="s">
        <v>109</v>
      </c>
      <c r="H217">
        <v>1</v>
      </c>
      <c r="I217" s="9">
        <v>0</v>
      </c>
      <c r="J217">
        <v>1</v>
      </c>
      <c r="L217">
        <v>1734927</v>
      </c>
      <c r="M217" t="s">
        <v>342</v>
      </c>
      <c r="N217" t="s">
        <v>167</v>
      </c>
      <c r="O217" s="9">
        <v>0</v>
      </c>
      <c r="P217">
        <v>1734328</v>
      </c>
      <c r="Q217" t="s">
        <v>116</v>
      </c>
      <c r="S217" s="9">
        <v>0</v>
      </c>
      <c r="T217" s="10" t="s">
        <v>117</v>
      </c>
      <c r="U217">
        <v>1734328</v>
      </c>
      <c r="V217">
        <v>2</v>
      </c>
      <c r="W217" t="s">
        <v>118</v>
      </c>
      <c r="X217" t="s">
        <v>119</v>
      </c>
      <c r="Y217">
        <v>0</v>
      </c>
      <c r="Z217" s="16">
        <v>-134833.54</v>
      </c>
      <c r="AA217">
        <v>0.148797345455357</v>
      </c>
      <c r="AB217" s="10">
        <v>-20062.872830348599</v>
      </c>
      <c r="AC217" t="s">
        <v>120</v>
      </c>
      <c r="AF217" t="s">
        <v>121</v>
      </c>
      <c r="AI217">
        <v>0</v>
      </c>
      <c r="AJ217" s="9">
        <v>0</v>
      </c>
      <c r="AK217" s="9">
        <v>0</v>
      </c>
      <c r="AL217" t="s">
        <v>342</v>
      </c>
      <c r="AM217" t="s">
        <v>120</v>
      </c>
      <c r="AN217" s="9">
        <v>0</v>
      </c>
      <c r="AO217" t="s">
        <v>122</v>
      </c>
      <c r="AP217" t="s">
        <v>342</v>
      </c>
      <c r="AQ217">
        <v>1</v>
      </c>
      <c r="AR217">
        <v>1</v>
      </c>
      <c r="AT217" t="s">
        <v>123</v>
      </c>
      <c r="AU217" t="s">
        <v>124</v>
      </c>
      <c r="AX217" t="s">
        <v>122</v>
      </c>
      <c r="BA217">
        <v>-134833.54</v>
      </c>
      <c r="BB217" t="s">
        <v>120</v>
      </c>
      <c r="BC217">
        <v>0</v>
      </c>
      <c r="BE217" t="s">
        <v>125</v>
      </c>
      <c r="BF217">
        <v>0.14860300000000001</v>
      </c>
      <c r="BG217">
        <v>19717</v>
      </c>
      <c r="BH217">
        <v>1005199</v>
      </c>
      <c r="BI217" t="s">
        <v>109</v>
      </c>
      <c r="BJ217" t="s">
        <v>126</v>
      </c>
      <c r="BL217" t="s">
        <v>127</v>
      </c>
      <c r="BM217" t="s">
        <v>128</v>
      </c>
      <c r="BN217" t="s">
        <v>129</v>
      </c>
      <c r="BO217">
        <v>85948</v>
      </c>
      <c r="BQ217">
        <v>1276</v>
      </c>
      <c r="BR217">
        <v>732257</v>
      </c>
      <c r="BS217" t="s">
        <v>130</v>
      </c>
      <c r="BT217">
        <v>0</v>
      </c>
      <c r="BU217" t="s">
        <v>109</v>
      </c>
      <c r="BV217">
        <v>0</v>
      </c>
      <c r="BW217" s="9">
        <v>0</v>
      </c>
      <c r="BX217" t="s">
        <v>131</v>
      </c>
      <c r="BY217" t="s">
        <v>109</v>
      </c>
      <c r="BZ217" t="s">
        <v>109</v>
      </c>
      <c r="CA217" t="s">
        <v>132</v>
      </c>
      <c r="CD217" t="s">
        <v>109</v>
      </c>
      <c r="CE217" t="s">
        <v>133</v>
      </c>
      <c r="CF217" t="s">
        <v>134</v>
      </c>
      <c r="CG217" t="s">
        <v>135</v>
      </c>
      <c r="CI217" t="s">
        <v>136</v>
      </c>
      <c r="CM217" t="s">
        <v>342</v>
      </c>
    </row>
    <row r="218" spans="1:91">
      <c r="A218" t="s">
        <v>109</v>
      </c>
      <c r="B218" t="s">
        <v>110</v>
      </c>
      <c r="C218" t="s">
        <v>111</v>
      </c>
      <c r="D218" t="s">
        <v>112</v>
      </c>
      <c r="F218" t="s">
        <v>113</v>
      </c>
      <c r="G218" t="s">
        <v>109</v>
      </c>
      <c r="H218">
        <v>1</v>
      </c>
      <c r="I218" s="9">
        <v>0</v>
      </c>
      <c r="J218">
        <v>1</v>
      </c>
      <c r="L218">
        <v>1734935</v>
      </c>
      <c r="M218" t="s">
        <v>342</v>
      </c>
      <c r="N218" t="s">
        <v>115</v>
      </c>
      <c r="O218" s="9">
        <v>0</v>
      </c>
      <c r="P218">
        <v>1734336</v>
      </c>
      <c r="Q218" t="s">
        <v>116</v>
      </c>
      <c r="S218" s="9">
        <v>0</v>
      </c>
      <c r="T218" s="10" t="s">
        <v>117</v>
      </c>
      <c r="U218">
        <v>1734336</v>
      </c>
      <c r="V218">
        <v>2</v>
      </c>
      <c r="W218" t="s">
        <v>118</v>
      </c>
      <c r="X218" t="s">
        <v>119</v>
      </c>
      <c r="Y218">
        <v>0</v>
      </c>
      <c r="Z218" s="16">
        <v>-586640095.38999903</v>
      </c>
      <c r="AA218">
        <v>0.148797345455357</v>
      </c>
      <c r="AB218" s="15">
        <v>-87290488.931709394</v>
      </c>
      <c r="AC218" t="s">
        <v>120</v>
      </c>
      <c r="AF218" t="s">
        <v>121</v>
      </c>
      <c r="AI218">
        <v>0</v>
      </c>
      <c r="AJ218" s="9">
        <v>0</v>
      </c>
      <c r="AK218" s="9">
        <v>0</v>
      </c>
      <c r="AL218" t="s">
        <v>342</v>
      </c>
      <c r="AM218" t="s">
        <v>120</v>
      </c>
      <c r="AN218" s="9">
        <v>0</v>
      </c>
      <c r="AO218" t="s">
        <v>122</v>
      </c>
      <c r="AP218" t="s">
        <v>342</v>
      </c>
      <c r="AQ218">
        <v>1</v>
      </c>
      <c r="AR218">
        <v>1</v>
      </c>
      <c r="AT218" t="s">
        <v>123</v>
      </c>
      <c r="AU218" t="s">
        <v>124</v>
      </c>
      <c r="AX218" t="s">
        <v>122</v>
      </c>
      <c r="BA218">
        <v>-586640095.38999999</v>
      </c>
      <c r="BB218" t="s">
        <v>120</v>
      </c>
      <c r="BC218">
        <v>0</v>
      </c>
      <c r="BE218" t="s">
        <v>125</v>
      </c>
      <c r="BF218">
        <v>0.14860300000000001</v>
      </c>
      <c r="BG218">
        <v>19717</v>
      </c>
      <c r="BH218">
        <v>1005199</v>
      </c>
      <c r="BI218" t="s">
        <v>109</v>
      </c>
      <c r="BJ218" t="s">
        <v>126</v>
      </c>
      <c r="BL218" t="s">
        <v>127</v>
      </c>
      <c r="BM218" t="s">
        <v>128</v>
      </c>
      <c r="BN218" t="s">
        <v>129</v>
      </c>
      <c r="BO218">
        <v>85948</v>
      </c>
      <c r="BQ218">
        <v>1276</v>
      </c>
      <c r="BR218">
        <v>732271</v>
      </c>
      <c r="BS218" t="s">
        <v>130</v>
      </c>
      <c r="BT218">
        <v>0</v>
      </c>
      <c r="BU218" t="s">
        <v>109</v>
      </c>
      <c r="BV218">
        <v>0</v>
      </c>
      <c r="BW218" s="9">
        <v>0</v>
      </c>
      <c r="BX218" t="s">
        <v>131</v>
      </c>
      <c r="BY218" t="s">
        <v>109</v>
      </c>
      <c r="BZ218" t="s">
        <v>109</v>
      </c>
      <c r="CA218" t="s">
        <v>132</v>
      </c>
      <c r="CD218" t="s">
        <v>109</v>
      </c>
      <c r="CE218" t="s">
        <v>133</v>
      </c>
      <c r="CF218" t="s">
        <v>134</v>
      </c>
      <c r="CG218" t="s">
        <v>135</v>
      </c>
      <c r="CI218" t="s">
        <v>136</v>
      </c>
      <c r="CM218" t="s">
        <v>342</v>
      </c>
    </row>
    <row r="219" spans="1:91">
      <c r="A219" t="s">
        <v>109</v>
      </c>
      <c r="B219" t="s">
        <v>156</v>
      </c>
      <c r="C219" t="s">
        <v>111</v>
      </c>
      <c r="D219" t="s">
        <v>157</v>
      </c>
      <c r="E219" t="s">
        <v>158</v>
      </c>
      <c r="F219" t="s">
        <v>159</v>
      </c>
      <c r="G219" t="s">
        <v>109</v>
      </c>
      <c r="H219">
        <v>1</v>
      </c>
      <c r="I219" s="9">
        <v>0</v>
      </c>
      <c r="J219">
        <v>1</v>
      </c>
      <c r="L219">
        <v>1735331</v>
      </c>
      <c r="M219" t="s">
        <v>342</v>
      </c>
      <c r="N219" t="s">
        <v>17</v>
      </c>
      <c r="O219" s="9">
        <v>0</v>
      </c>
      <c r="P219">
        <v>1734732</v>
      </c>
      <c r="S219" s="9">
        <v>0</v>
      </c>
      <c r="T219" s="10" t="s">
        <v>161</v>
      </c>
      <c r="U219">
        <v>1734732</v>
      </c>
      <c r="V219">
        <v>1</v>
      </c>
      <c r="X219" t="s">
        <v>119</v>
      </c>
      <c r="Y219">
        <v>0</v>
      </c>
      <c r="Z219" s="16">
        <v>810036.68</v>
      </c>
      <c r="AA219">
        <v>0.148797345455357</v>
      </c>
      <c r="AB219" s="10">
        <v>120531.30770547</v>
      </c>
      <c r="AC219" t="s">
        <v>120</v>
      </c>
      <c r="AF219" t="s">
        <v>146</v>
      </c>
      <c r="AI219">
        <v>0</v>
      </c>
      <c r="AJ219" s="9">
        <v>0</v>
      </c>
      <c r="AK219" s="9">
        <v>0</v>
      </c>
      <c r="AL219" t="s">
        <v>342</v>
      </c>
      <c r="AM219" t="s">
        <v>120</v>
      </c>
      <c r="AN219" s="9">
        <v>0</v>
      </c>
      <c r="AO219" t="s">
        <v>122</v>
      </c>
      <c r="AQ219">
        <v>0</v>
      </c>
      <c r="AR219" s="9">
        <v>0</v>
      </c>
      <c r="AT219" t="s">
        <v>123</v>
      </c>
      <c r="AU219" t="s">
        <v>157</v>
      </c>
      <c r="AX219" t="s">
        <v>122</v>
      </c>
      <c r="BA219">
        <v>0</v>
      </c>
      <c r="BB219" t="s">
        <v>120</v>
      </c>
      <c r="BC219">
        <v>0</v>
      </c>
      <c r="BD219" t="s">
        <v>343</v>
      </c>
      <c r="BE219" t="s">
        <v>125</v>
      </c>
      <c r="BF219">
        <v>0.14860300000000001</v>
      </c>
      <c r="BG219">
        <v>19717</v>
      </c>
      <c r="BH219">
        <v>1005199</v>
      </c>
      <c r="BI219" t="s">
        <v>109</v>
      </c>
      <c r="BJ219" t="s">
        <v>126</v>
      </c>
      <c r="BL219" t="s">
        <v>127</v>
      </c>
      <c r="BM219" t="s">
        <v>128</v>
      </c>
      <c r="BN219" t="s">
        <v>129</v>
      </c>
      <c r="BO219">
        <v>85948</v>
      </c>
      <c r="BQ219">
        <v>1273</v>
      </c>
      <c r="BR219">
        <v>368290</v>
      </c>
      <c r="BS219" t="s">
        <v>130</v>
      </c>
      <c r="BT219">
        <v>0</v>
      </c>
      <c r="BU219" t="s">
        <v>109</v>
      </c>
      <c r="BV219">
        <v>0</v>
      </c>
      <c r="BW219" s="9">
        <v>0</v>
      </c>
      <c r="BX219" t="s">
        <v>163</v>
      </c>
      <c r="BZ219" t="s">
        <v>109</v>
      </c>
      <c r="CA219" t="s">
        <v>132</v>
      </c>
      <c r="CD219" t="s">
        <v>109</v>
      </c>
      <c r="CF219" t="s">
        <v>161</v>
      </c>
      <c r="CG219" t="s">
        <v>152</v>
      </c>
      <c r="CI219" t="s">
        <v>154</v>
      </c>
      <c r="CM219" t="s">
        <v>342</v>
      </c>
    </row>
    <row r="220" spans="1:91">
      <c r="A220" t="s">
        <v>109</v>
      </c>
      <c r="B220" t="s">
        <v>110</v>
      </c>
      <c r="C220" t="s">
        <v>111</v>
      </c>
      <c r="D220" t="s">
        <v>112</v>
      </c>
      <c r="F220" t="s">
        <v>113</v>
      </c>
      <c r="G220" t="s">
        <v>109</v>
      </c>
      <c r="H220">
        <v>1</v>
      </c>
      <c r="I220" s="9">
        <v>0</v>
      </c>
      <c r="J220">
        <v>1</v>
      </c>
      <c r="L220">
        <v>1734928</v>
      </c>
      <c r="M220" t="s">
        <v>342</v>
      </c>
      <c r="N220" t="s">
        <v>115</v>
      </c>
      <c r="O220" s="9">
        <v>0</v>
      </c>
      <c r="P220">
        <v>1734329</v>
      </c>
      <c r="Q220" t="s">
        <v>116</v>
      </c>
      <c r="S220" s="9">
        <v>0</v>
      </c>
      <c r="T220" s="10" t="s">
        <v>117</v>
      </c>
      <c r="U220">
        <v>1734329</v>
      </c>
      <c r="V220">
        <v>2</v>
      </c>
      <c r="W220" t="s">
        <v>118</v>
      </c>
      <c r="X220" t="s">
        <v>119</v>
      </c>
      <c r="Y220">
        <v>0</v>
      </c>
      <c r="Z220" s="16">
        <v>-514967.6</v>
      </c>
      <c r="AA220">
        <v>0.148797345455357</v>
      </c>
      <c r="AB220" s="10">
        <v>-76625.811875516098</v>
      </c>
      <c r="AC220" t="s">
        <v>120</v>
      </c>
      <c r="AF220" t="s">
        <v>121</v>
      </c>
      <c r="AI220">
        <v>0</v>
      </c>
      <c r="AJ220" s="9">
        <v>0</v>
      </c>
      <c r="AK220" s="9">
        <v>0</v>
      </c>
      <c r="AL220" t="s">
        <v>342</v>
      </c>
      <c r="AM220" t="s">
        <v>120</v>
      </c>
      <c r="AN220" s="9">
        <v>0</v>
      </c>
      <c r="AO220" t="s">
        <v>122</v>
      </c>
      <c r="AP220" t="s">
        <v>342</v>
      </c>
      <c r="AQ220">
        <v>1</v>
      </c>
      <c r="AR220">
        <v>1</v>
      </c>
      <c r="AT220" t="s">
        <v>123</v>
      </c>
      <c r="AU220" t="s">
        <v>124</v>
      </c>
      <c r="AX220" t="s">
        <v>122</v>
      </c>
      <c r="BA220">
        <v>-514967.6</v>
      </c>
      <c r="BB220" t="s">
        <v>120</v>
      </c>
      <c r="BC220">
        <v>0</v>
      </c>
      <c r="BE220" t="s">
        <v>125</v>
      </c>
      <c r="BF220">
        <v>0.14860300000000001</v>
      </c>
      <c r="BG220">
        <v>19717</v>
      </c>
      <c r="BH220">
        <v>1005199</v>
      </c>
      <c r="BI220" t="s">
        <v>109</v>
      </c>
      <c r="BJ220" t="s">
        <v>126</v>
      </c>
      <c r="BL220" t="s">
        <v>127</v>
      </c>
      <c r="BM220" t="s">
        <v>128</v>
      </c>
      <c r="BN220" t="s">
        <v>129</v>
      </c>
      <c r="BO220">
        <v>85948</v>
      </c>
      <c r="BQ220">
        <v>1276</v>
      </c>
      <c r="BR220">
        <v>732259</v>
      </c>
      <c r="BS220" t="s">
        <v>130</v>
      </c>
      <c r="BT220">
        <v>0</v>
      </c>
      <c r="BU220" t="s">
        <v>109</v>
      </c>
      <c r="BV220">
        <v>0</v>
      </c>
      <c r="BW220" s="9">
        <v>0</v>
      </c>
      <c r="BX220" t="s">
        <v>131</v>
      </c>
      <c r="BY220" t="s">
        <v>109</v>
      </c>
      <c r="BZ220" t="s">
        <v>109</v>
      </c>
      <c r="CA220" t="s">
        <v>132</v>
      </c>
      <c r="CD220" t="s">
        <v>109</v>
      </c>
      <c r="CE220" t="s">
        <v>133</v>
      </c>
      <c r="CF220" t="s">
        <v>134</v>
      </c>
      <c r="CG220" t="s">
        <v>135</v>
      </c>
      <c r="CI220" t="s">
        <v>136</v>
      </c>
      <c r="CM220" t="s">
        <v>342</v>
      </c>
    </row>
    <row r="221" spans="1:91">
      <c r="A221" t="s">
        <v>109</v>
      </c>
      <c r="B221" t="s">
        <v>110</v>
      </c>
      <c r="C221" t="s">
        <v>111</v>
      </c>
      <c r="D221" t="s">
        <v>112</v>
      </c>
      <c r="F221" t="s">
        <v>113</v>
      </c>
      <c r="G221" t="s">
        <v>109</v>
      </c>
      <c r="H221">
        <v>1</v>
      </c>
      <c r="I221" s="9">
        <v>0</v>
      </c>
      <c r="J221">
        <v>1</v>
      </c>
      <c r="L221">
        <v>1734941</v>
      </c>
      <c r="M221" t="s">
        <v>342</v>
      </c>
      <c r="N221" t="s">
        <v>115</v>
      </c>
      <c r="O221" s="9">
        <v>0</v>
      </c>
      <c r="P221">
        <v>1734342</v>
      </c>
      <c r="Q221" t="s">
        <v>116</v>
      </c>
      <c r="S221" s="9">
        <v>0</v>
      </c>
      <c r="T221" s="10" t="s">
        <v>117</v>
      </c>
      <c r="U221">
        <v>1734342</v>
      </c>
      <c r="V221">
        <v>2</v>
      </c>
      <c r="W221" t="s">
        <v>118</v>
      </c>
      <c r="X221" t="s">
        <v>119</v>
      </c>
      <c r="Y221">
        <v>0</v>
      </c>
      <c r="Z221" s="16">
        <v>-134553.62</v>
      </c>
      <c r="AA221">
        <v>0.148797345455357</v>
      </c>
      <c r="AB221" s="10">
        <v>-20021.221477408799</v>
      </c>
      <c r="AC221" t="s">
        <v>120</v>
      </c>
      <c r="AF221" t="s">
        <v>121</v>
      </c>
      <c r="AI221">
        <v>0</v>
      </c>
      <c r="AJ221" s="9">
        <v>0</v>
      </c>
      <c r="AK221" s="9">
        <v>0</v>
      </c>
      <c r="AL221" t="s">
        <v>342</v>
      </c>
      <c r="AM221" t="s">
        <v>120</v>
      </c>
      <c r="AN221" s="9">
        <v>0</v>
      </c>
      <c r="AO221" t="s">
        <v>122</v>
      </c>
      <c r="AP221" t="s">
        <v>342</v>
      </c>
      <c r="AQ221">
        <v>1</v>
      </c>
      <c r="AR221">
        <v>1</v>
      </c>
      <c r="AT221" t="s">
        <v>123</v>
      </c>
      <c r="AU221" t="s">
        <v>124</v>
      </c>
      <c r="AX221" t="s">
        <v>122</v>
      </c>
      <c r="BA221">
        <v>-134553.62</v>
      </c>
      <c r="BB221" t="s">
        <v>120</v>
      </c>
      <c r="BC221">
        <v>0</v>
      </c>
      <c r="BE221" t="s">
        <v>125</v>
      </c>
      <c r="BF221">
        <v>0.14860300000000001</v>
      </c>
      <c r="BG221">
        <v>19717</v>
      </c>
      <c r="BH221">
        <v>1005199</v>
      </c>
      <c r="BI221" t="s">
        <v>109</v>
      </c>
      <c r="BJ221" t="s">
        <v>126</v>
      </c>
      <c r="BL221" t="s">
        <v>127</v>
      </c>
      <c r="BM221" t="s">
        <v>128</v>
      </c>
      <c r="BN221" t="s">
        <v>129</v>
      </c>
      <c r="BO221">
        <v>85948</v>
      </c>
      <c r="BQ221">
        <v>1276</v>
      </c>
      <c r="BR221">
        <v>732253</v>
      </c>
      <c r="BS221" t="s">
        <v>130</v>
      </c>
      <c r="BT221">
        <v>0</v>
      </c>
      <c r="BU221" t="s">
        <v>109</v>
      </c>
      <c r="BV221">
        <v>0</v>
      </c>
      <c r="BW221" s="9">
        <v>0</v>
      </c>
      <c r="BX221" t="s">
        <v>131</v>
      </c>
      <c r="BY221" t="s">
        <v>109</v>
      </c>
      <c r="BZ221" t="s">
        <v>109</v>
      </c>
      <c r="CA221" t="s">
        <v>132</v>
      </c>
      <c r="CD221" t="s">
        <v>109</v>
      </c>
      <c r="CE221" t="s">
        <v>133</v>
      </c>
      <c r="CF221" t="s">
        <v>134</v>
      </c>
      <c r="CG221" t="s">
        <v>135</v>
      </c>
      <c r="CI221" t="s">
        <v>136</v>
      </c>
      <c r="CM221" t="s">
        <v>342</v>
      </c>
    </row>
    <row r="222" spans="1:91">
      <c r="A222" t="s">
        <v>109</v>
      </c>
      <c r="B222" t="s">
        <v>110</v>
      </c>
      <c r="C222" t="s">
        <v>111</v>
      </c>
      <c r="D222" t="s">
        <v>112</v>
      </c>
      <c r="F222" t="s">
        <v>113</v>
      </c>
      <c r="G222" t="s">
        <v>109</v>
      </c>
      <c r="H222">
        <v>1</v>
      </c>
      <c r="I222" s="9">
        <v>0</v>
      </c>
      <c r="J222">
        <v>1</v>
      </c>
      <c r="L222">
        <v>1734937</v>
      </c>
      <c r="M222" t="s">
        <v>342</v>
      </c>
      <c r="N222" t="s">
        <v>167</v>
      </c>
      <c r="O222" s="9">
        <v>0</v>
      </c>
      <c r="P222">
        <v>1734338</v>
      </c>
      <c r="Q222" t="s">
        <v>116</v>
      </c>
      <c r="S222" s="9">
        <v>0</v>
      </c>
      <c r="T222" s="10" t="s">
        <v>117</v>
      </c>
      <c r="U222">
        <v>1734338</v>
      </c>
      <c r="V222">
        <v>2</v>
      </c>
      <c r="W222" t="s">
        <v>118</v>
      </c>
      <c r="X222" t="s">
        <v>119</v>
      </c>
      <c r="Y222">
        <v>0</v>
      </c>
      <c r="Z222" s="16">
        <v>-61291.88</v>
      </c>
      <c r="AA222">
        <v>0.148797345455357</v>
      </c>
      <c r="AB222" s="10">
        <v>-9120.0690419682796</v>
      </c>
      <c r="AC222" t="s">
        <v>120</v>
      </c>
      <c r="AF222" t="s">
        <v>121</v>
      </c>
      <c r="AI222">
        <v>0</v>
      </c>
      <c r="AJ222" s="9">
        <v>0</v>
      </c>
      <c r="AK222" s="9">
        <v>0</v>
      </c>
      <c r="AL222" t="s">
        <v>342</v>
      </c>
      <c r="AM222" t="s">
        <v>120</v>
      </c>
      <c r="AN222" s="9">
        <v>0</v>
      </c>
      <c r="AO222" t="s">
        <v>122</v>
      </c>
      <c r="AP222" t="s">
        <v>342</v>
      </c>
      <c r="AQ222">
        <v>1</v>
      </c>
      <c r="AR222">
        <v>1</v>
      </c>
      <c r="AT222" t="s">
        <v>123</v>
      </c>
      <c r="AU222" t="s">
        <v>124</v>
      </c>
      <c r="AX222" t="s">
        <v>122</v>
      </c>
      <c r="BA222">
        <v>-61291.88</v>
      </c>
      <c r="BB222" t="s">
        <v>120</v>
      </c>
      <c r="BC222">
        <v>0</v>
      </c>
      <c r="BE222" t="s">
        <v>125</v>
      </c>
      <c r="BF222">
        <v>0.14860300000000001</v>
      </c>
      <c r="BG222">
        <v>19717</v>
      </c>
      <c r="BH222">
        <v>1005199</v>
      </c>
      <c r="BI222" t="s">
        <v>109</v>
      </c>
      <c r="BJ222" t="s">
        <v>126</v>
      </c>
      <c r="BL222" t="s">
        <v>127</v>
      </c>
      <c r="BM222" t="s">
        <v>128</v>
      </c>
      <c r="BN222" t="s">
        <v>129</v>
      </c>
      <c r="BO222">
        <v>85948</v>
      </c>
      <c r="BQ222">
        <v>1276</v>
      </c>
      <c r="BR222">
        <v>732245</v>
      </c>
      <c r="BS222" t="s">
        <v>130</v>
      </c>
      <c r="BT222">
        <v>0</v>
      </c>
      <c r="BU222" t="s">
        <v>109</v>
      </c>
      <c r="BV222">
        <v>0</v>
      </c>
      <c r="BW222" s="9">
        <v>0</v>
      </c>
      <c r="BX222" t="s">
        <v>131</v>
      </c>
      <c r="BY222" t="s">
        <v>109</v>
      </c>
      <c r="BZ222" t="s">
        <v>109</v>
      </c>
      <c r="CA222" t="s">
        <v>132</v>
      </c>
      <c r="CD222" t="s">
        <v>109</v>
      </c>
      <c r="CE222" t="s">
        <v>133</v>
      </c>
      <c r="CF222" t="s">
        <v>134</v>
      </c>
      <c r="CG222" t="s">
        <v>135</v>
      </c>
      <c r="CI222" t="s">
        <v>136</v>
      </c>
      <c r="CM222" t="s">
        <v>342</v>
      </c>
    </row>
    <row r="223" spans="1:91">
      <c r="A223" t="s">
        <v>109</v>
      </c>
      <c r="B223" t="s">
        <v>156</v>
      </c>
      <c r="C223" t="s">
        <v>111</v>
      </c>
      <c r="D223" t="s">
        <v>157</v>
      </c>
      <c r="E223" t="s">
        <v>158</v>
      </c>
      <c r="F223" t="s">
        <v>159</v>
      </c>
      <c r="G223" t="s">
        <v>109</v>
      </c>
      <c r="H223">
        <v>1</v>
      </c>
      <c r="I223" s="9">
        <v>0</v>
      </c>
      <c r="J223">
        <v>1</v>
      </c>
      <c r="L223">
        <v>1735290</v>
      </c>
      <c r="M223" t="s">
        <v>342</v>
      </c>
      <c r="N223" t="s">
        <v>15</v>
      </c>
      <c r="O223" s="9">
        <v>0</v>
      </c>
      <c r="P223">
        <v>1734691</v>
      </c>
      <c r="S223" s="9">
        <v>0</v>
      </c>
      <c r="T223" s="10" t="s">
        <v>161</v>
      </c>
      <c r="U223">
        <v>1734691</v>
      </c>
      <c r="V223">
        <v>1</v>
      </c>
      <c r="X223" t="s">
        <v>119</v>
      </c>
      <c r="Y223">
        <v>0</v>
      </c>
      <c r="Z223" s="16">
        <v>239411.47</v>
      </c>
      <c r="AA223">
        <v>0.148797345455357</v>
      </c>
      <c r="AB223" s="10">
        <v>35623.791207564798</v>
      </c>
      <c r="AC223" t="s">
        <v>120</v>
      </c>
      <c r="AF223" t="s">
        <v>146</v>
      </c>
      <c r="AI223">
        <v>0</v>
      </c>
      <c r="AJ223" s="9">
        <v>0</v>
      </c>
      <c r="AK223" s="9">
        <v>0</v>
      </c>
      <c r="AL223" t="s">
        <v>342</v>
      </c>
      <c r="AM223" t="s">
        <v>120</v>
      </c>
      <c r="AN223" s="9">
        <v>0</v>
      </c>
      <c r="AO223" t="s">
        <v>122</v>
      </c>
      <c r="AQ223">
        <v>0</v>
      </c>
      <c r="AR223" s="9">
        <v>0</v>
      </c>
      <c r="AT223" t="s">
        <v>123</v>
      </c>
      <c r="AU223" t="s">
        <v>157</v>
      </c>
      <c r="AX223" t="s">
        <v>122</v>
      </c>
      <c r="BA223">
        <v>0</v>
      </c>
      <c r="BB223" t="s">
        <v>120</v>
      </c>
      <c r="BC223">
        <v>0</v>
      </c>
      <c r="BD223" t="s">
        <v>343</v>
      </c>
      <c r="BE223" t="s">
        <v>125</v>
      </c>
      <c r="BF223">
        <v>0.14860300000000001</v>
      </c>
      <c r="BG223">
        <v>19717</v>
      </c>
      <c r="BH223">
        <v>1005199</v>
      </c>
      <c r="BI223" t="s">
        <v>109</v>
      </c>
      <c r="BJ223" t="s">
        <v>126</v>
      </c>
      <c r="BL223" t="s">
        <v>127</v>
      </c>
      <c r="BM223" t="s">
        <v>128</v>
      </c>
      <c r="BN223" t="s">
        <v>129</v>
      </c>
      <c r="BO223">
        <v>85948</v>
      </c>
      <c r="BQ223">
        <v>1273</v>
      </c>
      <c r="BR223">
        <v>368289</v>
      </c>
      <c r="BS223" t="s">
        <v>130</v>
      </c>
      <c r="BT223">
        <v>0</v>
      </c>
      <c r="BU223" t="s">
        <v>109</v>
      </c>
      <c r="BV223">
        <v>0</v>
      </c>
      <c r="BW223" s="9">
        <v>0</v>
      </c>
      <c r="BX223" t="s">
        <v>163</v>
      </c>
      <c r="BZ223" t="s">
        <v>109</v>
      </c>
      <c r="CA223" t="s">
        <v>132</v>
      </c>
      <c r="CD223" t="s">
        <v>109</v>
      </c>
      <c r="CF223" t="s">
        <v>161</v>
      </c>
      <c r="CG223" t="s">
        <v>152</v>
      </c>
      <c r="CI223" t="s">
        <v>166</v>
      </c>
      <c r="CM223" t="s">
        <v>342</v>
      </c>
    </row>
    <row r="224" spans="1:91">
      <c r="A224" t="s">
        <v>109</v>
      </c>
      <c r="B224" t="s">
        <v>110</v>
      </c>
      <c r="C224" t="s">
        <v>111</v>
      </c>
      <c r="D224" t="s">
        <v>112</v>
      </c>
      <c r="F224" t="s">
        <v>113</v>
      </c>
      <c r="G224" t="s">
        <v>109</v>
      </c>
      <c r="H224">
        <v>1</v>
      </c>
      <c r="I224" s="9">
        <v>0</v>
      </c>
      <c r="J224">
        <v>1</v>
      </c>
      <c r="L224">
        <v>1734940</v>
      </c>
      <c r="M224" t="s">
        <v>342</v>
      </c>
      <c r="N224" t="s">
        <v>115</v>
      </c>
      <c r="O224" s="9">
        <v>0</v>
      </c>
      <c r="P224">
        <v>1734341</v>
      </c>
      <c r="Q224" t="s">
        <v>116</v>
      </c>
      <c r="S224" s="9">
        <v>0</v>
      </c>
      <c r="T224" s="10" t="s">
        <v>117</v>
      </c>
      <c r="U224">
        <v>1734341</v>
      </c>
      <c r="V224">
        <v>2</v>
      </c>
      <c r="W224" t="s">
        <v>118</v>
      </c>
      <c r="X224" t="s">
        <v>119</v>
      </c>
      <c r="Y224">
        <v>0</v>
      </c>
      <c r="Z224" s="16">
        <v>-110877.36</v>
      </c>
      <c r="AA224">
        <v>0.148797345455357</v>
      </c>
      <c r="AB224" s="10">
        <v>-16498.2568390979</v>
      </c>
      <c r="AC224" t="s">
        <v>120</v>
      </c>
      <c r="AF224" t="s">
        <v>121</v>
      </c>
      <c r="AI224">
        <v>0</v>
      </c>
      <c r="AJ224" s="9">
        <v>0</v>
      </c>
      <c r="AK224" s="9">
        <v>0</v>
      </c>
      <c r="AL224" t="s">
        <v>342</v>
      </c>
      <c r="AM224" t="s">
        <v>120</v>
      </c>
      <c r="AN224" s="9">
        <v>0</v>
      </c>
      <c r="AO224" t="s">
        <v>122</v>
      </c>
      <c r="AP224" t="s">
        <v>342</v>
      </c>
      <c r="AQ224">
        <v>1</v>
      </c>
      <c r="AR224">
        <v>1</v>
      </c>
      <c r="AT224" t="s">
        <v>123</v>
      </c>
      <c r="AU224" t="s">
        <v>124</v>
      </c>
      <c r="AX224" t="s">
        <v>122</v>
      </c>
      <c r="BA224">
        <v>-110877.36</v>
      </c>
      <c r="BB224" t="s">
        <v>120</v>
      </c>
      <c r="BC224">
        <v>0</v>
      </c>
      <c r="BE224" t="s">
        <v>125</v>
      </c>
      <c r="BF224">
        <v>0.14860300000000001</v>
      </c>
      <c r="BG224">
        <v>19717</v>
      </c>
      <c r="BH224">
        <v>1005199</v>
      </c>
      <c r="BI224" t="s">
        <v>109</v>
      </c>
      <c r="BJ224" t="s">
        <v>126</v>
      </c>
      <c r="BL224" t="s">
        <v>127</v>
      </c>
      <c r="BM224" t="s">
        <v>128</v>
      </c>
      <c r="BN224" t="s">
        <v>129</v>
      </c>
      <c r="BO224">
        <v>85948</v>
      </c>
      <c r="BQ224">
        <v>1276</v>
      </c>
      <c r="BR224">
        <v>732251</v>
      </c>
      <c r="BS224" t="s">
        <v>130</v>
      </c>
      <c r="BT224">
        <v>0</v>
      </c>
      <c r="BU224" t="s">
        <v>109</v>
      </c>
      <c r="BV224">
        <v>0</v>
      </c>
      <c r="BW224" s="9">
        <v>0</v>
      </c>
      <c r="BX224" t="s">
        <v>131</v>
      </c>
      <c r="BY224" t="s">
        <v>109</v>
      </c>
      <c r="BZ224" t="s">
        <v>109</v>
      </c>
      <c r="CA224" t="s">
        <v>132</v>
      </c>
      <c r="CD224" t="s">
        <v>109</v>
      </c>
      <c r="CE224" t="s">
        <v>133</v>
      </c>
      <c r="CF224" t="s">
        <v>134</v>
      </c>
      <c r="CG224" t="s">
        <v>135</v>
      </c>
      <c r="CI224" t="s">
        <v>136</v>
      </c>
      <c r="CM224" t="s">
        <v>342</v>
      </c>
    </row>
    <row r="225" spans="1:91">
      <c r="A225" t="s">
        <v>109</v>
      </c>
      <c r="B225" t="s">
        <v>110</v>
      </c>
      <c r="C225" t="s">
        <v>111</v>
      </c>
      <c r="D225" t="s">
        <v>112</v>
      </c>
      <c r="F225" t="s">
        <v>113</v>
      </c>
      <c r="G225" t="s">
        <v>109</v>
      </c>
      <c r="H225">
        <v>1</v>
      </c>
      <c r="I225" s="9">
        <v>0</v>
      </c>
      <c r="J225">
        <v>1</v>
      </c>
      <c r="L225">
        <v>1734931</v>
      </c>
      <c r="M225" t="s">
        <v>342</v>
      </c>
      <c r="N225" t="s">
        <v>167</v>
      </c>
      <c r="O225" s="9">
        <v>0</v>
      </c>
      <c r="P225">
        <v>1734332</v>
      </c>
      <c r="Q225" t="s">
        <v>116</v>
      </c>
      <c r="S225" s="9">
        <v>0</v>
      </c>
      <c r="T225" s="10" t="s">
        <v>117</v>
      </c>
      <c r="U225">
        <v>1734332</v>
      </c>
      <c r="V225">
        <v>2</v>
      </c>
      <c r="W225" t="s">
        <v>118</v>
      </c>
      <c r="X225" t="s">
        <v>119</v>
      </c>
      <c r="Y225">
        <v>0</v>
      </c>
      <c r="Z225" s="16">
        <v>-810036.68</v>
      </c>
      <c r="AA225">
        <v>0.148797345455357</v>
      </c>
      <c r="AB225" s="10">
        <v>-120531.30770547</v>
      </c>
      <c r="AC225" t="s">
        <v>120</v>
      </c>
      <c r="AF225" t="s">
        <v>121</v>
      </c>
      <c r="AI225">
        <v>0</v>
      </c>
      <c r="AJ225" s="9">
        <v>0</v>
      </c>
      <c r="AK225" s="9">
        <v>0</v>
      </c>
      <c r="AL225" t="s">
        <v>342</v>
      </c>
      <c r="AM225" t="s">
        <v>120</v>
      </c>
      <c r="AN225" s="9">
        <v>0</v>
      </c>
      <c r="AO225" t="s">
        <v>122</v>
      </c>
      <c r="AP225" t="s">
        <v>342</v>
      </c>
      <c r="AQ225">
        <v>1</v>
      </c>
      <c r="AR225">
        <v>1</v>
      </c>
      <c r="AT225" t="s">
        <v>123</v>
      </c>
      <c r="AU225" t="s">
        <v>124</v>
      </c>
      <c r="AX225" t="s">
        <v>122</v>
      </c>
      <c r="BA225">
        <v>-810036.68</v>
      </c>
      <c r="BB225" t="s">
        <v>120</v>
      </c>
      <c r="BC225">
        <v>0</v>
      </c>
      <c r="BE225" t="s">
        <v>125</v>
      </c>
      <c r="BF225">
        <v>0.14860300000000001</v>
      </c>
      <c r="BG225">
        <v>19717</v>
      </c>
      <c r="BH225">
        <v>1005199</v>
      </c>
      <c r="BI225" t="s">
        <v>109</v>
      </c>
      <c r="BJ225" t="s">
        <v>126</v>
      </c>
      <c r="BL225" t="s">
        <v>127</v>
      </c>
      <c r="BM225" t="s">
        <v>128</v>
      </c>
      <c r="BN225" t="s">
        <v>129</v>
      </c>
      <c r="BO225">
        <v>85948</v>
      </c>
      <c r="BQ225">
        <v>1276</v>
      </c>
      <c r="BR225">
        <v>732265</v>
      </c>
      <c r="BS225" t="s">
        <v>130</v>
      </c>
      <c r="BT225">
        <v>0</v>
      </c>
      <c r="BU225" t="s">
        <v>109</v>
      </c>
      <c r="BV225">
        <v>0</v>
      </c>
      <c r="BW225" s="9">
        <v>0</v>
      </c>
      <c r="BX225" t="s">
        <v>131</v>
      </c>
      <c r="BY225" t="s">
        <v>109</v>
      </c>
      <c r="BZ225" t="s">
        <v>109</v>
      </c>
      <c r="CA225" t="s">
        <v>132</v>
      </c>
      <c r="CD225" t="s">
        <v>109</v>
      </c>
      <c r="CE225" t="s">
        <v>133</v>
      </c>
      <c r="CF225" t="s">
        <v>134</v>
      </c>
      <c r="CG225" t="s">
        <v>135</v>
      </c>
      <c r="CI225" t="s">
        <v>136</v>
      </c>
      <c r="CM225" t="s">
        <v>342</v>
      </c>
    </row>
    <row r="226" spans="1:91">
      <c r="A226" t="s">
        <v>109</v>
      </c>
      <c r="B226" t="s">
        <v>110</v>
      </c>
      <c r="C226" t="s">
        <v>111</v>
      </c>
      <c r="D226" t="s">
        <v>112</v>
      </c>
      <c r="F226" t="s">
        <v>113</v>
      </c>
      <c r="G226" t="s">
        <v>109</v>
      </c>
      <c r="H226">
        <v>1</v>
      </c>
      <c r="I226" s="9">
        <v>0</v>
      </c>
      <c r="J226">
        <v>1</v>
      </c>
      <c r="L226">
        <v>1734930</v>
      </c>
      <c r="M226" t="s">
        <v>342</v>
      </c>
      <c r="N226" t="s">
        <v>115</v>
      </c>
      <c r="O226" s="9">
        <v>0</v>
      </c>
      <c r="P226">
        <v>1734331</v>
      </c>
      <c r="Q226" t="s">
        <v>116</v>
      </c>
      <c r="S226" s="9">
        <v>0</v>
      </c>
      <c r="T226" s="10" t="s">
        <v>117</v>
      </c>
      <c r="U226">
        <v>1734331</v>
      </c>
      <c r="V226">
        <v>2</v>
      </c>
      <c r="W226" t="s">
        <v>118</v>
      </c>
      <c r="X226" t="s">
        <v>119</v>
      </c>
      <c r="Y226">
        <v>0</v>
      </c>
      <c r="Z226" s="16">
        <v>-2162592</v>
      </c>
      <c r="AA226">
        <v>0.148797345455357</v>
      </c>
      <c r="AB226" s="10">
        <v>-321787.94890299102</v>
      </c>
      <c r="AC226" t="s">
        <v>120</v>
      </c>
      <c r="AF226" t="s">
        <v>121</v>
      </c>
      <c r="AI226">
        <v>0</v>
      </c>
      <c r="AJ226" s="9">
        <v>0</v>
      </c>
      <c r="AK226" s="9">
        <v>0</v>
      </c>
      <c r="AL226" t="s">
        <v>342</v>
      </c>
      <c r="AM226" t="s">
        <v>120</v>
      </c>
      <c r="AN226" s="9">
        <v>0</v>
      </c>
      <c r="AO226" t="s">
        <v>122</v>
      </c>
      <c r="AP226" t="s">
        <v>342</v>
      </c>
      <c r="AQ226">
        <v>1</v>
      </c>
      <c r="AR226">
        <v>1</v>
      </c>
      <c r="AT226" t="s">
        <v>123</v>
      </c>
      <c r="AU226" t="s">
        <v>124</v>
      </c>
      <c r="AX226" t="s">
        <v>122</v>
      </c>
      <c r="BA226">
        <v>-2162592</v>
      </c>
      <c r="BB226" t="s">
        <v>120</v>
      </c>
      <c r="BC226">
        <v>0</v>
      </c>
      <c r="BE226" t="s">
        <v>125</v>
      </c>
      <c r="BF226">
        <v>0.14860300000000001</v>
      </c>
      <c r="BG226">
        <v>19717</v>
      </c>
      <c r="BH226">
        <v>1005199</v>
      </c>
      <c r="BI226" t="s">
        <v>109</v>
      </c>
      <c r="BJ226" t="s">
        <v>126</v>
      </c>
      <c r="BL226" t="s">
        <v>127</v>
      </c>
      <c r="BM226" t="s">
        <v>128</v>
      </c>
      <c r="BN226" t="s">
        <v>129</v>
      </c>
      <c r="BO226">
        <v>85948</v>
      </c>
      <c r="BQ226">
        <v>1276</v>
      </c>
      <c r="BR226">
        <v>732263</v>
      </c>
      <c r="BS226" t="s">
        <v>130</v>
      </c>
      <c r="BT226">
        <v>0</v>
      </c>
      <c r="BU226" t="s">
        <v>109</v>
      </c>
      <c r="BV226">
        <v>0</v>
      </c>
      <c r="BW226" s="9">
        <v>0</v>
      </c>
      <c r="BX226" t="s">
        <v>131</v>
      </c>
      <c r="BY226" t="s">
        <v>109</v>
      </c>
      <c r="BZ226" t="s">
        <v>109</v>
      </c>
      <c r="CA226" t="s">
        <v>132</v>
      </c>
      <c r="CD226" t="s">
        <v>109</v>
      </c>
      <c r="CE226" t="s">
        <v>133</v>
      </c>
      <c r="CF226" t="s">
        <v>134</v>
      </c>
      <c r="CG226" t="s">
        <v>135</v>
      </c>
      <c r="CI226" t="s">
        <v>136</v>
      </c>
      <c r="CM226" t="s">
        <v>342</v>
      </c>
    </row>
    <row r="227" spans="1:91">
      <c r="A227" t="s">
        <v>109</v>
      </c>
      <c r="B227" t="s">
        <v>110</v>
      </c>
      <c r="C227" t="s">
        <v>111</v>
      </c>
      <c r="D227" t="s">
        <v>112</v>
      </c>
      <c r="F227" t="s">
        <v>113</v>
      </c>
      <c r="G227" t="s">
        <v>109</v>
      </c>
      <c r="H227">
        <v>1</v>
      </c>
      <c r="I227" s="9">
        <v>0</v>
      </c>
      <c r="J227">
        <v>1</v>
      </c>
      <c r="L227">
        <v>1734933</v>
      </c>
      <c r="M227" t="s">
        <v>342</v>
      </c>
      <c r="N227" t="s">
        <v>167</v>
      </c>
      <c r="O227" s="9">
        <v>0</v>
      </c>
      <c r="P227">
        <v>1734334</v>
      </c>
      <c r="Q227" t="s">
        <v>116</v>
      </c>
      <c r="S227" s="9">
        <v>0</v>
      </c>
      <c r="T227" s="10" t="s">
        <v>117</v>
      </c>
      <c r="U227">
        <v>1734334</v>
      </c>
      <c r="V227">
        <v>2</v>
      </c>
      <c r="W227" t="s">
        <v>118</v>
      </c>
      <c r="X227" t="s">
        <v>119</v>
      </c>
      <c r="Y227">
        <v>0</v>
      </c>
      <c r="Z227" s="16">
        <v>-3.8</v>
      </c>
      <c r="AA227">
        <v>0.148797345455357</v>
      </c>
      <c r="AB227" s="10">
        <v>-0.56542991273035603</v>
      </c>
      <c r="AC227" t="s">
        <v>120</v>
      </c>
      <c r="AF227" t="s">
        <v>121</v>
      </c>
      <c r="AI227">
        <v>0</v>
      </c>
      <c r="AJ227" s="9">
        <v>0</v>
      </c>
      <c r="AK227" s="9">
        <v>0</v>
      </c>
      <c r="AL227" t="s">
        <v>342</v>
      </c>
      <c r="AM227" t="s">
        <v>120</v>
      </c>
      <c r="AN227" s="9">
        <v>0</v>
      </c>
      <c r="AO227" t="s">
        <v>122</v>
      </c>
      <c r="AP227" t="s">
        <v>342</v>
      </c>
      <c r="AQ227">
        <v>1</v>
      </c>
      <c r="AR227">
        <v>1</v>
      </c>
      <c r="AT227" t="s">
        <v>123</v>
      </c>
      <c r="AU227" t="s">
        <v>124</v>
      </c>
      <c r="AX227" t="s">
        <v>122</v>
      </c>
      <c r="BA227">
        <v>-3.8</v>
      </c>
      <c r="BB227" t="s">
        <v>120</v>
      </c>
      <c r="BC227">
        <v>0</v>
      </c>
      <c r="BE227" t="s">
        <v>125</v>
      </c>
      <c r="BF227">
        <v>0.14860300000000001</v>
      </c>
      <c r="BG227">
        <v>19717</v>
      </c>
      <c r="BH227">
        <v>1005199</v>
      </c>
      <c r="BI227" t="s">
        <v>109</v>
      </c>
      <c r="BJ227" t="s">
        <v>126</v>
      </c>
      <c r="BL227" t="s">
        <v>127</v>
      </c>
      <c r="BM227" t="s">
        <v>128</v>
      </c>
      <c r="BN227" t="s">
        <v>129</v>
      </c>
      <c r="BO227">
        <v>85948</v>
      </c>
      <c r="BQ227">
        <v>1276</v>
      </c>
      <c r="BR227">
        <v>732269</v>
      </c>
      <c r="BS227" t="s">
        <v>130</v>
      </c>
      <c r="BT227">
        <v>0</v>
      </c>
      <c r="BU227" t="s">
        <v>109</v>
      </c>
      <c r="BV227">
        <v>0</v>
      </c>
      <c r="BW227" s="9">
        <v>0</v>
      </c>
      <c r="BX227" t="s">
        <v>131</v>
      </c>
      <c r="BY227" t="s">
        <v>109</v>
      </c>
      <c r="BZ227" t="s">
        <v>109</v>
      </c>
      <c r="CA227" t="s">
        <v>132</v>
      </c>
      <c r="CD227" t="s">
        <v>109</v>
      </c>
      <c r="CE227" t="s">
        <v>133</v>
      </c>
      <c r="CF227" t="s">
        <v>134</v>
      </c>
      <c r="CG227" t="s">
        <v>135</v>
      </c>
      <c r="CI227" t="s">
        <v>136</v>
      </c>
      <c r="CM227" t="s">
        <v>342</v>
      </c>
    </row>
    <row r="228" spans="1:91">
      <c r="A228" t="s">
        <v>109</v>
      </c>
      <c r="B228" t="s">
        <v>110</v>
      </c>
      <c r="C228" t="s">
        <v>111</v>
      </c>
      <c r="D228" t="s">
        <v>112</v>
      </c>
      <c r="F228" t="s">
        <v>113</v>
      </c>
      <c r="G228" t="s">
        <v>109</v>
      </c>
      <c r="H228">
        <v>1</v>
      </c>
      <c r="I228" s="9">
        <v>0</v>
      </c>
      <c r="J228">
        <v>1</v>
      </c>
      <c r="L228">
        <v>1734938</v>
      </c>
      <c r="M228" t="s">
        <v>342</v>
      </c>
      <c r="N228" t="s">
        <v>115</v>
      </c>
      <c r="O228" s="9">
        <v>0</v>
      </c>
      <c r="P228">
        <v>1734339</v>
      </c>
      <c r="Q228" t="s">
        <v>116</v>
      </c>
      <c r="S228" s="9">
        <v>0</v>
      </c>
      <c r="T228" s="10" t="s">
        <v>117</v>
      </c>
      <c r="U228">
        <v>1734339</v>
      </c>
      <c r="V228">
        <v>2</v>
      </c>
      <c r="W228" t="s">
        <v>118</v>
      </c>
      <c r="X228" t="s">
        <v>119</v>
      </c>
      <c r="Y228">
        <v>0</v>
      </c>
      <c r="Z228" s="16">
        <v>-8310256.0999999996</v>
      </c>
      <c r="AA228">
        <v>0.148797345455357</v>
      </c>
      <c r="AB228" s="10">
        <v>-1236544.04773418</v>
      </c>
      <c r="AC228" t="s">
        <v>120</v>
      </c>
      <c r="AF228" t="s">
        <v>121</v>
      </c>
      <c r="AI228">
        <v>0</v>
      </c>
      <c r="AJ228" s="9">
        <v>0</v>
      </c>
      <c r="AK228" s="9">
        <v>0</v>
      </c>
      <c r="AL228" t="s">
        <v>342</v>
      </c>
      <c r="AM228" t="s">
        <v>120</v>
      </c>
      <c r="AN228" s="9">
        <v>0</v>
      </c>
      <c r="AO228" t="s">
        <v>122</v>
      </c>
      <c r="AP228" t="s">
        <v>342</v>
      </c>
      <c r="AQ228">
        <v>1</v>
      </c>
      <c r="AR228">
        <v>1</v>
      </c>
      <c r="AT228" t="s">
        <v>123</v>
      </c>
      <c r="AU228" t="s">
        <v>124</v>
      </c>
      <c r="AX228" t="s">
        <v>122</v>
      </c>
      <c r="BA228">
        <v>-8310256.0999999996</v>
      </c>
      <c r="BB228" t="s">
        <v>120</v>
      </c>
      <c r="BC228">
        <v>0</v>
      </c>
      <c r="BE228" t="s">
        <v>125</v>
      </c>
      <c r="BF228">
        <v>0.14860300000000001</v>
      </c>
      <c r="BG228">
        <v>19717</v>
      </c>
      <c r="BH228">
        <v>1005199</v>
      </c>
      <c r="BI228" t="s">
        <v>109</v>
      </c>
      <c r="BJ228" t="s">
        <v>126</v>
      </c>
      <c r="BL228" t="s">
        <v>127</v>
      </c>
      <c r="BM228" t="s">
        <v>128</v>
      </c>
      <c r="BN228" t="s">
        <v>129</v>
      </c>
      <c r="BO228">
        <v>85948</v>
      </c>
      <c r="BQ228">
        <v>1276</v>
      </c>
      <c r="BR228">
        <v>732247</v>
      </c>
      <c r="BS228" t="s">
        <v>130</v>
      </c>
      <c r="BT228">
        <v>0</v>
      </c>
      <c r="BU228" t="s">
        <v>109</v>
      </c>
      <c r="BV228">
        <v>0</v>
      </c>
      <c r="BW228" s="9">
        <v>0</v>
      </c>
      <c r="BX228" t="s">
        <v>131</v>
      </c>
      <c r="BY228" t="s">
        <v>109</v>
      </c>
      <c r="BZ228" t="s">
        <v>109</v>
      </c>
      <c r="CA228" t="s">
        <v>132</v>
      </c>
      <c r="CD228" t="s">
        <v>109</v>
      </c>
      <c r="CE228" t="s">
        <v>133</v>
      </c>
      <c r="CF228" t="s">
        <v>134</v>
      </c>
      <c r="CG228" t="s">
        <v>135</v>
      </c>
      <c r="CI228" t="s">
        <v>136</v>
      </c>
      <c r="CM228" t="s">
        <v>342</v>
      </c>
    </row>
    <row r="229" spans="1:91">
      <c r="A229" t="s">
        <v>109</v>
      </c>
      <c r="B229" t="s">
        <v>110</v>
      </c>
      <c r="C229" t="s">
        <v>111</v>
      </c>
      <c r="D229" t="s">
        <v>112</v>
      </c>
      <c r="F229" t="s">
        <v>113</v>
      </c>
      <c r="G229" t="s">
        <v>109</v>
      </c>
      <c r="H229">
        <v>1</v>
      </c>
      <c r="I229" s="9">
        <v>0</v>
      </c>
      <c r="J229">
        <v>1</v>
      </c>
      <c r="L229">
        <v>1734936</v>
      </c>
      <c r="M229" t="s">
        <v>342</v>
      </c>
      <c r="N229" t="s">
        <v>115</v>
      </c>
      <c r="O229" s="9">
        <v>0</v>
      </c>
      <c r="P229">
        <v>1734337</v>
      </c>
      <c r="Q229" t="s">
        <v>116</v>
      </c>
      <c r="S229" s="9">
        <v>0</v>
      </c>
      <c r="T229" s="10" t="s">
        <v>117</v>
      </c>
      <c r="U229">
        <v>1734337</v>
      </c>
      <c r="V229">
        <v>2</v>
      </c>
      <c r="W229" t="s">
        <v>118</v>
      </c>
      <c r="X229" t="s">
        <v>119</v>
      </c>
      <c r="Y229">
        <v>0</v>
      </c>
      <c r="Z229" s="16">
        <v>-4834110.71</v>
      </c>
      <c r="AA229">
        <v>0.148797345455357</v>
      </c>
      <c r="AB229" s="10">
        <v>-719302.84128531103</v>
      </c>
      <c r="AC229" t="s">
        <v>120</v>
      </c>
      <c r="AF229" t="s">
        <v>121</v>
      </c>
      <c r="AI229">
        <v>0</v>
      </c>
      <c r="AJ229" s="9">
        <v>0</v>
      </c>
      <c r="AK229" s="9">
        <v>0</v>
      </c>
      <c r="AL229" t="s">
        <v>342</v>
      </c>
      <c r="AM229" t="s">
        <v>120</v>
      </c>
      <c r="AN229" s="9">
        <v>0</v>
      </c>
      <c r="AO229" t="s">
        <v>122</v>
      </c>
      <c r="AP229" t="s">
        <v>342</v>
      </c>
      <c r="AQ229">
        <v>1</v>
      </c>
      <c r="AR229">
        <v>1</v>
      </c>
      <c r="AT229" t="s">
        <v>123</v>
      </c>
      <c r="AU229" t="s">
        <v>124</v>
      </c>
      <c r="AX229" t="s">
        <v>122</v>
      </c>
      <c r="BA229">
        <v>-4834110.71</v>
      </c>
      <c r="BB229" t="s">
        <v>120</v>
      </c>
      <c r="BC229">
        <v>0</v>
      </c>
      <c r="BE229" t="s">
        <v>125</v>
      </c>
      <c r="BF229">
        <v>0.14860300000000001</v>
      </c>
      <c r="BG229">
        <v>19717</v>
      </c>
      <c r="BH229">
        <v>1005199</v>
      </c>
      <c r="BI229" t="s">
        <v>109</v>
      </c>
      <c r="BJ229" t="s">
        <v>126</v>
      </c>
      <c r="BL229" t="s">
        <v>127</v>
      </c>
      <c r="BM229" t="s">
        <v>128</v>
      </c>
      <c r="BN229" t="s">
        <v>129</v>
      </c>
      <c r="BO229">
        <v>85948</v>
      </c>
      <c r="BQ229">
        <v>1276</v>
      </c>
      <c r="BR229">
        <v>732243</v>
      </c>
      <c r="BS229" t="s">
        <v>130</v>
      </c>
      <c r="BT229">
        <v>0</v>
      </c>
      <c r="BU229" t="s">
        <v>109</v>
      </c>
      <c r="BV229">
        <v>0</v>
      </c>
      <c r="BW229" s="9">
        <v>0</v>
      </c>
      <c r="BX229" t="s">
        <v>131</v>
      </c>
      <c r="BY229" t="s">
        <v>109</v>
      </c>
      <c r="BZ229" t="s">
        <v>109</v>
      </c>
      <c r="CA229" t="s">
        <v>132</v>
      </c>
      <c r="CD229" t="s">
        <v>109</v>
      </c>
      <c r="CE229" t="s">
        <v>133</v>
      </c>
      <c r="CF229" t="s">
        <v>134</v>
      </c>
      <c r="CG229" t="s">
        <v>135</v>
      </c>
      <c r="CI229" t="s">
        <v>136</v>
      </c>
      <c r="CM229" t="s">
        <v>342</v>
      </c>
    </row>
    <row r="230" spans="1:91">
      <c r="A230" t="s">
        <v>109</v>
      </c>
      <c r="B230" t="s">
        <v>110</v>
      </c>
      <c r="C230" t="s">
        <v>111</v>
      </c>
      <c r="D230" t="s">
        <v>112</v>
      </c>
      <c r="F230" t="s">
        <v>113</v>
      </c>
      <c r="G230" t="s">
        <v>109</v>
      </c>
      <c r="H230">
        <v>1</v>
      </c>
      <c r="I230" s="9">
        <v>0</v>
      </c>
      <c r="J230">
        <v>1</v>
      </c>
      <c r="L230">
        <v>1734929</v>
      </c>
      <c r="M230" t="s">
        <v>342</v>
      </c>
      <c r="N230" t="s">
        <v>115</v>
      </c>
      <c r="O230" s="9">
        <v>0</v>
      </c>
      <c r="P230">
        <v>1734330</v>
      </c>
      <c r="Q230" t="s">
        <v>116</v>
      </c>
      <c r="S230" s="9">
        <v>0</v>
      </c>
      <c r="T230" s="10" t="s">
        <v>117</v>
      </c>
      <c r="U230">
        <v>1734330</v>
      </c>
      <c r="V230">
        <v>2</v>
      </c>
      <c r="W230" t="s">
        <v>118</v>
      </c>
      <c r="X230" t="s">
        <v>119</v>
      </c>
      <c r="Y230">
        <v>0</v>
      </c>
      <c r="Z230" s="16">
        <v>-216421.12</v>
      </c>
      <c r="AA230">
        <v>0.148797345455357</v>
      </c>
      <c r="AB230" s="10">
        <v>-32202.888156475201</v>
      </c>
      <c r="AC230" t="s">
        <v>120</v>
      </c>
      <c r="AF230" t="s">
        <v>121</v>
      </c>
      <c r="AI230">
        <v>0</v>
      </c>
      <c r="AJ230" s="9">
        <v>0</v>
      </c>
      <c r="AK230" s="9">
        <v>0</v>
      </c>
      <c r="AL230" t="s">
        <v>342</v>
      </c>
      <c r="AM230" t="s">
        <v>120</v>
      </c>
      <c r="AN230" s="9">
        <v>0</v>
      </c>
      <c r="AO230" t="s">
        <v>122</v>
      </c>
      <c r="AP230" t="s">
        <v>342</v>
      </c>
      <c r="AQ230">
        <v>1</v>
      </c>
      <c r="AR230">
        <v>1</v>
      </c>
      <c r="AT230" t="s">
        <v>123</v>
      </c>
      <c r="AU230" t="s">
        <v>124</v>
      </c>
      <c r="AX230" t="s">
        <v>122</v>
      </c>
      <c r="BA230">
        <v>-216421.12</v>
      </c>
      <c r="BB230" t="s">
        <v>120</v>
      </c>
      <c r="BC230">
        <v>0</v>
      </c>
      <c r="BE230" t="s">
        <v>125</v>
      </c>
      <c r="BF230">
        <v>0.14860300000000001</v>
      </c>
      <c r="BG230">
        <v>19717</v>
      </c>
      <c r="BH230">
        <v>1005199</v>
      </c>
      <c r="BI230" t="s">
        <v>109</v>
      </c>
      <c r="BJ230" t="s">
        <v>126</v>
      </c>
      <c r="BL230" t="s">
        <v>127</v>
      </c>
      <c r="BM230" t="s">
        <v>128</v>
      </c>
      <c r="BN230" t="s">
        <v>129</v>
      </c>
      <c r="BO230">
        <v>85948</v>
      </c>
      <c r="BQ230">
        <v>1276</v>
      </c>
      <c r="BR230">
        <v>732261</v>
      </c>
      <c r="BS230" t="s">
        <v>130</v>
      </c>
      <c r="BT230">
        <v>0</v>
      </c>
      <c r="BU230" t="s">
        <v>109</v>
      </c>
      <c r="BV230">
        <v>0</v>
      </c>
      <c r="BW230" s="9">
        <v>0</v>
      </c>
      <c r="BX230" t="s">
        <v>131</v>
      </c>
      <c r="BY230" t="s">
        <v>109</v>
      </c>
      <c r="BZ230" t="s">
        <v>109</v>
      </c>
      <c r="CA230" t="s">
        <v>132</v>
      </c>
      <c r="CD230" t="s">
        <v>109</v>
      </c>
      <c r="CE230" t="s">
        <v>133</v>
      </c>
      <c r="CF230" t="s">
        <v>134</v>
      </c>
      <c r="CG230" t="s">
        <v>135</v>
      </c>
      <c r="CI230" t="s">
        <v>136</v>
      </c>
      <c r="CM230" t="s">
        <v>342</v>
      </c>
    </row>
    <row r="231" spans="1:91">
      <c r="A231" t="s">
        <v>109</v>
      </c>
      <c r="B231" t="s">
        <v>110</v>
      </c>
      <c r="C231" t="s">
        <v>111</v>
      </c>
      <c r="D231" t="s">
        <v>112</v>
      </c>
      <c r="F231" t="s">
        <v>113</v>
      </c>
      <c r="G231" t="s">
        <v>109</v>
      </c>
      <c r="H231">
        <v>1</v>
      </c>
      <c r="I231" s="9">
        <v>0</v>
      </c>
      <c r="J231">
        <v>1</v>
      </c>
      <c r="L231">
        <v>1734949</v>
      </c>
      <c r="M231" t="s">
        <v>344</v>
      </c>
      <c r="N231" t="s">
        <v>115</v>
      </c>
      <c r="O231" s="9">
        <v>0</v>
      </c>
      <c r="P231">
        <v>1734350</v>
      </c>
      <c r="Q231" t="s">
        <v>116</v>
      </c>
      <c r="S231" s="9">
        <v>0</v>
      </c>
      <c r="T231" s="10" t="s">
        <v>117</v>
      </c>
      <c r="U231">
        <v>1734350</v>
      </c>
      <c r="V231">
        <v>2</v>
      </c>
      <c r="W231" t="s">
        <v>118</v>
      </c>
      <c r="X231" t="s">
        <v>119</v>
      </c>
      <c r="Y231">
        <v>0</v>
      </c>
      <c r="Z231" s="16">
        <v>-641879.69999999995</v>
      </c>
      <c r="AA231" s="9">
        <v>3.2604248007500001E-4</v>
      </c>
      <c r="AB231" s="10">
        <v>-209.28004929779601</v>
      </c>
      <c r="AC231" t="s">
        <v>120</v>
      </c>
      <c r="AF231" t="s">
        <v>121</v>
      </c>
      <c r="AI231">
        <v>0</v>
      </c>
      <c r="AJ231" s="9">
        <v>0</v>
      </c>
      <c r="AK231" s="9">
        <v>0</v>
      </c>
      <c r="AL231" t="s">
        <v>344</v>
      </c>
      <c r="AM231" t="s">
        <v>120</v>
      </c>
      <c r="AN231" s="9">
        <v>0</v>
      </c>
      <c r="AO231" t="s">
        <v>122</v>
      </c>
      <c r="AP231" t="s">
        <v>344</v>
      </c>
      <c r="AQ231">
        <v>1</v>
      </c>
      <c r="AR231">
        <v>1</v>
      </c>
      <c r="AT231" t="s">
        <v>123</v>
      </c>
      <c r="AU231" t="s">
        <v>124</v>
      </c>
      <c r="AX231" t="s">
        <v>122</v>
      </c>
      <c r="BA231">
        <v>-641879.69999999995</v>
      </c>
      <c r="BB231" t="s">
        <v>120</v>
      </c>
      <c r="BC231">
        <v>0</v>
      </c>
      <c r="BE231" t="s">
        <v>125</v>
      </c>
      <c r="BF231">
        <v>3.2919999999999998E-4</v>
      </c>
      <c r="BG231">
        <v>19717</v>
      </c>
      <c r="BH231">
        <v>1005199</v>
      </c>
      <c r="BI231" t="s">
        <v>109</v>
      </c>
      <c r="BJ231" t="s">
        <v>126</v>
      </c>
      <c r="BL231" t="s">
        <v>127</v>
      </c>
      <c r="BM231" t="s">
        <v>128</v>
      </c>
      <c r="BN231" t="s">
        <v>129</v>
      </c>
      <c r="BO231">
        <v>85948</v>
      </c>
      <c r="BQ231">
        <v>1277</v>
      </c>
      <c r="BR231">
        <v>102183</v>
      </c>
      <c r="BS231" t="s">
        <v>130</v>
      </c>
      <c r="BT231">
        <v>0</v>
      </c>
      <c r="BU231" t="s">
        <v>109</v>
      </c>
      <c r="BV231">
        <v>0</v>
      </c>
      <c r="BW231" s="9">
        <v>0</v>
      </c>
      <c r="BX231" t="s">
        <v>131</v>
      </c>
      <c r="BY231" t="s">
        <v>109</v>
      </c>
      <c r="BZ231" t="s">
        <v>109</v>
      </c>
      <c r="CA231" t="s">
        <v>132</v>
      </c>
      <c r="CD231" t="s">
        <v>109</v>
      </c>
      <c r="CE231" t="s">
        <v>133</v>
      </c>
      <c r="CF231" t="s">
        <v>134</v>
      </c>
      <c r="CG231" t="s">
        <v>135</v>
      </c>
      <c r="CI231" t="s">
        <v>136</v>
      </c>
      <c r="CM231" t="s">
        <v>344</v>
      </c>
    </row>
    <row r="232" spans="1:91">
      <c r="A232" t="s">
        <v>109</v>
      </c>
      <c r="B232" t="s">
        <v>110</v>
      </c>
      <c r="C232" t="s">
        <v>111</v>
      </c>
      <c r="D232" t="s">
        <v>112</v>
      </c>
      <c r="F232" t="s">
        <v>113</v>
      </c>
      <c r="G232" t="s">
        <v>109</v>
      </c>
      <c r="H232">
        <v>1</v>
      </c>
      <c r="I232" s="9">
        <v>0</v>
      </c>
      <c r="J232">
        <v>1</v>
      </c>
      <c r="L232">
        <v>1734944</v>
      </c>
      <c r="M232" t="s">
        <v>344</v>
      </c>
      <c r="N232" t="s">
        <v>167</v>
      </c>
      <c r="O232" s="9">
        <v>0</v>
      </c>
      <c r="P232">
        <v>1734345</v>
      </c>
      <c r="Q232" t="s">
        <v>116</v>
      </c>
      <c r="S232" s="9">
        <v>0</v>
      </c>
      <c r="T232" s="10" t="s">
        <v>117</v>
      </c>
      <c r="U232">
        <v>1734345</v>
      </c>
      <c r="V232">
        <v>2</v>
      </c>
      <c r="W232" t="s">
        <v>118</v>
      </c>
      <c r="X232" t="s">
        <v>119</v>
      </c>
      <c r="Y232">
        <v>0</v>
      </c>
      <c r="Z232" s="16">
        <v>-568732280.48000002</v>
      </c>
      <c r="AA232" s="9">
        <v>3.2604248007500001E-4</v>
      </c>
      <c r="AB232" s="10">
        <v>-185430.883226409</v>
      </c>
      <c r="AC232" t="s">
        <v>120</v>
      </c>
      <c r="AF232" t="s">
        <v>121</v>
      </c>
      <c r="AI232">
        <v>0</v>
      </c>
      <c r="AJ232" s="9">
        <v>0</v>
      </c>
      <c r="AK232" s="9">
        <v>0</v>
      </c>
      <c r="AL232" t="s">
        <v>344</v>
      </c>
      <c r="AM232" t="s">
        <v>120</v>
      </c>
      <c r="AN232" s="9">
        <v>0</v>
      </c>
      <c r="AO232" t="s">
        <v>122</v>
      </c>
      <c r="AP232" t="s">
        <v>344</v>
      </c>
      <c r="AQ232">
        <v>1</v>
      </c>
      <c r="AR232">
        <v>1</v>
      </c>
      <c r="AT232" t="s">
        <v>123</v>
      </c>
      <c r="AU232" t="s">
        <v>124</v>
      </c>
      <c r="AX232" t="s">
        <v>122</v>
      </c>
      <c r="BA232">
        <v>-568732280.48000002</v>
      </c>
      <c r="BB232" t="s">
        <v>120</v>
      </c>
      <c r="BC232">
        <v>0</v>
      </c>
      <c r="BE232" t="s">
        <v>125</v>
      </c>
      <c r="BF232">
        <v>3.2919999999999998E-4</v>
      </c>
      <c r="BG232">
        <v>19717</v>
      </c>
      <c r="BH232">
        <v>1005199</v>
      </c>
      <c r="BI232" t="s">
        <v>109</v>
      </c>
      <c r="BJ232" t="s">
        <v>126</v>
      </c>
      <c r="BL232" t="s">
        <v>127</v>
      </c>
      <c r="BM232" t="s">
        <v>128</v>
      </c>
      <c r="BN232" t="s">
        <v>129</v>
      </c>
      <c r="BO232">
        <v>85948</v>
      </c>
      <c r="BQ232">
        <v>1277</v>
      </c>
      <c r="BR232">
        <v>102179</v>
      </c>
      <c r="BS232" t="s">
        <v>130</v>
      </c>
      <c r="BT232">
        <v>0</v>
      </c>
      <c r="BU232" t="s">
        <v>109</v>
      </c>
      <c r="BV232">
        <v>0</v>
      </c>
      <c r="BW232" s="9">
        <v>0</v>
      </c>
      <c r="BX232" t="s">
        <v>131</v>
      </c>
      <c r="BY232" t="s">
        <v>109</v>
      </c>
      <c r="BZ232" t="s">
        <v>109</v>
      </c>
      <c r="CA232" t="s">
        <v>132</v>
      </c>
      <c r="CD232" t="s">
        <v>109</v>
      </c>
      <c r="CE232" t="s">
        <v>133</v>
      </c>
      <c r="CF232" t="s">
        <v>134</v>
      </c>
      <c r="CG232" t="s">
        <v>135</v>
      </c>
      <c r="CI232" t="s">
        <v>136</v>
      </c>
      <c r="CM232" t="s">
        <v>344</v>
      </c>
    </row>
    <row r="233" spans="1:91">
      <c r="A233" t="s">
        <v>109</v>
      </c>
      <c r="B233" t="s">
        <v>156</v>
      </c>
      <c r="C233" t="s">
        <v>111</v>
      </c>
      <c r="D233" t="s">
        <v>157</v>
      </c>
      <c r="E233" t="s">
        <v>158</v>
      </c>
      <c r="F233" t="s">
        <v>159</v>
      </c>
      <c r="G233" t="s">
        <v>109</v>
      </c>
      <c r="H233">
        <v>1</v>
      </c>
      <c r="I233" s="9">
        <v>0</v>
      </c>
      <c r="J233">
        <v>1</v>
      </c>
      <c r="L233">
        <v>1735353</v>
      </c>
      <c r="M233" t="s">
        <v>344</v>
      </c>
      <c r="N233" t="s">
        <v>345</v>
      </c>
      <c r="O233" s="9">
        <v>0</v>
      </c>
      <c r="P233">
        <v>1734754</v>
      </c>
      <c r="S233" s="9">
        <v>0</v>
      </c>
      <c r="T233" s="10" t="s">
        <v>161</v>
      </c>
      <c r="U233">
        <v>1734754</v>
      </c>
      <c r="V233">
        <v>1</v>
      </c>
      <c r="X233" t="s">
        <v>119</v>
      </c>
      <c r="Y233">
        <v>0</v>
      </c>
      <c r="Z233" s="16">
        <v>568732280.5</v>
      </c>
      <c r="AA233" s="9">
        <v>3.2604248007500001E-4</v>
      </c>
      <c r="AB233" s="10">
        <v>185430.88323293001</v>
      </c>
      <c r="AC233" t="s">
        <v>120</v>
      </c>
      <c r="AF233" t="s">
        <v>146</v>
      </c>
      <c r="AI233">
        <v>0</v>
      </c>
      <c r="AJ233" s="9">
        <v>0</v>
      </c>
      <c r="AK233" s="9">
        <v>0</v>
      </c>
      <c r="AL233" t="s">
        <v>344</v>
      </c>
      <c r="AM233" t="s">
        <v>120</v>
      </c>
      <c r="AN233" s="9">
        <v>0</v>
      </c>
      <c r="AO233" t="s">
        <v>122</v>
      </c>
      <c r="AQ233">
        <v>0</v>
      </c>
      <c r="AR233" s="9">
        <v>0</v>
      </c>
      <c r="AT233" t="s">
        <v>123</v>
      </c>
      <c r="AU233" t="s">
        <v>157</v>
      </c>
      <c r="AX233" t="s">
        <v>122</v>
      </c>
      <c r="BA233">
        <v>0</v>
      </c>
      <c r="BB233" t="s">
        <v>120</v>
      </c>
      <c r="BC233">
        <v>0</v>
      </c>
      <c r="BD233" t="s">
        <v>346</v>
      </c>
      <c r="BE233" t="s">
        <v>125</v>
      </c>
      <c r="BF233">
        <v>3.2919999999999998E-4</v>
      </c>
      <c r="BG233">
        <v>19717</v>
      </c>
      <c r="BH233">
        <v>1005199</v>
      </c>
      <c r="BI233" t="s">
        <v>109</v>
      </c>
      <c r="BJ233" t="s">
        <v>126</v>
      </c>
      <c r="BL233" t="s">
        <v>127</v>
      </c>
      <c r="BM233" t="s">
        <v>128</v>
      </c>
      <c r="BN233" t="s">
        <v>129</v>
      </c>
      <c r="BO233">
        <v>85948</v>
      </c>
      <c r="BQ233">
        <v>1415</v>
      </c>
      <c r="BR233">
        <v>729805</v>
      </c>
      <c r="BS233" t="s">
        <v>130</v>
      </c>
      <c r="BT233">
        <v>0</v>
      </c>
      <c r="BU233" t="s">
        <v>109</v>
      </c>
      <c r="BV233">
        <v>0</v>
      </c>
      <c r="BW233" s="9">
        <v>0</v>
      </c>
      <c r="BX233" t="s">
        <v>163</v>
      </c>
      <c r="BZ233" t="s">
        <v>109</v>
      </c>
      <c r="CA233" t="s">
        <v>132</v>
      </c>
      <c r="CD233" t="s">
        <v>109</v>
      </c>
      <c r="CF233" t="s">
        <v>161</v>
      </c>
      <c r="CG233" t="s">
        <v>152</v>
      </c>
      <c r="CI233" t="s">
        <v>164</v>
      </c>
      <c r="CM233" t="s">
        <v>344</v>
      </c>
    </row>
    <row r="234" spans="1:91">
      <c r="A234" t="s">
        <v>109</v>
      </c>
      <c r="B234" t="s">
        <v>174</v>
      </c>
      <c r="C234" t="s">
        <v>175</v>
      </c>
      <c r="D234" t="s">
        <v>197</v>
      </c>
      <c r="E234" t="s">
        <v>176</v>
      </c>
      <c r="F234" t="s">
        <v>113</v>
      </c>
      <c r="G234" t="s">
        <v>109</v>
      </c>
      <c r="H234">
        <v>1</v>
      </c>
      <c r="I234" s="9">
        <v>0</v>
      </c>
      <c r="J234">
        <v>1</v>
      </c>
      <c r="L234">
        <v>1735274</v>
      </c>
      <c r="M234" t="s">
        <v>344</v>
      </c>
      <c r="N234" t="s">
        <v>347</v>
      </c>
      <c r="O234" s="9">
        <v>0</v>
      </c>
      <c r="P234">
        <v>1734675</v>
      </c>
      <c r="Q234" t="s">
        <v>116</v>
      </c>
      <c r="S234">
        <v>11.19</v>
      </c>
      <c r="T234" s="10" t="s">
        <v>250</v>
      </c>
      <c r="U234">
        <v>1734675</v>
      </c>
      <c r="V234">
        <v>2</v>
      </c>
      <c r="W234" t="s">
        <v>200</v>
      </c>
      <c r="X234" t="s">
        <v>119</v>
      </c>
      <c r="Y234">
        <v>1</v>
      </c>
      <c r="Z234" s="16">
        <v>8043361277.3784904</v>
      </c>
      <c r="AA234" s="9">
        <v>3.2604248007500001E-4</v>
      </c>
      <c r="AB234" s="10">
        <v>2622477.4590157</v>
      </c>
      <c r="AC234" t="s">
        <v>120</v>
      </c>
      <c r="AD234" t="s">
        <v>220</v>
      </c>
      <c r="AE234" t="s">
        <v>109</v>
      </c>
      <c r="AF234" t="s">
        <v>121</v>
      </c>
      <c r="AG234" t="s">
        <v>220</v>
      </c>
      <c r="AH234" t="s">
        <v>220</v>
      </c>
      <c r="AI234">
        <v>461.48388</v>
      </c>
      <c r="AJ234">
        <v>612602088327</v>
      </c>
      <c r="AK234">
        <v>472.67388</v>
      </c>
      <c r="AL234" t="s">
        <v>344</v>
      </c>
      <c r="AM234" t="s">
        <v>120</v>
      </c>
      <c r="AN234">
        <v>11.19</v>
      </c>
      <c r="AO234" t="s">
        <v>122</v>
      </c>
      <c r="AP234" t="s">
        <v>344</v>
      </c>
      <c r="AQ234">
        <v>1</v>
      </c>
      <c r="AR234">
        <v>1</v>
      </c>
      <c r="AS234" t="s">
        <v>109</v>
      </c>
      <c r="AT234" t="s">
        <v>123</v>
      </c>
      <c r="AU234" t="s">
        <v>113</v>
      </c>
      <c r="AV234" t="s">
        <v>348</v>
      </c>
      <c r="AW234" t="s">
        <v>344</v>
      </c>
      <c r="AX234" t="s">
        <v>120</v>
      </c>
      <c r="AY234" t="s">
        <v>220</v>
      </c>
      <c r="BA234">
        <v>8043361277.3784904</v>
      </c>
      <c r="BB234" t="s">
        <v>120</v>
      </c>
      <c r="BC234">
        <v>0</v>
      </c>
      <c r="BE234" t="s">
        <v>125</v>
      </c>
      <c r="BF234">
        <v>3.2919999999999998E-4</v>
      </c>
      <c r="BG234">
        <v>19717</v>
      </c>
      <c r="BH234">
        <v>1005199</v>
      </c>
      <c r="BI234" t="s">
        <v>109</v>
      </c>
      <c r="BJ234" t="s">
        <v>126</v>
      </c>
      <c r="BL234" t="s">
        <v>127</v>
      </c>
      <c r="BM234" t="s">
        <v>128</v>
      </c>
      <c r="BN234" t="s">
        <v>129</v>
      </c>
      <c r="BO234">
        <v>85948</v>
      </c>
      <c r="BQ234">
        <v>0</v>
      </c>
      <c r="BR234">
        <v>309480</v>
      </c>
      <c r="BS234" t="s">
        <v>130</v>
      </c>
      <c r="BT234">
        <v>0</v>
      </c>
      <c r="BU234" t="s">
        <v>109</v>
      </c>
      <c r="BV234">
        <v>0</v>
      </c>
      <c r="BW234">
        <v>472.67388</v>
      </c>
      <c r="BX234" t="s">
        <v>345</v>
      </c>
      <c r="BY234" t="s">
        <v>133</v>
      </c>
      <c r="BZ234" t="s">
        <v>220</v>
      </c>
      <c r="CA234" t="s">
        <v>132</v>
      </c>
      <c r="CD234" t="s">
        <v>220</v>
      </c>
      <c r="CE234" t="s">
        <v>109</v>
      </c>
      <c r="CF234" t="s">
        <v>172</v>
      </c>
      <c r="CG234" t="s">
        <v>135</v>
      </c>
      <c r="CI234" t="s">
        <v>164</v>
      </c>
      <c r="CM234" t="s">
        <v>344</v>
      </c>
    </row>
    <row r="235" spans="1:91">
      <c r="A235" t="s">
        <v>109</v>
      </c>
      <c r="B235" t="s">
        <v>174</v>
      </c>
      <c r="C235" t="s">
        <v>175</v>
      </c>
      <c r="D235" t="s">
        <v>197</v>
      </c>
      <c r="E235" t="s">
        <v>349</v>
      </c>
      <c r="F235" t="s">
        <v>113</v>
      </c>
      <c r="G235" t="s">
        <v>109</v>
      </c>
      <c r="H235">
        <v>1</v>
      </c>
      <c r="I235" s="9">
        <v>0</v>
      </c>
      <c r="J235">
        <v>1</v>
      </c>
      <c r="L235">
        <v>1747065</v>
      </c>
      <c r="M235" t="s">
        <v>344</v>
      </c>
      <c r="N235" t="s">
        <v>347</v>
      </c>
      <c r="O235" s="9">
        <v>0</v>
      </c>
      <c r="P235">
        <v>1754712</v>
      </c>
      <c r="Q235" t="s">
        <v>116</v>
      </c>
      <c r="S235">
        <v>11.188000000000001</v>
      </c>
      <c r="T235" s="10" t="s">
        <v>250</v>
      </c>
      <c r="U235">
        <v>1754712</v>
      </c>
      <c r="V235">
        <v>1</v>
      </c>
      <c r="W235" t="s">
        <v>200</v>
      </c>
      <c r="X235" t="s">
        <v>119</v>
      </c>
      <c r="Y235">
        <v>3</v>
      </c>
      <c r="Z235" s="16">
        <v>668517901.950647</v>
      </c>
      <c r="AA235" s="9">
        <v>3.2604248007500001E-4</v>
      </c>
      <c r="AB235" s="10">
        <v>217965.23472652401</v>
      </c>
      <c r="AC235" t="s">
        <v>122</v>
      </c>
      <c r="AD235" t="s">
        <v>109</v>
      </c>
      <c r="AE235" t="s">
        <v>133</v>
      </c>
      <c r="AF235" t="s">
        <v>121</v>
      </c>
      <c r="AG235" t="s">
        <v>109</v>
      </c>
      <c r="AH235" t="s">
        <v>109</v>
      </c>
      <c r="AI235">
        <v>1.7376</v>
      </c>
      <c r="AJ235">
        <v>620645449604.5</v>
      </c>
      <c r="AK235">
        <v>12.925599999999999</v>
      </c>
      <c r="AL235" t="s">
        <v>344</v>
      </c>
      <c r="AM235" t="s">
        <v>122</v>
      </c>
      <c r="AN235">
        <v>11.188000000000001</v>
      </c>
      <c r="AO235" t="s">
        <v>120</v>
      </c>
      <c r="AP235" t="s">
        <v>344</v>
      </c>
      <c r="AQ235">
        <v>1</v>
      </c>
      <c r="AR235">
        <v>1</v>
      </c>
      <c r="AS235" t="s">
        <v>133</v>
      </c>
      <c r="AT235" t="s">
        <v>123</v>
      </c>
      <c r="AU235" t="s">
        <v>350</v>
      </c>
      <c r="AV235" t="s">
        <v>348</v>
      </c>
      <c r="AW235" t="s">
        <v>344</v>
      </c>
      <c r="AX235" t="s">
        <v>120</v>
      </c>
      <c r="AY235" t="s">
        <v>109</v>
      </c>
      <c r="BA235">
        <v>668517901.95064795</v>
      </c>
      <c r="BB235" t="s">
        <v>120</v>
      </c>
      <c r="BC235">
        <v>0</v>
      </c>
      <c r="BD235" t="s">
        <v>346</v>
      </c>
      <c r="BE235" t="s">
        <v>125</v>
      </c>
      <c r="BF235">
        <v>3.2919999999999998E-4</v>
      </c>
      <c r="BG235">
        <v>19717</v>
      </c>
      <c r="BH235">
        <v>1005199</v>
      </c>
      <c r="BI235" t="s">
        <v>109</v>
      </c>
      <c r="BJ235" t="s">
        <v>126</v>
      </c>
      <c r="BL235" t="s">
        <v>127</v>
      </c>
      <c r="BM235" t="s">
        <v>128</v>
      </c>
      <c r="BN235" t="s">
        <v>129</v>
      </c>
      <c r="BO235">
        <v>85948</v>
      </c>
      <c r="BQ235">
        <v>0</v>
      </c>
      <c r="BR235">
        <v>309486</v>
      </c>
      <c r="BS235" t="s">
        <v>130</v>
      </c>
      <c r="BT235">
        <v>0</v>
      </c>
      <c r="BU235" t="s">
        <v>109</v>
      </c>
      <c r="BV235">
        <v>0</v>
      </c>
      <c r="BW235">
        <v>12.925599999999999</v>
      </c>
      <c r="BX235" t="s">
        <v>345</v>
      </c>
      <c r="BY235" t="s">
        <v>254</v>
      </c>
      <c r="BZ235" t="s">
        <v>109</v>
      </c>
      <c r="CA235" t="s">
        <v>132</v>
      </c>
      <c r="CD235" t="s">
        <v>109</v>
      </c>
      <c r="CE235" t="s">
        <v>133</v>
      </c>
      <c r="CF235" t="s">
        <v>172</v>
      </c>
      <c r="CG235" t="s">
        <v>135</v>
      </c>
      <c r="CI235" t="s">
        <v>164</v>
      </c>
      <c r="CJ235" t="s">
        <v>155</v>
      </c>
      <c r="CM235" t="s">
        <v>344</v>
      </c>
    </row>
    <row r="236" spans="1:91">
      <c r="A236" t="s">
        <v>109</v>
      </c>
      <c r="B236" t="s">
        <v>156</v>
      </c>
      <c r="C236" t="s">
        <v>111</v>
      </c>
      <c r="D236" t="s">
        <v>157</v>
      </c>
      <c r="E236" t="s">
        <v>158</v>
      </c>
      <c r="F236" t="s">
        <v>159</v>
      </c>
      <c r="G236" t="s">
        <v>109</v>
      </c>
      <c r="H236">
        <v>1</v>
      </c>
      <c r="I236" s="9">
        <v>0</v>
      </c>
      <c r="J236">
        <v>1</v>
      </c>
      <c r="L236">
        <v>1735333</v>
      </c>
      <c r="M236" t="s">
        <v>344</v>
      </c>
      <c r="N236" t="s">
        <v>17</v>
      </c>
      <c r="O236" s="9">
        <v>0</v>
      </c>
      <c r="P236">
        <v>1734734</v>
      </c>
      <c r="S236" s="9">
        <v>0</v>
      </c>
      <c r="T236" s="10" t="s">
        <v>161</v>
      </c>
      <c r="U236">
        <v>1734734</v>
      </c>
      <c r="V236">
        <v>1</v>
      </c>
      <c r="X236" t="s">
        <v>119</v>
      </c>
      <c r="Y236">
        <v>0</v>
      </c>
      <c r="Z236" s="16">
        <v>1739449600</v>
      </c>
      <c r="AA236" s="9">
        <v>3.2604248007500001E-4</v>
      </c>
      <c r="AB236" s="10">
        <v>567134.46154946601</v>
      </c>
      <c r="AC236" t="s">
        <v>120</v>
      </c>
      <c r="AF236" t="s">
        <v>146</v>
      </c>
      <c r="AI236">
        <v>0</v>
      </c>
      <c r="AJ236" s="9">
        <v>0</v>
      </c>
      <c r="AK236" s="9">
        <v>0</v>
      </c>
      <c r="AL236" t="s">
        <v>344</v>
      </c>
      <c r="AM236" t="s">
        <v>120</v>
      </c>
      <c r="AN236" s="9">
        <v>0</v>
      </c>
      <c r="AO236" t="s">
        <v>122</v>
      </c>
      <c r="AQ236">
        <v>0</v>
      </c>
      <c r="AR236" s="9">
        <v>0</v>
      </c>
      <c r="AT236" t="s">
        <v>123</v>
      </c>
      <c r="AU236" t="s">
        <v>157</v>
      </c>
      <c r="AX236" t="s">
        <v>122</v>
      </c>
      <c r="BA236">
        <v>0</v>
      </c>
      <c r="BB236" t="s">
        <v>120</v>
      </c>
      <c r="BC236">
        <v>0</v>
      </c>
      <c r="BD236" t="s">
        <v>346</v>
      </c>
      <c r="BE236" t="s">
        <v>125</v>
      </c>
      <c r="BF236">
        <v>3.2919999999999998E-4</v>
      </c>
      <c r="BG236">
        <v>19717</v>
      </c>
      <c r="BH236">
        <v>1005199</v>
      </c>
      <c r="BI236" t="s">
        <v>109</v>
      </c>
      <c r="BJ236" t="s">
        <v>126</v>
      </c>
      <c r="BL236" t="s">
        <v>127</v>
      </c>
      <c r="BM236" t="s">
        <v>128</v>
      </c>
      <c r="BN236" t="s">
        <v>129</v>
      </c>
      <c r="BO236">
        <v>85948</v>
      </c>
      <c r="BQ236">
        <v>1387</v>
      </c>
      <c r="BR236">
        <v>729806</v>
      </c>
      <c r="BS236" t="s">
        <v>130</v>
      </c>
      <c r="BT236">
        <v>0</v>
      </c>
      <c r="BU236" t="s">
        <v>109</v>
      </c>
      <c r="BV236">
        <v>0</v>
      </c>
      <c r="BW236" s="9">
        <v>0</v>
      </c>
      <c r="BX236" t="s">
        <v>163</v>
      </c>
      <c r="BZ236" t="s">
        <v>109</v>
      </c>
      <c r="CA236" t="s">
        <v>132</v>
      </c>
      <c r="CD236" t="s">
        <v>109</v>
      </c>
      <c r="CF236" t="s">
        <v>161</v>
      </c>
      <c r="CG236" t="s">
        <v>152</v>
      </c>
      <c r="CI236" t="s">
        <v>154</v>
      </c>
      <c r="CM236" t="s">
        <v>344</v>
      </c>
    </row>
    <row r="237" spans="1:91">
      <c r="A237" t="s">
        <v>109</v>
      </c>
      <c r="B237" t="s">
        <v>110</v>
      </c>
      <c r="C237" t="s">
        <v>111</v>
      </c>
      <c r="D237" t="s">
        <v>112</v>
      </c>
      <c r="F237" t="s">
        <v>113</v>
      </c>
      <c r="G237" t="s">
        <v>109</v>
      </c>
      <c r="H237">
        <v>1</v>
      </c>
      <c r="I237" s="9">
        <v>0</v>
      </c>
      <c r="J237">
        <v>1</v>
      </c>
      <c r="L237">
        <v>1734948</v>
      </c>
      <c r="M237" t="s">
        <v>344</v>
      </c>
      <c r="N237" t="s">
        <v>115</v>
      </c>
      <c r="O237" s="9">
        <v>0</v>
      </c>
      <c r="P237">
        <v>1734349</v>
      </c>
      <c r="Q237" t="s">
        <v>116</v>
      </c>
      <c r="S237" s="9">
        <v>0</v>
      </c>
      <c r="T237" s="10" t="s">
        <v>117</v>
      </c>
      <c r="U237">
        <v>1734349</v>
      </c>
      <c r="V237">
        <v>2</v>
      </c>
      <c r="W237" t="s">
        <v>118</v>
      </c>
      <c r="X237" t="s">
        <v>119</v>
      </c>
      <c r="Y237">
        <v>0</v>
      </c>
      <c r="Z237" s="16">
        <v>-35341705.299999997</v>
      </c>
      <c r="AA237" s="9">
        <v>3.2604248007500001E-4</v>
      </c>
      <c r="AB237" s="10">
        <v>-11522.897246091699</v>
      </c>
      <c r="AC237" t="s">
        <v>120</v>
      </c>
      <c r="AF237" t="s">
        <v>121</v>
      </c>
      <c r="AI237">
        <v>0</v>
      </c>
      <c r="AJ237" s="9">
        <v>0</v>
      </c>
      <c r="AK237" s="9">
        <v>0</v>
      </c>
      <c r="AL237" t="s">
        <v>344</v>
      </c>
      <c r="AM237" t="s">
        <v>120</v>
      </c>
      <c r="AN237" s="9">
        <v>0</v>
      </c>
      <c r="AO237" t="s">
        <v>122</v>
      </c>
      <c r="AP237" t="s">
        <v>344</v>
      </c>
      <c r="AQ237">
        <v>1</v>
      </c>
      <c r="AR237">
        <v>1</v>
      </c>
      <c r="AT237" t="s">
        <v>123</v>
      </c>
      <c r="AU237" t="s">
        <v>124</v>
      </c>
      <c r="AX237" t="s">
        <v>122</v>
      </c>
      <c r="BA237">
        <v>-35341705.299999997</v>
      </c>
      <c r="BB237" t="s">
        <v>120</v>
      </c>
      <c r="BC237">
        <v>0</v>
      </c>
      <c r="BE237" t="s">
        <v>125</v>
      </c>
      <c r="BF237">
        <v>3.2919999999999998E-4</v>
      </c>
      <c r="BG237">
        <v>19717</v>
      </c>
      <c r="BH237">
        <v>1005199</v>
      </c>
      <c r="BI237" t="s">
        <v>109</v>
      </c>
      <c r="BJ237" t="s">
        <v>126</v>
      </c>
      <c r="BL237" t="s">
        <v>127</v>
      </c>
      <c r="BM237" t="s">
        <v>128</v>
      </c>
      <c r="BN237" t="s">
        <v>129</v>
      </c>
      <c r="BO237">
        <v>85948</v>
      </c>
      <c r="BQ237">
        <v>1277</v>
      </c>
      <c r="BR237">
        <v>102181</v>
      </c>
      <c r="BS237" t="s">
        <v>130</v>
      </c>
      <c r="BT237">
        <v>0</v>
      </c>
      <c r="BU237" t="s">
        <v>109</v>
      </c>
      <c r="BV237">
        <v>0</v>
      </c>
      <c r="BW237" s="9">
        <v>0</v>
      </c>
      <c r="BX237" t="s">
        <v>131</v>
      </c>
      <c r="BY237" t="s">
        <v>109</v>
      </c>
      <c r="BZ237" t="s">
        <v>109</v>
      </c>
      <c r="CA237" t="s">
        <v>132</v>
      </c>
      <c r="CD237" t="s">
        <v>109</v>
      </c>
      <c r="CE237" t="s">
        <v>133</v>
      </c>
      <c r="CF237" t="s">
        <v>134</v>
      </c>
      <c r="CG237" t="s">
        <v>135</v>
      </c>
      <c r="CI237" t="s">
        <v>136</v>
      </c>
      <c r="CM237" t="s">
        <v>344</v>
      </c>
    </row>
    <row r="238" spans="1:91">
      <c r="A238" t="s">
        <v>109</v>
      </c>
      <c r="B238" t="s">
        <v>174</v>
      </c>
      <c r="C238" t="s">
        <v>175</v>
      </c>
      <c r="D238" t="s">
        <v>197</v>
      </c>
      <c r="E238" t="s">
        <v>349</v>
      </c>
      <c r="F238" t="s">
        <v>113</v>
      </c>
      <c r="G238" t="s">
        <v>109</v>
      </c>
      <c r="H238">
        <v>1</v>
      </c>
      <c r="I238" s="9">
        <v>0</v>
      </c>
      <c r="J238">
        <v>1</v>
      </c>
      <c r="L238">
        <v>1747065</v>
      </c>
      <c r="M238" t="s">
        <v>344</v>
      </c>
      <c r="N238" t="s">
        <v>345</v>
      </c>
      <c r="O238" s="9">
        <v>0</v>
      </c>
      <c r="P238">
        <v>1754712</v>
      </c>
      <c r="Q238" t="s">
        <v>116</v>
      </c>
      <c r="S238">
        <v>11.188000000000001</v>
      </c>
      <c r="T238" s="10" t="s">
        <v>250</v>
      </c>
      <c r="U238">
        <v>1754712</v>
      </c>
      <c r="V238">
        <v>1</v>
      </c>
      <c r="W238" t="s">
        <v>200</v>
      </c>
      <c r="X238" t="s">
        <v>137</v>
      </c>
      <c r="Y238">
        <v>3</v>
      </c>
      <c r="Z238" s="16">
        <v>-668517901.950647</v>
      </c>
      <c r="AA238" s="9">
        <v>3.2604248007500001E-4</v>
      </c>
      <c r="AB238" s="10">
        <v>-217965.23472652401</v>
      </c>
      <c r="AC238" t="s">
        <v>122</v>
      </c>
      <c r="AD238" t="s">
        <v>109</v>
      </c>
      <c r="AE238" t="s">
        <v>133</v>
      </c>
      <c r="AF238" t="s">
        <v>121</v>
      </c>
      <c r="AG238" t="s">
        <v>109</v>
      </c>
      <c r="AH238" t="s">
        <v>109</v>
      </c>
      <c r="AI238">
        <v>1.7376</v>
      </c>
      <c r="AJ238">
        <v>-620645449604.5</v>
      </c>
      <c r="AK238">
        <v>12.925599999999999</v>
      </c>
      <c r="AL238" t="s">
        <v>344</v>
      </c>
      <c r="AM238" t="s">
        <v>122</v>
      </c>
      <c r="AN238">
        <v>11.188000000000001</v>
      </c>
      <c r="AO238" t="s">
        <v>120</v>
      </c>
      <c r="AP238" t="s">
        <v>344</v>
      </c>
      <c r="AQ238">
        <v>1</v>
      </c>
      <c r="AR238">
        <v>1</v>
      </c>
      <c r="AS238" t="s">
        <v>133</v>
      </c>
      <c r="AT238" t="s">
        <v>123</v>
      </c>
      <c r="AU238" t="s">
        <v>350</v>
      </c>
      <c r="AV238" t="s">
        <v>348</v>
      </c>
      <c r="AW238" t="s">
        <v>344</v>
      </c>
      <c r="AX238" t="s">
        <v>120</v>
      </c>
      <c r="AY238" t="s">
        <v>109</v>
      </c>
      <c r="BA238">
        <v>-668517901.95064795</v>
      </c>
      <c r="BB238" t="s">
        <v>120</v>
      </c>
      <c r="BC238">
        <v>0</v>
      </c>
      <c r="BD238" t="s">
        <v>346</v>
      </c>
      <c r="BE238" t="s">
        <v>125</v>
      </c>
      <c r="BF238">
        <v>3.2919999999999998E-4</v>
      </c>
      <c r="BG238">
        <v>19717</v>
      </c>
      <c r="BH238">
        <v>1005199</v>
      </c>
      <c r="BI238" t="s">
        <v>109</v>
      </c>
      <c r="BJ238" t="s">
        <v>126</v>
      </c>
      <c r="BL238" t="s">
        <v>127</v>
      </c>
      <c r="BM238" t="s">
        <v>128</v>
      </c>
      <c r="BN238" t="s">
        <v>129</v>
      </c>
      <c r="BO238">
        <v>85948</v>
      </c>
      <c r="BQ238">
        <v>0</v>
      </c>
      <c r="BR238">
        <v>309487</v>
      </c>
      <c r="BS238" t="s">
        <v>130</v>
      </c>
      <c r="BT238">
        <v>0</v>
      </c>
      <c r="BU238" t="s">
        <v>109</v>
      </c>
      <c r="BV238">
        <v>0</v>
      </c>
      <c r="BW238">
        <v>12.925599999999999</v>
      </c>
      <c r="BX238" t="s">
        <v>347</v>
      </c>
      <c r="BY238" t="s">
        <v>254</v>
      </c>
      <c r="BZ238" t="s">
        <v>109</v>
      </c>
      <c r="CA238" t="s">
        <v>149</v>
      </c>
      <c r="CD238" t="s">
        <v>109</v>
      </c>
      <c r="CE238" t="s">
        <v>133</v>
      </c>
      <c r="CF238" t="s">
        <v>172</v>
      </c>
      <c r="CG238" t="s">
        <v>135</v>
      </c>
      <c r="CI238" t="s">
        <v>164</v>
      </c>
      <c r="CJ238" t="s">
        <v>155</v>
      </c>
      <c r="CM238" t="s">
        <v>344</v>
      </c>
    </row>
    <row r="239" spans="1:91">
      <c r="A239" t="s">
        <v>109</v>
      </c>
      <c r="B239" t="s">
        <v>174</v>
      </c>
      <c r="C239" t="s">
        <v>175</v>
      </c>
      <c r="D239" t="s">
        <v>197</v>
      </c>
      <c r="E239" t="s">
        <v>176</v>
      </c>
      <c r="F239" t="s">
        <v>113</v>
      </c>
      <c r="G239" t="s">
        <v>109</v>
      </c>
      <c r="H239">
        <v>1</v>
      </c>
      <c r="I239" s="9">
        <v>0</v>
      </c>
      <c r="J239">
        <v>1</v>
      </c>
      <c r="L239">
        <v>1735274</v>
      </c>
      <c r="M239" t="s">
        <v>344</v>
      </c>
      <c r="N239" t="s">
        <v>345</v>
      </c>
      <c r="O239" s="9">
        <v>0</v>
      </c>
      <c r="P239">
        <v>1734675</v>
      </c>
      <c r="Q239" t="s">
        <v>116</v>
      </c>
      <c r="S239">
        <v>11.19</v>
      </c>
      <c r="T239" s="10" t="s">
        <v>250</v>
      </c>
      <c r="U239">
        <v>1734675</v>
      </c>
      <c r="V239">
        <v>2</v>
      </c>
      <c r="W239" t="s">
        <v>200</v>
      </c>
      <c r="X239" t="s">
        <v>137</v>
      </c>
      <c r="Y239">
        <v>1</v>
      </c>
      <c r="Z239" s="16">
        <v>-8043361277.3784904</v>
      </c>
      <c r="AA239" s="9">
        <v>3.2604248007500001E-4</v>
      </c>
      <c r="AB239" s="10">
        <v>-2622477.4590157</v>
      </c>
      <c r="AC239" t="s">
        <v>120</v>
      </c>
      <c r="AD239" t="s">
        <v>220</v>
      </c>
      <c r="AE239" t="s">
        <v>109</v>
      </c>
      <c r="AF239" t="s">
        <v>121</v>
      </c>
      <c r="AG239" t="s">
        <v>220</v>
      </c>
      <c r="AH239" t="s">
        <v>220</v>
      </c>
      <c r="AI239">
        <v>461.48388</v>
      </c>
      <c r="AJ239">
        <v>-612602088327</v>
      </c>
      <c r="AK239">
        <v>472.67388</v>
      </c>
      <c r="AL239" t="s">
        <v>344</v>
      </c>
      <c r="AM239" t="s">
        <v>120</v>
      </c>
      <c r="AN239">
        <v>11.19</v>
      </c>
      <c r="AO239" t="s">
        <v>122</v>
      </c>
      <c r="AP239" t="s">
        <v>344</v>
      </c>
      <c r="AQ239">
        <v>1</v>
      </c>
      <c r="AR239">
        <v>1</v>
      </c>
      <c r="AS239" t="s">
        <v>109</v>
      </c>
      <c r="AT239" t="s">
        <v>123</v>
      </c>
      <c r="AU239" t="s">
        <v>113</v>
      </c>
      <c r="AV239" t="s">
        <v>348</v>
      </c>
      <c r="AW239" t="s">
        <v>344</v>
      </c>
      <c r="AX239" t="s">
        <v>120</v>
      </c>
      <c r="AY239" t="s">
        <v>220</v>
      </c>
      <c r="BA239">
        <v>-8043361277.3784904</v>
      </c>
      <c r="BB239" t="s">
        <v>120</v>
      </c>
      <c r="BC239">
        <v>0</v>
      </c>
      <c r="BE239" t="s">
        <v>125</v>
      </c>
      <c r="BF239">
        <v>3.2919999999999998E-4</v>
      </c>
      <c r="BG239">
        <v>19717</v>
      </c>
      <c r="BH239">
        <v>1005199</v>
      </c>
      <c r="BI239" t="s">
        <v>109</v>
      </c>
      <c r="BJ239" t="s">
        <v>126</v>
      </c>
      <c r="BL239" t="s">
        <v>127</v>
      </c>
      <c r="BM239" t="s">
        <v>128</v>
      </c>
      <c r="BN239" t="s">
        <v>129</v>
      </c>
      <c r="BO239">
        <v>85948</v>
      </c>
      <c r="BQ239">
        <v>0</v>
      </c>
      <c r="BR239">
        <v>309481</v>
      </c>
      <c r="BS239" t="s">
        <v>130</v>
      </c>
      <c r="BT239">
        <v>0</v>
      </c>
      <c r="BU239" t="s">
        <v>109</v>
      </c>
      <c r="BV239">
        <v>0</v>
      </c>
      <c r="BW239">
        <v>472.67388</v>
      </c>
      <c r="BX239" t="s">
        <v>347</v>
      </c>
      <c r="BY239" t="s">
        <v>133</v>
      </c>
      <c r="BZ239" t="s">
        <v>220</v>
      </c>
      <c r="CA239" t="s">
        <v>149</v>
      </c>
      <c r="CD239" t="s">
        <v>220</v>
      </c>
      <c r="CE239" t="s">
        <v>109</v>
      </c>
      <c r="CF239" t="s">
        <v>172</v>
      </c>
      <c r="CG239" t="s">
        <v>135</v>
      </c>
      <c r="CI239" t="s">
        <v>164</v>
      </c>
      <c r="CM239" t="s">
        <v>344</v>
      </c>
    </row>
    <row r="240" spans="1:91">
      <c r="A240" t="s">
        <v>109</v>
      </c>
      <c r="B240" t="s">
        <v>110</v>
      </c>
      <c r="C240" t="s">
        <v>111</v>
      </c>
      <c r="D240" t="s">
        <v>112</v>
      </c>
      <c r="F240" t="s">
        <v>113</v>
      </c>
      <c r="G240" t="s">
        <v>109</v>
      </c>
      <c r="H240">
        <v>1</v>
      </c>
      <c r="I240" s="9">
        <v>0</v>
      </c>
      <c r="J240">
        <v>1</v>
      </c>
      <c r="L240">
        <v>1734943</v>
      </c>
      <c r="M240" t="s">
        <v>344</v>
      </c>
      <c r="N240" t="s">
        <v>115</v>
      </c>
      <c r="O240" s="9">
        <v>0</v>
      </c>
      <c r="P240">
        <v>1734344</v>
      </c>
      <c r="Q240" t="s">
        <v>116</v>
      </c>
      <c r="S240" s="9">
        <v>0</v>
      </c>
      <c r="T240" s="10" t="s">
        <v>117</v>
      </c>
      <c r="U240">
        <v>1734344</v>
      </c>
      <c r="V240">
        <v>2</v>
      </c>
      <c r="W240" t="s">
        <v>118</v>
      </c>
      <c r="X240" t="s">
        <v>119</v>
      </c>
      <c r="Y240">
        <v>0</v>
      </c>
      <c r="Z240" s="16">
        <v>-475932641.02999902</v>
      </c>
      <c r="AA240" s="9">
        <v>3.2604248007500001E-4</v>
      </c>
      <c r="AB240" s="10">
        <v>-155174.25863006499</v>
      </c>
      <c r="AC240" t="s">
        <v>120</v>
      </c>
      <c r="AF240" t="s">
        <v>121</v>
      </c>
      <c r="AI240">
        <v>0</v>
      </c>
      <c r="AJ240" s="9">
        <v>0</v>
      </c>
      <c r="AK240" s="9">
        <v>0</v>
      </c>
      <c r="AL240" t="s">
        <v>344</v>
      </c>
      <c r="AM240" t="s">
        <v>120</v>
      </c>
      <c r="AN240" s="9">
        <v>0</v>
      </c>
      <c r="AO240" t="s">
        <v>122</v>
      </c>
      <c r="AP240" t="s">
        <v>344</v>
      </c>
      <c r="AQ240">
        <v>1</v>
      </c>
      <c r="AR240">
        <v>1</v>
      </c>
      <c r="AT240" t="s">
        <v>123</v>
      </c>
      <c r="AU240" t="s">
        <v>124</v>
      </c>
      <c r="AX240" t="s">
        <v>122</v>
      </c>
      <c r="BA240">
        <v>-475932641.02999997</v>
      </c>
      <c r="BB240" t="s">
        <v>120</v>
      </c>
      <c r="BC240">
        <v>0</v>
      </c>
      <c r="BE240" t="s">
        <v>125</v>
      </c>
      <c r="BF240">
        <v>3.2919999999999998E-4</v>
      </c>
      <c r="BG240">
        <v>19717</v>
      </c>
      <c r="BH240">
        <v>1005199</v>
      </c>
      <c r="BI240" t="s">
        <v>109</v>
      </c>
      <c r="BJ240" t="s">
        <v>126</v>
      </c>
      <c r="BL240" t="s">
        <v>127</v>
      </c>
      <c r="BM240" t="s">
        <v>128</v>
      </c>
      <c r="BN240" t="s">
        <v>129</v>
      </c>
      <c r="BO240">
        <v>85948</v>
      </c>
      <c r="BQ240">
        <v>1277</v>
      </c>
      <c r="BR240">
        <v>102177</v>
      </c>
      <c r="BS240" t="s">
        <v>130</v>
      </c>
      <c r="BT240">
        <v>0</v>
      </c>
      <c r="BU240" t="s">
        <v>109</v>
      </c>
      <c r="BV240">
        <v>0</v>
      </c>
      <c r="BW240" s="9">
        <v>0</v>
      </c>
      <c r="BX240" t="s">
        <v>131</v>
      </c>
      <c r="BY240" t="s">
        <v>109</v>
      </c>
      <c r="BZ240" t="s">
        <v>109</v>
      </c>
      <c r="CA240" t="s">
        <v>132</v>
      </c>
      <c r="CD240" t="s">
        <v>109</v>
      </c>
      <c r="CE240" t="s">
        <v>133</v>
      </c>
      <c r="CF240" t="s">
        <v>134</v>
      </c>
      <c r="CG240" t="s">
        <v>135</v>
      </c>
      <c r="CI240" t="s">
        <v>136</v>
      </c>
      <c r="CM240" t="s">
        <v>344</v>
      </c>
    </row>
    <row r="241" spans="1:92">
      <c r="A241" t="s">
        <v>109</v>
      </c>
      <c r="B241" t="s">
        <v>110</v>
      </c>
      <c r="C241" t="s">
        <v>111</v>
      </c>
      <c r="D241" t="s">
        <v>112</v>
      </c>
      <c r="F241" t="s">
        <v>113</v>
      </c>
      <c r="G241" t="s">
        <v>109</v>
      </c>
      <c r="H241">
        <v>1</v>
      </c>
      <c r="I241" s="9">
        <v>0</v>
      </c>
      <c r="J241">
        <v>1</v>
      </c>
      <c r="L241">
        <v>1734984</v>
      </c>
      <c r="M241" t="s">
        <v>351</v>
      </c>
      <c r="N241" t="s">
        <v>115</v>
      </c>
      <c r="O241" s="9">
        <v>0</v>
      </c>
      <c r="P241">
        <v>1734385</v>
      </c>
      <c r="Q241" t="s">
        <v>116</v>
      </c>
      <c r="S241" s="9">
        <v>0</v>
      </c>
      <c r="T241" s="10" t="s">
        <v>117</v>
      </c>
      <c r="U241">
        <v>1734385</v>
      </c>
      <c r="V241">
        <v>2</v>
      </c>
      <c r="W241" t="s">
        <v>118</v>
      </c>
      <c r="X241" t="s">
        <v>119</v>
      </c>
      <c r="Y241">
        <v>0</v>
      </c>
      <c r="Z241" s="16">
        <v>-34678.370000000003</v>
      </c>
      <c r="AA241">
        <v>0.131044424059756</v>
      </c>
      <c r="AB241" s="10">
        <v>-4544.4070239811199</v>
      </c>
      <c r="AC241" t="s">
        <v>120</v>
      </c>
      <c r="AF241" t="s">
        <v>121</v>
      </c>
      <c r="AI241">
        <v>0</v>
      </c>
      <c r="AJ241" s="9">
        <v>0</v>
      </c>
      <c r="AK241" s="9">
        <v>0</v>
      </c>
      <c r="AL241" t="s">
        <v>351</v>
      </c>
      <c r="AM241" t="s">
        <v>120</v>
      </c>
      <c r="AN241" s="9">
        <v>0</v>
      </c>
      <c r="AO241" t="s">
        <v>122</v>
      </c>
      <c r="AP241" t="s">
        <v>351</v>
      </c>
      <c r="AQ241">
        <v>1</v>
      </c>
      <c r="AR241">
        <v>1</v>
      </c>
      <c r="AT241" t="s">
        <v>123</v>
      </c>
      <c r="AU241" t="s">
        <v>124</v>
      </c>
      <c r="AX241" t="s">
        <v>122</v>
      </c>
      <c r="BA241">
        <v>-34678.370000000003</v>
      </c>
      <c r="BB241" t="s">
        <v>120</v>
      </c>
      <c r="BC241">
        <v>0</v>
      </c>
      <c r="BE241" t="s">
        <v>125</v>
      </c>
      <c r="BF241">
        <v>0.13106670000000001</v>
      </c>
      <c r="BG241">
        <v>19717</v>
      </c>
      <c r="BH241">
        <v>1005199</v>
      </c>
      <c r="BI241" t="s">
        <v>109</v>
      </c>
      <c r="BJ241" t="s">
        <v>126</v>
      </c>
      <c r="BL241" t="s">
        <v>127</v>
      </c>
      <c r="BM241" t="s">
        <v>128</v>
      </c>
      <c r="BN241" t="s">
        <v>129</v>
      </c>
      <c r="BO241">
        <v>85948</v>
      </c>
      <c r="BQ241">
        <v>1292</v>
      </c>
      <c r="BR241">
        <v>113766</v>
      </c>
      <c r="BS241" t="s">
        <v>130</v>
      </c>
      <c r="BT241">
        <v>0</v>
      </c>
      <c r="BU241" t="s">
        <v>109</v>
      </c>
      <c r="BV241">
        <v>0</v>
      </c>
      <c r="BW241" s="9">
        <v>0</v>
      </c>
      <c r="BX241" t="s">
        <v>131</v>
      </c>
      <c r="BY241" t="s">
        <v>109</v>
      </c>
      <c r="BZ241" t="s">
        <v>109</v>
      </c>
      <c r="CA241" t="s">
        <v>132</v>
      </c>
      <c r="CD241" t="s">
        <v>109</v>
      </c>
      <c r="CE241" t="s">
        <v>133</v>
      </c>
      <c r="CF241" t="s">
        <v>134</v>
      </c>
      <c r="CG241" t="s">
        <v>135</v>
      </c>
      <c r="CI241" t="s">
        <v>136</v>
      </c>
      <c r="CM241" t="s">
        <v>351</v>
      </c>
    </row>
    <row r="242" spans="1:92">
      <c r="A242" t="s">
        <v>109</v>
      </c>
      <c r="B242" t="s">
        <v>156</v>
      </c>
      <c r="C242" t="s">
        <v>111</v>
      </c>
      <c r="D242" t="s">
        <v>157</v>
      </c>
      <c r="E242" t="s">
        <v>158</v>
      </c>
      <c r="F242" t="s">
        <v>159</v>
      </c>
      <c r="G242" t="s">
        <v>109</v>
      </c>
      <c r="H242">
        <v>1</v>
      </c>
      <c r="I242" s="9">
        <v>0</v>
      </c>
      <c r="J242">
        <v>1</v>
      </c>
      <c r="L242">
        <v>1735322</v>
      </c>
      <c r="M242" t="s">
        <v>352</v>
      </c>
      <c r="N242" t="s">
        <v>12</v>
      </c>
      <c r="O242" s="9">
        <v>0</v>
      </c>
      <c r="P242">
        <v>1734723</v>
      </c>
      <c r="S242" s="9">
        <v>0</v>
      </c>
      <c r="T242" s="10" t="s">
        <v>161</v>
      </c>
      <c r="U242">
        <v>1734723</v>
      </c>
      <c r="V242">
        <v>1</v>
      </c>
      <c r="X242" t="s">
        <v>119</v>
      </c>
      <c r="Y242">
        <v>0</v>
      </c>
      <c r="Z242" s="16">
        <v>321591665.80000001</v>
      </c>
      <c r="AA242">
        <v>1.3648499999999999</v>
      </c>
      <c r="AB242" s="15">
        <v>438924385.06712902</v>
      </c>
      <c r="AC242" t="s">
        <v>120</v>
      </c>
      <c r="AF242" t="s">
        <v>146</v>
      </c>
      <c r="AI242">
        <v>0</v>
      </c>
      <c r="AJ242" s="9">
        <v>0</v>
      </c>
      <c r="AK242" s="9">
        <v>0</v>
      </c>
      <c r="AL242" t="s">
        <v>352</v>
      </c>
      <c r="AM242" t="s">
        <v>120</v>
      </c>
      <c r="AN242" s="9">
        <v>0</v>
      </c>
      <c r="AO242" t="s">
        <v>122</v>
      </c>
      <c r="AQ242">
        <v>0</v>
      </c>
      <c r="AR242" s="9">
        <v>0</v>
      </c>
      <c r="AT242" t="s">
        <v>123</v>
      </c>
      <c r="AU242" t="s">
        <v>157</v>
      </c>
      <c r="AX242" t="s">
        <v>122</v>
      </c>
      <c r="BA242">
        <v>0</v>
      </c>
      <c r="BB242" t="s">
        <v>120</v>
      </c>
      <c r="BC242">
        <v>0</v>
      </c>
      <c r="BD242" t="s">
        <v>353</v>
      </c>
      <c r="BE242" t="s">
        <v>125</v>
      </c>
      <c r="BF242">
        <v>1.3647535</v>
      </c>
      <c r="BG242">
        <v>19717</v>
      </c>
      <c r="BH242">
        <v>1005199</v>
      </c>
      <c r="BI242" t="s">
        <v>109</v>
      </c>
      <c r="BJ242" t="s">
        <v>126</v>
      </c>
      <c r="BL242" t="s">
        <v>127</v>
      </c>
      <c r="BM242" t="s">
        <v>128</v>
      </c>
      <c r="BN242" t="s">
        <v>129</v>
      </c>
      <c r="BO242">
        <v>85948</v>
      </c>
      <c r="BQ242">
        <v>1391</v>
      </c>
      <c r="BR242">
        <v>119345</v>
      </c>
      <c r="BS242" t="s">
        <v>130</v>
      </c>
      <c r="BT242">
        <v>0</v>
      </c>
      <c r="BU242" t="s">
        <v>109</v>
      </c>
      <c r="BV242">
        <v>0</v>
      </c>
      <c r="BW242" s="9">
        <v>0</v>
      </c>
      <c r="BX242" t="s">
        <v>163</v>
      </c>
      <c r="BZ242" t="s">
        <v>109</v>
      </c>
      <c r="CA242" t="s">
        <v>132</v>
      </c>
      <c r="CD242" t="s">
        <v>109</v>
      </c>
      <c r="CF242" t="s">
        <v>161</v>
      </c>
      <c r="CG242" t="s">
        <v>152</v>
      </c>
      <c r="CI242" t="s">
        <v>165</v>
      </c>
      <c r="CM242" t="s">
        <v>352</v>
      </c>
    </row>
    <row r="243" spans="1:92">
      <c r="A243" t="s">
        <v>109</v>
      </c>
      <c r="B243" t="s">
        <v>156</v>
      </c>
      <c r="C243" t="s">
        <v>111</v>
      </c>
      <c r="D243" t="s">
        <v>157</v>
      </c>
      <c r="E243" t="s">
        <v>158</v>
      </c>
      <c r="F243" t="s">
        <v>159</v>
      </c>
      <c r="G243" t="s">
        <v>109</v>
      </c>
      <c r="H243">
        <v>1</v>
      </c>
      <c r="I243" s="9">
        <v>0</v>
      </c>
      <c r="J243">
        <v>1</v>
      </c>
      <c r="L243">
        <v>1735337</v>
      </c>
      <c r="M243" t="s">
        <v>352</v>
      </c>
      <c r="N243" t="s">
        <v>17</v>
      </c>
      <c r="O243" s="9">
        <v>0</v>
      </c>
      <c r="P243">
        <v>1734738</v>
      </c>
      <c r="S243" s="9">
        <v>0</v>
      </c>
      <c r="T243" s="10" t="s">
        <v>161</v>
      </c>
      <c r="U243">
        <v>1734738</v>
      </c>
      <c r="V243">
        <v>1</v>
      </c>
      <c r="X243" t="s">
        <v>119</v>
      </c>
      <c r="Y243">
        <v>0</v>
      </c>
      <c r="Z243" s="16">
        <v>316934971.60000002</v>
      </c>
      <c r="AA243">
        <v>1.3648499999999999</v>
      </c>
      <c r="AB243" s="15">
        <v>432568695.98825997</v>
      </c>
      <c r="AC243" t="s">
        <v>120</v>
      </c>
      <c r="AF243" t="s">
        <v>146</v>
      </c>
      <c r="AI243">
        <v>0</v>
      </c>
      <c r="AJ243" s="9">
        <v>0</v>
      </c>
      <c r="AK243" s="9">
        <v>0</v>
      </c>
      <c r="AL243" t="s">
        <v>352</v>
      </c>
      <c r="AM243" t="s">
        <v>120</v>
      </c>
      <c r="AN243" s="9">
        <v>0</v>
      </c>
      <c r="AO243" t="s">
        <v>122</v>
      </c>
      <c r="AQ243">
        <v>0</v>
      </c>
      <c r="AR243" s="9">
        <v>0</v>
      </c>
      <c r="AT243" t="s">
        <v>123</v>
      </c>
      <c r="AU243" t="s">
        <v>157</v>
      </c>
      <c r="AX243" t="s">
        <v>122</v>
      </c>
      <c r="BA243">
        <v>0</v>
      </c>
      <c r="BB243" t="s">
        <v>120</v>
      </c>
      <c r="BC243">
        <v>0</v>
      </c>
      <c r="BD243" t="s">
        <v>353</v>
      </c>
      <c r="BE243" t="s">
        <v>125</v>
      </c>
      <c r="BF243">
        <v>1.3647535</v>
      </c>
      <c r="BG243">
        <v>19717</v>
      </c>
      <c r="BH243">
        <v>1005199</v>
      </c>
      <c r="BI243" t="s">
        <v>109</v>
      </c>
      <c r="BJ243" t="s">
        <v>126</v>
      </c>
      <c r="BL243" t="s">
        <v>127</v>
      </c>
      <c r="BM243" t="s">
        <v>128</v>
      </c>
      <c r="BN243" t="s">
        <v>129</v>
      </c>
      <c r="BO243">
        <v>85948</v>
      </c>
      <c r="BQ243">
        <v>1391</v>
      </c>
      <c r="BR243">
        <v>119348</v>
      </c>
      <c r="BS243" t="s">
        <v>130</v>
      </c>
      <c r="BT243">
        <v>0</v>
      </c>
      <c r="BU243" t="s">
        <v>109</v>
      </c>
      <c r="BV243">
        <v>0</v>
      </c>
      <c r="BW243" s="9">
        <v>0</v>
      </c>
      <c r="BX243" t="s">
        <v>163</v>
      </c>
      <c r="BZ243" t="s">
        <v>109</v>
      </c>
      <c r="CA243" t="s">
        <v>132</v>
      </c>
      <c r="CD243" t="s">
        <v>109</v>
      </c>
      <c r="CF243" t="s">
        <v>161</v>
      </c>
      <c r="CG243" t="s">
        <v>152</v>
      </c>
      <c r="CI243" t="s">
        <v>154</v>
      </c>
      <c r="CM243" t="s">
        <v>352</v>
      </c>
    </row>
    <row r="244" spans="1:92">
      <c r="A244" t="s">
        <v>109</v>
      </c>
      <c r="B244" t="s">
        <v>110</v>
      </c>
      <c r="C244" t="s">
        <v>111</v>
      </c>
      <c r="D244" t="s">
        <v>112</v>
      </c>
      <c r="F244" t="s">
        <v>113</v>
      </c>
      <c r="G244" t="s">
        <v>109</v>
      </c>
      <c r="H244">
        <v>1</v>
      </c>
      <c r="I244" s="9">
        <v>0</v>
      </c>
      <c r="J244">
        <v>1</v>
      </c>
      <c r="L244">
        <v>1734978</v>
      </c>
      <c r="M244" t="s">
        <v>352</v>
      </c>
      <c r="N244" t="s">
        <v>115</v>
      </c>
      <c r="O244" s="9">
        <v>0</v>
      </c>
      <c r="P244">
        <v>1734379</v>
      </c>
      <c r="Q244" t="s">
        <v>116</v>
      </c>
      <c r="S244" s="9">
        <v>0</v>
      </c>
      <c r="T244" s="10" t="s">
        <v>117</v>
      </c>
      <c r="U244">
        <v>1734379</v>
      </c>
      <c r="V244">
        <v>2</v>
      </c>
      <c r="W244" t="s">
        <v>118</v>
      </c>
      <c r="X244" t="s">
        <v>119</v>
      </c>
      <c r="Y244">
        <v>0</v>
      </c>
      <c r="Z244" s="16">
        <v>-11000.14</v>
      </c>
      <c r="AA244">
        <v>1.3648499999999999</v>
      </c>
      <c r="AB244" s="10">
        <v>-15013.5410789999</v>
      </c>
      <c r="AC244" t="s">
        <v>120</v>
      </c>
      <c r="AF244" t="s">
        <v>121</v>
      </c>
      <c r="AI244">
        <v>0</v>
      </c>
      <c r="AJ244" s="9">
        <v>0</v>
      </c>
      <c r="AK244" s="9">
        <v>0</v>
      </c>
      <c r="AL244" t="s">
        <v>352</v>
      </c>
      <c r="AM244" t="s">
        <v>120</v>
      </c>
      <c r="AN244" s="9">
        <v>0</v>
      </c>
      <c r="AO244" t="s">
        <v>122</v>
      </c>
      <c r="AP244" t="s">
        <v>352</v>
      </c>
      <c r="AQ244">
        <v>1</v>
      </c>
      <c r="AR244">
        <v>1</v>
      </c>
      <c r="AT244" t="s">
        <v>123</v>
      </c>
      <c r="AU244" t="s">
        <v>124</v>
      </c>
      <c r="AX244" t="s">
        <v>122</v>
      </c>
      <c r="BA244">
        <v>-11000.14</v>
      </c>
      <c r="BB244" t="s">
        <v>120</v>
      </c>
      <c r="BC244">
        <v>0</v>
      </c>
      <c r="BE244" t="s">
        <v>125</v>
      </c>
      <c r="BF244">
        <v>1.3647535</v>
      </c>
      <c r="BG244">
        <v>19717</v>
      </c>
      <c r="BH244">
        <v>1005199</v>
      </c>
      <c r="BI244" t="s">
        <v>109</v>
      </c>
      <c r="BJ244" t="s">
        <v>126</v>
      </c>
      <c r="BL244" t="s">
        <v>127</v>
      </c>
      <c r="BM244" t="s">
        <v>128</v>
      </c>
      <c r="BN244" t="s">
        <v>129</v>
      </c>
      <c r="BO244">
        <v>85948</v>
      </c>
      <c r="BQ244">
        <v>1288</v>
      </c>
      <c r="BR244">
        <v>571019</v>
      </c>
      <c r="BS244" t="s">
        <v>130</v>
      </c>
      <c r="BT244">
        <v>0</v>
      </c>
      <c r="BU244" t="s">
        <v>109</v>
      </c>
      <c r="BV244">
        <v>0</v>
      </c>
      <c r="BW244" s="9">
        <v>0</v>
      </c>
      <c r="BX244" t="s">
        <v>131</v>
      </c>
      <c r="BY244" t="s">
        <v>109</v>
      </c>
      <c r="BZ244" t="s">
        <v>109</v>
      </c>
      <c r="CA244" t="s">
        <v>132</v>
      </c>
      <c r="CD244" t="s">
        <v>109</v>
      </c>
      <c r="CE244" t="s">
        <v>133</v>
      </c>
      <c r="CF244" t="s">
        <v>134</v>
      </c>
      <c r="CG244" t="s">
        <v>135</v>
      </c>
      <c r="CI244" t="s">
        <v>136</v>
      </c>
      <c r="CM244" t="s">
        <v>352</v>
      </c>
    </row>
    <row r="245" spans="1:92">
      <c r="A245" t="s">
        <v>109</v>
      </c>
      <c r="B245" t="s">
        <v>110</v>
      </c>
      <c r="C245" t="s">
        <v>111</v>
      </c>
      <c r="D245" t="s">
        <v>168</v>
      </c>
      <c r="E245" t="s">
        <v>176</v>
      </c>
      <c r="F245" t="s">
        <v>113</v>
      </c>
      <c r="G245" t="s">
        <v>109</v>
      </c>
      <c r="H245">
        <v>1</v>
      </c>
      <c r="I245" s="9">
        <v>0</v>
      </c>
      <c r="J245">
        <v>1</v>
      </c>
      <c r="K245" t="s">
        <v>354</v>
      </c>
      <c r="L245">
        <v>1733412</v>
      </c>
      <c r="M245" t="s">
        <v>352</v>
      </c>
      <c r="N245" t="s">
        <v>17</v>
      </c>
      <c r="O245" s="9">
        <v>0</v>
      </c>
      <c r="P245">
        <v>1732813</v>
      </c>
      <c r="Q245" t="s">
        <v>267</v>
      </c>
      <c r="S245" s="9">
        <v>0</v>
      </c>
      <c r="T245" s="10" t="s">
        <v>199</v>
      </c>
      <c r="U245">
        <v>1732813</v>
      </c>
      <c r="V245">
        <v>2</v>
      </c>
      <c r="W245" t="s">
        <v>118</v>
      </c>
      <c r="X245" t="s">
        <v>119</v>
      </c>
      <c r="Y245">
        <v>0</v>
      </c>
      <c r="Z245" s="16">
        <v>64000000</v>
      </c>
      <c r="AA245">
        <v>1.3648499999999999</v>
      </c>
      <c r="AB245" s="15">
        <v>87350400</v>
      </c>
      <c r="AC245" t="s">
        <v>120</v>
      </c>
      <c r="AF245" t="s">
        <v>146</v>
      </c>
      <c r="AI245">
        <v>0</v>
      </c>
      <c r="AJ245" s="9">
        <v>0</v>
      </c>
      <c r="AK245" s="9">
        <v>0</v>
      </c>
      <c r="AL245" t="s">
        <v>352</v>
      </c>
      <c r="AM245" t="s">
        <v>120</v>
      </c>
      <c r="AN245" s="9">
        <v>0</v>
      </c>
      <c r="AO245" t="s">
        <v>122</v>
      </c>
      <c r="AP245" t="s">
        <v>352</v>
      </c>
      <c r="AQ245">
        <v>1</v>
      </c>
      <c r="AR245">
        <v>1</v>
      </c>
      <c r="AT245" t="s">
        <v>123</v>
      </c>
      <c r="AU245" t="s">
        <v>124</v>
      </c>
      <c r="AX245" t="s">
        <v>120</v>
      </c>
      <c r="BA245">
        <v>64000000</v>
      </c>
      <c r="BB245" t="s">
        <v>120</v>
      </c>
      <c r="BC245">
        <v>0</v>
      </c>
      <c r="BE245" t="s">
        <v>125</v>
      </c>
      <c r="BF245">
        <v>1.3647535</v>
      </c>
      <c r="BG245">
        <v>19717</v>
      </c>
      <c r="BH245">
        <v>1005199</v>
      </c>
      <c r="BI245" t="s">
        <v>109</v>
      </c>
      <c r="BJ245" t="s">
        <v>126</v>
      </c>
      <c r="BL245" t="s">
        <v>127</v>
      </c>
      <c r="BM245" t="s">
        <v>128</v>
      </c>
      <c r="BN245" t="s">
        <v>129</v>
      </c>
      <c r="BO245">
        <v>85948</v>
      </c>
      <c r="BQ245">
        <v>1391</v>
      </c>
      <c r="BR245">
        <v>781539</v>
      </c>
      <c r="BS245" t="s">
        <v>130</v>
      </c>
      <c r="BT245">
        <v>0</v>
      </c>
      <c r="BU245" t="s">
        <v>109</v>
      </c>
      <c r="BV245">
        <v>0</v>
      </c>
      <c r="BW245" s="9">
        <v>0</v>
      </c>
      <c r="BX245" t="s">
        <v>355</v>
      </c>
      <c r="BY245" t="s">
        <v>356</v>
      </c>
      <c r="BZ245" t="s">
        <v>356</v>
      </c>
      <c r="CA245" t="s">
        <v>132</v>
      </c>
      <c r="CB245" t="s">
        <v>205</v>
      </c>
      <c r="CD245" t="s">
        <v>357</v>
      </c>
      <c r="CE245" t="s">
        <v>109</v>
      </c>
      <c r="CF245" t="s">
        <v>208</v>
      </c>
      <c r="CG245" t="s">
        <v>152</v>
      </c>
      <c r="CH245" t="s">
        <v>358</v>
      </c>
      <c r="CI245" t="s">
        <v>154</v>
      </c>
      <c r="CJ245" t="s">
        <v>155</v>
      </c>
      <c r="CK245" t="s">
        <v>359</v>
      </c>
      <c r="CL245">
        <v>13046</v>
      </c>
      <c r="CM245" t="s">
        <v>352</v>
      </c>
      <c r="CN245" s="9">
        <v>0</v>
      </c>
    </row>
    <row r="246" spans="1:92">
      <c r="A246" t="s">
        <v>109</v>
      </c>
      <c r="B246" t="s">
        <v>156</v>
      </c>
      <c r="C246" t="s">
        <v>111</v>
      </c>
      <c r="D246" t="s">
        <v>157</v>
      </c>
      <c r="E246" t="s">
        <v>158</v>
      </c>
      <c r="F246" t="s">
        <v>159</v>
      </c>
      <c r="G246" t="s">
        <v>109</v>
      </c>
      <c r="H246">
        <v>1</v>
      </c>
      <c r="I246" s="9">
        <v>0</v>
      </c>
      <c r="J246">
        <v>1</v>
      </c>
      <c r="L246">
        <v>1735306</v>
      </c>
      <c r="M246" t="s">
        <v>352</v>
      </c>
      <c r="N246" t="s">
        <v>13</v>
      </c>
      <c r="O246" s="9">
        <v>0</v>
      </c>
      <c r="P246">
        <v>1734707</v>
      </c>
      <c r="S246" s="9">
        <v>0</v>
      </c>
      <c r="T246" s="10" t="s">
        <v>161</v>
      </c>
      <c r="U246">
        <v>1734707</v>
      </c>
      <c r="V246">
        <v>1</v>
      </c>
      <c r="X246" t="s">
        <v>119</v>
      </c>
      <c r="Y246">
        <v>0</v>
      </c>
      <c r="Z246" s="16">
        <v>172944235.699999</v>
      </c>
      <c r="AA246">
        <v>1.3648499999999999</v>
      </c>
      <c r="AB246" s="15">
        <v>236042940.095144</v>
      </c>
      <c r="AC246" t="s">
        <v>120</v>
      </c>
      <c r="AF246" t="s">
        <v>146</v>
      </c>
      <c r="AI246">
        <v>0</v>
      </c>
      <c r="AJ246" s="9">
        <v>0</v>
      </c>
      <c r="AK246" s="9">
        <v>0</v>
      </c>
      <c r="AL246" t="s">
        <v>352</v>
      </c>
      <c r="AM246" t="s">
        <v>120</v>
      </c>
      <c r="AN246" s="9">
        <v>0</v>
      </c>
      <c r="AO246" t="s">
        <v>122</v>
      </c>
      <c r="AQ246">
        <v>0</v>
      </c>
      <c r="AR246" s="9">
        <v>0</v>
      </c>
      <c r="AT246" t="s">
        <v>123</v>
      </c>
      <c r="AU246" t="s">
        <v>157</v>
      </c>
      <c r="AX246" t="s">
        <v>122</v>
      </c>
      <c r="BA246">
        <v>0</v>
      </c>
      <c r="BB246" t="s">
        <v>120</v>
      </c>
      <c r="BC246">
        <v>0</v>
      </c>
      <c r="BD246" t="s">
        <v>353</v>
      </c>
      <c r="BE246" t="s">
        <v>125</v>
      </c>
      <c r="BF246">
        <v>1.3647535</v>
      </c>
      <c r="BG246">
        <v>19717</v>
      </c>
      <c r="BH246">
        <v>1005199</v>
      </c>
      <c r="BI246" t="s">
        <v>109</v>
      </c>
      <c r="BJ246" t="s">
        <v>126</v>
      </c>
      <c r="BL246" t="s">
        <v>127</v>
      </c>
      <c r="BM246" t="s">
        <v>128</v>
      </c>
      <c r="BN246" t="s">
        <v>129</v>
      </c>
      <c r="BO246">
        <v>85948</v>
      </c>
      <c r="BQ246">
        <v>1391</v>
      </c>
      <c r="BR246">
        <v>119347</v>
      </c>
      <c r="BS246" t="s">
        <v>130</v>
      </c>
      <c r="BT246">
        <v>0</v>
      </c>
      <c r="BU246" t="s">
        <v>109</v>
      </c>
      <c r="BV246">
        <v>0</v>
      </c>
      <c r="BW246" s="9">
        <v>0</v>
      </c>
      <c r="BX246" t="s">
        <v>163</v>
      </c>
      <c r="BZ246" t="s">
        <v>109</v>
      </c>
      <c r="CA246" t="s">
        <v>132</v>
      </c>
      <c r="CD246" t="s">
        <v>109</v>
      </c>
      <c r="CF246" t="s">
        <v>161</v>
      </c>
      <c r="CG246" t="s">
        <v>152</v>
      </c>
      <c r="CI246" t="s">
        <v>165</v>
      </c>
      <c r="CM246" t="s">
        <v>352</v>
      </c>
    </row>
    <row r="247" spans="1:92">
      <c r="A247" t="s">
        <v>109</v>
      </c>
      <c r="B247" t="s">
        <v>156</v>
      </c>
      <c r="C247" t="s">
        <v>111</v>
      </c>
      <c r="D247" t="s">
        <v>157</v>
      </c>
      <c r="E247" t="s">
        <v>158</v>
      </c>
      <c r="F247" t="s">
        <v>159</v>
      </c>
      <c r="G247" t="s">
        <v>109</v>
      </c>
      <c r="H247">
        <v>1</v>
      </c>
      <c r="I247" s="9">
        <v>0</v>
      </c>
      <c r="J247">
        <v>1</v>
      </c>
      <c r="L247">
        <v>1735294</v>
      </c>
      <c r="M247" t="s">
        <v>352</v>
      </c>
      <c r="N247" t="s">
        <v>15</v>
      </c>
      <c r="O247" s="9">
        <v>0</v>
      </c>
      <c r="P247">
        <v>1734695</v>
      </c>
      <c r="S247" s="9">
        <v>0</v>
      </c>
      <c r="T247" s="10" t="s">
        <v>161</v>
      </c>
      <c r="U247">
        <v>1734695</v>
      </c>
      <c r="V247">
        <v>1</v>
      </c>
      <c r="X247" t="s">
        <v>119</v>
      </c>
      <c r="Y247">
        <v>0</v>
      </c>
      <c r="Z247" s="16">
        <v>248.41</v>
      </c>
      <c r="AA247">
        <v>1.3648499999999999</v>
      </c>
      <c r="AB247" s="10">
        <v>339.04238849999899</v>
      </c>
      <c r="AC247" t="s">
        <v>120</v>
      </c>
      <c r="AF247" t="s">
        <v>146</v>
      </c>
      <c r="AI247">
        <v>0</v>
      </c>
      <c r="AJ247" s="9">
        <v>0</v>
      </c>
      <c r="AK247" s="9">
        <v>0</v>
      </c>
      <c r="AL247" t="s">
        <v>352</v>
      </c>
      <c r="AM247" t="s">
        <v>120</v>
      </c>
      <c r="AN247" s="9">
        <v>0</v>
      </c>
      <c r="AO247" t="s">
        <v>122</v>
      </c>
      <c r="AQ247">
        <v>0</v>
      </c>
      <c r="AR247" s="9">
        <v>0</v>
      </c>
      <c r="AT247" t="s">
        <v>123</v>
      </c>
      <c r="AU247" t="s">
        <v>157</v>
      </c>
      <c r="AX247" t="s">
        <v>122</v>
      </c>
      <c r="BA247">
        <v>0</v>
      </c>
      <c r="BB247" t="s">
        <v>120</v>
      </c>
      <c r="BC247">
        <v>0</v>
      </c>
      <c r="BD247" t="s">
        <v>353</v>
      </c>
      <c r="BE247" t="s">
        <v>125</v>
      </c>
      <c r="BF247">
        <v>1.3647535</v>
      </c>
      <c r="BG247">
        <v>19717</v>
      </c>
      <c r="BH247">
        <v>1005199</v>
      </c>
      <c r="BI247" t="s">
        <v>109</v>
      </c>
      <c r="BJ247" t="s">
        <v>126</v>
      </c>
      <c r="BL247" t="s">
        <v>127</v>
      </c>
      <c r="BM247" t="s">
        <v>128</v>
      </c>
      <c r="BN247" t="s">
        <v>129</v>
      </c>
      <c r="BO247">
        <v>85948</v>
      </c>
      <c r="BQ247">
        <v>1391</v>
      </c>
      <c r="BR247">
        <v>119346</v>
      </c>
      <c r="BS247" t="s">
        <v>130</v>
      </c>
      <c r="BT247">
        <v>0</v>
      </c>
      <c r="BU247" t="s">
        <v>109</v>
      </c>
      <c r="BV247">
        <v>0</v>
      </c>
      <c r="BW247" s="9">
        <v>0</v>
      </c>
      <c r="BX247" t="s">
        <v>163</v>
      </c>
      <c r="BZ247" t="s">
        <v>109</v>
      </c>
      <c r="CA247" t="s">
        <v>132</v>
      </c>
      <c r="CD247" t="s">
        <v>109</v>
      </c>
      <c r="CF247" t="s">
        <v>161</v>
      </c>
      <c r="CG247" t="s">
        <v>152</v>
      </c>
      <c r="CI247" t="s">
        <v>166</v>
      </c>
      <c r="CM247" t="s">
        <v>352</v>
      </c>
    </row>
    <row r="248" spans="1:92">
      <c r="A248" t="s">
        <v>109</v>
      </c>
      <c r="B248" t="s">
        <v>110</v>
      </c>
      <c r="C248" t="s">
        <v>111</v>
      </c>
      <c r="D248" t="s">
        <v>112</v>
      </c>
      <c r="F248" t="s">
        <v>113</v>
      </c>
      <c r="G248" t="s">
        <v>109</v>
      </c>
      <c r="H248">
        <v>1</v>
      </c>
      <c r="I248" s="9">
        <v>0</v>
      </c>
      <c r="J248">
        <v>1</v>
      </c>
      <c r="L248">
        <v>1734976</v>
      </c>
      <c r="M248" t="s">
        <v>352</v>
      </c>
      <c r="N248" t="s">
        <v>115</v>
      </c>
      <c r="O248" s="9">
        <v>0</v>
      </c>
      <c r="P248">
        <v>1734377</v>
      </c>
      <c r="Q248" t="s">
        <v>116</v>
      </c>
      <c r="S248" s="9">
        <v>0</v>
      </c>
      <c r="T248" s="10" t="s">
        <v>117</v>
      </c>
      <c r="U248">
        <v>1734377</v>
      </c>
      <c r="V248">
        <v>2</v>
      </c>
      <c r="W248" t="s">
        <v>118</v>
      </c>
      <c r="X248" t="s">
        <v>119</v>
      </c>
      <c r="Y248">
        <v>0</v>
      </c>
      <c r="Z248" s="16">
        <v>-161205.51999999999</v>
      </c>
      <c r="AA248">
        <v>1.3648499999999999</v>
      </c>
      <c r="AB248" s="10">
        <v>-220021.35397199899</v>
      </c>
      <c r="AC248" t="s">
        <v>120</v>
      </c>
      <c r="AF248" t="s">
        <v>121</v>
      </c>
      <c r="AI248">
        <v>0</v>
      </c>
      <c r="AJ248" s="9">
        <v>0</v>
      </c>
      <c r="AK248" s="9">
        <v>0</v>
      </c>
      <c r="AL248" t="s">
        <v>352</v>
      </c>
      <c r="AM248" t="s">
        <v>120</v>
      </c>
      <c r="AN248" s="9">
        <v>0</v>
      </c>
      <c r="AO248" t="s">
        <v>122</v>
      </c>
      <c r="AP248" t="s">
        <v>352</v>
      </c>
      <c r="AQ248">
        <v>1</v>
      </c>
      <c r="AR248">
        <v>1</v>
      </c>
      <c r="AT248" t="s">
        <v>123</v>
      </c>
      <c r="AU248" t="s">
        <v>124</v>
      </c>
      <c r="AX248" t="s">
        <v>122</v>
      </c>
      <c r="BA248">
        <v>-161205.51999999999</v>
      </c>
      <c r="BB248" t="s">
        <v>120</v>
      </c>
      <c r="BC248">
        <v>0</v>
      </c>
      <c r="BE248" t="s">
        <v>125</v>
      </c>
      <c r="BF248">
        <v>1.3647535</v>
      </c>
      <c r="BG248">
        <v>19717</v>
      </c>
      <c r="BH248">
        <v>1005199</v>
      </c>
      <c r="BI248" t="s">
        <v>109</v>
      </c>
      <c r="BJ248" t="s">
        <v>126</v>
      </c>
      <c r="BL248" t="s">
        <v>127</v>
      </c>
      <c r="BM248" t="s">
        <v>128</v>
      </c>
      <c r="BN248" t="s">
        <v>129</v>
      </c>
      <c r="BO248">
        <v>85948</v>
      </c>
      <c r="BQ248">
        <v>1288</v>
      </c>
      <c r="BR248">
        <v>571015</v>
      </c>
      <c r="BS248" t="s">
        <v>130</v>
      </c>
      <c r="BT248">
        <v>0</v>
      </c>
      <c r="BU248" t="s">
        <v>109</v>
      </c>
      <c r="BV248">
        <v>0</v>
      </c>
      <c r="BW248" s="9">
        <v>0</v>
      </c>
      <c r="BX248" t="s">
        <v>131</v>
      </c>
      <c r="BY248" t="s">
        <v>109</v>
      </c>
      <c r="BZ248" t="s">
        <v>109</v>
      </c>
      <c r="CA248" t="s">
        <v>132</v>
      </c>
      <c r="CD248" t="s">
        <v>109</v>
      </c>
      <c r="CE248" t="s">
        <v>133</v>
      </c>
      <c r="CF248" t="s">
        <v>134</v>
      </c>
      <c r="CG248" t="s">
        <v>135</v>
      </c>
      <c r="CI248" t="s">
        <v>136</v>
      </c>
      <c r="CM248" t="s">
        <v>352</v>
      </c>
    </row>
    <row r="249" spans="1:92">
      <c r="A249" t="s">
        <v>109</v>
      </c>
      <c r="B249" t="s">
        <v>110</v>
      </c>
      <c r="C249" t="s">
        <v>111</v>
      </c>
      <c r="F249" t="s">
        <v>113</v>
      </c>
      <c r="G249" t="s">
        <v>109</v>
      </c>
      <c r="H249">
        <v>1</v>
      </c>
      <c r="I249" s="9">
        <v>0</v>
      </c>
      <c r="J249">
        <v>2</v>
      </c>
      <c r="K249" t="s">
        <v>354</v>
      </c>
      <c r="L249">
        <v>1734390</v>
      </c>
      <c r="M249" t="s">
        <v>7</v>
      </c>
      <c r="N249" t="s">
        <v>17</v>
      </c>
      <c r="O249" s="9">
        <v>0</v>
      </c>
      <c r="P249">
        <v>1733791</v>
      </c>
      <c r="S249" s="9">
        <v>0</v>
      </c>
      <c r="T249" s="10" t="s">
        <v>145</v>
      </c>
      <c r="U249">
        <v>1733791</v>
      </c>
      <c r="V249">
        <v>2</v>
      </c>
      <c r="Y249">
        <v>0</v>
      </c>
      <c r="Z249" s="16">
        <v>-64000000</v>
      </c>
      <c r="AA249">
        <v>1.3648499999999999</v>
      </c>
      <c r="AB249" s="15">
        <v>-87350400</v>
      </c>
      <c r="AC249" t="s">
        <v>120</v>
      </c>
      <c r="AF249" t="s">
        <v>146</v>
      </c>
      <c r="AI249">
        <v>0</v>
      </c>
      <c r="AJ249" s="9">
        <v>0</v>
      </c>
      <c r="AK249" s="9">
        <v>0</v>
      </c>
      <c r="AL249" t="s">
        <v>352</v>
      </c>
      <c r="AM249" t="s">
        <v>120</v>
      </c>
      <c r="AN249" s="9">
        <v>0</v>
      </c>
      <c r="AO249" t="s">
        <v>122</v>
      </c>
      <c r="AQ249">
        <v>0</v>
      </c>
      <c r="AR249" s="9">
        <v>0</v>
      </c>
      <c r="AT249" t="s">
        <v>123</v>
      </c>
      <c r="AU249" t="s">
        <v>124</v>
      </c>
      <c r="AX249" t="s">
        <v>120</v>
      </c>
      <c r="BA249">
        <v>0</v>
      </c>
      <c r="BB249" t="s">
        <v>120</v>
      </c>
      <c r="BC249">
        <v>0</v>
      </c>
      <c r="BE249" t="s">
        <v>125</v>
      </c>
      <c r="BF249">
        <v>1.3647535</v>
      </c>
      <c r="BG249">
        <v>19717</v>
      </c>
      <c r="BH249">
        <v>1005199</v>
      </c>
      <c r="BI249" t="s">
        <v>109</v>
      </c>
      <c r="BJ249" t="s">
        <v>126</v>
      </c>
      <c r="BL249" t="s">
        <v>127</v>
      </c>
      <c r="BM249" t="s">
        <v>128</v>
      </c>
      <c r="BN249" t="s">
        <v>129</v>
      </c>
      <c r="BO249">
        <v>85948</v>
      </c>
      <c r="BQ249">
        <v>1391</v>
      </c>
      <c r="BR249">
        <v>413282</v>
      </c>
      <c r="BS249" t="s">
        <v>130</v>
      </c>
      <c r="BT249">
        <v>3501</v>
      </c>
      <c r="BU249" t="s">
        <v>109</v>
      </c>
      <c r="BV249">
        <v>0</v>
      </c>
      <c r="BW249" s="9">
        <v>0</v>
      </c>
      <c r="BX249" t="s">
        <v>360</v>
      </c>
      <c r="BZ249" t="s">
        <v>109</v>
      </c>
      <c r="CA249" t="s">
        <v>149</v>
      </c>
      <c r="CD249" t="s">
        <v>357</v>
      </c>
      <c r="CE249" t="s">
        <v>109</v>
      </c>
      <c r="CF249" t="s">
        <v>151</v>
      </c>
      <c r="CG249" t="s">
        <v>152</v>
      </c>
      <c r="CH249" t="s">
        <v>361</v>
      </c>
      <c r="CI249" t="s">
        <v>154</v>
      </c>
      <c r="CJ249" t="s">
        <v>155</v>
      </c>
      <c r="CM249" t="s">
        <v>352</v>
      </c>
    </row>
    <row r="250" spans="1:92">
      <c r="A250" t="s">
        <v>109</v>
      </c>
      <c r="B250" t="s">
        <v>110</v>
      </c>
      <c r="C250" t="s">
        <v>111</v>
      </c>
      <c r="F250" t="s">
        <v>113</v>
      </c>
      <c r="G250" t="s">
        <v>109</v>
      </c>
      <c r="H250">
        <v>1</v>
      </c>
      <c r="I250" s="9">
        <v>0</v>
      </c>
      <c r="J250">
        <v>2</v>
      </c>
      <c r="L250">
        <v>1734487</v>
      </c>
      <c r="M250" t="s">
        <v>7</v>
      </c>
      <c r="N250" t="s">
        <v>17</v>
      </c>
      <c r="O250" s="9">
        <v>0</v>
      </c>
      <c r="P250">
        <v>1733888</v>
      </c>
      <c r="S250" s="9">
        <v>0</v>
      </c>
      <c r="T250" s="10" t="s">
        <v>145</v>
      </c>
      <c r="U250">
        <v>1733888</v>
      </c>
      <c r="V250">
        <v>2</v>
      </c>
      <c r="Y250">
        <v>0</v>
      </c>
      <c r="Z250" s="16">
        <v>-78273534.25</v>
      </c>
      <c r="AA250">
        <v>1.3648499999999999</v>
      </c>
      <c r="AB250" s="15">
        <v>-106831633.221112</v>
      </c>
      <c r="AC250" t="s">
        <v>120</v>
      </c>
      <c r="AF250" t="s">
        <v>146</v>
      </c>
      <c r="AI250">
        <v>0</v>
      </c>
      <c r="AJ250" s="9">
        <v>0</v>
      </c>
      <c r="AK250" s="9">
        <v>0</v>
      </c>
      <c r="AL250" t="s">
        <v>352</v>
      </c>
      <c r="AM250" t="s">
        <v>120</v>
      </c>
      <c r="AN250" s="9">
        <v>0</v>
      </c>
      <c r="AO250" t="s">
        <v>122</v>
      </c>
      <c r="AQ250">
        <v>0</v>
      </c>
      <c r="AR250" s="9">
        <v>0</v>
      </c>
      <c r="AT250" t="s">
        <v>123</v>
      </c>
      <c r="AU250" t="s">
        <v>124</v>
      </c>
      <c r="AX250" t="s">
        <v>120</v>
      </c>
      <c r="BA250">
        <v>0</v>
      </c>
      <c r="BB250" t="s">
        <v>120</v>
      </c>
      <c r="BC250">
        <v>0</v>
      </c>
      <c r="BE250" t="s">
        <v>125</v>
      </c>
      <c r="BF250">
        <v>1.3647535</v>
      </c>
      <c r="BG250">
        <v>19717</v>
      </c>
      <c r="BH250">
        <v>1005199</v>
      </c>
      <c r="BI250" t="s">
        <v>109</v>
      </c>
      <c r="BJ250" t="s">
        <v>126</v>
      </c>
      <c r="BL250" t="s">
        <v>127</v>
      </c>
      <c r="BM250" t="s">
        <v>128</v>
      </c>
      <c r="BN250" t="s">
        <v>129</v>
      </c>
      <c r="BO250">
        <v>85948</v>
      </c>
      <c r="BQ250">
        <v>1391</v>
      </c>
      <c r="BR250">
        <v>413310</v>
      </c>
      <c r="BS250" t="s">
        <v>130</v>
      </c>
      <c r="BT250">
        <v>2831</v>
      </c>
      <c r="BU250" t="s">
        <v>109</v>
      </c>
      <c r="BV250">
        <v>0</v>
      </c>
      <c r="BW250" s="9">
        <v>0</v>
      </c>
      <c r="BX250" t="s">
        <v>362</v>
      </c>
      <c r="BZ250" t="s">
        <v>109</v>
      </c>
      <c r="CA250" t="s">
        <v>149</v>
      </c>
      <c r="CD250" t="s">
        <v>204</v>
      </c>
      <c r="CE250" t="s">
        <v>109</v>
      </c>
      <c r="CF250" t="s">
        <v>151</v>
      </c>
      <c r="CG250" t="s">
        <v>152</v>
      </c>
      <c r="CH250" t="s">
        <v>363</v>
      </c>
      <c r="CI250" t="s">
        <v>154</v>
      </c>
      <c r="CJ250" t="s">
        <v>155</v>
      </c>
      <c r="CM250" t="s">
        <v>352</v>
      </c>
    </row>
    <row r="251" spans="1:92">
      <c r="A251" t="s">
        <v>109</v>
      </c>
      <c r="B251" t="s">
        <v>110</v>
      </c>
      <c r="C251" t="s">
        <v>111</v>
      </c>
      <c r="D251" t="s">
        <v>112</v>
      </c>
      <c r="F251" t="s">
        <v>113</v>
      </c>
      <c r="G251" t="s">
        <v>109</v>
      </c>
      <c r="H251">
        <v>1</v>
      </c>
      <c r="I251" s="9">
        <v>0</v>
      </c>
      <c r="J251">
        <v>1</v>
      </c>
      <c r="L251">
        <v>1734974</v>
      </c>
      <c r="M251" t="s">
        <v>352</v>
      </c>
      <c r="N251" t="s">
        <v>115</v>
      </c>
      <c r="O251" s="9">
        <v>0</v>
      </c>
      <c r="P251">
        <v>1734375</v>
      </c>
      <c r="Q251" t="s">
        <v>116</v>
      </c>
      <c r="S251" s="9">
        <v>0</v>
      </c>
      <c r="T251" s="10" t="s">
        <v>117</v>
      </c>
      <c r="U251">
        <v>1734375</v>
      </c>
      <c r="V251">
        <v>2</v>
      </c>
      <c r="W251" t="s">
        <v>118</v>
      </c>
      <c r="X251" t="s">
        <v>119</v>
      </c>
      <c r="Y251">
        <v>0</v>
      </c>
      <c r="Z251" s="16">
        <v>-694746.3</v>
      </c>
      <c r="AA251">
        <v>1.3648499999999999</v>
      </c>
      <c r="AB251" s="10">
        <v>-948224.487555</v>
      </c>
      <c r="AC251" t="s">
        <v>120</v>
      </c>
      <c r="AF251" t="s">
        <v>121</v>
      </c>
      <c r="AI251">
        <v>0</v>
      </c>
      <c r="AJ251" s="9">
        <v>0</v>
      </c>
      <c r="AK251" s="9">
        <v>0</v>
      </c>
      <c r="AL251" t="s">
        <v>352</v>
      </c>
      <c r="AM251" t="s">
        <v>120</v>
      </c>
      <c r="AN251" s="9">
        <v>0</v>
      </c>
      <c r="AO251" t="s">
        <v>122</v>
      </c>
      <c r="AP251" t="s">
        <v>352</v>
      </c>
      <c r="AQ251">
        <v>1</v>
      </c>
      <c r="AR251">
        <v>1</v>
      </c>
      <c r="AT251" t="s">
        <v>123</v>
      </c>
      <c r="AU251" t="s">
        <v>124</v>
      </c>
      <c r="AX251" t="s">
        <v>122</v>
      </c>
      <c r="BA251">
        <v>-694746.3</v>
      </c>
      <c r="BB251" t="s">
        <v>120</v>
      </c>
      <c r="BC251">
        <v>0</v>
      </c>
      <c r="BE251" t="s">
        <v>125</v>
      </c>
      <c r="BF251">
        <v>1.3647535</v>
      </c>
      <c r="BG251">
        <v>19717</v>
      </c>
      <c r="BH251">
        <v>1005199</v>
      </c>
      <c r="BI251" t="s">
        <v>109</v>
      </c>
      <c r="BJ251" t="s">
        <v>126</v>
      </c>
      <c r="BL251" t="s">
        <v>127</v>
      </c>
      <c r="BM251" t="s">
        <v>128</v>
      </c>
      <c r="BN251" t="s">
        <v>129</v>
      </c>
      <c r="BO251">
        <v>85948</v>
      </c>
      <c r="BQ251">
        <v>1288</v>
      </c>
      <c r="BR251">
        <v>571011</v>
      </c>
      <c r="BS251" t="s">
        <v>130</v>
      </c>
      <c r="BT251">
        <v>0</v>
      </c>
      <c r="BU251" t="s">
        <v>109</v>
      </c>
      <c r="BV251">
        <v>0</v>
      </c>
      <c r="BW251" s="9">
        <v>0</v>
      </c>
      <c r="BX251" t="s">
        <v>131</v>
      </c>
      <c r="BY251" t="s">
        <v>109</v>
      </c>
      <c r="BZ251" t="s">
        <v>109</v>
      </c>
      <c r="CA251" t="s">
        <v>132</v>
      </c>
      <c r="CD251" t="s">
        <v>109</v>
      </c>
      <c r="CE251" t="s">
        <v>133</v>
      </c>
      <c r="CF251" t="s">
        <v>134</v>
      </c>
      <c r="CG251" t="s">
        <v>135</v>
      </c>
      <c r="CI251" t="s">
        <v>136</v>
      </c>
      <c r="CM251" t="s">
        <v>352</v>
      </c>
    </row>
    <row r="252" spans="1:92">
      <c r="A252" t="s">
        <v>109</v>
      </c>
      <c r="B252" t="s">
        <v>110</v>
      </c>
      <c r="C252" t="s">
        <v>111</v>
      </c>
      <c r="D252" t="s">
        <v>168</v>
      </c>
      <c r="F252" t="s">
        <v>113</v>
      </c>
      <c r="G252" t="s">
        <v>109</v>
      </c>
      <c r="H252">
        <v>1</v>
      </c>
      <c r="I252" s="9">
        <v>0</v>
      </c>
      <c r="J252">
        <v>1</v>
      </c>
      <c r="L252">
        <v>1734885</v>
      </c>
      <c r="M252" t="s">
        <v>352</v>
      </c>
      <c r="N252" t="s">
        <v>17</v>
      </c>
      <c r="O252" s="9">
        <v>0</v>
      </c>
      <c r="P252">
        <v>1734286</v>
      </c>
      <c r="Q252" t="s">
        <v>267</v>
      </c>
      <c r="S252" s="9">
        <v>0</v>
      </c>
      <c r="T252" s="10" t="s">
        <v>169</v>
      </c>
      <c r="U252">
        <v>1734286</v>
      </c>
      <c r="V252">
        <v>2</v>
      </c>
      <c r="W252" t="s">
        <v>118</v>
      </c>
      <c r="X252" t="s">
        <v>119</v>
      </c>
      <c r="Y252">
        <v>0</v>
      </c>
      <c r="Z252" s="16">
        <v>78000000</v>
      </c>
      <c r="AA252">
        <v>1.3648499999999999</v>
      </c>
      <c r="AB252" s="15">
        <v>106458299.999999</v>
      </c>
      <c r="AC252" t="s">
        <v>120</v>
      </c>
      <c r="AF252" t="s">
        <v>146</v>
      </c>
      <c r="AI252">
        <v>0</v>
      </c>
      <c r="AJ252" s="9">
        <v>0</v>
      </c>
      <c r="AK252" s="9">
        <v>0</v>
      </c>
      <c r="AL252" t="s">
        <v>352</v>
      </c>
      <c r="AM252" t="s">
        <v>120</v>
      </c>
      <c r="AN252" s="9">
        <v>0</v>
      </c>
      <c r="AO252" t="s">
        <v>122</v>
      </c>
      <c r="AP252" t="s">
        <v>352</v>
      </c>
      <c r="AQ252">
        <v>1</v>
      </c>
      <c r="AR252">
        <v>1</v>
      </c>
      <c r="AT252" t="s">
        <v>123</v>
      </c>
      <c r="AU252" t="s">
        <v>124</v>
      </c>
      <c r="AX252" t="s">
        <v>120</v>
      </c>
      <c r="BA252">
        <v>78000000</v>
      </c>
      <c r="BB252" t="s">
        <v>120</v>
      </c>
      <c r="BC252">
        <v>0</v>
      </c>
      <c r="BE252" t="s">
        <v>125</v>
      </c>
      <c r="BF252">
        <v>1.3647535</v>
      </c>
      <c r="BG252">
        <v>19717</v>
      </c>
      <c r="BH252">
        <v>1005199</v>
      </c>
      <c r="BI252" t="s">
        <v>109</v>
      </c>
      <c r="BJ252" t="s">
        <v>126</v>
      </c>
      <c r="BL252" t="s">
        <v>127</v>
      </c>
      <c r="BM252" t="s">
        <v>128</v>
      </c>
      <c r="BN252" t="s">
        <v>129</v>
      </c>
      <c r="BO252">
        <v>85948</v>
      </c>
      <c r="BQ252">
        <v>1391</v>
      </c>
      <c r="BR252">
        <v>406432</v>
      </c>
      <c r="BS252" t="s">
        <v>130</v>
      </c>
      <c r="BT252">
        <v>2194</v>
      </c>
      <c r="BU252" t="s">
        <v>109</v>
      </c>
      <c r="BV252">
        <v>0</v>
      </c>
      <c r="BW252" s="9">
        <v>0</v>
      </c>
      <c r="BX252" t="s">
        <v>364</v>
      </c>
      <c r="BY252" t="s">
        <v>204</v>
      </c>
      <c r="BZ252" t="s">
        <v>357</v>
      </c>
      <c r="CA252" t="s">
        <v>132</v>
      </c>
      <c r="CD252" t="s">
        <v>204</v>
      </c>
      <c r="CE252" t="s">
        <v>109</v>
      </c>
      <c r="CF252" t="s">
        <v>172</v>
      </c>
      <c r="CG252" t="s">
        <v>152</v>
      </c>
      <c r="CH252" t="s">
        <v>365</v>
      </c>
      <c r="CI252" t="s">
        <v>154</v>
      </c>
      <c r="CJ252" t="s">
        <v>155</v>
      </c>
      <c r="CM252" t="s">
        <v>352</v>
      </c>
    </row>
    <row r="253" spans="1:92">
      <c r="A253" t="s">
        <v>109</v>
      </c>
      <c r="B253" t="s">
        <v>174</v>
      </c>
      <c r="C253" t="s">
        <v>175</v>
      </c>
      <c r="D253" t="s">
        <v>176</v>
      </c>
      <c r="F253" t="s">
        <v>113</v>
      </c>
      <c r="G253" t="s">
        <v>109</v>
      </c>
      <c r="H253">
        <v>1</v>
      </c>
      <c r="I253" s="9">
        <v>0</v>
      </c>
      <c r="J253">
        <v>1</v>
      </c>
      <c r="L253">
        <v>1734885</v>
      </c>
      <c r="M253" t="s">
        <v>352</v>
      </c>
      <c r="N253" t="s">
        <v>17</v>
      </c>
      <c r="O253" s="9">
        <v>0</v>
      </c>
      <c r="P253">
        <v>1734286</v>
      </c>
      <c r="Q253" t="s">
        <v>267</v>
      </c>
      <c r="S253" s="9">
        <v>0</v>
      </c>
      <c r="T253" s="10" t="s">
        <v>169</v>
      </c>
      <c r="U253">
        <v>1734286</v>
      </c>
      <c r="V253">
        <v>2</v>
      </c>
      <c r="W253" t="s">
        <v>118</v>
      </c>
      <c r="X253" t="s">
        <v>119</v>
      </c>
      <c r="Y253">
        <v>32</v>
      </c>
      <c r="Z253" s="16">
        <v>273534.25</v>
      </c>
      <c r="AA253">
        <v>1.3648499999999999</v>
      </c>
      <c r="AB253" s="10">
        <v>373333.22111249901</v>
      </c>
      <c r="AC253" t="s">
        <v>120</v>
      </c>
      <c r="AD253" t="s">
        <v>357</v>
      </c>
      <c r="AE253" t="s">
        <v>109</v>
      </c>
      <c r="AF253" t="s">
        <v>146</v>
      </c>
      <c r="AI253">
        <v>0</v>
      </c>
      <c r="AJ253">
        <v>78000000</v>
      </c>
      <c r="AK253">
        <v>4</v>
      </c>
      <c r="AL253" t="s">
        <v>352</v>
      </c>
      <c r="AM253" t="s">
        <v>120</v>
      </c>
      <c r="AN253" s="9">
        <v>0</v>
      </c>
      <c r="AO253" t="s">
        <v>122</v>
      </c>
      <c r="AP253" t="s">
        <v>352</v>
      </c>
      <c r="AQ253">
        <v>1</v>
      </c>
      <c r="AR253">
        <v>1</v>
      </c>
      <c r="AT253" t="s">
        <v>123</v>
      </c>
      <c r="AU253" t="s">
        <v>113</v>
      </c>
      <c r="AW253" t="s">
        <v>352</v>
      </c>
      <c r="AX253" t="s">
        <v>120</v>
      </c>
      <c r="BA253">
        <v>273534.25</v>
      </c>
      <c r="BB253" t="s">
        <v>120</v>
      </c>
      <c r="BC253">
        <v>0</v>
      </c>
      <c r="BE253" t="s">
        <v>125</v>
      </c>
      <c r="BF253">
        <v>1.3647535</v>
      </c>
      <c r="BG253">
        <v>19717</v>
      </c>
      <c r="BH253">
        <v>1005199</v>
      </c>
      <c r="BI253" t="s">
        <v>109</v>
      </c>
      <c r="BJ253" t="s">
        <v>126</v>
      </c>
      <c r="BL253" t="s">
        <v>127</v>
      </c>
      <c r="BM253" t="s">
        <v>128</v>
      </c>
      <c r="BN253" t="s">
        <v>129</v>
      </c>
      <c r="BO253">
        <v>85948</v>
      </c>
      <c r="BQ253">
        <v>1391</v>
      </c>
      <c r="BR253">
        <v>406430</v>
      </c>
      <c r="BS253" t="s">
        <v>130</v>
      </c>
      <c r="BT253">
        <v>2194</v>
      </c>
      <c r="BU253" t="s">
        <v>109</v>
      </c>
      <c r="BV253">
        <v>0</v>
      </c>
      <c r="BW253">
        <v>4</v>
      </c>
      <c r="BX253" t="s">
        <v>364</v>
      </c>
      <c r="BY253" t="s">
        <v>204</v>
      </c>
      <c r="BZ253" t="s">
        <v>357</v>
      </c>
      <c r="CA253" t="s">
        <v>132</v>
      </c>
      <c r="CD253" t="s">
        <v>204</v>
      </c>
      <c r="CE253" t="s">
        <v>109</v>
      </c>
      <c r="CF253" t="s">
        <v>172</v>
      </c>
      <c r="CG253" t="s">
        <v>152</v>
      </c>
      <c r="CH253" t="s">
        <v>365</v>
      </c>
      <c r="CI253" t="s">
        <v>154</v>
      </c>
      <c r="CJ253" t="s">
        <v>155</v>
      </c>
      <c r="CM253" t="s">
        <v>352</v>
      </c>
    </row>
    <row r="254" spans="1:92">
      <c r="A254" t="s">
        <v>109</v>
      </c>
      <c r="B254" t="s">
        <v>110</v>
      </c>
      <c r="C254" t="s">
        <v>111</v>
      </c>
      <c r="D254" t="s">
        <v>112</v>
      </c>
      <c r="F254" t="s">
        <v>113</v>
      </c>
      <c r="G254" t="s">
        <v>109</v>
      </c>
      <c r="H254">
        <v>1</v>
      </c>
      <c r="I254" s="9">
        <v>0</v>
      </c>
      <c r="J254">
        <v>1</v>
      </c>
      <c r="L254">
        <v>1734975</v>
      </c>
      <c r="M254" t="s">
        <v>352</v>
      </c>
      <c r="N254" t="s">
        <v>167</v>
      </c>
      <c r="O254" s="9">
        <v>0</v>
      </c>
      <c r="P254">
        <v>1734376</v>
      </c>
      <c r="Q254" t="s">
        <v>116</v>
      </c>
      <c r="S254" s="9">
        <v>0</v>
      </c>
      <c r="T254" s="10" t="s">
        <v>117</v>
      </c>
      <c r="U254">
        <v>1734376</v>
      </c>
      <c r="V254">
        <v>2</v>
      </c>
      <c r="W254" t="s">
        <v>118</v>
      </c>
      <c r="X254" t="s">
        <v>137</v>
      </c>
      <c r="Y254">
        <v>0</v>
      </c>
      <c r="Z254" s="16">
        <v>19402559.73</v>
      </c>
      <c r="AA254">
        <v>1.3648499999999999</v>
      </c>
      <c r="AB254" s="15">
        <v>26481583.647490401</v>
      </c>
      <c r="AC254" t="s">
        <v>120</v>
      </c>
      <c r="AF254" t="s">
        <v>121</v>
      </c>
      <c r="AI254">
        <v>0</v>
      </c>
      <c r="AJ254" s="9">
        <v>0</v>
      </c>
      <c r="AK254" s="9">
        <v>0</v>
      </c>
      <c r="AL254" t="s">
        <v>352</v>
      </c>
      <c r="AM254" t="s">
        <v>120</v>
      </c>
      <c r="AN254" s="9">
        <v>0</v>
      </c>
      <c r="AO254" t="s">
        <v>122</v>
      </c>
      <c r="AP254" t="s">
        <v>352</v>
      </c>
      <c r="AQ254">
        <v>1</v>
      </c>
      <c r="AR254">
        <v>1</v>
      </c>
      <c r="AT254" t="s">
        <v>123</v>
      </c>
      <c r="AU254" t="s">
        <v>124</v>
      </c>
      <c r="AX254" t="s">
        <v>120</v>
      </c>
      <c r="BA254">
        <v>19402559.73</v>
      </c>
      <c r="BB254" t="s">
        <v>120</v>
      </c>
      <c r="BC254">
        <v>0</v>
      </c>
      <c r="BE254" t="s">
        <v>125</v>
      </c>
      <c r="BF254">
        <v>1.3647535</v>
      </c>
      <c r="BG254">
        <v>19717</v>
      </c>
      <c r="BH254">
        <v>1005199</v>
      </c>
      <c r="BI254" t="s">
        <v>109</v>
      </c>
      <c r="BJ254" t="s">
        <v>126</v>
      </c>
      <c r="BL254" t="s">
        <v>127</v>
      </c>
      <c r="BM254" t="s">
        <v>128</v>
      </c>
      <c r="BN254" t="s">
        <v>129</v>
      </c>
      <c r="BO254">
        <v>85948</v>
      </c>
      <c r="BQ254">
        <v>1288</v>
      </c>
      <c r="BR254">
        <v>571013</v>
      </c>
      <c r="BS254" t="s">
        <v>130</v>
      </c>
      <c r="BT254">
        <v>0</v>
      </c>
      <c r="BU254" t="s">
        <v>109</v>
      </c>
      <c r="BV254">
        <v>0</v>
      </c>
      <c r="BW254" s="9">
        <v>0</v>
      </c>
      <c r="BX254" t="s">
        <v>131</v>
      </c>
      <c r="BY254" t="s">
        <v>109</v>
      </c>
      <c r="BZ254" t="s">
        <v>109</v>
      </c>
      <c r="CA254" t="s">
        <v>132</v>
      </c>
      <c r="CD254" t="s">
        <v>109</v>
      </c>
      <c r="CE254" t="s">
        <v>133</v>
      </c>
      <c r="CF254" t="s">
        <v>134</v>
      </c>
      <c r="CG254" t="s">
        <v>135</v>
      </c>
      <c r="CI254" t="s">
        <v>136</v>
      </c>
      <c r="CM254" t="s">
        <v>352</v>
      </c>
    </row>
    <row r="255" spans="1:92">
      <c r="A255" t="s">
        <v>109</v>
      </c>
      <c r="B255" t="s">
        <v>110</v>
      </c>
      <c r="C255" t="s">
        <v>111</v>
      </c>
      <c r="D255" t="s">
        <v>112</v>
      </c>
      <c r="F255" t="s">
        <v>113</v>
      </c>
      <c r="G255" t="s">
        <v>109</v>
      </c>
      <c r="H255">
        <v>1</v>
      </c>
      <c r="I255" s="9">
        <v>0</v>
      </c>
      <c r="J255">
        <v>1</v>
      </c>
      <c r="L255">
        <v>1734977</v>
      </c>
      <c r="M255" t="s">
        <v>352</v>
      </c>
      <c r="N255" t="s">
        <v>115</v>
      </c>
      <c r="O255" s="9">
        <v>0</v>
      </c>
      <c r="P255">
        <v>1734378</v>
      </c>
      <c r="Q255" t="s">
        <v>116</v>
      </c>
      <c r="S255" s="9">
        <v>0</v>
      </c>
      <c r="T255" s="10" t="s">
        <v>117</v>
      </c>
      <c r="U255">
        <v>1734378</v>
      </c>
      <c r="V255">
        <v>2</v>
      </c>
      <c r="W255" t="s">
        <v>118</v>
      </c>
      <c r="X255" t="s">
        <v>119</v>
      </c>
      <c r="Y255">
        <v>0</v>
      </c>
      <c r="Z255" s="16">
        <v>-8604.2999999999993</v>
      </c>
      <c r="AA255">
        <v>1.3648499999999999</v>
      </c>
      <c r="AB255" s="10">
        <v>-11743.5788549999</v>
      </c>
      <c r="AC255" t="s">
        <v>120</v>
      </c>
      <c r="AF255" t="s">
        <v>121</v>
      </c>
      <c r="AI255">
        <v>0</v>
      </c>
      <c r="AJ255" s="9">
        <v>0</v>
      </c>
      <c r="AK255" s="9">
        <v>0</v>
      </c>
      <c r="AL255" t="s">
        <v>352</v>
      </c>
      <c r="AM255" t="s">
        <v>120</v>
      </c>
      <c r="AN255" s="9">
        <v>0</v>
      </c>
      <c r="AO255" t="s">
        <v>122</v>
      </c>
      <c r="AP255" t="s">
        <v>352</v>
      </c>
      <c r="AQ255">
        <v>1</v>
      </c>
      <c r="AR255">
        <v>1</v>
      </c>
      <c r="AT255" t="s">
        <v>123</v>
      </c>
      <c r="AU255" t="s">
        <v>124</v>
      </c>
      <c r="AX255" t="s">
        <v>122</v>
      </c>
      <c r="BA255">
        <v>-8604.2999999999993</v>
      </c>
      <c r="BB255" t="s">
        <v>120</v>
      </c>
      <c r="BC255">
        <v>0</v>
      </c>
      <c r="BE255" t="s">
        <v>125</v>
      </c>
      <c r="BF255">
        <v>1.3647535</v>
      </c>
      <c r="BG255">
        <v>19717</v>
      </c>
      <c r="BH255">
        <v>1005199</v>
      </c>
      <c r="BI255" t="s">
        <v>109</v>
      </c>
      <c r="BJ255" t="s">
        <v>126</v>
      </c>
      <c r="BL255" t="s">
        <v>127</v>
      </c>
      <c r="BM255" t="s">
        <v>128</v>
      </c>
      <c r="BN255" t="s">
        <v>129</v>
      </c>
      <c r="BO255">
        <v>85948</v>
      </c>
      <c r="BQ255">
        <v>1288</v>
      </c>
      <c r="BR255">
        <v>571017</v>
      </c>
      <c r="BS255" t="s">
        <v>130</v>
      </c>
      <c r="BT255">
        <v>0</v>
      </c>
      <c r="BU255" t="s">
        <v>109</v>
      </c>
      <c r="BV255">
        <v>0</v>
      </c>
      <c r="BW255" s="9">
        <v>0</v>
      </c>
      <c r="BX255" t="s">
        <v>131</v>
      </c>
      <c r="BY255" t="s">
        <v>109</v>
      </c>
      <c r="BZ255" t="s">
        <v>109</v>
      </c>
      <c r="CA255" t="s">
        <v>132</v>
      </c>
      <c r="CD255" t="s">
        <v>109</v>
      </c>
      <c r="CE255" t="s">
        <v>133</v>
      </c>
      <c r="CF255" t="s">
        <v>134</v>
      </c>
      <c r="CG255" t="s">
        <v>135</v>
      </c>
      <c r="CI255" t="s">
        <v>136</v>
      </c>
      <c r="CM255" t="s">
        <v>352</v>
      </c>
    </row>
    <row r="256" spans="1:92">
      <c r="A256" t="s">
        <v>109</v>
      </c>
      <c r="B256" t="s">
        <v>110</v>
      </c>
      <c r="C256" t="s">
        <v>111</v>
      </c>
      <c r="D256" t="s">
        <v>112</v>
      </c>
      <c r="F256" t="s">
        <v>113</v>
      </c>
      <c r="G256" t="s">
        <v>109</v>
      </c>
      <c r="H256">
        <v>1</v>
      </c>
      <c r="I256" s="9">
        <v>0</v>
      </c>
      <c r="J256">
        <v>1</v>
      </c>
      <c r="L256">
        <v>1734973</v>
      </c>
      <c r="M256" t="s">
        <v>366</v>
      </c>
      <c r="N256" t="s">
        <v>115</v>
      </c>
      <c r="O256" s="9">
        <v>0</v>
      </c>
      <c r="P256">
        <v>1734374</v>
      </c>
      <c r="Q256" t="s">
        <v>116</v>
      </c>
      <c r="S256" s="9">
        <v>0</v>
      </c>
      <c r="T256" s="10" t="s">
        <v>117</v>
      </c>
      <c r="U256">
        <v>1734374</v>
      </c>
      <c r="V256">
        <v>2</v>
      </c>
      <c r="W256" t="s">
        <v>118</v>
      </c>
      <c r="X256" t="s">
        <v>119</v>
      </c>
      <c r="Y256">
        <v>0</v>
      </c>
      <c r="Z256" s="16">
        <v>-185202.14</v>
      </c>
      <c r="AA256">
        <v>0.45615</v>
      </c>
      <c r="AB256" s="10">
        <v>-84479.956160999995</v>
      </c>
      <c r="AC256" t="s">
        <v>120</v>
      </c>
      <c r="AF256" t="s">
        <v>121</v>
      </c>
      <c r="AI256">
        <v>0</v>
      </c>
      <c r="AJ256" s="9">
        <v>0</v>
      </c>
      <c r="AK256" s="9">
        <v>0</v>
      </c>
      <c r="AL256" t="s">
        <v>366</v>
      </c>
      <c r="AM256" t="s">
        <v>120</v>
      </c>
      <c r="AN256" s="9">
        <v>0</v>
      </c>
      <c r="AO256" t="s">
        <v>122</v>
      </c>
      <c r="AP256" t="s">
        <v>366</v>
      </c>
      <c r="AQ256">
        <v>1</v>
      </c>
      <c r="AR256">
        <v>1</v>
      </c>
      <c r="AT256" t="s">
        <v>123</v>
      </c>
      <c r="AU256" t="s">
        <v>124</v>
      </c>
      <c r="AX256" t="s">
        <v>122</v>
      </c>
      <c r="BA256">
        <v>-185202.14</v>
      </c>
      <c r="BB256" t="s">
        <v>120</v>
      </c>
      <c r="BC256">
        <v>0</v>
      </c>
      <c r="BE256" t="s">
        <v>125</v>
      </c>
      <c r="BF256">
        <v>0.45606580000000002</v>
      </c>
      <c r="BG256">
        <v>19717</v>
      </c>
      <c r="BH256">
        <v>1005199</v>
      </c>
      <c r="BI256" t="s">
        <v>109</v>
      </c>
      <c r="BJ256" t="s">
        <v>126</v>
      </c>
      <c r="BL256" t="s">
        <v>127</v>
      </c>
      <c r="BM256" t="s">
        <v>128</v>
      </c>
      <c r="BN256" t="s">
        <v>129</v>
      </c>
      <c r="BO256">
        <v>85948</v>
      </c>
      <c r="BQ256">
        <v>1287</v>
      </c>
      <c r="BR256">
        <v>252726</v>
      </c>
      <c r="BS256" t="s">
        <v>130</v>
      </c>
      <c r="BT256">
        <v>0</v>
      </c>
      <c r="BU256" t="s">
        <v>109</v>
      </c>
      <c r="BV256">
        <v>0</v>
      </c>
      <c r="BW256" s="9">
        <v>0</v>
      </c>
      <c r="BX256" t="s">
        <v>131</v>
      </c>
      <c r="BY256" t="s">
        <v>109</v>
      </c>
      <c r="BZ256" t="s">
        <v>109</v>
      </c>
      <c r="CA256" t="s">
        <v>132</v>
      </c>
      <c r="CD256" t="s">
        <v>109</v>
      </c>
      <c r="CE256" t="s">
        <v>133</v>
      </c>
      <c r="CF256" t="s">
        <v>134</v>
      </c>
      <c r="CG256" t="s">
        <v>135</v>
      </c>
      <c r="CI256" t="s">
        <v>136</v>
      </c>
      <c r="CM256" t="s">
        <v>366</v>
      </c>
    </row>
    <row r="257" spans="1:91">
      <c r="A257" t="s">
        <v>109</v>
      </c>
      <c r="B257" t="s">
        <v>110</v>
      </c>
      <c r="C257" t="s">
        <v>111</v>
      </c>
      <c r="D257" t="s">
        <v>112</v>
      </c>
      <c r="F257" t="s">
        <v>113</v>
      </c>
      <c r="G257" t="s">
        <v>109</v>
      </c>
      <c r="H257">
        <v>1</v>
      </c>
      <c r="I257" s="9">
        <v>0</v>
      </c>
      <c r="J257">
        <v>1</v>
      </c>
      <c r="L257">
        <v>1734908</v>
      </c>
      <c r="M257" t="s">
        <v>367</v>
      </c>
      <c r="N257" t="s">
        <v>115</v>
      </c>
      <c r="O257" s="9">
        <v>0</v>
      </c>
      <c r="P257">
        <v>1734309</v>
      </c>
      <c r="Q257" t="s">
        <v>116</v>
      </c>
      <c r="S257" s="9">
        <v>0</v>
      </c>
      <c r="T257" s="10" t="s">
        <v>117</v>
      </c>
      <c r="U257">
        <v>1734309</v>
      </c>
      <c r="V257">
        <v>2</v>
      </c>
      <c r="W257" t="s">
        <v>118</v>
      </c>
      <c r="X257" t="s">
        <v>119</v>
      </c>
      <c r="Y257">
        <v>0</v>
      </c>
      <c r="Z257" s="16">
        <v>-5010.75</v>
      </c>
      <c r="AA257">
        <v>1.044822902518E-2</v>
      </c>
      <c r="AB257" s="10">
        <v>-52.353463587920601</v>
      </c>
      <c r="AC257" t="s">
        <v>120</v>
      </c>
      <c r="AF257" t="s">
        <v>121</v>
      </c>
      <c r="AI257">
        <v>0</v>
      </c>
      <c r="AJ257" s="9">
        <v>0</v>
      </c>
      <c r="AK257" s="9">
        <v>0</v>
      </c>
      <c r="AL257" t="s">
        <v>367</v>
      </c>
      <c r="AM257" t="s">
        <v>120</v>
      </c>
      <c r="AN257" s="9">
        <v>0</v>
      </c>
      <c r="AO257" t="s">
        <v>122</v>
      </c>
      <c r="AP257" t="s">
        <v>367</v>
      </c>
      <c r="AQ257">
        <v>1</v>
      </c>
      <c r="AR257">
        <v>1</v>
      </c>
      <c r="AT257" t="s">
        <v>123</v>
      </c>
      <c r="AU257" t="s">
        <v>124</v>
      </c>
      <c r="AX257" t="s">
        <v>122</v>
      </c>
      <c r="BA257">
        <v>-5010.75</v>
      </c>
      <c r="BB257" t="s">
        <v>120</v>
      </c>
      <c r="BC257">
        <v>0</v>
      </c>
      <c r="BE257" t="s">
        <v>125</v>
      </c>
      <c r="BF257">
        <v>1.0453499999999999E-2</v>
      </c>
      <c r="BG257">
        <v>19717</v>
      </c>
      <c r="BH257">
        <v>1005199</v>
      </c>
      <c r="BI257" t="s">
        <v>109</v>
      </c>
      <c r="BJ257" t="s">
        <v>126</v>
      </c>
      <c r="BL257" t="s">
        <v>127</v>
      </c>
      <c r="BM257" t="s">
        <v>128</v>
      </c>
      <c r="BN257" t="s">
        <v>129</v>
      </c>
      <c r="BO257">
        <v>85948</v>
      </c>
      <c r="BQ257">
        <v>0</v>
      </c>
      <c r="BR257">
        <v>716584</v>
      </c>
      <c r="BS257" t="s">
        <v>130</v>
      </c>
      <c r="BT257">
        <v>0</v>
      </c>
      <c r="BU257" t="s">
        <v>109</v>
      </c>
      <c r="BV257">
        <v>0</v>
      </c>
      <c r="BW257" s="9">
        <v>0</v>
      </c>
      <c r="BX257" t="s">
        <v>131</v>
      </c>
      <c r="BY257" t="s">
        <v>109</v>
      </c>
      <c r="BZ257" t="s">
        <v>109</v>
      </c>
      <c r="CA257" t="s">
        <v>132</v>
      </c>
      <c r="CD257" t="s">
        <v>109</v>
      </c>
      <c r="CE257" t="s">
        <v>133</v>
      </c>
      <c r="CF257" t="s">
        <v>134</v>
      </c>
      <c r="CG257" t="s">
        <v>135</v>
      </c>
      <c r="CI257" t="s">
        <v>136</v>
      </c>
      <c r="CM257" t="s">
        <v>367</v>
      </c>
    </row>
    <row r="258" spans="1:91">
      <c r="A258" t="s">
        <v>109</v>
      </c>
      <c r="B258" t="s">
        <v>110</v>
      </c>
      <c r="C258" t="s">
        <v>111</v>
      </c>
      <c r="D258" t="s">
        <v>112</v>
      </c>
      <c r="F258" t="s">
        <v>113</v>
      </c>
      <c r="G258" t="s">
        <v>109</v>
      </c>
      <c r="H258">
        <v>1</v>
      </c>
      <c r="I258" s="9">
        <v>0</v>
      </c>
      <c r="J258">
        <v>1</v>
      </c>
      <c r="L258">
        <v>1735188</v>
      </c>
      <c r="M258" t="s">
        <v>368</v>
      </c>
      <c r="N258" t="s">
        <v>115</v>
      </c>
      <c r="O258" s="9">
        <v>0</v>
      </c>
      <c r="P258">
        <v>1734589</v>
      </c>
      <c r="Q258" t="s">
        <v>116</v>
      </c>
      <c r="S258" s="9">
        <v>0</v>
      </c>
      <c r="T258" s="10" t="s">
        <v>117</v>
      </c>
      <c r="U258">
        <v>1734589</v>
      </c>
      <c r="V258">
        <v>2</v>
      </c>
      <c r="W258" t="s">
        <v>118</v>
      </c>
      <c r="X258" t="s">
        <v>119</v>
      </c>
      <c r="Y258">
        <v>0</v>
      </c>
      <c r="Z258" s="16">
        <v>-57683</v>
      </c>
      <c r="AA258">
        <v>1.7838821752010001E-3</v>
      </c>
      <c r="AB258" s="10">
        <v>-102.899675512119</v>
      </c>
      <c r="AC258" t="s">
        <v>120</v>
      </c>
      <c r="AF258" t="s">
        <v>121</v>
      </c>
      <c r="AI258">
        <v>0</v>
      </c>
      <c r="AJ258" s="9">
        <v>0</v>
      </c>
      <c r="AK258" s="9">
        <v>0</v>
      </c>
      <c r="AL258" t="s">
        <v>368</v>
      </c>
      <c r="AM258" t="s">
        <v>120</v>
      </c>
      <c r="AN258" s="9">
        <v>0</v>
      </c>
      <c r="AO258" t="s">
        <v>122</v>
      </c>
      <c r="AP258" t="s">
        <v>368</v>
      </c>
      <c r="AQ258">
        <v>1</v>
      </c>
      <c r="AR258">
        <v>1</v>
      </c>
      <c r="AT258" t="s">
        <v>123</v>
      </c>
      <c r="AU258" t="s">
        <v>124</v>
      </c>
      <c r="AX258" t="s">
        <v>122</v>
      </c>
      <c r="BA258">
        <v>-57683</v>
      </c>
      <c r="BB258" t="s">
        <v>120</v>
      </c>
      <c r="BC258">
        <v>0</v>
      </c>
      <c r="BE258" t="s">
        <v>125</v>
      </c>
      <c r="BF258">
        <v>1.7826000000000001E-3</v>
      </c>
      <c r="BG258">
        <v>19717</v>
      </c>
      <c r="BH258">
        <v>1005199</v>
      </c>
      <c r="BI258" t="s">
        <v>109</v>
      </c>
      <c r="BJ258" t="s">
        <v>126</v>
      </c>
      <c r="BL258" t="s">
        <v>127</v>
      </c>
      <c r="BM258" t="s">
        <v>128</v>
      </c>
      <c r="BN258" t="s">
        <v>129</v>
      </c>
      <c r="BO258">
        <v>85948</v>
      </c>
      <c r="BQ258">
        <v>1376</v>
      </c>
      <c r="BR258">
        <v>20247</v>
      </c>
      <c r="BS258" t="s">
        <v>130</v>
      </c>
      <c r="BT258">
        <v>0</v>
      </c>
      <c r="BU258" t="s">
        <v>109</v>
      </c>
      <c r="BV258">
        <v>0</v>
      </c>
      <c r="BW258" s="9">
        <v>0</v>
      </c>
      <c r="BX258" t="s">
        <v>131</v>
      </c>
      <c r="BY258" t="s">
        <v>109</v>
      </c>
      <c r="BZ258" t="s">
        <v>109</v>
      </c>
      <c r="CA258" t="s">
        <v>132</v>
      </c>
      <c r="CD258" t="s">
        <v>109</v>
      </c>
      <c r="CE258" t="s">
        <v>133</v>
      </c>
      <c r="CF258" t="s">
        <v>134</v>
      </c>
      <c r="CG258" t="s">
        <v>135</v>
      </c>
      <c r="CI258" t="s">
        <v>136</v>
      </c>
      <c r="CM258" t="s">
        <v>368</v>
      </c>
    </row>
    <row r="259" spans="1:91">
      <c r="A259" t="s">
        <v>109</v>
      </c>
      <c r="B259" t="s">
        <v>110</v>
      </c>
      <c r="C259" t="s">
        <v>111</v>
      </c>
      <c r="D259" t="s">
        <v>112</v>
      </c>
      <c r="F259" t="s">
        <v>113</v>
      </c>
      <c r="G259" t="s">
        <v>109</v>
      </c>
      <c r="H259">
        <v>1</v>
      </c>
      <c r="I259" s="9">
        <v>0</v>
      </c>
      <c r="J259">
        <v>1</v>
      </c>
      <c r="L259">
        <v>1735187</v>
      </c>
      <c r="M259" t="s">
        <v>368</v>
      </c>
      <c r="N259" t="s">
        <v>115</v>
      </c>
      <c r="O259" s="9">
        <v>0</v>
      </c>
      <c r="P259">
        <v>1734588</v>
      </c>
      <c r="Q259" t="s">
        <v>116</v>
      </c>
      <c r="S259" s="9">
        <v>0</v>
      </c>
      <c r="T259" s="10" t="s">
        <v>117</v>
      </c>
      <c r="U259">
        <v>1734588</v>
      </c>
      <c r="V259">
        <v>2</v>
      </c>
      <c r="W259" t="s">
        <v>118</v>
      </c>
      <c r="X259" t="s">
        <v>119</v>
      </c>
      <c r="Y259">
        <v>0</v>
      </c>
      <c r="Z259" s="16">
        <v>-349012210</v>
      </c>
      <c r="AA259">
        <v>1.7838821752010001E-3</v>
      </c>
      <c r="AB259" s="10">
        <v>-622596.66034650803</v>
      </c>
      <c r="AC259" t="s">
        <v>120</v>
      </c>
      <c r="AF259" t="s">
        <v>121</v>
      </c>
      <c r="AI259">
        <v>0</v>
      </c>
      <c r="AJ259" s="9">
        <v>0</v>
      </c>
      <c r="AK259" s="9">
        <v>0</v>
      </c>
      <c r="AL259" t="s">
        <v>368</v>
      </c>
      <c r="AM259" t="s">
        <v>120</v>
      </c>
      <c r="AN259" s="9">
        <v>0</v>
      </c>
      <c r="AO259" t="s">
        <v>122</v>
      </c>
      <c r="AP259" t="s">
        <v>368</v>
      </c>
      <c r="AQ259">
        <v>1</v>
      </c>
      <c r="AR259">
        <v>1</v>
      </c>
      <c r="AT259" t="s">
        <v>123</v>
      </c>
      <c r="AU259" t="s">
        <v>124</v>
      </c>
      <c r="AX259" t="s">
        <v>122</v>
      </c>
      <c r="BA259">
        <v>-349012210</v>
      </c>
      <c r="BB259" t="s">
        <v>120</v>
      </c>
      <c r="BC259">
        <v>0</v>
      </c>
      <c r="BE259" t="s">
        <v>125</v>
      </c>
      <c r="BF259">
        <v>1.7826000000000001E-3</v>
      </c>
      <c r="BG259">
        <v>19717</v>
      </c>
      <c r="BH259">
        <v>1005199</v>
      </c>
      <c r="BI259" t="s">
        <v>109</v>
      </c>
      <c r="BJ259" t="s">
        <v>126</v>
      </c>
      <c r="BL259" t="s">
        <v>127</v>
      </c>
      <c r="BM259" t="s">
        <v>128</v>
      </c>
      <c r="BN259" t="s">
        <v>129</v>
      </c>
      <c r="BO259">
        <v>85948</v>
      </c>
      <c r="BQ259">
        <v>1376</v>
      </c>
      <c r="BR259">
        <v>20245</v>
      </c>
      <c r="BS259" t="s">
        <v>130</v>
      </c>
      <c r="BT259">
        <v>0</v>
      </c>
      <c r="BU259" t="s">
        <v>109</v>
      </c>
      <c r="BV259">
        <v>0</v>
      </c>
      <c r="BW259" s="9">
        <v>0</v>
      </c>
      <c r="BX259" t="s">
        <v>131</v>
      </c>
      <c r="BY259" t="s">
        <v>109</v>
      </c>
      <c r="BZ259" t="s">
        <v>109</v>
      </c>
      <c r="CA259" t="s">
        <v>132</v>
      </c>
      <c r="CD259" t="s">
        <v>109</v>
      </c>
      <c r="CE259" t="s">
        <v>133</v>
      </c>
      <c r="CF259" t="s">
        <v>134</v>
      </c>
      <c r="CG259" t="s">
        <v>135</v>
      </c>
      <c r="CI259" t="s">
        <v>136</v>
      </c>
      <c r="CM259" t="s">
        <v>368</v>
      </c>
    </row>
    <row r="260" spans="1:91">
      <c r="A260" t="s">
        <v>109</v>
      </c>
      <c r="B260" t="s">
        <v>110</v>
      </c>
      <c r="C260" t="s">
        <v>111</v>
      </c>
      <c r="D260" t="s">
        <v>112</v>
      </c>
      <c r="F260" t="s">
        <v>113</v>
      </c>
      <c r="G260" t="s">
        <v>109</v>
      </c>
      <c r="H260">
        <v>1</v>
      </c>
      <c r="I260" s="9">
        <v>0</v>
      </c>
      <c r="J260">
        <v>1</v>
      </c>
      <c r="L260">
        <v>1735189</v>
      </c>
      <c r="M260" t="s">
        <v>368</v>
      </c>
      <c r="N260" t="s">
        <v>115</v>
      </c>
      <c r="O260" s="9">
        <v>0</v>
      </c>
      <c r="P260">
        <v>1734590</v>
      </c>
      <c r="Q260" t="s">
        <v>116</v>
      </c>
      <c r="S260" s="9">
        <v>0</v>
      </c>
      <c r="T260" s="10" t="s">
        <v>117</v>
      </c>
      <c r="U260">
        <v>1734590</v>
      </c>
      <c r="V260">
        <v>2</v>
      </c>
      <c r="W260" t="s">
        <v>118</v>
      </c>
      <c r="X260" t="s">
        <v>137</v>
      </c>
      <c r="Y260">
        <v>0</v>
      </c>
      <c r="Z260" s="16">
        <v>2019064250</v>
      </c>
      <c r="AA260">
        <v>1.7838821752010001E-3</v>
      </c>
      <c r="AB260" s="10">
        <v>3601772.72616057</v>
      </c>
      <c r="AC260" t="s">
        <v>120</v>
      </c>
      <c r="AF260" t="s">
        <v>121</v>
      </c>
      <c r="AI260">
        <v>0</v>
      </c>
      <c r="AJ260" s="9">
        <v>0</v>
      </c>
      <c r="AK260" s="9">
        <v>0</v>
      </c>
      <c r="AL260" t="s">
        <v>368</v>
      </c>
      <c r="AM260" t="s">
        <v>120</v>
      </c>
      <c r="AN260" s="9">
        <v>0</v>
      </c>
      <c r="AO260" t="s">
        <v>122</v>
      </c>
      <c r="AP260" t="s">
        <v>368</v>
      </c>
      <c r="AQ260">
        <v>1</v>
      </c>
      <c r="AR260">
        <v>1</v>
      </c>
      <c r="AT260" t="s">
        <v>123</v>
      </c>
      <c r="AU260" t="s">
        <v>124</v>
      </c>
      <c r="AX260" t="s">
        <v>120</v>
      </c>
      <c r="BA260">
        <v>2019064250</v>
      </c>
      <c r="BB260" t="s">
        <v>120</v>
      </c>
      <c r="BC260">
        <v>0</v>
      </c>
      <c r="BE260" t="s">
        <v>125</v>
      </c>
      <c r="BF260">
        <v>1.7826000000000001E-3</v>
      </c>
      <c r="BG260">
        <v>19717</v>
      </c>
      <c r="BH260">
        <v>1005199</v>
      </c>
      <c r="BI260" t="s">
        <v>109</v>
      </c>
      <c r="BJ260" t="s">
        <v>126</v>
      </c>
      <c r="BL260" t="s">
        <v>127</v>
      </c>
      <c r="BM260" t="s">
        <v>128</v>
      </c>
      <c r="BN260" t="s">
        <v>129</v>
      </c>
      <c r="BO260">
        <v>85948</v>
      </c>
      <c r="BQ260">
        <v>1376</v>
      </c>
      <c r="BR260">
        <v>20249</v>
      </c>
      <c r="BS260" t="s">
        <v>130</v>
      </c>
      <c r="BT260">
        <v>0</v>
      </c>
      <c r="BU260" t="s">
        <v>109</v>
      </c>
      <c r="BV260">
        <v>0</v>
      </c>
      <c r="BW260" s="9">
        <v>0</v>
      </c>
      <c r="BX260" t="s">
        <v>131</v>
      </c>
      <c r="BY260" t="s">
        <v>109</v>
      </c>
      <c r="BZ260" t="s">
        <v>109</v>
      </c>
      <c r="CA260" t="s">
        <v>132</v>
      </c>
      <c r="CD260" t="s">
        <v>109</v>
      </c>
      <c r="CE260" t="s">
        <v>133</v>
      </c>
      <c r="CF260" t="s">
        <v>134</v>
      </c>
      <c r="CG260" t="s">
        <v>135</v>
      </c>
      <c r="CI260" t="s">
        <v>136</v>
      </c>
      <c r="CM260" t="s">
        <v>368</v>
      </c>
    </row>
    <row r="261" spans="1:91">
      <c r="A261" t="s">
        <v>109</v>
      </c>
      <c r="B261" t="s">
        <v>110</v>
      </c>
      <c r="C261" t="s">
        <v>111</v>
      </c>
      <c r="D261" t="s">
        <v>112</v>
      </c>
      <c r="F261" t="s">
        <v>113</v>
      </c>
      <c r="G261" t="s">
        <v>109</v>
      </c>
      <c r="H261">
        <v>1</v>
      </c>
      <c r="I261" s="9">
        <v>0</v>
      </c>
      <c r="J261">
        <v>1</v>
      </c>
      <c r="L261">
        <v>1735068</v>
      </c>
      <c r="M261" t="s">
        <v>369</v>
      </c>
      <c r="N261" t="s">
        <v>115</v>
      </c>
      <c r="O261" s="9">
        <v>0</v>
      </c>
      <c r="P261">
        <v>1734469</v>
      </c>
      <c r="Q261" t="s">
        <v>116</v>
      </c>
      <c r="S261" s="9">
        <v>0</v>
      </c>
      <c r="T261" s="10" t="s">
        <v>117</v>
      </c>
      <c r="U261">
        <v>1734469</v>
      </c>
      <c r="V261">
        <v>2</v>
      </c>
      <c r="W261" t="s">
        <v>118</v>
      </c>
      <c r="X261" t="s">
        <v>119</v>
      </c>
      <c r="Y261">
        <v>0</v>
      </c>
      <c r="Z261" s="16">
        <v>-14619</v>
      </c>
      <c r="AA261">
        <v>6.5303990073790003E-3</v>
      </c>
      <c r="AB261" s="10">
        <v>-95.467903088873598</v>
      </c>
      <c r="AC261" t="s">
        <v>120</v>
      </c>
      <c r="AF261" t="s">
        <v>121</v>
      </c>
      <c r="AI261">
        <v>0</v>
      </c>
      <c r="AJ261" s="9">
        <v>0</v>
      </c>
      <c r="AK261" s="9">
        <v>0</v>
      </c>
      <c r="AL261" t="s">
        <v>369</v>
      </c>
      <c r="AM261" t="s">
        <v>120</v>
      </c>
      <c r="AN261" s="9">
        <v>0</v>
      </c>
      <c r="AO261" t="s">
        <v>122</v>
      </c>
      <c r="AP261" t="s">
        <v>369</v>
      </c>
      <c r="AQ261">
        <v>1</v>
      </c>
      <c r="AR261">
        <v>1</v>
      </c>
      <c r="AT261" t="s">
        <v>123</v>
      </c>
      <c r="AU261" t="s">
        <v>124</v>
      </c>
      <c r="AX261" t="s">
        <v>122</v>
      </c>
      <c r="BA261">
        <v>-14619</v>
      </c>
      <c r="BB261" t="s">
        <v>120</v>
      </c>
      <c r="BC261">
        <v>0</v>
      </c>
      <c r="BE261" t="s">
        <v>125</v>
      </c>
      <c r="BF261">
        <v>6.5278000000000003E-3</v>
      </c>
      <c r="BG261">
        <v>19717</v>
      </c>
      <c r="BH261">
        <v>1005199</v>
      </c>
      <c r="BI261" t="s">
        <v>109</v>
      </c>
      <c r="BJ261" t="s">
        <v>126</v>
      </c>
      <c r="BL261" t="s">
        <v>127</v>
      </c>
      <c r="BM261" t="s">
        <v>128</v>
      </c>
      <c r="BN261" t="s">
        <v>129</v>
      </c>
      <c r="BO261">
        <v>85948</v>
      </c>
      <c r="BQ261">
        <v>1324</v>
      </c>
      <c r="BR261">
        <v>871623</v>
      </c>
      <c r="BS261" t="s">
        <v>130</v>
      </c>
      <c r="BT261">
        <v>0</v>
      </c>
      <c r="BU261" t="s">
        <v>109</v>
      </c>
      <c r="BV261">
        <v>0</v>
      </c>
      <c r="BW261" s="9">
        <v>0</v>
      </c>
      <c r="BX261" t="s">
        <v>131</v>
      </c>
      <c r="BY261" t="s">
        <v>109</v>
      </c>
      <c r="BZ261" t="s">
        <v>109</v>
      </c>
      <c r="CA261" t="s">
        <v>132</v>
      </c>
      <c r="CD261" t="s">
        <v>109</v>
      </c>
      <c r="CE261" t="s">
        <v>133</v>
      </c>
      <c r="CF261" t="s">
        <v>134</v>
      </c>
      <c r="CG261" t="s">
        <v>135</v>
      </c>
      <c r="CI261" t="s">
        <v>136</v>
      </c>
      <c r="CM261" t="s">
        <v>369</v>
      </c>
    </row>
    <row r="262" spans="1:91">
      <c r="A262" t="s">
        <v>109</v>
      </c>
      <c r="B262" t="s">
        <v>110</v>
      </c>
      <c r="C262" t="s">
        <v>111</v>
      </c>
      <c r="D262" t="s">
        <v>112</v>
      </c>
      <c r="F262" t="s">
        <v>113</v>
      </c>
      <c r="G262" t="s">
        <v>109</v>
      </c>
      <c r="H262">
        <v>1</v>
      </c>
      <c r="I262" s="9">
        <v>0</v>
      </c>
      <c r="J262">
        <v>1</v>
      </c>
      <c r="L262">
        <v>1734924</v>
      </c>
      <c r="M262" t="s">
        <v>370</v>
      </c>
      <c r="N262" t="s">
        <v>115</v>
      </c>
      <c r="O262" s="9">
        <v>0</v>
      </c>
      <c r="P262">
        <v>1734325</v>
      </c>
      <c r="Q262" t="s">
        <v>116</v>
      </c>
      <c r="S262" s="9">
        <v>0</v>
      </c>
      <c r="T262" s="10" t="s">
        <v>117</v>
      </c>
      <c r="U262">
        <v>1734325</v>
      </c>
      <c r="V262">
        <v>2</v>
      </c>
      <c r="W262" t="s">
        <v>118</v>
      </c>
      <c r="X262" t="s">
        <v>119</v>
      </c>
      <c r="Y262">
        <v>0</v>
      </c>
      <c r="Z262" s="16">
        <v>-283492501</v>
      </c>
      <c r="AA262">
        <v>1.083095052422E-3</v>
      </c>
      <c r="AB262" s="10">
        <v>-307049.32523183798</v>
      </c>
      <c r="AC262" t="s">
        <v>120</v>
      </c>
      <c r="AF262" t="s">
        <v>121</v>
      </c>
      <c r="AI262">
        <v>0</v>
      </c>
      <c r="AJ262" s="9">
        <v>0</v>
      </c>
      <c r="AK262" s="9">
        <v>0</v>
      </c>
      <c r="AL262" t="s">
        <v>370</v>
      </c>
      <c r="AM262" t="s">
        <v>120</v>
      </c>
      <c r="AN262" s="9">
        <v>0</v>
      </c>
      <c r="AO262" t="s">
        <v>122</v>
      </c>
      <c r="AP262" t="s">
        <v>370</v>
      </c>
      <c r="AQ262">
        <v>1</v>
      </c>
      <c r="AR262">
        <v>1</v>
      </c>
      <c r="AT262" t="s">
        <v>123</v>
      </c>
      <c r="AU262" t="s">
        <v>124</v>
      </c>
      <c r="AX262" t="s">
        <v>122</v>
      </c>
      <c r="BA262">
        <v>-283492501</v>
      </c>
      <c r="BB262" t="s">
        <v>120</v>
      </c>
      <c r="BC262">
        <v>0</v>
      </c>
      <c r="BE262" t="s">
        <v>125</v>
      </c>
      <c r="BF262">
        <v>1.0924000000000001E-3</v>
      </c>
      <c r="BG262">
        <v>19717</v>
      </c>
      <c r="BH262">
        <v>1005199</v>
      </c>
      <c r="BI262" t="s">
        <v>109</v>
      </c>
      <c r="BJ262" t="s">
        <v>126</v>
      </c>
      <c r="BL262" t="s">
        <v>127</v>
      </c>
      <c r="BM262" t="s">
        <v>128</v>
      </c>
      <c r="BN262" t="s">
        <v>129</v>
      </c>
      <c r="BO262">
        <v>85948</v>
      </c>
      <c r="BQ262">
        <v>1270</v>
      </c>
      <c r="BR262">
        <v>462323</v>
      </c>
      <c r="BS262" t="s">
        <v>130</v>
      </c>
      <c r="BT262">
        <v>0</v>
      </c>
      <c r="BU262" t="s">
        <v>109</v>
      </c>
      <c r="BV262">
        <v>0</v>
      </c>
      <c r="BW262" s="9">
        <v>0</v>
      </c>
      <c r="BX262" t="s">
        <v>131</v>
      </c>
      <c r="BY262" t="s">
        <v>109</v>
      </c>
      <c r="BZ262" t="s">
        <v>109</v>
      </c>
      <c r="CA262" t="s">
        <v>132</v>
      </c>
      <c r="CD262" t="s">
        <v>109</v>
      </c>
      <c r="CE262" t="s">
        <v>133</v>
      </c>
      <c r="CF262" t="s">
        <v>134</v>
      </c>
      <c r="CG262" t="s">
        <v>135</v>
      </c>
      <c r="CI262" t="s">
        <v>136</v>
      </c>
      <c r="CM262" t="s">
        <v>370</v>
      </c>
    </row>
    <row r="263" spans="1:91">
      <c r="A263" t="s">
        <v>109</v>
      </c>
      <c r="B263" t="s">
        <v>110</v>
      </c>
      <c r="C263" t="s">
        <v>111</v>
      </c>
      <c r="D263" t="s">
        <v>112</v>
      </c>
      <c r="F263" t="s">
        <v>113</v>
      </c>
      <c r="G263" t="s">
        <v>109</v>
      </c>
      <c r="H263">
        <v>1</v>
      </c>
      <c r="I263" s="9">
        <v>0</v>
      </c>
      <c r="J263">
        <v>1</v>
      </c>
      <c r="L263">
        <v>1734925</v>
      </c>
      <c r="M263" t="s">
        <v>370</v>
      </c>
      <c r="N263" t="s">
        <v>115</v>
      </c>
      <c r="O263" s="9">
        <v>0</v>
      </c>
      <c r="P263">
        <v>1734326</v>
      </c>
      <c r="Q263" t="s">
        <v>116</v>
      </c>
      <c r="S263" s="9">
        <v>0</v>
      </c>
      <c r="T263" s="10" t="s">
        <v>117</v>
      </c>
      <c r="U263">
        <v>1734326</v>
      </c>
      <c r="V263">
        <v>2</v>
      </c>
      <c r="W263" t="s">
        <v>118</v>
      </c>
      <c r="X263" t="s">
        <v>119</v>
      </c>
      <c r="Y263">
        <v>0</v>
      </c>
      <c r="Z263" s="16">
        <v>-330198822</v>
      </c>
      <c r="AA263">
        <v>1.083095052422E-3</v>
      </c>
      <c r="AB263" s="10">
        <v>-357636.71042377199</v>
      </c>
      <c r="AC263" t="s">
        <v>120</v>
      </c>
      <c r="AF263" t="s">
        <v>121</v>
      </c>
      <c r="AI263">
        <v>0</v>
      </c>
      <c r="AJ263" s="9">
        <v>0</v>
      </c>
      <c r="AK263" s="9">
        <v>0</v>
      </c>
      <c r="AL263" t="s">
        <v>370</v>
      </c>
      <c r="AM263" t="s">
        <v>120</v>
      </c>
      <c r="AN263" s="9">
        <v>0</v>
      </c>
      <c r="AO263" t="s">
        <v>122</v>
      </c>
      <c r="AP263" t="s">
        <v>370</v>
      </c>
      <c r="AQ263">
        <v>1</v>
      </c>
      <c r="AR263">
        <v>1</v>
      </c>
      <c r="AT263" t="s">
        <v>123</v>
      </c>
      <c r="AU263" t="s">
        <v>124</v>
      </c>
      <c r="AX263" t="s">
        <v>122</v>
      </c>
      <c r="BA263">
        <v>-330198822</v>
      </c>
      <c r="BB263" t="s">
        <v>120</v>
      </c>
      <c r="BC263">
        <v>0</v>
      </c>
      <c r="BE263" t="s">
        <v>125</v>
      </c>
      <c r="BF263">
        <v>1.0924000000000001E-3</v>
      </c>
      <c r="BG263">
        <v>19717</v>
      </c>
      <c r="BH263">
        <v>1005199</v>
      </c>
      <c r="BI263" t="s">
        <v>109</v>
      </c>
      <c r="BJ263" t="s">
        <v>126</v>
      </c>
      <c r="BL263" t="s">
        <v>127</v>
      </c>
      <c r="BM263" t="s">
        <v>128</v>
      </c>
      <c r="BN263" t="s">
        <v>129</v>
      </c>
      <c r="BO263">
        <v>85948</v>
      </c>
      <c r="BQ263">
        <v>1270</v>
      </c>
      <c r="BR263">
        <v>462325</v>
      </c>
      <c r="BS263" t="s">
        <v>130</v>
      </c>
      <c r="BT263">
        <v>0</v>
      </c>
      <c r="BU263" t="s">
        <v>109</v>
      </c>
      <c r="BV263">
        <v>0</v>
      </c>
      <c r="BW263" s="9">
        <v>0</v>
      </c>
      <c r="BX263" t="s">
        <v>131</v>
      </c>
      <c r="BY263" t="s">
        <v>109</v>
      </c>
      <c r="BZ263" t="s">
        <v>109</v>
      </c>
      <c r="CA263" t="s">
        <v>132</v>
      </c>
      <c r="CD263" t="s">
        <v>109</v>
      </c>
      <c r="CE263" t="s">
        <v>133</v>
      </c>
      <c r="CF263" t="s">
        <v>134</v>
      </c>
      <c r="CG263" t="s">
        <v>135</v>
      </c>
      <c r="CI263" t="s">
        <v>136</v>
      </c>
      <c r="CM263" t="s">
        <v>370</v>
      </c>
    </row>
    <row r="264" spans="1:91">
      <c r="A264" t="s">
        <v>109</v>
      </c>
      <c r="B264" t="s">
        <v>156</v>
      </c>
      <c r="C264" t="s">
        <v>111</v>
      </c>
      <c r="D264" t="s">
        <v>157</v>
      </c>
      <c r="E264" t="s">
        <v>158</v>
      </c>
      <c r="F264" t="s">
        <v>159</v>
      </c>
      <c r="G264" t="s">
        <v>109</v>
      </c>
      <c r="H264">
        <v>1</v>
      </c>
      <c r="I264" s="9">
        <v>0</v>
      </c>
      <c r="J264">
        <v>1</v>
      </c>
      <c r="L264">
        <v>1735330</v>
      </c>
      <c r="M264" t="s">
        <v>370</v>
      </c>
      <c r="N264" t="s">
        <v>17</v>
      </c>
      <c r="O264" s="9">
        <v>0</v>
      </c>
      <c r="P264">
        <v>1734731</v>
      </c>
      <c r="S264" s="9">
        <v>0</v>
      </c>
      <c r="T264" s="10" t="s">
        <v>161</v>
      </c>
      <c r="U264">
        <v>1734731</v>
      </c>
      <c r="V264">
        <v>1</v>
      </c>
      <c r="X264" t="s">
        <v>119</v>
      </c>
      <c r="Y264">
        <v>0</v>
      </c>
      <c r="Z264" s="16">
        <v>606975000</v>
      </c>
      <c r="AA264">
        <v>1.083095052422E-3</v>
      </c>
      <c r="AB264" s="10">
        <v>657411.61944384302</v>
      </c>
      <c r="AC264" t="s">
        <v>120</v>
      </c>
      <c r="AF264" t="s">
        <v>146</v>
      </c>
      <c r="AI264">
        <v>0</v>
      </c>
      <c r="AJ264" s="9">
        <v>0</v>
      </c>
      <c r="AK264" s="9">
        <v>0</v>
      </c>
      <c r="AL264" t="s">
        <v>370</v>
      </c>
      <c r="AM264" t="s">
        <v>120</v>
      </c>
      <c r="AN264" s="9">
        <v>0</v>
      </c>
      <c r="AO264" t="s">
        <v>122</v>
      </c>
      <c r="AQ264">
        <v>0</v>
      </c>
      <c r="AR264" s="9">
        <v>0</v>
      </c>
      <c r="AT264" t="s">
        <v>123</v>
      </c>
      <c r="AU264" t="s">
        <v>157</v>
      </c>
      <c r="AX264" t="s">
        <v>122</v>
      </c>
      <c r="BA264">
        <v>0</v>
      </c>
      <c r="BB264" t="s">
        <v>120</v>
      </c>
      <c r="BC264">
        <v>0</v>
      </c>
      <c r="BD264" t="s">
        <v>371</v>
      </c>
      <c r="BE264" t="s">
        <v>125</v>
      </c>
      <c r="BF264">
        <v>1.0924000000000001E-3</v>
      </c>
      <c r="BG264">
        <v>19717</v>
      </c>
      <c r="BH264">
        <v>1005199</v>
      </c>
      <c r="BI264" t="s">
        <v>109</v>
      </c>
      <c r="BJ264" t="s">
        <v>126</v>
      </c>
      <c r="BL264" t="s">
        <v>127</v>
      </c>
      <c r="BM264" t="s">
        <v>128</v>
      </c>
      <c r="BN264" t="s">
        <v>129</v>
      </c>
      <c r="BO264">
        <v>85948</v>
      </c>
      <c r="BQ264">
        <v>1384</v>
      </c>
      <c r="BR264">
        <v>928058</v>
      </c>
      <c r="BS264" t="s">
        <v>130</v>
      </c>
      <c r="BT264">
        <v>0</v>
      </c>
      <c r="BU264" t="s">
        <v>109</v>
      </c>
      <c r="BV264">
        <v>0</v>
      </c>
      <c r="BW264" s="9">
        <v>0</v>
      </c>
      <c r="BX264" t="s">
        <v>163</v>
      </c>
      <c r="BZ264" t="s">
        <v>109</v>
      </c>
      <c r="CA264" t="s">
        <v>132</v>
      </c>
      <c r="CD264" t="s">
        <v>109</v>
      </c>
      <c r="CF264" t="s">
        <v>161</v>
      </c>
      <c r="CG264" t="s">
        <v>152</v>
      </c>
      <c r="CI264" t="s">
        <v>154</v>
      </c>
      <c r="CM264" t="s">
        <v>370</v>
      </c>
    </row>
    <row r="265" spans="1:91">
      <c r="A265" t="s">
        <v>109</v>
      </c>
      <c r="B265" t="s">
        <v>110</v>
      </c>
      <c r="C265" t="s">
        <v>111</v>
      </c>
      <c r="D265" t="s">
        <v>112</v>
      </c>
      <c r="F265" t="s">
        <v>113</v>
      </c>
      <c r="G265" t="s">
        <v>109</v>
      </c>
      <c r="H265">
        <v>1</v>
      </c>
      <c r="I265" s="9">
        <v>0</v>
      </c>
      <c r="J265">
        <v>1</v>
      </c>
      <c r="L265">
        <v>1734923</v>
      </c>
      <c r="M265" t="s">
        <v>370</v>
      </c>
      <c r="N265" t="s">
        <v>115</v>
      </c>
      <c r="O265" s="9">
        <v>0</v>
      </c>
      <c r="P265">
        <v>1734324</v>
      </c>
      <c r="Q265" t="s">
        <v>116</v>
      </c>
      <c r="S265" s="9">
        <v>0</v>
      </c>
      <c r="T265" s="10" t="s">
        <v>117</v>
      </c>
      <c r="U265">
        <v>1734324</v>
      </c>
      <c r="V265">
        <v>2</v>
      </c>
      <c r="W265" t="s">
        <v>118</v>
      </c>
      <c r="X265" t="s">
        <v>119</v>
      </c>
      <c r="Y265">
        <v>0</v>
      </c>
      <c r="Z265" s="16">
        <v>-1283810916</v>
      </c>
      <c r="AA265">
        <v>1.083095052422E-3</v>
      </c>
      <c r="AB265" s="10">
        <v>-1390489.2513649501</v>
      </c>
      <c r="AC265" t="s">
        <v>120</v>
      </c>
      <c r="AF265" t="s">
        <v>121</v>
      </c>
      <c r="AI265">
        <v>0</v>
      </c>
      <c r="AJ265" s="9">
        <v>0</v>
      </c>
      <c r="AK265" s="9">
        <v>0</v>
      </c>
      <c r="AL265" t="s">
        <v>370</v>
      </c>
      <c r="AM265" t="s">
        <v>120</v>
      </c>
      <c r="AN265" s="9">
        <v>0</v>
      </c>
      <c r="AO265" t="s">
        <v>122</v>
      </c>
      <c r="AP265" t="s">
        <v>370</v>
      </c>
      <c r="AQ265">
        <v>1</v>
      </c>
      <c r="AR265">
        <v>1</v>
      </c>
      <c r="AT265" t="s">
        <v>123</v>
      </c>
      <c r="AU265" t="s">
        <v>124</v>
      </c>
      <c r="AX265" t="s">
        <v>122</v>
      </c>
      <c r="BA265">
        <v>-1283810916</v>
      </c>
      <c r="BB265" t="s">
        <v>120</v>
      </c>
      <c r="BC265">
        <v>0</v>
      </c>
      <c r="BE265" t="s">
        <v>125</v>
      </c>
      <c r="BF265">
        <v>1.0924000000000001E-3</v>
      </c>
      <c r="BG265">
        <v>19717</v>
      </c>
      <c r="BH265">
        <v>1005199</v>
      </c>
      <c r="BI265" t="s">
        <v>109</v>
      </c>
      <c r="BJ265" t="s">
        <v>126</v>
      </c>
      <c r="BL265" t="s">
        <v>127</v>
      </c>
      <c r="BM265" t="s">
        <v>128</v>
      </c>
      <c r="BN265" t="s">
        <v>129</v>
      </c>
      <c r="BO265">
        <v>85948</v>
      </c>
      <c r="BQ265">
        <v>1270</v>
      </c>
      <c r="BR265">
        <v>462321</v>
      </c>
      <c r="BS265" t="s">
        <v>130</v>
      </c>
      <c r="BT265">
        <v>0</v>
      </c>
      <c r="BU265" t="s">
        <v>109</v>
      </c>
      <c r="BV265">
        <v>0</v>
      </c>
      <c r="BW265" s="9">
        <v>0</v>
      </c>
      <c r="BX265" t="s">
        <v>131</v>
      </c>
      <c r="BY265" t="s">
        <v>109</v>
      </c>
      <c r="BZ265" t="s">
        <v>109</v>
      </c>
      <c r="CA265" t="s">
        <v>132</v>
      </c>
      <c r="CD265" t="s">
        <v>109</v>
      </c>
      <c r="CE265" t="s">
        <v>133</v>
      </c>
      <c r="CF265" t="s">
        <v>134</v>
      </c>
      <c r="CG265" t="s">
        <v>135</v>
      </c>
      <c r="CI265" t="s">
        <v>136</v>
      </c>
      <c r="CM265" t="s">
        <v>370</v>
      </c>
    </row>
    <row r="266" spans="1:91">
      <c r="A266" t="s">
        <v>109</v>
      </c>
      <c r="B266" t="s">
        <v>156</v>
      </c>
      <c r="C266" t="s">
        <v>111</v>
      </c>
      <c r="D266" t="s">
        <v>157</v>
      </c>
      <c r="E266" t="s">
        <v>158</v>
      </c>
      <c r="F266" t="s">
        <v>159</v>
      </c>
      <c r="G266" t="s">
        <v>109</v>
      </c>
      <c r="H266">
        <v>1</v>
      </c>
      <c r="I266" s="9">
        <v>0</v>
      </c>
      <c r="J266">
        <v>1</v>
      </c>
      <c r="L266">
        <v>1735314</v>
      </c>
      <c r="M266" t="s">
        <v>370</v>
      </c>
      <c r="N266" t="s">
        <v>11</v>
      </c>
      <c r="O266" s="9">
        <v>0</v>
      </c>
      <c r="P266">
        <v>1734715</v>
      </c>
      <c r="S266" s="9">
        <v>0</v>
      </c>
      <c r="T266" s="10" t="s">
        <v>161</v>
      </c>
      <c r="U266">
        <v>1734715</v>
      </c>
      <c r="V266">
        <v>1</v>
      </c>
      <c r="X266" t="s">
        <v>119</v>
      </c>
      <c r="Y266">
        <v>0</v>
      </c>
      <c r="Z266" s="16">
        <v>591793000000</v>
      </c>
      <c r="AA266">
        <v>1.083095052422E-3</v>
      </c>
      <c r="AB266" s="15">
        <v>640968070.35797203</v>
      </c>
      <c r="AC266" t="s">
        <v>120</v>
      </c>
      <c r="AF266" t="s">
        <v>146</v>
      </c>
      <c r="AI266">
        <v>0</v>
      </c>
      <c r="AJ266" s="9">
        <v>0</v>
      </c>
      <c r="AK266" s="9">
        <v>0</v>
      </c>
      <c r="AL266" t="s">
        <v>370</v>
      </c>
      <c r="AM266" t="s">
        <v>120</v>
      </c>
      <c r="AN266" s="9">
        <v>0</v>
      </c>
      <c r="AO266" t="s">
        <v>122</v>
      </c>
      <c r="AQ266">
        <v>0</v>
      </c>
      <c r="AR266" s="9">
        <v>0</v>
      </c>
      <c r="AT266" t="s">
        <v>123</v>
      </c>
      <c r="AU266" t="s">
        <v>157</v>
      </c>
      <c r="AX266" t="s">
        <v>122</v>
      </c>
      <c r="BA266">
        <v>0</v>
      </c>
      <c r="BB266" t="s">
        <v>120</v>
      </c>
      <c r="BC266">
        <v>0</v>
      </c>
      <c r="BD266" t="s">
        <v>371</v>
      </c>
      <c r="BE266" t="s">
        <v>125</v>
      </c>
      <c r="BF266">
        <v>1.0924000000000001E-3</v>
      </c>
      <c r="BG266">
        <v>19717</v>
      </c>
      <c r="BH266">
        <v>1005199</v>
      </c>
      <c r="BI266" t="s">
        <v>109</v>
      </c>
      <c r="BJ266" t="s">
        <v>126</v>
      </c>
      <c r="BL266" t="s">
        <v>127</v>
      </c>
      <c r="BM266" t="s">
        <v>128</v>
      </c>
      <c r="BN266" t="s">
        <v>129</v>
      </c>
      <c r="BO266">
        <v>85948</v>
      </c>
      <c r="BQ266">
        <v>1384</v>
      </c>
      <c r="BR266">
        <v>928044</v>
      </c>
      <c r="BS266" t="s">
        <v>130</v>
      </c>
      <c r="BT266">
        <v>0</v>
      </c>
      <c r="BU266" t="s">
        <v>109</v>
      </c>
      <c r="BV266">
        <v>0</v>
      </c>
      <c r="BW266" s="9">
        <v>0</v>
      </c>
      <c r="BX266" t="s">
        <v>163</v>
      </c>
      <c r="BZ266" t="s">
        <v>109</v>
      </c>
      <c r="CA266" t="s">
        <v>132</v>
      </c>
      <c r="CD266" t="s">
        <v>109</v>
      </c>
      <c r="CF266" t="s">
        <v>161</v>
      </c>
      <c r="CG266" t="s">
        <v>152</v>
      </c>
      <c r="CI266" t="s">
        <v>165</v>
      </c>
      <c r="CM266" t="s">
        <v>370</v>
      </c>
    </row>
    <row r="267" spans="1:91">
      <c r="A267" t="s">
        <v>109</v>
      </c>
      <c r="B267" t="s">
        <v>110</v>
      </c>
      <c r="C267" t="s">
        <v>111</v>
      </c>
      <c r="D267" t="s">
        <v>112</v>
      </c>
      <c r="F267" t="s">
        <v>113</v>
      </c>
      <c r="G267" t="s">
        <v>109</v>
      </c>
      <c r="H267">
        <v>1</v>
      </c>
      <c r="I267" s="9">
        <v>0</v>
      </c>
      <c r="J267">
        <v>1</v>
      </c>
      <c r="L267">
        <v>1734922</v>
      </c>
      <c r="M267" t="s">
        <v>370</v>
      </c>
      <c r="N267" t="s">
        <v>167</v>
      </c>
      <c r="O267" s="9">
        <v>0</v>
      </c>
      <c r="P267">
        <v>1734323</v>
      </c>
      <c r="Q267" t="s">
        <v>116</v>
      </c>
      <c r="S267" s="9">
        <v>0</v>
      </c>
      <c r="T267" s="10" t="s">
        <v>117</v>
      </c>
      <c r="U267">
        <v>1734323</v>
      </c>
      <c r="V267">
        <v>2</v>
      </c>
      <c r="W267" t="s">
        <v>118</v>
      </c>
      <c r="X267" t="s">
        <v>119</v>
      </c>
      <c r="Y267">
        <v>0</v>
      </c>
      <c r="Z267" s="16">
        <v>-74376270</v>
      </c>
      <c r="AA267">
        <v>1.083095052422E-3</v>
      </c>
      <c r="AB267" s="10">
        <v>-80556.570054602795</v>
      </c>
      <c r="AC267" t="s">
        <v>120</v>
      </c>
      <c r="AF267" t="s">
        <v>121</v>
      </c>
      <c r="AI267">
        <v>0</v>
      </c>
      <c r="AJ267" s="9">
        <v>0</v>
      </c>
      <c r="AK267" s="9">
        <v>0</v>
      </c>
      <c r="AL267" t="s">
        <v>370</v>
      </c>
      <c r="AM267" t="s">
        <v>120</v>
      </c>
      <c r="AN267" s="9">
        <v>0</v>
      </c>
      <c r="AO267" t="s">
        <v>122</v>
      </c>
      <c r="AP267" t="s">
        <v>370</v>
      </c>
      <c r="AQ267">
        <v>1</v>
      </c>
      <c r="AR267">
        <v>1</v>
      </c>
      <c r="AT267" t="s">
        <v>123</v>
      </c>
      <c r="AU267" t="s">
        <v>124</v>
      </c>
      <c r="AX267" t="s">
        <v>122</v>
      </c>
      <c r="BA267">
        <v>-74376270</v>
      </c>
      <c r="BB267" t="s">
        <v>120</v>
      </c>
      <c r="BC267">
        <v>0</v>
      </c>
      <c r="BE267" t="s">
        <v>125</v>
      </c>
      <c r="BF267">
        <v>1.0924000000000001E-3</v>
      </c>
      <c r="BG267">
        <v>19717</v>
      </c>
      <c r="BH267">
        <v>1005199</v>
      </c>
      <c r="BI267" t="s">
        <v>109</v>
      </c>
      <c r="BJ267" t="s">
        <v>126</v>
      </c>
      <c r="BL267" t="s">
        <v>127</v>
      </c>
      <c r="BM267" t="s">
        <v>128</v>
      </c>
      <c r="BN267" t="s">
        <v>129</v>
      </c>
      <c r="BO267">
        <v>85948</v>
      </c>
      <c r="BQ267">
        <v>1270</v>
      </c>
      <c r="BR267">
        <v>462319</v>
      </c>
      <c r="BS267" t="s">
        <v>130</v>
      </c>
      <c r="BT267">
        <v>0</v>
      </c>
      <c r="BU267" t="s">
        <v>109</v>
      </c>
      <c r="BV267">
        <v>0</v>
      </c>
      <c r="BW267" s="9">
        <v>0</v>
      </c>
      <c r="BX267" t="s">
        <v>131</v>
      </c>
      <c r="BY267" t="s">
        <v>109</v>
      </c>
      <c r="BZ267" t="s">
        <v>109</v>
      </c>
      <c r="CA267" t="s">
        <v>132</v>
      </c>
      <c r="CD267" t="s">
        <v>109</v>
      </c>
      <c r="CE267" t="s">
        <v>133</v>
      </c>
      <c r="CF267" t="s">
        <v>134</v>
      </c>
      <c r="CG267" t="s">
        <v>135</v>
      </c>
      <c r="CI267" t="s">
        <v>136</v>
      </c>
      <c r="CM267" t="s">
        <v>370</v>
      </c>
    </row>
    <row r="268" spans="1:91">
      <c r="A268" t="s">
        <v>109</v>
      </c>
      <c r="B268" t="s">
        <v>110</v>
      </c>
      <c r="C268" t="s">
        <v>111</v>
      </c>
      <c r="D268" t="s">
        <v>112</v>
      </c>
      <c r="F268" t="s">
        <v>113</v>
      </c>
      <c r="G268" t="s">
        <v>109</v>
      </c>
      <c r="H268">
        <v>1</v>
      </c>
      <c r="I268" s="9">
        <v>0</v>
      </c>
      <c r="J268">
        <v>1</v>
      </c>
      <c r="L268">
        <v>1735113</v>
      </c>
      <c r="M268" t="s">
        <v>372</v>
      </c>
      <c r="N268" t="s">
        <v>167</v>
      </c>
      <c r="O268" s="9">
        <v>0</v>
      </c>
      <c r="P268">
        <v>1734514</v>
      </c>
      <c r="Q268" t="s">
        <v>116</v>
      </c>
      <c r="S268" s="9">
        <v>0</v>
      </c>
      <c r="T268" s="10" t="s">
        <v>117</v>
      </c>
      <c r="U268">
        <v>1734514</v>
      </c>
      <c r="V268">
        <v>2</v>
      </c>
      <c r="W268" t="s">
        <v>118</v>
      </c>
      <c r="X268" t="s">
        <v>119</v>
      </c>
      <c r="Y268">
        <v>0</v>
      </c>
      <c r="Z268" s="16">
        <v>-2508710.42</v>
      </c>
      <c r="AA268">
        <v>3.0595074193054999E-2</v>
      </c>
      <c r="AB268" s="10">
        <v>-76754.181428790107</v>
      </c>
      <c r="AC268" t="s">
        <v>120</v>
      </c>
      <c r="AF268" t="s">
        <v>121</v>
      </c>
      <c r="AI268">
        <v>0</v>
      </c>
      <c r="AJ268" s="9">
        <v>0</v>
      </c>
      <c r="AK268" s="9">
        <v>0</v>
      </c>
      <c r="AL268" t="s">
        <v>372</v>
      </c>
      <c r="AM268" t="s">
        <v>120</v>
      </c>
      <c r="AN268" s="9">
        <v>0</v>
      </c>
      <c r="AO268" t="s">
        <v>122</v>
      </c>
      <c r="AP268" t="s">
        <v>372</v>
      </c>
      <c r="AQ268">
        <v>1</v>
      </c>
      <c r="AR268">
        <v>1</v>
      </c>
      <c r="AT268" t="s">
        <v>123</v>
      </c>
      <c r="AU268" t="s">
        <v>124</v>
      </c>
      <c r="AX268" t="s">
        <v>122</v>
      </c>
      <c r="BA268">
        <v>-2508710.42</v>
      </c>
      <c r="BB268" t="s">
        <v>120</v>
      </c>
      <c r="BC268">
        <v>0</v>
      </c>
      <c r="BE268" t="s">
        <v>125</v>
      </c>
      <c r="BF268">
        <v>3.0635300000000001E-2</v>
      </c>
      <c r="BG268">
        <v>19717</v>
      </c>
      <c r="BH268">
        <v>1005199</v>
      </c>
      <c r="BI268" t="s">
        <v>109</v>
      </c>
      <c r="BJ268" t="s">
        <v>126</v>
      </c>
      <c r="BL268" t="s">
        <v>127</v>
      </c>
      <c r="BM268" t="s">
        <v>128</v>
      </c>
      <c r="BN268" t="s">
        <v>129</v>
      </c>
      <c r="BO268">
        <v>85948</v>
      </c>
      <c r="BQ268">
        <v>1352</v>
      </c>
      <c r="BR268">
        <v>182824</v>
      </c>
      <c r="BS268" t="s">
        <v>130</v>
      </c>
      <c r="BT268">
        <v>0</v>
      </c>
      <c r="BU268" t="s">
        <v>109</v>
      </c>
      <c r="BV268">
        <v>0</v>
      </c>
      <c r="BW268" s="9">
        <v>0</v>
      </c>
      <c r="BX268" t="s">
        <v>131</v>
      </c>
      <c r="BY268" t="s">
        <v>109</v>
      </c>
      <c r="BZ268" t="s">
        <v>109</v>
      </c>
      <c r="CA268" t="s">
        <v>132</v>
      </c>
      <c r="CD268" t="s">
        <v>109</v>
      </c>
      <c r="CE268" t="s">
        <v>133</v>
      </c>
      <c r="CF268" t="s">
        <v>134</v>
      </c>
      <c r="CG268" t="s">
        <v>135</v>
      </c>
      <c r="CI268" t="s">
        <v>136</v>
      </c>
      <c r="CM268" t="s">
        <v>372</v>
      </c>
    </row>
    <row r="269" spans="1:91">
      <c r="A269" t="s">
        <v>109</v>
      </c>
      <c r="B269" t="s">
        <v>110</v>
      </c>
      <c r="C269" t="s">
        <v>111</v>
      </c>
      <c r="D269" t="s">
        <v>112</v>
      </c>
      <c r="F269" t="s">
        <v>113</v>
      </c>
      <c r="G269" t="s">
        <v>109</v>
      </c>
      <c r="H269">
        <v>1</v>
      </c>
      <c r="I269" s="9">
        <v>0</v>
      </c>
      <c r="J269">
        <v>1</v>
      </c>
      <c r="L269">
        <v>1735114</v>
      </c>
      <c r="M269" t="s">
        <v>372</v>
      </c>
      <c r="N269" t="s">
        <v>115</v>
      </c>
      <c r="O269" s="9">
        <v>0</v>
      </c>
      <c r="P269">
        <v>1734515</v>
      </c>
      <c r="Q269" t="s">
        <v>116</v>
      </c>
      <c r="S269" s="9">
        <v>0</v>
      </c>
      <c r="T269" s="10" t="s">
        <v>117</v>
      </c>
      <c r="U269">
        <v>1734515</v>
      </c>
      <c r="V269">
        <v>2</v>
      </c>
      <c r="W269" t="s">
        <v>118</v>
      </c>
      <c r="X269" t="s">
        <v>119</v>
      </c>
      <c r="Y269">
        <v>0</v>
      </c>
      <c r="Z269" s="16">
        <v>-32969026.420000002</v>
      </c>
      <c r="AA269">
        <v>3.0595074193054999E-2</v>
      </c>
      <c r="AB269" s="10">
        <v>-1008689.80939269</v>
      </c>
      <c r="AC269" t="s">
        <v>120</v>
      </c>
      <c r="AF269" t="s">
        <v>121</v>
      </c>
      <c r="AI269">
        <v>0</v>
      </c>
      <c r="AJ269" s="9">
        <v>0</v>
      </c>
      <c r="AK269" s="9">
        <v>0</v>
      </c>
      <c r="AL269" t="s">
        <v>372</v>
      </c>
      <c r="AM269" t="s">
        <v>120</v>
      </c>
      <c r="AN269" s="9">
        <v>0</v>
      </c>
      <c r="AO269" t="s">
        <v>122</v>
      </c>
      <c r="AP269" t="s">
        <v>372</v>
      </c>
      <c r="AQ269">
        <v>1</v>
      </c>
      <c r="AR269">
        <v>1</v>
      </c>
      <c r="AT269" t="s">
        <v>123</v>
      </c>
      <c r="AU269" t="s">
        <v>124</v>
      </c>
      <c r="AX269" t="s">
        <v>122</v>
      </c>
      <c r="BA269">
        <v>-32969026.420000002</v>
      </c>
      <c r="BB269" t="s">
        <v>120</v>
      </c>
      <c r="BC269">
        <v>0</v>
      </c>
      <c r="BE269" t="s">
        <v>125</v>
      </c>
      <c r="BF269">
        <v>3.0635300000000001E-2</v>
      </c>
      <c r="BG269">
        <v>19717</v>
      </c>
      <c r="BH269">
        <v>1005199</v>
      </c>
      <c r="BI269" t="s">
        <v>109</v>
      </c>
      <c r="BJ269" t="s">
        <v>126</v>
      </c>
      <c r="BL269" t="s">
        <v>127</v>
      </c>
      <c r="BM269" t="s">
        <v>128</v>
      </c>
      <c r="BN269" t="s">
        <v>129</v>
      </c>
      <c r="BO269">
        <v>85948</v>
      </c>
      <c r="BQ269">
        <v>1352</v>
      </c>
      <c r="BR269">
        <v>182826</v>
      </c>
      <c r="BS269" t="s">
        <v>130</v>
      </c>
      <c r="BT269">
        <v>0</v>
      </c>
      <c r="BU269" t="s">
        <v>109</v>
      </c>
      <c r="BV269">
        <v>0</v>
      </c>
      <c r="BW269" s="9">
        <v>0</v>
      </c>
      <c r="BX269" t="s">
        <v>131</v>
      </c>
      <c r="BY269" t="s">
        <v>109</v>
      </c>
      <c r="BZ269" t="s">
        <v>109</v>
      </c>
      <c r="CA269" t="s">
        <v>132</v>
      </c>
      <c r="CD269" t="s">
        <v>109</v>
      </c>
      <c r="CE269" t="s">
        <v>133</v>
      </c>
      <c r="CF269" t="s">
        <v>134</v>
      </c>
      <c r="CG269" t="s">
        <v>135</v>
      </c>
      <c r="CI269" t="s">
        <v>136</v>
      </c>
      <c r="CM269" t="s">
        <v>372</v>
      </c>
    </row>
    <row r="270" spans="1:91">
      <c r="A270" t="s">
        <v>109</v>
      </c>
      <c r="B270" t="s">
        <v>156</v>
      </c>
      <c r="C270" t="s">
        <v>111</v>
      </c>
      <c r="D270" t="s">
        <v>157</v>
      </c>
      <c r="E270" t="s">
        <v>158</v>
      </c>
      <c r="F270" t="s">
        <v>159</v>
      </c>
      <c r="G270" t="s">
        <v>109</v>
      </c>
      <c r="H270">
        <v>1</v>
      </c>
      <c r="I270" s="9">
        <v>0</v>
      </c>
      <c r="J270">
        <v>1</v>
      </c>
      <c r="L270">
        <v>1735350</v>
      </c>
      <c r="M270" t="s">
        <v>372</v>
      </c>
      <c r="N270" t="s">
        <v>17</v>
      </c>
      <c r="O270" s="9">
        <v>0</v>
      </c>
      <c r="P270">
        <v>1734751</v>
      </c>
      <c r="S270" s="9">
        <v>0</v>
      </c>
      <c r="T270" s="10" t="s">
        <v>161</v>
      </c>
      <c r="U270">
        <v>1734751</v>
      </c>
      <c r="V270">
        <v>1</v>
      </c>
      <c r="X270" t="s">
        <v>119</v>
      </c>
      <c r="Y270">
        <v>0</v>
      </c>
      <c r="Z270" s="16">
        <v>2508710.42</v>
      </c>
      <c r="AA270">
        <v>3.0595074193054999E-2</v>
      </c>
      <c r="AB270" s="10">
        <v>76754.181428790107</v>
      </c>
      <c r="AC270" t="s">
        <v>120</v>
      </c>
      <c r="AF270" t="s">
        <v>146</v>
      </c>
      <c r="AI270">
        <v>0</v>
      </c>
      <c r="AJ270" s="9">
        <v>0</v>
      </c>
      <c r="AK270" s="9">
        <v>0</v>
      </c>
      <c r="AL270" t="s">
        <v>372</v>
      </c>
      <c r="AM270" t="s">
        <v>120</v>
      </c>
      <c r="AN270" s="9">
        <v>0</v>
      </c>
      <c r="AO270" t="s">
        <v>122</v>
      </c>
      <c r="AQ270">
        <v>0</v>
      </c>
      <c r="AR270" s="9">
        <v>0</v>
      </c>
      <c r="AT270" t="s">
        <v>123</v>
      </c>
      <c r="AU270" t="s">
        <v>157</v>
      </c>
      <c r="AX270" t="s">
        <v>122</v>
      </c>
      <c r="BA270">
        <v>0</v>
      </c>
      <c r="BB270" t="s">
        <v>120</v>
      </c>
      <c r="BC270">
        <v>0</v>
      </c>
      <c r="BD270" t="s">
        <v>373</v>
      </c>
      <c r="BE270" t="s">
        <v>125</v>
      </c>
      <c r="BF270">
        <v>3.0635300000000001E-2</v>
      </c>
      <c r="BG270">
        <v>19717</v>
      </c>
      <c r="BH270">
        <v>1005199</v>
      </c>
      <c r="BI270" t="s">
        <v>109</v>
      </c>
      <c r="BJ270" t="s">
        <v>126</v>
      </c>
      <c r="BL270" t="s">
        <v>127</v>
      </c>
      <c r="BM270" t="s">
        <v>128</v>
      </c>
      <c r="BN270" t="s">
        <v>129</v>
      </c>
      <c r="BO270">
        <v>85948</v>
      </c>
      <c r="BQ270">
        <v>1408</v>
      </c>
      <c r="BR270">
        <v>748022</v>
      </c>
      <c r="BS270" t="s">
        <v>130</v>
      </c>
      <c r="BT270">
        <v>0</v>
      </c>
      <c r="BU270" t="s">
        <v>109</v>
      </c>
      <c r="BV270">
        <v>0</v>
      </c>
      <c r="BW270" s="9">
        <v>0</v>
      </c>
      <c r="BX270" t="s">
        <v>163</v>
      </c>
      <c r="BZ270" t="s">
        <v>109</v>
      </c>
      <c r="CA270" t="s">
        <v>132</v>
      </c>
      <c r="CD270" t="s">
        <v>109</v>
      </c>
      <c r="CF270" t="s">
        <v>161</v>
      </c>
      <c r="CG270" t="s">
        <v>152</v>
      </c>
      <c r="CI270" t="s">
        <v>154</v>
      </c>
      <c r="CM270" t="s">
        <v>372</v>
      </c>
    </row>
    <row r="271" spans="1:91">
      <c r="A271" t="s">
        <v>109</v>
      </c>
      <c r="B271" t="s">
        <v>110</v>
      </c>
      <c r="C271" t="s">
        <v>111</v>
      </c>
      <c r="D271" t="s">
        <v>112</v>
      </c>
      <c r="F271" t="s">
        <v>113</v>
      </c>
      <c r="G271" t="s">
        <v>109</v>
      </c>
      <c r="H271">
        <v>1</v>
      </c>
      <c r="I271" s="9">
        <v>0</v>
      </c>
      <c r="J271">
        <v>1</v>
      </c>
      <c r="L271">
        <v>1735112</v>
      </c>
      <c r="M271" t="s">
        <v>372</v>
      </c>
      <c r="N271" t="s">
        <v>115</v>
      </c>
      <c r="O271" s="9">
        <v>0</v>
      </c>
      <c r="P271">
        <v>1734513</v>
      </c>
      <c r="Q271" t="s">
        <v>116</v>
      </c>
      <c r="S271" s="9">
        <v>0</v>
      </c>
      <c r="T271" s="10" t="s">
        <v>117</v>
      </c>
      <c r="U271">
        <v>1734513</v>
      </c>
      <c r="V271">
        <v>2</v>
      </c>
      <c r="W271" t="s">
        <v>118</v>
      </c>
      <c r="X271" t="s">
        <v>119</v>
      </c>
      <c r="Y271">
        <v>0</v>
      </c>
      <c r="Z271" s="16">
        <v>-1483111.76</v>
      </c>
      <c r="AA271">
        <v>3.0595074193054999E-2</v>
      </c>
      <c r="AB271" s="10">
        <v>-45375.914333792301</v>
      </c>
      <c r="AC271" t="s">
        <v>120</v>
      </c>
      <c r="AF271" t="s">
        <v>121</v>
      </c>
      <c r="AI271">
        <v>0</v>
      </c>
      <c r="AJ271" s="9">
        <v>0</v>
      </c>
      <c r="AK271" s="9">
        <v>0</v>
      </c>
      <c r="AL271" t="s">
        <v>372</v>
      </c>
      <c r="AM271" t="s">
        <v>120</v>
      </c>
      <c r="AN271" s="9">
        <v>0</v>
      </c>
      <c r="AO271" t="s">
        <v>122</v>
      </c>
      <c r="AP271" t="s">
        <v>372</v>
      </c>
      <c r="AQ271">
        <v>1</v>
      </c>
      <c r="AR271">
        <v>1</v>
      </c>
      <c r="AT271" t="s">
        <v>123</v>
      </c>
      <c r="AU271" t="s">
        <v>124</v>
      </c>
      <c r="AX271" t="s">
        <v>122</v>
      </c>
      <c r="BA271">
        <v>-1483111.76</v>
      </c>
      <c r="BB271" t="s">
        <v>120</v>
      </c>
      <c r="BC271">
        <v>0</v>
      </c>
      <c r="BE271" t="s">
        <v>125</v>
      </c>
      <c r="BF271">
        <v>3.0635300000000001E-2</v>
      </c>
      <c r="BG271">
        <v>19717</v>
      </c>
      <c r="BH271">
        <v>1005199</v>
      </c>
      <c r="BI271" t="s">
        <v>109</v>
      </c>
      <c r="BJ271" t="s">
        <v>126</v>
      </c>
      <c r="BL271" t="s">
        <v>127</v>
      </c>
      <c r="BM271" t="s">
        <v>128</v>
      </c>
      <c r="BN271" t="s">
        <v>129</v>
      </c>
      <c r="BO271">
        <v>85948</v>
      </c>
      <c r="BQ271">
        <v>1352</v>
      </c>
      <c r="BR271">
        <v>182822</v>
      </c>
      <c r="BS271" t="s">
        <v>130</v>
      </c>
      <c r="BT271">
        <v>0</v>
      </c>
      <c r="BU271" t="s">
        <v>109</v>
      </c>
      <c r="BV271">
        <v>0</v>
      </c>
      <c r="BW271" s="9">
        <v>0</v>
      </c>
      <c r="BX271" t="s">
        <v>131</v>
      </c>
      <c r="BY271" t="s">
        <v>109</v>
      </c>
      <c r="BZ271" t="s">
        <v>109</v>
      </c>
      <c r="CA271" t="s">
        <v>132</v>
      </c>
      <c r="CD271" t="s">
        <v>109</v>
      </c>
      <c r="CE271" t="s">
        <v>133</v>
      </c>
      <c r="CF271" t="s">
        <v>134</v>
      </c>
      <c r="CG271" t="s">
        <v>135</v>
      </c>
      <c r="CI271" t="s">
        <v>136</v>
      </c>
      <c r="CM271" t="s">
        <v>372</v>
      </c>
    </row>
    <row r="272" spans="1:91">
      <c r="A272" t="s">
        <v>109</v>
      </c>
      <c r="B272" t="s">
        <v>110</v>
      </c>
      <c r="C272" t="s">
        <v>111</v>
      </c>
      <c r="D272" t="s">
        <v>112</v>
      </c>
      <c r="F272" t="s">
        <v>113</v>
      </c>
      <c r="G272" t="s">
        <v>109</v>
      </c>
      <c r="H272">
        <v>1</v>
      </c>
      <c r="I272" s="9">
        <v>0</v>
      </c>
      <c r="J272">
        <v>1</v>
      </c>
      <c r="L272">
        <v>1735116</v>
      </c>
      <c r="M272" t="s">
        <v>372</v>
      </c>
      <c r="N272" t="s">
        <v>115</v>
      </c>
      <c r="O272" s="9">
        <v>0</v>
      </c>
      <c r="P272">
        <v>1734517</v>
      </c>
      <c r="Q272" t="s">
        <v>116</v>
      </c>
      <c r="S272" s="9">
        <v>0</v>
      </c>
      <c r="T272" s="10" t="s">
        <v>117</v>
      </c>
      <c r="U272">
        <v>1734517</v>
      </c>
      <c r="V272">
        <v>2</v>
      </c>
      <c r="W272" t="s">
        <v>118</v>
      </c>
      <c r="X272" t="s">
        <v>119</v>
      </c>
      <c r="Y272">
        <v>0</v>
      </c>
      <c r="Z272" s="16">
        <v>-2873.28</v>
      </c>
      <c r="AA272">
        <v>3.0595074193054999E-2</v>
      </c>
      <c r="AB272" s="10">
        <v>-87.908214777420994</v>
      </c>
      <c r="AC272" t="s">
        <v>120</v>
      </c>
      <c r="AF272" t="s">
        <v>121</v>
      </c>
      <c r="AI272">
        <v>0</v>
      </c>
      <c r="AJ272" s="9">
        <v>0</v>
      </c>
      <c r="AK272" s="9">
        <v>0</v>
      </c>
      <c r="AL272" t="s">
        <v>372</v>
      </c>
      <c r="AM272" t="s">
        <v>120</v>
      </c>
      <c r="AN272" s="9">
        <v>0</v>
      </c>
      <c r="AO272" t="s">
        <v>122</v>
      </c>
      <c r="AP272" t="s">
        <v>372</v>
      </c>
      <c r="AQ272">
        <v>1</v>
      </c>
      <c r="AR272">
        <v>1</v>
      </c>
      <c r="AT272" t="s">
        <v>123</v>
      </c>
      <c r="AU272" t="s">
        <v>124</v>
      </c>
      <c r="AX272" t="s">
        <v>122</v>
      </c>
      <c r="BA272">
        <v>-2873.28</v>
      </c>
      <c r="BB272" t="s">
        <v>120</v>
      </c>
      <c r="BC272">
        <v>0</v>
      </c>
      <c r="BE272" t="s">
        <v>125</v>
      </c>
      <c r="BF272">
        <v>3.0635300000000001E-2</v>
      </c>
      <c r="BG272">
        <v>19717</v>
      </c>
      <c r="BH272">
        <v>1005199</v>
      </c>
      <c r="BI272" t="s">
        <v>109</v>
      </c>
      <c r="BJ272" t="s">
        <v>126</v>
      </c>
      <c r="BL272" t="s">
        <v>127</v>
      </c>
      <c r="BM272" t="s">
        <v>128</v>
      </c>
      <c r="BN272" t="s">
        <v>129</v>
      </c>
      <c r="BO272">
        <v>85948</v>
      </c>
      <c r="BQ272">
        <v>1352</v>
      </c>
      <c r="BR272">
        <v>182820</v>
      </c>
      <c r="BS272" t="s">
        <v>130</v>
      </c>
      <c r="BT272">
        <v>0</v>
      </c>
      <c r="BU272" t="s">
        <v>109</v>
      </c>
      <c r="BV272">
        <v>0</v>
      </c>
      <c r="BW272" s="9">
        <v>0</v>
      </c>
      <c r="BX272" t="s">
        <v>131</v>
      </c>
      <c r="BY272" t="s">
        <v>109</v>
      </c>
      <c r="BZ272" t="s">
        <v>109</v>
      </c>
      <c r="CA272" t="s">
        <v>132</v>
      </c>
      <c r="CD272" t="s">
        <v>109</v>
      </c>
      <c r="CE272" t="s">
        <v>133</v>
      </c>
      <c r="CF272" t="s">
        <v>134</v>
      </c>
      <c r="CG272" t="s">
        <v>135</v>
      </c>
      <c r="CI272" t="s">
        <v>136</v>
      </c>
      <c r="CM272" t="s">
        <v>372</v>
      </c>
    </row>
    <row r="273" spans="1:92">
      <c r="A273" t="s">
        <v>109</v>
      </c>
      <c r="B273" t="s">
        <v>110</v>
      </c>
      <c r="C273" t="s">
        <v>111</v>
      </c>
      <c r="D273" t="s">
        <v>112</v>
      </c>
      <c r="F273" t="s">
        <v>113</v>
      </c>
      <c r="G273" t="s">
        <v>109</v>
      </c>
      <c r="H273">
        <v>1</v>
      </c>
      <c r="I273" s="9">
        <v>0</v>
      </c>
      <c r="J273">
        <v>1</v>
      </c>
      <c r="L273">
        <v>1734571</v>
      </c>
      <c r="M273" t="s">
        <v>374</v>
      </c>
      <c r="N273" t="s">
        <v>115</v>
      </c>
      <c r="O273" s="9">
        <v>0</v>
      </c>
      <c r="P273">
        <v>1733972</v>
      </c>
      <c r="Q273" t="s">
        <v>116</v>
      </c>
      <c r="S273" s="9">
        <v>0</v>
      </c>
      <c r="T273" s="10" t="s">
        <v>117</v>
      </c>
      <c r="U273">
        <v>1733972</v>
      </c>
      <c r="V273">
        <v>2</v>
      </c>
      <c r="W273" t="s">
        <v>118</v>
      </c>
      <c r="X273" t="s">
        <v>119</v>
      </c>
      <c r="Y273">
        <v>0</v>
      </c>
      <c r="Z273" s="16">
        <v>-14975598.630000001</v>
      </c>
      <c r="AA273">
        <v>0.27226812965408298</v>
      </c>
      <c r="AB273" s="10">
        <v>-4077378.2294403398</v>
      </c>
      <c r="AC273" t="s">
        <v>120</v>
      </c>
      <c r="AF273" t="s">
        <v>121</v>
      </c>
      <c r="AI273">
        <v>0</v>
      </c>
      <c r="AJ273" s="9">
        <v>0</v>
      </c>
      <c r="AK273" s="9">
        <v>0</v>
      </c>
      <c r="AL273" t="s">
        <v>374</v>
      </c>
      <c r="AM273" t="s">
        <v>120</v>
      </c>
      <c r="AN273" s="9">
        <v>0</v>
      </c>
      <c r="AO273" t="s">
        <v>122</v>
      </c>
      <c r="AP273" t="s">
        <v>374</v>
      </c>
      <c r="AQ273">
        <v>1</v>
      </c>
      <c r="AR273">
        <v>1</v>
      </c>
      <c r="AT273" t="s">
        <v>123</v>
      </c>
      <c r="AU273" t="s">
        <v>124</v>
      </c>
      <c r="AX273" t="s">
        <v>122</v>
      </c>
      <c r="BA273">
        <v>-14975598.630000001</v>
      </c>
      <c r="BB273" t="s">
        <v>120</v>
      </c>
      <c r="BC273">
        <v>0</v>
      </c>
      <c r="BE273" t="s">
        <v>125</v>
      </c>
      <c r="BF273">
        <v>0.2721768</v>
      </c>
      <c r="BG273">
        <v>19717</v>
      </c>
      <c r="BH273">
        <v>1005199</v>
      </c>
      <c r="BI273" t="s">
        <v>109</v>
      </c>
      <c r="BJ273" t="s">
        <v>126</v>
      </c>
      <c r="BL273" t="s">
        <v>127</v>
      </c>
      <c r="BM273" t="s">
        <v>128</v>
      </c>
      <c r="BN273" t="s">
        <v>129</v>
      </c>
      <c r="BO273">
        <v>85948</v>
      </c>
      <c r="BQ273">
        <v>1254</v>
      </c>
      <c r="BR273">
        <v>123094</v>
      </c>
      <c r="BS273" t="s">
        <v>130</v>
      </c>
      <c r="BT273">
        <v>0</v>
      </c>
      <c r="BU273" t="s">
        <v>109</v>
      </c>
      <c r="BV273">
        <v>0</v>
      </c>
      <c r="BW273" s="9">
        <v>0</v>
      </c>
      <c r="BX273" t="s">
        <v>131</v>
      </c>
      <c r="BY273" t="s">
        <v>109</v>
      </c>
      <c r="BZ273" t="s">
        <v>109</v>
      </c>
      <c r="CA273" t="s">
        <v>132</v>
      </c>
      <c r="CD273" t="s">
        <v>109</v>
      </c>
      <c r="CE273" t="s">
        <v>127</v>
      </c>
      <c r="CF273" t="s">
        <v>134</v>
      </c>
      <c r="CG273" t="s">
        <v>135</v>
      </c>
      <c r="CI273" t="s">
        <v>136</v>
      </c>
      <c r="CM273" t="s">
        <v>374</v>
      </c>
    </row>
    <row r="274" spans="1:92">
      <c r="A274" t="s">
        <v>109</v>
      </c>
      <c r="B274" t="s">
        <v>110</v>
      </c>
      <c r="C274" t="s">
        <v>111</v>
      </c>
      <c r="D274" t="s">
        <v>112</v>
      </c>
      <c r="F274" t="s">
        <v>113</v>
      </c>
      <c r="G274" t="s">
        <v>109</v>
      </c>
      <c r="H274">
        <v>1</v>
      </c>
      <c r="I274" s="9">
        <v>0</v>
      </c>
      <c r="J274">
        <v>1</v>
      </c>
      <c r="L274">
        <v>1734913</v>
      </c>
      <c r="M274" t="s">
        <v>375</v>
      </c>
      <c r="N274" t="s">
        <v>115</v>
      </c>
      <c r="O274" s="9">
        <v>0</v>
      </c>
      <c r="P274">
        <v>1734314</v>
      </c>
      <c r="Q274" t="s">
        <v>116</v>
      </c>
      <c r="S274" s="9">
        <v>0</v>
      </c>
      <c r="T274" s="10" t="s">
        <v>117</v>
      </c>
      <c r="U274">
        <v>1734314</v>
      </c>
      <c r="V274">
        <v>2</v>
      </c>
      <c r="W274" t="s">
        <v>118</v>
      </c>
      <c r="X274" t="s">
        <v>119</v>
      </c>
      <c r="Y274">
        <v>0</v>
      </c>
      <c r="Z274" s="16">
        <v>-9849.8799999999992</v>
      </c>
      <c r="AA274">
        <v>0.72772259214787305</v>
      </c>
      <c r="AB274" s="10">
        <v>-7167.9802059454896</v>
      </c>
      <c r="AC274" t="s">
        <v>120</v>
      </c>
      <c r="AF274" t="s">
        <v>121</v>
      </c>
      <c r="AI274">
        <v>0</v>
      </c>
      <c r="AJ274" s="9">
        <v>0</v>
      </c>
      <c r="AK274" s="9">
        <v>0</v>
      </c>
      <c r="AL274" t="s">
        <v>375</v>
      </c>
      <c r="AM274" t="s">
        <v>120</v>
      </c>
      <c r="AN274" s="9">
        <v>0</v>
      </c>
      <c r="AO274" t="s">
        <v>122</v>
      </c>
      <c r="AP274" t="s">
        <v>375</v>
      </c>
      <c r="AQ274">
        <v>1</v>
      </c>
      <c r="AR274">
        <v>1</v>
      </c>
      <c r="AT274" t="s">
        <v>123</v>
      </c>
      <c r="AU274" t="s">
        <v>124</v>
      </c>
      <c r="AX274" t="s">
        <v>122</v>
      </c>
      <c r="BA274">
        <v>-9849.8799999999992</v>
      </c>
      <c r="BB274" t="s">
        <v>120</v>
      </c>
      <c r="BC274">
        <v>0</v>
      </c>
      <c r="BE274" t="s">
        <v>125</v>
      </c>
      <c r="BF274">
        <v>0.72615390000000002</v>
      </c>
      <c r="BG274">
        <v>19717</v>
      </c>
      <c r="BH274">
        <v>1005199</v>
      </c>
      <c r="BI274" t="s">
        <v>109</v>
      </c>
      <c r="BJ274" t="s">
        <v>126</v>
      </c>
      <c r="BL274" t="s">
        <v>127</v>
      </c>
      <c r="BM274" t="s">
        <v>128</v>
      </c>
      <c r="BN274" t="s">
        <v>129</v>
      </c>
      <c r="BO274">
        <v>85948</v>
      </c>
      <c r="BQ274">
        <v>1265</v>
      </c>
      <c r="BR274">
        <v>174379</v>
      </c>
      <c r="BS274" t="s">
        <v>130</v>
      </c>
      <c r="BT274">
        <v>0</v>
      </c>
      <c r="BU274" t="s">
        <v>109</v>
      </c>
      <c r="BV274">
        <v>0</v>
      </c>
      <c r="BW274" s="9">
        <v>0</v>
      </c>
      <c r="BX274" t="s">
        <v>131</v>
      </c>
      <c r="BY274" t="s">
        <v>109</v>
      </c>
      <c r="BZ274" t="s">
        <v>109</v>
      </c>
      <c r="CA274" t="s">
        <v>132</v>
      </c>
      <c r="CD274" t="s">
        <v>109</v>
      </c>
      <c r="CE274" t="s">
        <v>133</v>
      </c>
      <c r="CF274" t="s">
        <v>134</v>
      </c>
      <c r="CG274" t="s">
        <v>135</v>
      </c>
      <c r="CI274" t="s">
        <v>136</v>
      </c>
      <c r="CM274" t="s">
        <v>375</v>
      </c>
    </row>
    <row r="275" spans="1:92">
      <c r="A275" t="s">
        <v>109</v>
      </c>
      <c r="B275" t="s">
        <v>110</v>
      </c>
      <c r="C275" t="s">
        <v>111</v>
      </c>
      <c r="D275" t="s">
        <v>112</v>
      </c>
      <c r="F275" t="s">
        <v>113</v>
      </c>
      <c r="G275" t="s">
        <v>109</v>
      </c>
      <c r="H275">
        <v>1</v>
      </c>
      <c r="I275" s="9">
        <v>0</v>
      </c>
      <c r="J275">
        <v>1</v>
      </c>
      <c r="L275">
        <v>1734914</v>
      </c>
      <c r="M275" t="s">
        <v>375</v>
      </c>
      <c r="N275" t="s">
        <v>115</v>
      </c>
      <c r="O275" s="9">
        <v>0</v>
      </c>
      <c r="P275">
        <v>1734315</v>
      </c>
      <c r="Q275" t="s">
        <v>116</v>
      </c>
      <c r="S275" s="9">
        <v>0</v>
      </c>
      <c r="T275" s="10" t="s">
        <v>117</v>
      </c>
      <c r="U275">
        <v>1734315</v>
      </c>
      <c r="V275">
        <v>2</v>
      </c>
      <c r="W275" t="s">
        <v>118</v>
      </c>
      <c r="X275" t="s">
        <v>119</v>
      </c>
      <c r="Y275">
        <v>0</v>
      </c>
      <c r="Z275" s="16">
        <v>-14230.76</v>
      </c>
      <c r="AA275">
        <v>0.72772259214787305</v>
      </c>
      <c r="AB275" s="10">
        <v>-10356.045555434201</v>
      </c>
      <c r="AC275" t="s">
        <v>120</v>
      </c>
      <c r="AF275" t="s">
        <v>121</v>
      </c>
      <c r="AI275">
        <v>0</v>
      </c>
      <c r="AJ275" s="9">
        <v>0</v>
      </c>
      <c r="AK275" s="9">
        <v>0</v>
      </c>
      <c r="AL275" t="s">
        <v>375</v>
      </c>
      <c r="AM275" t="s">
        <v>120</v>
      </c>
      <c r="AN275" s="9">
        <v>0</v>
      </c>
      <c r="AO275" t="s">
        <v>122</v>
      </c>
      <c r="AP275" t="s">
        <v>375</v>
      </c>
      <c r="AQ275">
        <v>1</v>
      </c>
      <c r="AR275">
        <v>1</v>
      </c>
      <c r="AT275" t="s">
        <v>123</v>
      </c>
      <c r="AU275" t="s">
        <v>124</v>
      </c>
      <c r="AX275" t="s">
        <v>122</v>
      </c>
      <c r="BA275">
        <v>-14230.76</v>
      </c>
      <c r="BB275" t="s">
        <v>120</v>
      </c>
      <c r="BC275">
        <v>0</v>
      </c>
      <c r="BE275" t="s">
        <v>125</v>
      </c>
      <c r="BF275">
        <v>0.72615390000000002</v>
      </c>
      <c r="BG275">
        <v>19717</v>
      </c>
      <c r="BH275">
        <v>1005199</v>
      </c>
      <c r="BI275" t="s">
        <v>109</v>
      </c>
      <c r="BJ275" t="s">
        <v>126</v>
      </c>
      <c r="BL275" t="s">
        <v>127</v>
      </c>
      <c r="BM275" t="s">
        <v>128</v>
      </c>
      <c r="BN275" t="s">
        <v>129</v>
      </c>
      <c r="BO275">
        <v>85948</v>
      </c>
      <c r="BQ275">
        <v>1265</v>
      </c>
      <c r="BR275">
        <v>174381</v>
      </c>
      <c r="BS275" t="s">
        <v>130</v>
      </c>
      <c r="BT275">
        <v>0</v>
      </c>
      <c r="BU275" t="s">
        <v>109</v>
      </c>
      <c r="BV275">
        <v>0</v>
      </c>
      <c r="BW275" s="9">
        <v>0</v>
      </c>
      <c r="BX275" t="s">
        <v>131</v>
      </c>
      <c r="BY275" t="s">
        <v>109</v>
      </c>
      <c r="BZ275" t="s">
        <v>109</v>
      </c>
      <c r="CA275" t="s">
        <v>132</v>
      </c>
      <c r="CD275" t="s">
        <v>109</v>
      </c>
      <c r="CE275" t="s">
        <v>133</v>
      </c>
      <c r="CF275" t="s">
        <v>134</v>
      </c>
      <c r="CG275" t="s">
        <v>135</v>
      </c>
      <c r="CI275" t="s">
        <v>136</v>
      </c>
      <c r="CM275" t="s">
        <v>375</v>
      </c>
    </row>
    <row r="276" spans="1:92">
      <c r="A276" t="s">
        <v>109</v>
      </c>
      <c r="B276" t="s">
        <v>110</v>
      </c>
      <c r="C276" t="s">
        <v>111</v>
      </c>
      <c r="D276" t="s">
        <v>112</v>
      </c>
      <c r="F276" t="s">
        <v>113</v>
      </c>
      <c r="G276" t="s">
        <v>109</v>
      </c>
      <c r="H276">
        <v>1</v>
      </c>
      <c r="I276" s="9">
        <v>0</v>
      </c>
      <c r="J276">
        <v>1</v>
      </c>
      <c r="L276">
        <v>1734912</v>
      </c>
      <c r="M276" t="s">
        <v>375</v>
      </c>
      <c r="N276" t="s">
        <v>167</v>
      </c>
      <c r="O276" s="9">
        <v>0</v>
      </c>
      <c r="P276">
        <v>1734313</v>
      </c>
      <c r="Q276" t="s">
        <v>116</v>
      </c>
      <c r="S276" s="9">
        <v>0</v>
      </c>
      <c r="T276" s="10" t="s">
        <v>117</v>
      </c>
      <c r="U276">
        <v>1734313</v>
      </c>
      <c r="V276">
        <v>2</v>
      </c>
      <c r="W276" t="s">
        <v>118</v>
      </c>
      <c r="X276" t="s">
        <v>119</v>
      </c>
      <c r="Y276">
        <v>0</v>
      </c>
      <c r="Z276" s="16">
        <v>-2804362.16</v>
      </c>
      <c r="AA276">
        <v>0.72772259214787305</v>
      </c>
      <c r="AB276" s="10">
        <v>-2040797.7003965999</v>
      </c>
      <c r="AC276" t="s">
        <v>120</v>
      </c>
      <c r="AF276" t="s">
        <v>121</v>
      </c>
      <c r="AI276">
        <v>0</v>
      </c>
      <c r="AJ276" s="9">
        <v>0</v>
      </c>
      <c r="AK276" s="9">
        <v>0</v>
      </c>
      <c r="AL276" t="s">
        <v>375</v>
      </c>
      <c r="AM276" t="s">
        <v>120</v>
      </c>
      <c r="AN276" s="9">
        <v>0</v>
      </c>
      <c r="AO276" t="s">
        <v>122</v>
      </c>
      <c r="AP276" t="s">
        <v>375</v>
      </c>
      <c r="AQ276">
        <v>1</v>
      </c>
      <c r="AR276">
        <v>1</v>
      </c>
      <c r="AT276" t="s">
        <v>123</v>
      </c>
      <c r="AU276" t="s">
        <v>124</v>
      </c>
      <c r="AX276" t="s">
        <v>122</v>
      </c>
      <c r="BA276">
        <v>-2804362.16</v>
      </c>
      <c r="BB276" t="s">
        <v>120</v>
      </c>
      <c r="BC276">
        <v>0</v>
      </c>
      <c r="BE276" t="s">
        <v>125</v>
      </c>
      <c r="BF276">
        <v>0.72615390000000002</v>
      </c>
      <c r="BG276">
        <v>19717</v>
      </c>
      <c r="BH276">
        <v>1005199</v>
      </c>
      <c r="BI276" t="s">
        <v>109</v>
      </c>
      <c r="BJ276" t="s">
        <v>126</v>
      </c>
      <c r="BL276" t="s">
        <v>127</v>
      </c>
      <c r="BM276" t="s">
        <v>128</v>
      </c>
      <c r="BN276" t="s">
        <v>129</v>
      </c>
      <c r="BO276">
        <v>85948</v>
      </c>
      <c r="BQ276">
        <v>1265</v>
      </c>
      <c r="BR276">
        <v>174377</v>
      </c>
      <c r="BS276" t="s">
        <v>130</v>
      </c>
      <c r="BT276">
        <v>0</v>
      </c>
      <c r="BU276" t="s">
        <v>109</v>
      </c>
      <c r="BV276">
        <v>0</v>
      </c>
      <c r="BW276" s="9">
        <v>0</v>
      </c>
      <c r="BX276" t="s">
        <v>131</v>
      </c>
      <c r="BY276" t="s">
        <v>109</v>
      </c>
      <c r="BZ276" t="s">
        <v>109</v>
      </c>
      <c r="CA276" t="s">
        <v>132</v>
      </c>
      <c r="CD276" t="s">
        <v>109</v>
      </c>
      <c r="CE276" t="s">
        <v>133</v>
      </c>
      <c r="CF276" t="s">
        <v>134</v>
      </c>
      <c r="CG276" t="s">
        <v>135</v>
      </c>
      <c r="CI276" t="s">
        <v>136</v>
      </c>
      <c r="CM276" t="s">
        <v>375</v>
      </c>
    </row>
    <row r="277" spans="1:92">
      <c r="A277" t="s">
        <v>109</v>
      </c>
      <c r="B277" t="s">
        <v>110</v>
      </c>
      <c r="C277" t="s">
        <v>111</v>
      </c>
      <c r="D277" t="s">
        <v>168</v>
      </c>
      <c r="E277" t="s">
        <v>176</v>
      </c>
      <c r="F277" t="s">
        <v>113</v>
      </c>
      <c r="G277" t="s">
        <v>109</v>
      </c>
      <c r="H277">
        <v>1</v>
      </c>
      <c r="I277" s="9">
        <v>0</v>
      </c>
      <c r="J277">
        <v>1</v>
      </c>
      <c r="K277" t="s">
        <v>376</v>
      </c>
      <c r="L277">
        <v>1732631</v>
      </c>
      <c r="M277" t="s">
        <v>375</v>
      </c>
      <c r="N277" t="s">
        <v>377</v>
      </c>
      <c r="O277" s="9">
        <v>0</v>
      </c>
      <c r="P277">
        <v>1732032</v>
      </c>
      <c r="Q277" t="s">
        <v>317</v>
      </c>
      <c r="R277" t="s">
        <v>378</v>
      </c>
      <c r="S277" s="9">
        <v>0</v>
      </c>
      <c r="T277" s="10" t="s">
        <v>379</v>
      </c>
      <c r="U277">
        <v>1732032</v>
      </c>
      <c r="V277">
        <v>2</v>
      </c>
      <c r="W277" t="s">
        <v>118</v>
      </c>
      <c r="X277" t="s">
        <v>137</v>
      </c>
      <c r="Y277">
        <v>0</v>
      </c>
      <c r="Z277" s="16">
        <v>-1000000000</v>
      </c>
      <c r="AA277">
        <v>0.72772259214787305</v>
      </c>
      <c r="AB277" s="15">
        <v>-727722592.14787304</v>
      </c>
      <c r="AC277" t="s">
        <v>120</v>
      </c>
      <c r="AF277" t="s">
        <v>146</v>
      </c>
      <c r="AI277">
        <v>0</v>
      </c>
      <c r="AJ277" s="9">
        <v>0</v>
      </c>
      <c r="AK277" s="9">
        <v>0</v>
      </c>
      <c r="AL277" t="s">
        <v>375</v>
      </c>
      <c r="AM277" t="s">
        <v>120</v>
      </c>
      <c r="AN277" s="9">
        <v>0</v>
      </c>
      <c r="AO277" t="s">
        <v>122</v>
      </c>
      <c r="AP277" t="s">
        <v>375</v>
      </c>
      <c r="AQ277">
        <v>1</v>
      </c>
      <c r="AR277">
        <v>1</v>
      </c>
      <c r="AT277" t="s">
        <v>123</v>
      </c>
      <c r="AU277" t="s">
        <v>124</v>
      </c>
      <c r="AX277" t="s">
        <v>120</v>
      </c>
      <c r="BA277">
        <v>-1000000000</v>
      </c>
      <c r="BB277" t="s">
        <v>120</v>
      </c>
      <c r="BC277">
        <v>0</v>
      </c>
      <c r="BE277" t="s">
        <v>125</v>
      </c>
      <c r="BF277">
        <v>0.72615390000000002</v>
      </c>
      <c r="BG277">
        <v>19717</v>
      </c>
      <c r="BH277">
        <v>1005199</v>
      </c>
      <c r="BI277" t="s">
        <v>109</v>
      </c>
      <c r="BJ277" t="s">
        <v>126</v>
      </c>
      <c r="BL277" t="s">
        <v>127</v>
      </c>
      <c r="BM277" t="s">
        <v>128</v>
      </c>
      <c r="BN277" t="s">
        <v>129</v>
      </c>
      <c r="BO277">
        <v>85948</v>
      </c>
      <c r="BQ277">
        <v>1265</v>
      </c>
      <c r="BR277">
        <v>274458</v>
      </c>
      <c r="BS277" t="s">
        <v>130</v>
      </c>
      <c r="BT277">
        <v>2371</v>
      </c>
      <c r="BU277" t="s">
        <v>109</v>
      </c>
      <c r="BV277">
        <v>0</v>
      </c>
      <c r="BW277" s="9">
        <v>0</v>
      </c>
      <c r="BX277" t="s">
        <v>380</v>
      </c>
      <c r="BY277" t="s">
        <v>235</v>
      </c>
      <c r="BZ277" t="s">
        <v>235</v>
      </c>
      <c r="CA277" t="s">
        <v>149</v>
      </c>
      <c r="CB277" t="s">
        <v>205</v>
      </c>
      <c r="CD277" t="s">
        <v>381</v>
      </c>
      <c r="CE277" t="s">
        <v>109</v>
      </c>
      <c r="CF277" t="s">
        <v>208</v>
      </c>
      <c r="CG277" t="s">
        <v>152</v>
      </c>
      <c r="CH277" t="s">
        <v>376</v>
      </c>
      <c r="CI277" t="s">
        <v>382</v>
      </c>
      <c r="CJ277" t="s">
        <v>383</v>
      </c>
      <c r="CK277" t="s">
        <v>384</v>
      </c>
      <c r="CL277">
        <v>12439</v>
      </c>
      <c r="CM277" t="s">
        <v>375</v>
      </c>
      <c r="CN277" s="9">
        <v>0</v>
      </c>
    </row>
    <row r="278" spans="1:92">
      <c r="A278" t="s">
        <v>109</v>
      </c>
      <c r="B278" t="s">
        <v>174</v>
      </c>
      <c r="C278" t="s">
        <v>175</v>
      </c>
      <c r="D278" t="s">
        <v>176</v>
      </c>
      <c r="E278" t="s">
        <v>176</v>
      </c>
      <c r="F278" t="s">
        <v>113</v>
      </c>
      <c r="G278" t="s">
        <v>109</v>
      </c>
      <c r="H278">
        <v>1</v>
      </c>
      <c r="I278" s="9">
        <v>0</v>
      </c>
      <c r="J278">
        <v>1</v>
      </c>
      <c r="K278" t="s">
        <v>376</v>
      </c>
      <c r="L278">
        <v>1732631</v>
      </c>
      <c r="M278" t="s">
        <v>375</v>
      </c>
      <c r="N278" t="s">
        <v>377</v>
      </c>
      <c r="O278" s="9">
        <v>0</v>
      </c>
      <c r="P278">
        <v>1732032</v>
      </c>
      <c r="Q278" t="s">
        <v>317</v>
      </c>
      <c r="R278" t="s">
        <v>378</v>
      </c>
      <c r="S278" s="9">
        <v>0</v>
      </c>
      <c r="T278" s="10" t="s">
        <v>379</v>
      </c>
      <c r="U278">
        <v>1732032</v>
      </c>
      <c r="V278">
        <v>2</v>
      </c>
      <c r="W278" t="s">
        <v>118</v>
      </c>
      <c r="X278" t="s">
        <v>137</v>
      </c>
      <c r="Y278">
        <v>181</v>
      </c>
      <c r="Z278" s="16">
        <v>-22500000</v>
      </c>
      <c r="AA278">
        <v>0.72772259214787305</v>
      </c>
      <c r="AB278" s="15">
        <v>-16373758.3233271</v>
      </c>
      <c r="AC278" t="s">
        <v>120</v>
      </c>
      <c r="AD278" t="s">
        <v>385</v>
      </c>
      <c r="AE278" t="s">
        <v>109</v>
      </c>
      <c r="AF278" t="s">
        <v>146</v>
      </c>
      <c r="AI278">
        <v>0</v>
      </c>
      <c r="AJ278">
        <v>10000</v>
      </c>
      <c r="AK278">
        <v>4.5</v>
      </c>
      <c r="AL278" t="s">
        <v>375</v>
      </c>
      <c r="AM278" t="s">
        <v>120</v>
      </c>
      <c r="AN278" s="9">
        <v>0</v>
      </c>
      <c r="AO278" t="s">
        <v>122</v>
      </c>
      <c r="AP278" t="s">
        <v>375</v>
      </c>
      <c r="AQ278">
        <v>1</v>
      </c>
      <c r="AR278">
        <v>1</v>
      </c>
      <c r="AT278" t="s">
        <v>123</v>
      </c>
      <c r="AU278" t="s">
        <v>113</v>
      </c>
      <c r="AW278" t="s">
        <v>375</v>
      </c>
      <c r="AX278" t="s">
        <v>120</v>
      </c>
      <c r="BA278">
        <v>-22500000</v>
      </c>
      <c r="BB278" t="s">
        <v>120</v>
      </c>
      <c r="BC278">
        <v>5</v>
      </c>
      <c r="BE278" t="s">
        <v>125</v>
      </c>
      <c r="BF278">
        <v>0.72615390000000002</v>
      </c>
      <c r="BG278">
        <v>19717</v>
      </c>
      <c r="BH278">
        <v>1005199</v>
      </c>
      <c r="BI278" t="s">
        <v>109</v>
      </c>
      <c r="BJ278" t="s">
        <v>126</v>
      </c>
      <c r="BL278" t="s">
        <v>127</v>
      </c>
      <c r="BM278" t="s">
        <v>128</v>
      </c>
      <c r="BN278" t="s">
        <v>129</v>
      </c>
      <c r="BO278">
        <v>85948</v>
      </c>
      <c r="BQ278">
        <v>1265</v>
      </c>
      <c r="BR278">
        <v>274457</v>
      </c>
      <c r="BS278" t="s">
        <v>130</v>
      </c>
      <c r="BT278">
        <v>2371</v>
      </c>
      <c r="BU278" t="s">
        <v>109</v>
      </c>
      <c r="BV278">
        <v>0</v>
      </c>
      <c r="BW278">
        <v>4.5</v>
      </c>
      <c r="BX278" t="s">
        <v>380</v>
      </c>
      <c r="BY278" t="s">
        <v>235</v>
      </c>
      <c r="BZ278" t="s">
        <v>235</v>
      </c>
      <c r="CA278" t="s">
        <v>149</v>
      </c>
      <c r="CB278" t="s">
        <v>205</v>
      </c>
      <c r="CD278" t="s">
        <v>381</v>
      </c>
      <c r="CE278" t="s">
        <v>109</v>
      </c>
      <c r="CF278" t="s">
        <v>208</v>
      </c>
      <c r="CG278" t="s">
        <v>152</v>
      </c>
      <c r="CH278" t="s">
        <v>376</v>
      </c>
      <c r="CI278" t="s">
        <v>382</v>
      </c>
      <c r="CJ278" t="s">
        <v>383</v>
      </c>
      <c r="CK278" t="s">
        <v>384</v>
      </c>
      <c r="CL278">
        <v>12439</v>
      </c>
      <c r="CM278" t="s">
        <v>375</v>
      </c>
      <c r="CN278" s="9">
        <v>0</v>
      </c>
    </row>
    <row r="279" spans="1:92">
      <c r="A279" t="s">
        <v>109</v>
      </c>
      <c r="B279" t="s">
        <v>156</v>
      </c>
      <c r="C279" t="s">
        <v>111</v>
      </c>
      <c r="D279" t="s">
        <v>157</v>
      </c>
      <c r="E279" t="s">
        <v>158</v>
      </c>
      <c r="F279" t="s">
        <v>159</v>
      </c>
      <c r="G279" t="s">
        <v>109</v>
      </c>
      <c r="H279">
        <v>1</v>
      </c>
      <c r="I279" s="9">
        <v>0</v>
      </c>
      <c r="J279">
        <v>1</v>
      </c>
      <c r="L279">
        <v>1735328</v>
      </c>
      <c r="M279" t="s">
        <v>375</v>
      </c>
      <c r="N279" t="s">
        <v>17</v>
      </c>
      <c r="O279" s="9">
        <v>0</v>
      </c>
      <c r="P279">
        <v>1734729</v>
      </c>
      <c r="S279" s="9">
        <v>0</v>
      </c>
      <c r="T279" s="10" t="s">
        <v>161</v>
      </c>
      <c r="U279">
        <v>1734729</v>
      </c>
      <c r="V279">
        <v>1</v>
      </c>
      <c r="X279" t="s">
        <v>119</v>
      </c>
      <c r="Y279">
        <v>0</v>
      </c>
      <c r="Z279" s="16">
        <v>2248153.52</v>
      </c>
      <c r="AA279">
        <v>0.72772259214787305</v>
      </c>
      <c r="AB279" s="10">
        <v>1636032.10712076</v>
      </c>
      <c r="AC279" t="s">
        <v>120</v>
      </c>
      <c r="AF279" t="s">
        <v>146</v>
      </c>
      <c r="AI279">
        <v>0</v>
      </c>
      <c r="AJ279" s="9">
        <v>0</v>
      </c>
      <c r="AK279" s="9">
        <v>0</v>
      </c>
      <c r="AL279" t="s">
        <v>375</v>
      </c>
      <c r="AM279" t="s">
        <v>120</v>
      </c>
      <c r="AN279" s="9">
        <v>0</v>
      </c>
      <c r="AO279" t="s">
        <v>122</v>
      </c>
      <c r="AQ279">
        <v>0</v>
      </c>
      <c r="AR279" s="9">
        <v>0</v>
      </c>
      <c r="AT279" t="s">
        <v>123</v>
      </c>
      <c r="AU279" t="s">
        <v>157</v>
      </c>
      <c r="AX279" t="s">
        <v>122</v>
      </c>
      <c r="BA279">
        <v>0</v>
      </c>
      <c r="BB279" t="s">
        <v>120</v>
      </c>
      <c r="BC279">
        <v>0</v>
      </c>
      <c r="BD279" t="s">
        <v>386</v>
      </c>
      <c r="BE279" t="s">
        <v>125</v>
      </c>
      <c r="BF279">
        <v>0.72615390000000002</v>
      </c>
      <c r="BG279">
        <v>19717</v>
      </c>
      <c r="BH279">
        <v>1005199</v>
      </c>
      <c r="BI279" t="s">
        <v>109</v>
      </c>
      <c r="BJ279" t="s">
        <v>126</v>
      </c>
      <c r="BL279" t="s">
        <v>127</v>
      </c>
      <c r="BM279" t="s">
        <v>128</v>
      </c>
      <c r="BN279" t="s">
        <v>129</v>
      </c>
      <c r="BO279">
        <v>85948</v>
      </c>
      <c r="BQ279">
        <v>1382</v>
      </c>
      <c r="BR279">
        <v>529710</v>
      </c>
      <c r="BS279" t="s">
        <v>130</v>
      </c>
      <c r="BT279">
        <v>0</v>
      </c>
      <c r="BU279" t="s">
        <v>109</v>
      </c>
      <c r="BV279">
        <v>0</v>
      </c>
      <c r="BW279" s="9">
        <v>0</v>
      </c>
      <c r="BX279" t="s">
        <v>163</v>
      </c>
      <c r="BZ279" t="s">
        <v>109</v>
      </c>
      <c r="CA279" t="s">
        <v>132</v>
      </c>
      <c r="CD279" t="s">
        <v>109</v>
      </c>
      <c r="CF279" t="s">
        <v>161</v>
      </c>
      <c r="CG279" t="s">
        <v>152</v>
      </c>
      <c r="CI279" t="s">
        <v>154</v>
      </c>
      <c r="CM279" t="s">
        <v>375</v>
      </c>
    </row>
    <row r="280" spans="1:92">
      <c r="A280" t="s">
        <v>109</v>
      </c>
      <c r="B280" t="s">
        <v>156</v>
      </c>
      <c r="C280" t="s">
        <v>111</v>
      </c>
      <c r="D280" t="s">
        <v>157</v>
      </c>
      <c r="E280" t="s">
        <v>158</v>
      </c>
      <c r="F280" t="s">
        <v>159</v>
      </c>
      <c r="G280" t="s">
        <v>109</v>
      </c>
      <c r="H280">
        <v>1</v>
      </c>
      <c r="I280" s="9">
        <v>0</v>
      </c>
      <c r="J280">
        <v>1</v>
      </c>
      <c r="L280">
        <v>1735288</v>
      </c>
      <c r="M280" t="s">
        <v>375</v>
      </c>
      <c r="N280" t="s">
        <v>15</v>
      </c>
      <c r="O280" s="9">
        <v>0</v>
      </c>
      <c r="P280">
        <v>1734689</v>
      </c>
      <c r="S280" s="9">
        <v>0</v>
      </c>
      <c r="T280" s="10" t="s">
        <v>161</v>
      </c>
      <c r="U280">
        <v>1734689</v>
      </c>
      <c r="V280">
        <v>1</v>
      </c>
      <c r="X280" t="s">
        <v>119</v>
      </c>
      <c r="Y280">
        <v>0</v>
      </c>
      <c r="Z280" s="16">
        <v>510.32</v>
      </c>
      <c r="AA280">
        <v>0.72772259214787305</v>
      </c>
      <c r="AB280" s="10">
        <v>371.37139322490202</v>
      </c>
      <c r="AC280" t="s">
        <v>120</v>
      </c>
      <c r="AF280" t="s">
        <v>146</v>
      </c>
      <c r="AI280">
        <v>0</v>
      </c>
      <c r="AJ280" s="9">
        <v>0</v>
      </c>
      <c r="AK280" s="9">
        <v>0</v>
      </c>
      <c r="AL280" t="s">
        <v>375</v>
      </c>
      <c r="AM280" t="s">
        <v>120</v>
      </c>
      <c r="AN280" s="9">
        <v>0</v>
      </c>
      <c r="AO280" t="s">
        <v>122</v>
      </c>
      <c r="AQ280">
        <v>0</v>
      </c>
      <c r="AR280" s="9">
        <v>0</v>
      </c>
      <c r="AT280" t="s">
        <v>123</v>
      </c>
      <c r="AU280" t="s">
        <v>157</v>
      </c>
      <c r="AX280" t="s">
        <v>122</v>
      </c>
      <c r="BA280">
        <v>0</v>
      </c>
      <c r="BB280" t="s">
        <v>120</v>
      </c>
      <c r="BC280">
        <v>0</v>
      </c>
      <c r="BD280" t="s">
        <v>386</v>
      </c>
      <c r="BE280" t="s">
        <v>125</v>
      </c>
      <c r="BF280">
        <v>0.72615390000000002</v>
      </c>
      <c r="BG280">
        <v>19717</v>
      </c>
      <c r="BH280">
        <v>1005199</v>
      </c>
      <c r="BI280" t="s">
        <v>109</v>
      </c>
      <c r="BJ280" t="s">
        <v>126</v>
      </c>
      <c r="BL280" t="s">
        <v>127</v>
      </c>
      <c r="BM280" t="s">
        <v>128</v>
      </c>
      <c r="BN280" t="s">
        <v>129</v>
      </c>
      <c r="BO280">
        <v>85948</v>
      </c>
      <c r="BQ280">
        <v>1382</v>
      </c>
      <c r="BR280">
        <v>529709</v>
      </c>
      <c r="BS280" t="s">
        <v>130</v>
      </c>
      <c r="BT280">
        <v>0</v>
      </c>
      <c r="BU280" t="s">
        <v>109</v>
      </c>
      <c r="BV280">
        <v>0</v>
      </c>
      <c r="BW280" s="9">
        <v>0</v>
      </c>
      <c r="BX280" t="s">
        <v>163</v>
      </c>
      <c r="BZ280" t="s">
        <v>109</v>
      </c>
      <c r="CA280" t="s">
        <v>132</v>
      </c>
      <c r="CD280" t="s">
        <v>109</v>
      </c>
      <c r="CF280" t="s">
        <v>161</v>
      </c>
      <c r="CG280" t="s">
        <v>152</v>
      </c>
      <c r="CI280" t="s">
        <v>166</v>
      </c>
      <c r="CM280" t="s">
        <v>375</v>
      </c>
    </row>
    <row r="281" spans="1:92">
      <c r="A281" t="s">
        <v>109</v>
      </c>
      <c r="B281" t="s">
        <v>110</v>
      </c>
      <c r="C281" t="s">
        <v>111</v>
      </c>
      <c r="D281" t="s">
        <v>168</v>
      </c>
      <c r="F281" t="s">
        <v>113</v>
      </c>
      <c r="G281" t="s">
        <v>109</v>
      </c>
      <c r="H281">
        <v>1</v>
      </c>
      <c r="I281" s="9">
        <v>0</v>
      </c>
      <c r="J281">
        <v>1</v>
      </c>
      <c r="K281" t="s">
        <v>376</v>
      </c>
      <c r="L281">
        <v>1731683</v>
      </c>
      <c r="M281" t="s">
        <v>7</v>
      </c>
      <c r="N281" t="s">
        <v>377</v>
      </c>
      <c r="O281" s="9">
        <v>0</v>
      </c>
      <c r="P281">
        <v>1731064</v>
      </c>
      <c r="Q281" t="s">
        <v>317</v>
      </c>
      <c r="R281" t="s">
        <v>378</v>
      </c>
      <c r="S281" s="9">
        <v>0</v>
      </c>
      <c r="T281" s="10" t="s">
        <v>387</v>
      </c>
      <c r="U281">
        <v>1731064</v>
      </c>
      <c r="V281">
        <v>2</v>
      </c>
      <c r="W281" t="s">
        <v>118</v>
      </c>
      <c r="X281" t="s">
        <v>119</v>
      </c>
      <c r="Y281">
        <v>0</v>
      </c>
      <c r="Z281" s="16">
        <v>250000000</v>
      </c>
      <c r="AA281">
        <v>0.72772259214787305</v>
      </c>
      <c r="AB281" s="15">
        <v>181930648.03696799</v>
      </c>
      <c r="AC281" t="s">
        <v>120</v>
      </c>
      <c r="AF281" t="s">
        <v>121</v>
      </c>
      <c r="AI281">
        <v>0</v>
      </c>
      <c r="AJ281" s="9">
        <v>0</v>
      </c>
      <c r="AK281" s="9">
        <v>0</v>
      </c>
      <c r="AL281" t="s">
        <v>375</v>
      </c>
      <c r="AM281" t="s">
        <v>120</v>
      </c>
      <c r="AN281" s="9">
        <v>0</v>
      </c>
      <c r="AO281" t="s">
        <v>122</v>
      </c>
      <c r="AP281" t="s">
        <v>375</v>
      </c>
      <c r="AQ281">
        <v>1</v>
      </c>
      <c r="AR281">
        <v>1</v>
      </c>
      <c r="AT281" t="s">
        <v>123</v>
      </c>
      <c r="AU281" t="s">
        <v>124</v>
      </c>
      <c r="AX281" t="s">
        <v>120</v>
      </c>
      <c r="BA281">
        <v>250000000</v>
      </c>
      <c r="BB281" t="s">
        <v>120</v>
      </c>
      <c r="BC281">
        <v>0</v>
      </c>
      <c r="BE281" t="s">
        <v>125</v>
      </c>
      <c r="BF281">
        <v>0.72615390000000002</v>
      </c>
      <c r="BG281">
        <v>19717</v>
      </c>
      <c r="BH281">
        <v>1005199</v>
      </c>
      <c r="BI281" t="s">
        <v>109</v>
      </c>
      <c r="BJ281" t="s">
        <v>126</v>
      </c>
      <c r="BL281" t="s">
        <v>127</v>
      </c>
      <c r="BM281" t="s">
        <v>128</v>
      </c>
      <c r="BN281" t="s">
        <v>129</v>
      </c>
      <c r="BO281">
        <v>85948</v>
      </c>
      <c r="BQ281">
        <v>1265</v>
      </c>
      <c r="BR281">
        <v>274435</v>
      </c>
      <c r="BS281" t="s">
        <v>130</v>
      </c>
      <c r="BT281">
        <v>3595</v>
      </c>
      <c r="BU281" t="s">
        <v>109</v>
      </c>
      <c r="BV281">
        <v>0</v>
      </c>
      <c r="BW281" s="9">
        <v>0</v>
      </c>
      <c r="BX281" t="s">
        <v>388</v>
      </c>
      <c r="BY281" t="s">
        <v>235</v>
      </c>
      <c r="BZ281" t="s">
        <v>235</v>
      </c>
      <c r="CA281" t="s">
        <v>132</v>
      </c>
      <c r="CC281" t="s">
        <v>386</v>
      </c>
      <c r="CD281" t="s">
        <v>381</v>
      </c>
      <c r="CE281" t="s">
        <v>109</v>
      </c>
      <c r="CF281" t="s">
        <v>389</v>
      </c>
      <c r="CG281" t="s">
        <v>135</v>
      </c>
      <c r="CH281" t="s">
        <v>390</v>
      </c>
      <c r="CI281" t="s">
        <v>382</v>
      </c>
      <c r="CJ281" t="s">
        <v>383</v>
      </c>
      <c r="CM281" t="s">
        <v>375</v>
      </c>
      <c r="CN281" s="9">
        <v>0</v>
      </c>
    </row>
    <row r="282" spans="1:92">
      <c r="A282" t="s">
        <v>109</v>
      </c>
      <c r="B282" t="s">
        <v>174</v>
      </c>
      <c r="C282" t="s">
        <v>175</v>
      </c>
      <c r="D282" t="s">
        <v>176</v>
      </c>
      <c r="F282" t="s">
        <v>113</v>
      </c>
      <c r="G282" t="s">
        <v>109</v>
      </c>
      <c r="H282">
        <v>1</v>
      </c>
      <c r="I282" s="9">
        <v>0</v>
      </c>
      <c r="J282">
        <v>1</v>
      </c>
      <c r="K282" t="s">
        <v>376</v>
      </c>
      <c r="L282">
        <v>1731683</v>
      </c>
      <c r="M282" t="s">
        <v>7</v>
      </c>
      <c r="N282" t="s">
        <v>377</v>
      </c>
      <c r="O282" s="9">
        <v>0</v>
      </c>
      <c r="P282">
        <v>1731064</v>
      </c>
      <c r="Q282" t="s">
        <v>317</v>
      </c>
      <c r="R282" t="s">
        <v>378</v>
      </c>
      <c r="S282" s="9">
        <v>0</v>
      </c>
      <c r="T282" s="10" t="s">
        <v>387</v>
      </c>
      <c r="U282">
        <v>1731064</v>
      </c>
      <c r="V282">
        <v>2</v>
      </c>
      <c r="W282" t="s">
        <v>118</v>
      </c>
      <c r="X282" t="s">
        <v>119</v>
      </c>
      <c r="Y282">
        <v>181</v>
      </c>
      <c r="Z282" s="16">
        <v>5625000</v>
      </c>
      <c r="AA282">
        <v>0.72772259214787305</v>
      </c>
      <c r="AB282" s="10">
        <v>4093439.5808317801</v>
      </c>
      <c r="AC282" t="s">
        <v>120</v>
      </c>
      <c r="AD282" t="s">
        <v>385</v>
      </c>
      <c r="AE282" t="s">
        <v>109</v>
      </c>
      <c r="AF282" t="s">
        <v>121</v>
      </c>
      <c r="AI282">
        <v>0</v>
      </c>
      <c r="AJ282">
        <v>250000000</v>
      </c>
      <c r="AK282">
        <v>4.5</v>
      </c>
      <c r="AL282" t="s">
        <v>375</v>
      </c>
      <c r="AM282" t="s">
        <v>120</v>
      </c>
      <c r="AN282" s="9">
        <v>0</v>
      </c>
      <c r="AO282" t="s">
        <v>122</v>
      </c>
      <c r="AP282" t="s">
        <v>375</v>
      </c>
      <c r="AQ282">
        <v>1</v>
      </c>
      <c r="AR282">
        <v>1</v>
      </c>
      <c r="AT282" t="s">
        <v>123</v>
      </c>
      <c r="AU282" t="s">
        <v>113</v>
      </c>
      <c r="AW282" t="s">
        <v>375</v>
      </c>
      <c r="AX282" t="s">
        <v>120</v>
      </c>
      <c r="BA282">
        <v>5625000</v>
      </c>
      <c r="BB282" t="s">
        <v>120</v>
      </c>
      <c r="BC282">
        <v>5</v>
      </c>
      <c r="BE282" t="s">
        <v>125</v>
      </c>
      <c r="BF282">
        <v>0.72615390000000002</v>
      </c>
      <c r="BG282">
        <v>19717</v>
      </c>
      <c r="BH282">
        <v>1005199</v>
      </c>
      <c r="BI282" t="s">
        <v>109</v>
      </c>
      <c r="BJ282" t="s">
        <v>126</v>
      </c>
      <c r="BL282" t="s">
        <v>127</v>
      </c>
      <c r="BM282" t="s">
        <v>128</v>
      </c>
      <c r="BN282" t="s">
        <v>129</v>
      </c>
      <c r="BO282">
        <v>85948</v>
      </c>
      <c r="BQ282">
        <v>1265</v>
      </c>
      <c r="BR282">
        <v>274433</v>
      </c>
      <c r="BS282" t="s">
        <v>130</v>
      </c>
      <c r="BT282">
        <v>3595</v>
      </c>
      <c r="BU282" t="s">
        <v>109</v>
      </c>
      <c r="BV282">
        <v>0</v>
      </c>
      <c r="BW282">
        <v>4.5</v>
      </c>
      <c r="BX282" t="s">
        <v>388</v>
      </c>
      <c r="BY282" t="s">
        <v>235</v>
      </c>
      <c r="BZ282" t="s">
        <v>235</v>
      </c>
      <c r="CA282" t="s">
        <v>132</v>
      </c>
      <c r="CC282" t="s">
        <v>386</v>
      </c>
      <c r="CD282" t="s">
        <v>381</v>
      </c>
      <c r="CE282" t="s">
        <v>109</v>
      </c>
      <c r="CF282" t="s">
        <v>389</v>
      </c>
      <c r="CG282" t="s">
        <v>135</v>
      </c>
      <c r="CH282" t="s">
        <v>390</v>
      </c>
      <c r="CI282" t="s">
        <v>382</v>
      </c>
      <c r="CJ282" t="s">
        <v>383</v>
      </c>
      <c r="CM282" t="s">
        <v>375</v>
      </c>
      <c r="CN282" s="9">
        <v>0</v>
      </c>
    </row>
    <row r="283" spans="1:92">
      <c r="A283" t="s">
        <v>109</v>
      </c>
      <c r="B283" t="s">
        <v>110</v>
      </c>
      <c r="C283" t="s">
        <v>111</v>
      </c>
      <c r="D283" t="s">
        <v>168</v>
      </c>
      <c r="F283" t="s">
        <v>113</v>
      </c>
      <c r="G283" t="s">
        <v>109</v>
      </c>
      <c r="H283">
        <v>1</v>
      </c>
      <c r="I283" s="9">
        <v>0</v>
      </c>
      <c r="J283">
        <v>1</v>
      </c>
      <c r="K283" t="s">
        <v>376</v>
      </c>
      <c r="L283">
        <v>1730061</v>
      </c>
      <c r="M283" t="s">
        <v>7</v>
      </c>
      <c r="N283" t="s">
        <v>377</v>
      </c>
      <c r="O283" s="9">
        <v>0</v>
      </c>
      <c r="P283">
        <v>1729442</v>
      </c>
      <c r="Q283" t="s">
        <v>317</v>
      </c>
      <c r="R283" t="s">
        <v>378</v>
      </c>
      <c r="S283" s="9">
        <v>0</v>
      </c>
      <c r="T283" s="10" t="s">
        <v>387</v>
      </c>
      <c r="U283">
        <v>1729442</v>
      </c>
      <c r="V283">
        <v>2</v>
      </c>
      <c r="W283" t="s">
        <v>118</v>
      </c>
      <c r="X283" t="s">
        <v>119</v>
      </c>
      <c r="Y283">
        <v>0</v>
      </c>
      <c r="Z283" s="16">
        <v>750000000</v>
      </c>
      <c r="AA283">
        <v>0.72772259214787305</v>
      </c>
      <c r="AB283" s="15">
        <v>545791944.11090398</v>
      </c>
      <c r="AC283" t="s">
        <v>120</v>
      </c>
      <c r="AF283" t="s">
        <v>121</v>
      </c>
      <c r="AI283">
        <v>0</v>
      </c>
      <c r="AJ283" s="9">
        <v>0</v>
      </c>
      <c r="AK283" s="9">
        <v>0</v>
      </c>
      <c r="AL283" t="s">
        <v>375</v>
      </c>
      <c r="AM283" t="s">
        <v>120</v>
      </c>
      <c r="AN283" s="9">
        <v>0</v>
      </c>
      <c r="AO283" t="s">
        <v>122</v>
      </c>
      <c r="AP283" t="s">
        <v>375</v>
      </c>
      <c r="AQ283">
        <v>1</v>
      </c>
      <c r="AR283">
        <v>1</v>
      </c>
      <c r="AT283" t="s">
        <v>123</v>
      </c>
      <c r="AU283" t="s">
        <v>124</v>
      </c>
      <c r="AX283" t="s">
        <v>120</v>
      </c>
      <c r="BA283">
        <v>750000000</v>
      </c>
      <c r="BB283" t="s">
        <v>120</v>
      </c>
      <c r="BC283">
        <v>0</v>
      </c>
      <c r="BE283" t="s">
        <v>125</v>
      </c>
      <c r="BF283">
        <v>0.72615390000000002</v>
      </c>
      <c r="BG283">
        <v>19717</v>
      </c>
      <c r="BH283">
        <v>1005199</v>
      </c>
      <c r="BI283" t="s">
        <v>109</v>
      </c>
      <c r="BJ283" t="s">
        <v>126</v>
      </c>
      <c r="BL283" t="s">
        <v>127</v>
      </c>
      <c r="BM283" t="s">
        <v>128</v>
      </c>
      <c r="BN283" t="s">
        <v>129</v>
      </c>
      <c r="BO283">
        <v>85948</v>
      </c>
      <c r="BQ283">
        <v>1265</v>
      </c>
      <c r="BR283">
        <v>274353</v>
      </c>
      <c r="BS283" t="s">
        <v>130</v>
      </c>
      <c r="BT283">
        <v>3509</v>
      </c>
      <c r="BU283" t="s">
        <v>109</v>
      </c>
      <c r="BV283">
        <v>0</v>
      </c>
      <c r="BW283" s="9">
        <v>0</v>
      </c>
      <c r="BX283" t="s">
        <v>391</v>
      </c>
      <c r="BY283" t="s">
        <v>235</v>
      </c>
      <c r="BZ283" t="s">
        <v>235</v>
      </c>
      <c r="CA283" t="s">
        <v>132</v>
      </c>
      <c r="CC283" t="s">
        <v>386</v>
      </c>
      <c r="CD283" t="s">
        <v>381</v>
      </c>
      <c r="CE283" t="s">
        <v>109</v>
      </c>
      <c r="CF283" t="s">
        <v>389</v>
      </c>
      <c r="CG283" t="s">
        <v>135</v>
      </c>
      <c r="CH283" t="s">
        <v>392</v>
      </c>
      <c r="CI283" t="s">
        <v>382</v>
      </c>
      <c r="CJ283" t="s">
        <v>383</v>
      </c>
      <c r="CM283" t="s">
        <v>375</v>
      </c>
      <c r="CN283" s="9">
        <v>0</v>
      </c>
    </row>
    <row r="284" spans="1:92">
      <c r="A284" t="s">
        <v>109</v>
      </c>
      <c r="B284" t="s">
        <v>156</v>
      </c>
      <c r="C284" t="s">
        <v>111</v>
      </c>
      <c r="D284" t="s">
        <v>157</v>
      </c>
      <c r="E284" t="s">
        <v>158</v>
      </c>
      <c r="F284" t="s">
        <v>159</v>
      </c>
      <c r="G284" t="s">
        <v>109</v>
      </c>
      <c r="H284">
        <v>1</v>
      </c>
      <c r="I284" s="9">
        <v>0</v>
      </c>
      <c r="J284">
        <v>1</v>
      </c>
      <c r="L284">
        <v>1735312</v>
      </c>
      <c r="M284" t="s">
        <v>375</v>
      </c>
      <c r="N284" t="s">
        <v>11</v>
      </c>
      <c r="O284" s="9">
        <v>0</v>
      </c>
      <c r="P284">
        <v>1734713</v>
      </c>
      <c r="S284" s="9">
        <v>0</v>
      </c>
      <c r="T284" s="10" t="s">
        <v>161</v>
      </c>
      <c r="U284">
        <v>1734713</v>
      </c>
      <c r="V284">
        <v>1</v>
      </c>
      <c r="X284" t="s">
        <v>119</v>
      </c>
      <c r="Y284">
        <v>0</v>
      </c>
      <c r="Z284" s="16">
        <v>699043542</v>
      </c>
      <c r="AA284">
        <v>0.72772259214787305</v>
      </c>
      <c r="AB284" s="15">
        <v>508709778.40846997</v>
      </c>
      <c r="AC284" t="s">
        <v>120</v>
      </c>
      <c r="AF284" t="s">
        <v>146</v>
      </c>
      <c r="AI284">
        <v>0</v>
      </c>
      <c r="AJ284" s="9">
        <v>0</v>
      </c>
      <c r="AK284" s="9">
        <v>0</v>
      </c>
      <c r="AL284" t="s">
        <v>375</v>
      </c>
      <c r="AM284" t="s">
        <v>120</v>
      </c>
      <c r="AN284" s="9">
        <v>0</v>
      </c>
      <c r="AO284" t="s">
        <v>122</v>
      </c>
      <c r="AQ284">
        <v>0</v>
      </c>
      <c r="AR284" s="9">
        <v>0</v>
      </c>
      <c r="AT284" t="s">
        <v>123</v>
      </c>
      <c r="AU284" t="s">
        <v>157</v>
      </c>
      <c r="AX284" t="s">
        <v>122</v>
      </c>
      <c r="BA284">
        <v>0</v>
      </c>
      <c r="BB284" t="s">
        <v>120</v>
      </c>
      <c r="BC284">
        <v>0</v>
      </c>
      <c r="BD284" t="s">
        <v>386</v>
      </c>
      <c r="BE284" t="s">
        <v>125</v>
      </c>
      <c r="BF284">
        <v>0.72615390000000002</v>
      </c>
      <c r="BG284">
        <v>19717</v>
      </c>
      <c r="BH284">
        <v>1005199</v>
      </c>
      <c r="BI284" t="s">
        <v>109</v>
      </c>
      <c r="BJ284" t="s">
        <v>126</v>
      </c>
      <c r="BL284" t="s">
        <v>127</v>
      </c>
      <c r="BM284" t="s">
        <v>128</v>
      </c>
      <c r="BN284" t="s">
        <v>129</v>
      </c>
      <c r="BO284">
        <v>85948</v>
      </c>
      <c r="BQ284">
        <v>1382</v>
      </c>
      <c r="BR284">
        <v>529708</v>
      </c>
      <c r="BS284" t="s">
        <v>130</v>
      </c>
      <c r="BT284">
        <v>0</v>
      </c>
      <c r="BU284" t="s">
        <v>109</v>
      </c>
      <c r="BV284">
        <v>0</v>
      </c>
      <c r="BW284" s="9">
        <v>0</v>
      </c>
      <c r="BX284" t="s">
        <v>163</v>
      </c>
      <c r="BZ284" t="s">
        <v>109</v>
      </c>
      <c r="CA284" t="s">
        <v>132</v>
      </c>
      <c r="CD284" t="s">
        <v>109</v>
      </c>
      <c r="CF284" t="s">
        <v>161</v>
      </c>
      <c r="CG284" t="s">
        <v>152</v>
      </c>
      <c r="CI284" t="s">
        <v>165</v>
      </c>
      <c r="CM284" t="s">
        <v>375</v>
      </c>
    </row>
    <row r="285" spans="1:92">
      <c r="A285" t="s">
        <v>109</v>
      </c>
      <c r="B285" t="s">
        <v>174</v>
      </c>
      <c r="C285" t="s">
        <v>175</v>
      </c>
      <c r="D285" t="s">
        <v>176</v>
      </c>
      <c r="F285" t="s">
        <v>113</v>
      </c>
      <c r="G285" t="s">
        <v>109</v>
      </c>
      <c r="H285">
        <v>1</v>
      </c>
      <c r="I285" s="9">
        <v>0</v>
      </c>
      <c r="J285">
        <v>1</v>
      </c>
      <c r="K285" t="s">
        <v>376</v>
      </c>
      <c r="L285">
        <v>1730061</v>
      </c>
      <c r="M285" t="s">
        <v>7</v>
      </c>
      <c r="N285" t="s">
        <v>377</v>
      </c>
      <c r="O285" s="9">
        <v>0</v>
      </c>
      <c r="P285">
        <v>1729442</v>
      </c>
      <c r="Q285" t="s">
        <v>317</v>
      </c>
      <c r="R285" t="s">
        <v>378</v>
      </c>
      <c r="S285" s="9">
        <v>0</v>
      </c>
      <c r="T285" s="10" t="s">
        <v>387</v>
      </c>
      <c r="U285">
        <v>1729442</v>
      </c>
      <c r="V285">
        <v>2</v>
      </c>
      <c r="W285" t="s">
        <v>118</v>
      </c>
      <c r="X285" t="s">
        <v>119</v>
      </c>
      <c r="Y285">
        <v>181</v>
      </c>
      <c r="Z285" s="16">
        <v>16875000</v>
      </c>
      <c r="AA285">
        <v>0.72772259214787305</v>
      </c>
      <c r="AB285" s="15">
        <v>12280318.7424953</v>
      </c>
      <c r="AC285" t="s">
        <v>120</v>
      </c>
      <c r="AD285" t="s">
        <v>385</v>
      </c>
      <c r="AE285" t="s">
        <v>109</v>
      </c>
      <c r="AF285" t="s">
        <v>121</v>
      </c>
      <c r="AI285">
        <v>0</v>
      </c>
      <c r="AJ285">
        <v>750000000</v>
      </c>
      <c r="AK285">
        <v>4.5</v>
      </c>
      <c r="AL285" t="s">
        <v>375</v>
      </c>
      <c r="AM285" t="s">
        <v>120</v>
      </c>
      <c r="AN285" s="9">
        <v>0</v>
      </c>
      <c r="AO285" t="s">
        <v>122</v>
      </c>
      <c r="AP285" t="s">
        <v>375</v>
      </c>
      <c r="AQ285">
        <v>1</v>
      </c>
      <c r="AR285">
        <v>1</v>
      </c>
      <c r="AT285" t="s">
        <v>123</v>
      </c>
      <c r="AU285" t="s">
        <v>113</v>
      </c>
      <c r="AW285" t="s">
        <v>375</v>
      </c>
      <c r="AX285" t="s">
        <v>120</v>
      </c>
      <c r="BA285">
        <v>16875000</v>
      </c>
      <c r="BB285" t="s">
        <v>120</v>
      </c>
      <c r="BC285">
        <v>5</v>
      </c>
      <c r="BE285" t="s">
        <v>125</v>
      </c>
      <c r="BF285">
        <v>0.72615390000000002</v>
      </c>
      <c r="BG285">
        <v>19717</v>
      </c>
      <c r="BH285">
        <v>1005199</v>
      </c>
      <c r="BI285" t="s">
        <v>109</v>
      </c>
      <c r="BJ285" t="s">
        <v>126</v>
      </c>
      <c r="BL285" t="s">
        <v>127</v>
      </c>
      <c r="BM285" t="s">
        <v>128</v>
      </c>
      <c r="BN285" t="s">
        <v>129</v>
      </c>
      <c r="BO285">
        <v>85948</v>
      </c>
      <c r="BQ285">
        <v>1265</v>
      </c>
      <c r="BR285">
        <v>274351</v>
      </c>
      <c r="BS285" t="s">
        <v>130</v>
      </c>
      <c r="BT285">
        <v>3509</v>
      </c>
      <c r="BU285" t="s">
        <v>109</v>
      </c>
      <c r="BV285">
        <v>0</v>
      </c>
      <c r="BW285">
        <v>4.5</v>
      </c>
      <c r="BX285" t="s">
        <v>391</v>
      </c>
      <c r="BY285" t="s">
        <v>235</v>
      </c>
      <c r="BZ285" t="s">
        <v>235</v>
      </c>
      <c r="CA285" t="s">
        <v>132</v>
      </c>
      <c r="CC285" t="s">
        <v>386</v>
      </c>
      <c r="CD285" t="s">
        <v>381</v>
      </c>
      <c r="CE285" t="s">
        <v>109</v>
      </c>
      <c r="CF285" t="s">
        <v>389</v>
      </c>
      <c r="CG285" t="s">
        <v>135</v>
      </c>
      <c r="CH285" t="s">
        <v>392</v>
      </c>
      <c r="CI285" t="s">
        <v>382</v>
      </c>
      <c r="CJ285" t="s">
        <v>383</v>
      </c>
      <c r="CM285" t="s">
        <v>375</v>
      </c>
      <c r="CN285" s="9">
        <v>0</v>
      </c>
    </row>
    <row r="286" spans="1:92">
      <c r="A286" t="s">
        <v>109</v>
      </c>
      <c r="B286" t="s">
        <v>110</v>
      </c>
      <c r="C286" t="s">
        <v>111</v>
      </c>
      <c r="D286" t="s">
        <v>112</v>
      </c>
      <c r="F286" t="s">
        <v>113</v>
      </c>
      <c r="G286" t="s">
        <v>109</v>
      </c>
      <c r="H286">
        <v>1</v>
      </c>
      <c r="I286" s="9">
        <v>0</v>
      </c>
      <c r="J286">
        <v>1</v>
      </c>
      <c r="L286">
        <v>1735071</v>
      </c>
      <c r="M286" t="s">
        <v>393</v>
      </c>
      <c r="N286" t="s">
        <v>115</v>
      </c>
      <c r="O286" s="9">
        <v>0</v>
      </c>
      <c r="P286">
        <v>1734472</v>
      </c>
      <c r="Q286" t="s">
        <v>116</v>
      </c>
      <c r="S286" s="9">
        <v>0</v>
      </c>
      <c r="T286" s="10" t="s">
        <v>117</v>
      </c>
      <c r="U286">
        <v>1734472</v>
      </c>
      <c r="V286">
        <v>2</v>
      </c>
      <c r="W286" t="s">
        <v>118</v>
      </c>
      <c r="X286" t="s">
        <v>119</v>
      </c>
      <c r="Y286">
        <v>0</v>
      </c>
      <c r="Z286" s="16">
        <v>-1712.52</v>
      </c>
      <c r="AA286">
        <v>2.5974700641575099</v>
      </c>
      <c r="AB286" s="10">
        <v>-4448.21943427102</v>
      </c>
      <c r="AC286" t="s">
        <v>120</v>
      </c>
      <c r="AF286" t="s">
        <v>121</v>
      </c>
      <c r="AI286">
        <v>0</v>
      </c>
      <c r="AJ286" s="9">
        <v>0</v>
      </c>
      <c r="AK286" s="9">
        <v>0</v>
      </c>
      <c r="AL286" t="s">
        <v>393</v>
      </c>
      <c r="AM286" t="s">
        <v>120</v>
      </c>
      <c r="AN286" s="9">
        <v>0</v>
      </c>
      <c r="AO286" t="s">
        <v>122</v>
      </c>
      <c r="AP286" t="s">
        <v>393</v>
      </c>
      <c r="AQ286">
        <v>1</v>
      </c>
      <c r="AR286">
        <v>1</v>
      </c>
      <c r="AT286" t="s">
        <v>123</v>
      </c>
      <c r="AU286" t="s">
        <v>124</v>
      </c>
      <c r="AX286" t="s">
        <v>122</v>
      </c>
      <c r="BA286">
        <v>-1712.52</v>
      </c>
      <c r="BB286" t="s">
        <v>120</v>
      </c>
      <c r="BC286">
        <v>0</v>
      </c>
      <c r="BE286" t="s">
        <v>125</v>
      </c>
      <c r="BF286">
        <v>2.5964216000000002</v>
      </c>
      <c r="BG286">
        <v>19717</v>
      </c>
      <c r="BH286">
        <v>1005199</v>
      </c>
      <c r="BI286" t="s">
        <v>109</v>
      </c>
      <c r="BJ286" t="s">
        <v>126</v>
      </c>
      <c r="BL286" t="s">
        <v>127</v>
      </c>
      <c r="BM286" t="s">
        <v>128</v>
      </c>
      <c r="BN286" t="s">
        <v>129</v>
      </c>
      <c r="BO286">
        <v>85948</v>
      </c>
      <c r="BQ286">
        <v>0</v>
      </c>
      <c r="BR286">
        <v>720698</v>
      </c>
      <c r="BS286" t="s">
        <v>130</v>
      </c>
      <c r="BT286">
        <v>0</v>
      </c>
      <c r="BU286" t="s">
        <v>109</v>
      </c>
      <c r="BV286">
        <v>0</v>
      </c>
      <c r="BW286" s="9">
        <v>0</v>
      </c>
      <c r="BX286" t="s">
        <v>131</v>
      </c>
      <c r="BY286" t="s">
        <v>123</v>
      </c>
      <c r="BZ286" t="s">
        <v>109</v>
      </c>
      <c r="CA286" t="s">
        <v>132</v>
      </c>
      <c r="CD286" t="s">
        <v>109</v>
      </c>
      <c r="CE286" t="s">
        <v>123</v>
      </c>
      <c r="CF286" t="s">
        <v>134</v>
      </c>
      <c r="CG286" t="s">
        <v>135</v>
      </c>
      <c r="CI286" t="s">
        <v>136</v>
      </c>
      <c r="CM286" t="s">
        <v>393</v>
      </c>
    </row>
    <row r="287" spans="1:92">
      <c r="A287" t="s">
        <v>109</v>
      </c>
      <c r="B287" t="s">
        <v>110</v>
      </c>
      <c r="C287" t="s">
        <v>111</v>
      </c>
      <c r="D287" t="s">
        <v>112</v>
      </c>
      <c r="F287" t="s">
        <v>113</v>
      </c>
      <c r="G287" t="s">
        <v>109</v>
      </c>
      <c r="H287">
        <v>1</v>
      </c>
      <c r="I287" s="9">
        <v>0</v>
      </c>
      <c r="J287">
        <v>1</v>
      </c>
      <c r="L287">
        <v>1735080</v>
      </c>
      <c r="M287" t="s">
        <v>394</v>
      </c>
      <c r="N287" t="s">
        <v>115</v>
      </c>
      <c r="O287" s="9">
        <v>0</v>
      </c>
      <c r="P287">
        <v>1734481</v>
      </c>
      <c r="Q287" t="s">
        <v>116</v>
      </c>
      <c r="S287" s="9">
        <v>0</v>
      </c>
      <c r="T287" s="10" t="s">
        <v>117</v>
      </c>
      <c r="U287">
        <v>1734481</v>
      </c>
      <c r="V287">
        <v>2</v>
      </c>
      <c r="W287" t="s">
        <v>118</v>
      </c>
      <c r="X287" t="s">
        <v>119</v>
      </c>
      <c r="Y287">
        <v>0</v>
      </c>
      <c r="Z287" s="16">
        <v>-26847.5</v>
      </c>
      <c r="AA287">
        <v>1.6213762241390001E-2</v>
      </c>
      <c r="AB287" s="10">
        <v>-435.298981775718</v>
      </c>
      <c r="AC287" t="s">
        <v>120</v>
      </c>
      <c r="AF287" t="s">
        <v>121</v>
      </c>
      <c r="AI287">
        <v>0</v>
      </c>
      <c r="AJ287" s="9">
        <v>0</v>
      </c>
      <c r="AK287" s="9">
        <v>0</v>
      </c>
      <c r="AL287" t="s">
        <v>394</v>
      </c>
      <c r="AM287" t="s">
        <v>120</v>
      </c>
      <c r="AN287" s="9">
        <v>0</v>
      </c>
      <c r="AO287" t="s">
        <v>122</v>
      </c>
      <c r="AP287" t="s">
        <v>394</v>
      </c>
      <c r="AQ287">
        <v>1</v>
      </c>
      <c r="AR287">
        <v>1</v>
      </c>
      <c r="AT287" t="s">
        <v>123</v>
      </c>
      <c r="AU287" t="s">
        <v>124</v>
      </c>
      <c r="AX287" t="s">
        <v>122</v>
      </c>
      <c r="BA287">
        <v>-26847.5</v>
      </c>
      <c r="BB287" t="s">
        <v>120</v>
      </c>
      <c r="BC287">
        <v>0</v>
      </c>
      <c r="BE287" t="s">
        <v>125</v>
      </c>
      <c r="BF287">
        <v>1.6217200000000001E-2</v>
      </c>
      <c r="BG287">
        <v>19717</v>
      </c>
      <c r="BH287">
        <v>1005199</v>
      </c>
      <c r="BI287" t="s">
        <v>109</v>
      </c>
      <c r="BJ287" t="s">
        <v>126</v>
      </c>
      <c r="BL287" t="s">
        <v>127</v>
      </c>
      <c r="BM287" t="s">
        <v>128</v>
      </c>
      <c r="BN287" t="s">
        <v>129</v>
      </c>
      <c r="BO287">
        <v>85948</v>
      </c>
      <c r="BQ287">
        <v>1329</v>
      </c>
      <c r="BR287">
        <v>172418</v>
      </c>
      <c r="BS287" t="s">
        <v>130</v>
      </c>
      <c r="BT287">
        <v>0</v>
      </c>
      <c r="BU287" t="s">
        <v>109</v>
      </c>
      <c r="BV287">
        <v>0</v>
      </c>
      <c r="BW287" s="9">
        <v>0</v>
      </c>
      <c r="BX287" t="s">
        <v>131</v>
      </c>
      <c r="BY287" t="s">
        <v>133</v>
      </c>
      <c r="BZ287" t="s">
        <v>109</v>
      </c>
      <c r="CA287" t="s">
        <v>132</v>
      </c>
      <c r="CD287" t="s">
        <v>109</v>
      </c>
      <c r="CE287" t="s">
        <v>133</v>
      </c>
      <c r="CF287" t="s">
        <v>134</v>
      </c>
      <c r="CG287" t="s">
        <v>135</v>
      </c>
      <c r="CI287" t="s">
        <v>136</v>
      </c>
      <c r="CM287" t="s">
        <v>394</v>
      </c>
    </row>
    <row r="288" spans="1:92">
      <c r="A288" t="s">
        <v>109</v>
      </c>
      <c r="B288" t="s">
        <v>110</v>
      </c>
      <c r="C288" t="s">
        <v>111</v>
      </c>
      <c r="D288" t="s">
        <v>112</v>
      </c>
      <c r="F288" t="s">
        <v>113</v>
      </c>
      <c r="G288" t="s">
        <v>109</v>
      </c>
      <c r="H288">
        <v>1</v>
      </c>
      <c r="I288" s="9">
        <v>0</v>
      </c>
      <c r="J288">
        <v>1</v>
      </c>
      <c r="L288">
        <v>1735076</v>
      </c>
      <c r="M288" t="s">
        <v>394</v>
      </c>
      <c r="N288" t="s">
        <v>115</v>
      </c>
      <c r="O288" s="9">
        <v>0</v>
      </c>
      <c r="P288">
        <v>1734477</v>
      </c>
      <c r="Q288" t="s">
        <v>116</v>
      </c>
      <c r="S288" s="9">
        <v>0</v>
      </c>
      <c r="T288" s="10" t="s">
        <v>117</v>
      </c>
      <c r="U288">
        <v>1734477</v>
      </c>
      <c r="V288">
        <v>2</v>
      </c>
      <c r="W288" t="s">
        <v>118</v>
      </c>
      <c r="X288" t="s">
        <v>119</v>
      </c>
      <c r="Y288">
        <v>0</v>
      </c>
      <c r="Z288" s="16">
        <v>-1715278.05</v>
      </c>
      <c r="AA288">
        <v>1.6213762241390001E-2</v>
      </c>
      <c r="AB288" s="10">
        <v>-27811.110480575</v>
      </c>
      <c r="AC288" t="s">
        <v>120</v>
      </c>
      <c r="AF288" t="s">
        <v>121</v>
      </c>
      <c r="AI288">
        <v>0</v>
      </c>
      <c r="AJ288" s="9">
        <v>0</v>
      </c>
      <c r="AK288" s="9">
        <v>0</v>
      </c>
      <c r="AL288" t="s">
        <v>394</v>
      </c>
      <c r="AM288" t="s">
        <v>120</v>
      </c>
      <c r="AN288" s="9">
        <v>0</v>
      </c>
      <c r="AO288" t="s">
        <v>122</v>
      </c>
      <c r="AP288" t="s">
        <v>394</v>
      </c>
      <c r="AQ288">
        <v>1</v>
      </c>
      <c r="AR288">
        <v>1</v>
      </c>
      <c r="AT288" t="s">
        <v>123</v>
      </c>
      <c r="AU288" t="s">
        <v>124</v>
      </c>
      <c r="AX288" t="s">
        <v>122</v>
      </c>
      <c r="BA288">
        <v>-1715278.05</v>
      </c>
      <c r="BB288" t="s">
        <v>120</v>
      </c>
      <c r="BC288">
        <v>0</v>
      </c>
      <c r="BE288" t="s">
        <v>125</v>
      </c>
      <c r="BF288">
        <v>1.6217200000000001E-2</v>
      </c>
      <c r="BG288">
        <v>19717</v>
      </c>
      <c r="BH288">
        <v>1005199</v>
      </c>
      <c r="BI288" t="s">
        <v>109</v>
      </c>
      <c r="BJ288" t="s">
        <v>126</v>
      </c>
      <c r="BL288" t="s">
        <v>127</v>
      </c>
      <c r="BM288" t="s">
        <v>128</v>
      </c>
      <c r="BN288" t="s">
        <v>129</v>
      </c>
      <c r="BO288">
        <v>85948</v>
      </c>
      <c r="BQ288">
        <v>1329</v>
      </c>
      <c r="BR288">
        <v>172414</v>
      </c>
      <c r="BS288" t="s">
        <v>130</v>
      </c>
      <c r="BT288">
        <v>0</v>
      </c>
      <c r="BU288" t="s">
        <v>109</v>
      </c>
      <c r="BV288">
        <v>0</v>
      </c>
      <c r="BW288" s="9">
        <v>0</v>
      </c>
      <c r="BX288" t="s">
        <v>131</v>
      </c>
      <c r="BY288" t="s">
        <v>133</v>
      </c>
      <c r="BZ288" t="s">
        <v>109</v>
      </c>
      <c r="CA288" t="s">
        <v>132</v>
      </c>
      <c r="CD288" t="s">
        <v>109</v>
      </c>
      <c r="CE288" t="s">
        <v>133</v>
      </c>
      <c r="CF288" t="s">
        <v>134</v>
      </c>
      <c r="CG288" t="s">
        <v>135</v>
      </c>
      <c r="CI288" t="s">
        <v>136</v>
      </c>
      <c r="CM288" t="s">
        <v>394</v>
      </c>
    </row>
    <row r="289" spans="1:91">
      <c r="A289" t="s">
        <v>109</v>
      </c>
      <c r="B289" t="s">
        <v>110</v>
      </c>
      <c r="C289" t="s">
        <v>111</v>
      </c>
      <c r="D289" t="s">
        <v>112</v>
      </c>
      <c r="F289" t="s">
        <v>113</v>
      </c>
      <c r="G289" t="s">
        <v>109</v>
      </c>
      <c r="H289">
        <v>1</v>
      </c>
      <c r="I289" s="9">
        <v>0</v>
      </c>
      <c r="J289">
        <v>1</v>
      </c>
      <c r="L289">
        <v>1735079</v>
      </c>
      <c r="M289" t="s">
        <v>394</v>
      </c>
      <c r="N289" t="s">
        <v>167</v>
      </c>
      <c r="O289" s="9">
        <v>0</v>
      </c>
      <c r="P289">
        <v>1734480</v>
      </c>
      <c r="Q289" t="s">
        <v>116</v>
      </c>
      <c r="S289" s="9">
        <v>0</v>
      </c>
      <c r="T289" s="10" t="s">
        <v>117</v>
      </c>
      <c r="U289">
        <v>1734480</v>
      </c>
      <c r="V289">
        <v>2</v>
      </c>
      <c r="W289" t="s">
        <v>118</v>
      </c>
      <c r="X289" t="s">
        <v>119</v>
      </c>
      <c r="Y289">
        <v>0</v>
      </c>
      <c r="Z289" s="16">
        <v>-38753.99</v>
      </c>
      <c r="AA289">
        <v>1.6213762241390001E-2</v>
      </c>
      <c r="AB289" s="10">
        <v>-628.34797976520497</v>
      </c>
      <c r="AC289" t="s">
        <v>120</v>
      </c>
      <c r="AF289" t="s">
        <v>121</v>
      </c>
      <c r="AI289">
        <v>0</v>
      </c>
      <c r="AJ289" s="9">
        <v>0</v>
      </c>
      <c r="AK289" s="9">
        <v>0</v>
      </c>
      <c r="AL289" t="s">
        <v>394</v>
      </c>
      <c r="AM289" t="s">
        <v>120</v>
      </c>
      <c r="AN289" s="9">
        <v>0</v>
      </c>
      <c r="AO289" t="s">
        <v>122</v>
      </c>
      <c r="AP289" t="s">
        <v>394</v>
      </c>
      <c r="AQ289">
        <v>1</v>
      </c>
      <c r="AR289">
        <v>1</v>
      </c>
      <c r="AT289" t="s">
        <v>123</v>
      </c>
      <c r="AU289" t="s">
        <v>124</v>
      </c>
      <c r="AX289" t="s">
        <v>122</v>
      </c>
      <c r="BA289">
        <v>-38753.99</v>
      </c>
      <c r="BB289" t="s">
        <v>120</v>
      </c>
      <c r="BC289">
        <v>0</v>
      </c>
      <c r="BE289" t="s">
        <v>125</v>
      </c>
      <c r="BF289">
        <v>1.6217200000000001E-2</v>
      </c>
      <c r="BG289">
        <v>19717</v>
      </c>
      <c r="BH289">
        <v>1005199</v>
      </c>
      <c r="BI289" t="s">
        <v>109</v>
      </c>
      <c r="BJ289" t="s">
        <v>126</v>
      </c>
      <c r="BL289" t="s">
        <v>127</v>
      </c>
      <c r="BM289" t="s">
        <v>128</v>
      </c>
      <c r="BN289" t="s">
        <v>129</v>
      </c>
      <c r="BO289">
        <v>85948</v>
      </c>
      <c r="BQ289">
        <v>1329</v>
      </c>
      <c r="BR289">
        <v>172416</v>
      </c>
      <c r="BS289" t="s">
        <v>130</v>
      </c>
      <c r="BT289">
        <v>0</v>
      </c>
      <c r="BU289" t="s">
        <v>109</v>
      </c>
      <c r="BV289">
        <v>0</v>
      </c>
      <c r="BW289" s="9">
        <v>0</v>
      </c>
      <c r="BX289" t="s">
        <v>131</v>
      </c>
      <c r="BY289" t="s">
        <v>133</v>
      </c>
      <c r="BZ289" t="s">
        <v>109</v>
      </c>
      <c r="CA289" t="s">
        <v>132</v>
      </c>
      <c r="CD289" t="s">
        <v>109</v>
      </c>
      <c r="CE289" t="s">
        <v>133</v>
      </c>
      <c r="CF289" t="s">
        <v>134</v>
      </c>
      <c r="CG289" t="s">
        <v>135</v>
      </c>
      <c r="CI289" t="s">
        <v>136</v>
      </c>
      <c r="CM289" t="s">
        <v>394</v>
      </c>
    </row>
    <row r="290" spans="1:91">
      <c r="A290" t="s">
        <v>109</v>
      </c>
      <c r="B290" t="s">
        <v>156</v>
      </c>
      <c r="C290" t="s">
        <v>111</v>
      </c>
      <c r="D290" t="s">
        <v>157</v>
      </c>
      <c r="E290" t="s">
        <v>158</v>
      </c>
      <c r="F290" t="s">
        <v>159</v>
      </c>
      <c r="G290" t="s">
        <v>109</v>
      </c>
      <c r="H290">
        <v>1</v>
      </c>
      <c r="I290" s="9">
        <v>0</v>
      </c>
      <c r="J290">
        <v>1</v>
      </c>
      <c r="L290">
        <v>1735346</v>
      </c>
      <c r="M290" t="s">
        <v>394</v>
      </c>
      <c r="N290" t="s">
        <v>17</v>
      </c>
      <c r="O290" s="9">
        <v>0</v>
      </c>
      <c r="P290">
        <v>1734747</v>
      </c>
      <c r="S290" s="9">
        <v>0</v>
      </c>
      <c r="T290" s="10" t="s">
        <v>161</v>
      </c>
      <c r="U290">
        <v>1734747</v>
      </c>
      <c r="V290">
        <v>1</v>
      </c>
      <c r="X290" t="s">
        <v>119</v>
      </c>
      <c r="Y290">
        <v>0</v>
      </c>
      <c r="Z290" s="16">
        <v>39242.39</v>
      </c>
      <c r="AA290">
        <v>1.6213762241390001E-2</v>
      </c>
      <c r="AB290" s="10">
        <v>636.26678124390003</v>
      </c>
      <c r="AC290" t="s">
        <v>120</v>
      </c>
      <c r="AF290" t="s">
        <v>146</v>
      </c>
      <c r="AI290">
        <v>0</v>
      </c>
      <c r="AJ290" s="9">
        <v>0</v>
      </c>
      <c r="AK290" s="9">
        <v>0</v>
      </c>
      <c r="AL290" t="s">
        <v>394</v>
      </c>
      <c r="AM290" t="s">
        <v>120</v>
      </c>
      <c r="AN290" s="9">
        <v>0</v>
      </c>
      <c r="AO290" t="s">
        <v>122</v>
      </c>
      <c r="AQ290">
        <v>0</v>
      </c>
      <c r="AR290" s="9">
        <v>0</v>
      </c>
      <c r="AT290" t="s">
        <v>123</v>
      </c>
      <c r="AU290" t="s">
        <v>157</v>
      </c>
      <c r="AX290" t="s">
        <v>122</v>
      </c>
      <c r="BA290">
        <v>0</v>
      </c>
      <c r="BB290" t="s">
        <v>120</v>
      </c>
      <c r="BC290">
        <v>0</v>
      </c>
      <c r="BD290" t="s">
        <v>395</v>
      </c>
      <c r="BE290" t="s">
        <v>125</v>
      </c>
      <c r="BF290">
        <v>1.6217200000000001E-2</v>
      </c>
      <c r="BG290">
        <v>19717</v>
      </c>
      <c r="BH290">
        <v>1005199</v>
      </c>
      <c r="BI290" t="s">
        <v>109</v>
      </c>
      <c r="BJ290" t="s">
        <v>126</v>
      </c>
      <c r="BL290" t="s">
        <v>127</v>
      </c>
      <c r="BM290" t="s">
        <v>128</v>
      </c>
      <c r="BN290" t="s">
        <v>129</v>
      </c>
      <c r="BO290">
        <v>85948</v>
      </c>
      <c r="BQ290">
        <v>1403</v>
      </c>
      <c r="BR290">
        <v>175032</v>
      </c>
      <c r="BS290" t="s">
        <v>130</v>
      </c>
      <c r="BT290">
        <v>0</v>
      </c>
      <c r="BU290" t="s">
        <v>109</v>
      </c>
      <c r="BV290">
        <v>0</v>
      </c>
      <c r="BW290" s="9">
        <v>0</v>
      </c>
      <c r="BX290" t="s">
        <v>163</v>
      </c>
      <c r="BZ290" t="s">
        <v>109</v>
      </c>
      <c r="CA290" t="s">
        <v>132</v>
      </c>
      <c r="CD290" t="s">
        <v>109</v>
      </c>
      <c r="CF290" t="s">
        <v>161</v>
      </c>
      <c r="CG290" t="s">
        <v>152</v>
      </c>
      <c r="CI290" t="s">
        <v>154</v>
      </c>
      <c r="CM290" t="s">
        <v>394</v>
      </c>
    </row>
    <row r="291" spans="1:91">
      <c r="A291" t="s">
        <v>109</v>
      </c>
      <c r="B291" t="s">
        <v>110</v>
      </c>
      <c r="C291" t="s">
        <v>111</v>
      </c>
      <c r="D291" t="s">
        <v>112</v>
      </c>
      <c r="F291" t="s">
        <v>113</v>
      </c>
      <c r="G291" t="s">
        <v>109</v>
      </c>
      <c r="H291">
        <v>1</v>
      </c>
      <c r="I291" s="9">
        <v>0</v>
      </c>
      <c r="J291">
        <v>1</v>
      </c>
      <c r="L291">
        <v>1735021</v>
      </c>
      <c r="M291" t="s">
        <v>396</v>
      </c>
      <c r="N291" t="s">
        <v>115</v>
      </c>
      <c r="O291" s="9">
        <v>0</v>
      </c>
      <c r="P291">
        <v>1734422</v>
      </c>
      <c r="Q291" t="s">
        <v>116</v>
      </c>
      <c r="S291" s="9">
        <v>0</v>
      </c>
      <c r="T291" s="10" t="s">
        <v>117</v>
      </c>
      <c r="U291">
        <v>1734422</v>
      </c>
      <c r="V291">
        <v>2</v>
      </c>
      <c r="W291" t="s">
        <v>118</v>
      </c>
      <c r="X291" t="s">
        <v>119</v>
      </c>
      <c r="Y291">
        <v>0</v>
      </c>
      <c r="Z291" s="16">
        <v>-2645000</v>
      </c>
      <c r="AA291" s="9">
        <v>2.47739378174E-4</v>
      </c>
      <c r="AB291" s="10">
        <v>-655.27065527023001</v>
      </c>
      <c r="AC291" t="s">
        <v>120</v>
      </c>
      <c r="AF291" t="s">
        <v>121</v>
      </c>
      <c r="AI291">
        <v>0</v>
      </c>
      <c r="AJ291" s="9">
        <v>0</v>
      </c>
      <c r="AK291" s="9">
        <v>0</v>
      </c>
      <c r="AL291" t="s">
        <v>396</v>
      </c>
      <c r="AM291" t="s">
        <v>120</v>
      </c>
      <c r="AN291" s="9">
        <v>0</v>
      </c>
      <c r="AO291" t="s">
        <v>122</v>
      </c>
      <c r="AP291" t="s">
        <v>396</v>
      </c>
      <c r="AQ291">
        <v>1</v>
      </c>
      <c r="AR291">
        <v>1</v>
      </c>
      <c r="AT291" t="s">
        <v>123</v>
      </c>
      <c r="AU291" t="s">
        <v>124</v>
      </c>
      <c r="AX291" t="s">
        <v>122</v>
      </c>
      <c r="BA291">
        <v>-2645000</v>
      </c>
      <c r="BB291" t="s">
        <v>120</v>
      </c>
      <c r="BC291">
        <v>0</v>
      </c>
      <c r="BE291" t="s">
        <v>125</v>
      </c>
      <c r="BF291">
        <v>2.4709999999999999E-4</v>
      </c>
      <c r="BG291">
        <v>19717</v>
      </c>
      <c r="BH291">
        <v>1005199</v>
      </c>
      <c r="BI291" t="s">
        <v>109</v>
      </c>
      <c r="BJ291" t="s">
        <v>126</v>
      </c>
      <c r="BL291" t="s">
        <v>127</v>
      </c>
      <c r="BM291" t="s">
        <v>128</v>
      </c>
      <c r="BN291" t="s">
        <v>129</v>
      </c>
      <c r="BO291">
        <v>85948</v>
      </c>
      <c r="BQ291">
        <v>0</v>
      </c>
      <c r="BR291">
        <v>254839</v>
      </c>
      <c r="BS291" t="s">
        <v>130</v>
      </c>
      <c r="BT291">
        <v>0</v>
      </c>
      <c r="BU291" t="s">
        <v>109</v>
      </c>
      <c r="BV291">
        <v>0</v>
      </c>
      <c r="BW291" s="9">
        <v>0</v>
      </c>
      <c r="BX291" t="s">
        <v>131</v>
      </c>
      <c r="BY291" t="s">
        <v>109</v>
      </c>
      <c r="BZ291" t="s">
        <v>109</v>
      </c>
      <c r="CA291" t="s">
        <v>132</v>
      </c>
      <c r="CD291" t="s">
        <v>109</v>
      </c>
      <c r="CE291" t="s">
        <v>133</v>
      </c>
      <c r="CF291" t="s">
        <v>134</v>
      </c>
      <c r="CG291" t="s">
        <v>135</v>
      </c>
      <c r="CI291" t="s">
        <v>136</v>
      </c>
      <c r="CM291" t="s">
        <v>396</v>
      </c>
    </row>
    <row r="292" spans="1:91">
      <c r="A292" t="s">
        <v>109</v>
      </c>
      <c r="B292" t="s">
        <v>110</v>
      </c>
      <c r="C292" t="s">
        <v>111</v>
      </c>
      <c r="D292" t="s">
        <v>112</v>
      </c>
      <c r="F292" t="s">
        <v>113</v>
      </c>
      <c r="G292" t="s">
        <v>109</v>
      </c>
      <c r="H292">
        <v>1</v>
      </c>
      <c r="I292" s="9">
        <v>0</v>
      </c>
      <c r="J292">
        <v>1</v>
      </c>
      <c r="L292">
        <v>1734906</v>
      </c>
      <c r="M292" t="s">
        <v>397</v>
      </c>
      <c r="N292" t="s">
        <v>115</v>
      </c>
      <c r="O292" s="9">
        <v>0</v>
      </c>
      <c r="P292">
        <v>1734307</v>
      </c>
      <c r="Q292" t="s">
        <v>116</v>
      </c>
      <c r="S292" s="9">
        <v>0</v>
      </c>
      <c r="T292" s="10" t="s">
        <v>117</v>
      </c>
      <c r="U292">
        <v>1734307</v>
      </c>
      <c r="V292">
        <v>2</v>
      </c>
      <c r="W292" t="s">
        <v>118</v>
      </c>
      <c r="X292" t="s">
        <v>119</v>
      </c>
      <c r="Y292">
        <v>0</v>
      </c>
      <c r="Z292" s="16">
        <v>-390608.45</v>
      </c>
      <c r="AA292">
        <v>0.192476108902982</v>
      </c>
      <c r="AB292" s="10">
        <v>-75182.794560625</v>
      </c>
      <c r="AC292" t="s">
        <v>120</v>
      </c>
      <c r="AF292" t="s">
        <v>121</v>
      </c>
      <c r="AI292">
        <v>0</v>
      </c>
      <c r="AJ292" s="9">
        <v>0</v>
      </c>
      <c r="AK292" s="9">
        <v>0</v>
      </c>
      <c r="AL292" t="s">
        <v>397</v>
      </c>
      <c r="AM292" t="s">
        <v>120</v>
      </c>
      <c r="AN292" s="9">
        <v>0</v>
      </c>
      <c r="AO292" t="s">
        <v>122</v>
      </c>
      <c r="AP292" t="s">
        <v>397</v>
      </c>
      <c r="AQ292">
        <v>1</v>
      </c>
      <c r="AR292">
        <v>1</v>
      </c>
      <c r="AT292" t="s">
        <v>123</v>
      </c>
      <c r="AU292" t="s">
        <v>124</v>
      </c>
      <c r="AX292" t="s">
        <v>122</v>
      </c>
      <c r="BA292">
        <v>-390608.45</v>
      </c>
      <c r="BB292" t="s">
        <v>120</v>
      </c>
      <c r="BC292">
        <v>0</v>
      </c>
      <c r="BE292" t="s">
        <v>125</v>
      </c>
      <c r="BF292">
        <v>0.19463240000000001</v>
      </c>
      <c r="BG292">
        <v>19717</v>
      </c>
      <c r="BH292">
        <v>1005199</v>
      </c>
      <c r="BI292" t="s">
        <v>109</v>
      </c>
      <c r="BJ292" t="s">
        <v>126</v>
      </c>
      <c r="BL292" t="s">
        <v>127</v>
      </c>
      <c r="BM292" t="s">
        <v>128</v>
      </c>
      <c r="BN292" t="s">
        <v>129</v>
      </c>
      <c r="BO292">
        <v>85948</v>
      </c>
      <c r="BQ292">
        <v>1261</v>
      </c>
      <c r="BR292">
        <v>782137</v>
      </c>
      <c r="BS292" t="s">
        <v>130</v>
      </c>
      <c r="BT292">
        <v>0</v>
      </c>
      <c r="BU292" t="s">
        <v>109</v>
      </c>
      <c r="BV292">
        <v>0</v>
      </c>
      <c r="BW292" s="9">
        <v>0</v>
      </c>
      <c r="BX292" t="s">
        <v>131</v>
      </c>
      <c r="BY292" t="s">
        <v>109</v>
      </c>
      <c r="BZ292" t="s">
        <v>109</v>
      </c>
      <c r="CA292" t="s">
        <v>132</v>
      </c>
      <c r="CD292" t="s">
        <v>109</v>
      </c>
      <c r="CE292" t="s">
        <v>133</v>
      </c>
      <c r="CF292" t="s">
        <v>134</v>
      </c>
      <c r="CG292" t="s">
        <v>135</v>
      </c>
      <c r="CI292" t="s">
        <v>136</v>
      </c>
      <c r="CM292" t="s">
        <v>397</v>
      </c>
    </row>
    <row r="293" spans="1:91">
      <c r="A293" t="s">
        <v>109</v>
      </c>
      <c r="B293" t="s">
        <v>110</v>
      </c>
      <c r="C293" t="s">
        <v>111</v>
      </c>
      <c r="D293" t="s">
        <v>112</v>
      </c>
      <c r="F293" t="s">
        <v>113</v>
      </c>
      <c r="G293" t="s">
        <v>109</v>
      </c>
      <c r="H293">
        <v>1</v>
      </c>
      <c r="I293" s="9">
        <v>0</v>
      </c>
      <c r="J293">
        <v>1</v>
      </c>
      <c r="L293">
        <v>1734905</v>
      </c>
      <c r="M293" t="s">
        <v>397</v>
      </c>
      <c r="N293" t="s">
        <v>115</v>
      </c>
      <c r="O293" s="9">
        <v>0</v>
      </c>
      <c r="P293">
        <v>1734306</v>
      </c>
      <c r="Q293" t="s">
        <v>116</v>
      </c>
      <c r="S293" s="9">
        <v>0</v>
      </c>
      <c r="T293" s="10" t="s">
        <v>117</v>
      </c>
      <c r="U293">
        <v>1734306</v>
      </c>
      <c r="V293">
        <v>2</v>
      </c>
      <c r="W293" t="s">
        <v>118</v>
      </c>
      <c r="X293" t="s">
        <v>119</v>
      </c>
      <c r="Y293">
        <v>0</v>
      </c>
      <c r="Z293" s="16">
        <v>-3761371.68</v>
      </c>
      <c r="AA293">
        <v>0.192476108902982</v>
      </c>
      <c r="AB293" s="10">
        <v>-723974.18510427198</v>
      </c>
      <c r="AC293" t="s">
        <v>120</v>
      </c>
      <c r="AF293" t="s">
        <v>121</v>
      </c>
      <c r="AI293">
        <v>0</v>
      </c>
      <c r="AJ293" s="9">
        <v>0</v>
      </c>
      <c r="AK293" s="9">
        <v>0</v>
      </c>
      <c r="AL293" t="s">
        <v>397</v>
      </c>
      <c r="AM293" t="s">
        <v>120</v>
      </c>
      <c r="AN293" s="9">
        <v>0</v>
      </c>
      <c r="AO293" t="s">
        <v>122</v>
      </c>
      <c r="AP293" t="s">
        <v>397</v>
      </c>
      <c r="AQ293">
        <v>1</v>
      </c>
      <c r="AR293">
        <v>1</v>
      </c>
      <c r="AT293" t="s">
        <v>123</v>
      </c>
      <c r="AU293" t="s">
        <v>124</v>
      </c>
      <c r="AX293" t="s">
        <v>122</v>
      </c>
      <c r="BA293">
        <v>-3761371.68</v>
      </c>
      <c r="BB293" t="s">
        <v>120</v>
      </c>
      <c r="BC293">
        <v>0</v>
      </c>
      <c r="BE293" t="s">
        <v>125</v>
      </c>
      <c r="BF293">
        <v>0.19463240000000001</v>
      </c>
      <c r="BG293">
        <v>19717</v>
      </c>
      <c r="BH293">
        <v>1005199</v>
      </c>
      <c r="BI293" t="s">
        <v>109</v>
      </c>
      <c r="BJ293" t="s">
        <v>126</v>
      </c>
      <c r="BL293" t="s">
        <v>127</v>
      </c>
      <c r="BM293" t="s">
        <v>128</v>
      </c>
      <c r="BN293" t="s">
        <v>129</v>
      </c>
      <c r="BO293">
        <v>85948</v>
      </c>
      <c r="BQ293">
        <v>1261</v>
      </c>
      <c r="BR293">
        <v>782135</v>
      </c>
      <c r="BS293" t="s">
        <v>130</v>
      </c>
      <c r="BT293">
        <v>0</v>
      </c>
      <c r="BU293" t="s">
        <v>109</v>
      </c>
      <c r="BV293">
        <v>0</v>
      </c>
      <c r="BW293" s="9">
        <v>0</v>
      </c>
      <c r="BX293" t="s">
        <v>131</v>
      </c>
      <c r="BY293" t="s">
        <v>109</v>
      </c>
      <c r="BZ293" t="s">
        <v>109</v>
      </c>
      <c r="CA293" t="s">
        <v>132</v>
      </c>
      <c r="CD293" t="s">
        <v>109</v>
      </c>
      <c r="CE293" t="s">
        <v>133</v>
      </c>
      <c r="CF293" t="s">
        <v>134</v>
      </c>
      <c r="CG293" t="s">
        <v>135</v>
      </c>
      <c r="CI293" t="s">
        <v>136</v>
      </c>
      <c r="CM293" t="s">
        <v>397</v>
      </c>
    </row>
    <row r="294" spans="1:91">
      <c r="A294" t="s">
        <v>109</v>
      </c>
      <c r="B294" t="s">
        <v>174</v>
      </c>
      <c r="C294" t="s">
        <v>175</v>
      </c>
      <c r="D294" t="s">
        <v>197</v>
      </c>
      <c r="E294" t="s">
        <v>349</v>
      </c>
      <c r="F294" t="s">
        <v>113</v>
      </c>
      <c r="G294" t="s">
        <v>109</v>
      </c>
      <c r="H294">
        <v>1</v>
      </c>
      <c r="I294" s="9">
        <v>0</v>
      </c>
      <c r="J294">
        <v>1</v>
      </c>
      <c r="L294">
        <v>1747062</v>
      </c>
      <c r="M294" t="s">
        <v>397</v>
      </c>
      <c r="N294" t="s">
        <v>398</v>
      </c>
      <c r="O294" s="9">
        <v>0</v>
      </c>
      <c r="P294">
        <v>1754709</v>
      </c>
      <c r="Q294" t="s">
        <v>399</v>
      </c>
      <c r="S294">
        <v>13.9</v>
      </c>
      <c r="T294" s="10" t="s">
        <v>250</v>
      </c>
      <c r="U294">
        <v>1754709</v>
      </c>
      <c r="V294">
        <v>1</v>
      </c>
      <c r="W294" t="s">
        <v>200</v>
      </c>
      <c r="X294" t="s">
        <v>119</v>
      </c>
      <c r="Y294">
        <v>3</v>
      </c>
      <c r="Z294" s="16">
        <v>622120.63841974002</v>
      </c>
      <c r="AA294">
        <v>0.192476108902982</v>
      </c>
      <c r="AB294" s="10">
        <v>119743.35975127001</v>
      </c>
      <c r="AC294" t="s">
        <v>122</v>
      </c>
      <c r="AD294" t="s">
        <v>109</v>
      </c>
      <c r="AE294" t="s">
        <v>133</v>
      </c>
      <c r="AF294" t="s">
        <v>121</v>
      </c>
      <c r="AG294" t="s">
        <v>109</v>
      </c>
      <c r="AH294" t="s">
        <v>109</v>
      </c>
      <c r="AI294">
        <v>-0.4995</v>
      </c>
      <c r="AJ294">
        <v>1252449333.3699901</v>
      </c>
      <c r="AK294">
        <v>13.9</v>
      </c>
      <c r="AL294" t="s">
        <v>397</v>
      </c>
      <c r="AM294" t="s">
        <v>122</v>
      </c>
      <c r="AN294" s="9">
        <v>0</v>
      </c>
      <c r="AO294" t="s">
        <v>120</v>
      </c>
      <c r="AP294" t="s">
        <v>397</v>
      </c>
      <c r="AQ294">
        <v>1</v>
      </c>
      <c r="AR294">
        <v>1</v>
      </c>
      <c r="AS294" t="s">
        <v>109</v>
      </c>
      <c r="AT294" t="s">
        <v>123</v>
      </c>
      <c r="AU294" t="s">
        <v>350</v>
      </c>
      <c r="AV294" t="s">
        <v>400</v>
      </c>
      <c r="AW294" t="s">
        <v>397</v>
      </c>
      <c r="AX294" t="s">
        <v>120</v>
      </c>
      <c r="AY294" t="s">
        <v>109</v>
      </c>
      <c r="BA294">
        <v>622120.63841999997</v>
      </c>
      <c r="BB294" t="s">
        <v>120</v>
      </c>
      <c r="BC294">
        <v>0</v>
      </c>
      <c r="BD294" t="s">
        <v>401</v>
      </c>
      <c r="BE294" t="s">
        <v>125</v>
      </c>
      <c r="BF294">
        <v>0.19463240000000001</v>
      </c>
      <c r="BG294">
        <v>19717</v>
      </c>
      <c r="BH294">
        <v>1005199</v>
      </c>
      <c r="BI294" t="s">
        <v>109</v>
      </c>
      <c r="BJ294" t="s">
        <v>126</v>
      </c>
      <c r="BL294" t="s">
        <v>127</v>
      </c>
      <c r="BM294" t="s">
        <v>128</v>
      </c>
      <c r="BN294" t="s">
        <v>129</v>
      </c>
      <c r="BO294">
        <v>85948</v>
      </c>
      <c r="BQ294">
        <v>0</v>
      </c>
      <c r="BR294">
        <v>440149</v>
      </c>
      <c r="BS294" t="s">
        <v>130</v>
      </c>
      <c r="BT294">
        <v>0</v>
      </c>
      <c r="BU294" t="s">
        <v>109</v>
      </c>
      <c r="BV294">
        <v>0</v>
      </c>
      <c r="BW294">
        <v>13.331068999999999</v>
      </c>
      <c r="BX294" t="s">
        <v>402</v>
      </c>
      <c r="BY294" t="s">
        <v>109</v>
      </c>
      <c r="BZ294" t="s">
        <v>109</v>
      </c>
      <c r="CA294" t="s">
        <v>132</v>
      </c>
      <c r="CD294" t="s">
        <v>109</v>
      </c>
      <c r="CE294" t="s">
        <v>133</v>
      </c>
      <c r="CF294" t="s">
        <v>172</v>
      </c>
      <c r="CG294" t="s">
        <v>135</v>
      </c>
      <c r="CI294" t="s">
        <v>164</v>
      </c>
      <c r="CJ294" t="s">
        <v>155</v>
      </c>
      <c r="CM294" t="s">
        <v>397</v>
      </c>
    </row>
    <row r="295" spans="1:91">
      <c r="A295" t="s">
        <v>109</v>
      </c>
      <c r="B295" t="s">
        <v>156</v>
      </c>
      <c r="C295" t="s">
        <v>111</v>
      </c>
      <c r="D295" t="s">
        <v>157</v>
      </c>
      <c r="E295" t="s">
        <v>158</v>
      </c>
      <c r="F295" t="s">
        <v>159</v>
      </c>
      <c r="G295" t="s">
        <v>109</v>
      </c>
      <c r="H295">
        <v>1</v>
      </c>
      <c r="I295" s="9">
        <v>0</v>
      </c>
      <c r="J295">
        <v>1</v>
      </c>
      <c r="L295">
        <v>1735327</v>
      </c>
      <c r="M295" t="s">
        <v>397</v>
      </c>
      <c r="N295" t="s">
        <v>17</v>
      </c>
      <c r="O295" s="9">
        <v>0</v>
      </c>
      <c r="P295">
        <v>1734728</v>
      </c>
      <c r="S295" s="9">
        <v>0</v>
      </c>
      <c r="T295" s="10" t="s">
        <v>161</v>
      </c>
      <c r="U295">
        <v>1734728</v>
      </c>
      <c r="V295">
        <v>1</v>
      </c>
      <c r="X295" t="s">
        <v>119</v>
      </c>
      <c r="Y295">
        <v>0</v>
      </c>
      <c r="Z295" s="16">
        <v>0.28000000000000003</v>
      </c>
      <c r="AA295">
        <v>0.192476108902982</v>
      </c>
      <c r="AB295" s="10">
        <v>5.3893310492834898E-2</v>
      </c>
      <c r="AC295" t="s">
        <v>120</v>
      </c>
      <c r="AF295" t="s">
        <v>146</v>
      </c>
      <c r="AI295">
        <v>0</v>
      </c>
      <c r="AJ295" s="9">
        <v>0</v>
      </c>
      <c r="AK295" s="9">
        <v>0</v>
      </c>
      <c r="AL295" t="s">
        <v>397</v>
      </c>
      <c r="AM295" t="s">
        <v>120</v>
      </c>
      <c r="AN295" s="9">
        <v>0</v>
      </c>
      <c r="AO295" t="s">
        <v>122</v>
      </c>
      <c r="AQ295">
        <v>0</v>
      </c>
      <c r="AR295" s="9">
        <v>0</v>
      </c>
      <c r="AT295" t="s">
        <v>123</v>
      </c>
      <c r="AU295" t="s">
        <v>157</v>
      </c>
      <c r="AX295" t="s">
        <v>122</v>
      </c>
      <c r="BA295">
        <v>0</v>
      </c>
      <c r="BB295" t="s">
        <v>120</v>
      </c>
      <c r="BC295">
        <v>0</v>
      </c>
      <c r="BD295" t="s">
        <v>401</v>
      </c>
      <c r="BE295" t="s">
        <v>125</v>
      </c>
      <c r="BF295">
        <v>0.19463240000000001</v>
      </c>
      <c r="BG295">
        <v>19717</v>
      </c>
      <c r="BH295">
        <v>1005199</v>
      </c>
      <c r="BI295" t="s">
        <v>109</v>
      </c>
      <c r="BJ295" t="s">
        <v>126</v>
      </c>
      <c r="BL295" t="s">
        <v>127</v>
      </c>
      <c r="BM295" t="s">
        <v>128</v>
      </c>
      <c r="BN295" t="s">
        <v>129</v>
      </c>
      <c r="BO295">
        <v>85948</v>
      </c>
      <c r="BQ295">
        <v>1381</v>
      </c>
      <c r="BR295">
        <v>440405</v>
      </c>
      <c r="BS295" t="s">
        <v>130</v>
      </c>
      <c r="BT295">
        <v>0</v>
      </c>
      <c r="BU295" t="s">
        <v>109</v>
      </c>
      <c r="BV295">
        <v>0</v>
      </c>
      <c r="BW295" s="9">
        <v>0</v>
      </c>
      <c r="BX295" t="s">
        <v>163</v>
      </c>
      <c r="BZ295" t="s">
        <v>109</v>
      </c>
      <c r="CA295" t="s">
        <v>132</v>
      </c>
      <c r="CD295" t="s">
        <v>109</v>
      </c>
      <c r="CF295" t="s">
        <v>161</v>
      </c>
      <c r="CG295" t="s">
        <v>152</v>
      </c>
      <c r="CI295" t="s">
        <v>154</v>
      </c>
      <c r="CM295" t="s">
        <v>397</v>
      </c>
    </row>
    <row r="296" spans="1:91">
      <c r="A296" t="s">
        <v>109</v>
      </c>
      <c r="B296" t="s">
        <v>174</v>
      </c>
      <c r="C296" t="s">
        <v>175</v>
      </c>
      <c r="D296" t="s">
        <v>197</v>
      </c>
      <c r="E296" t="s">
        <v>176</v>
      </c>
      <c r="F296" t="s">
        <v>113</v>
      </c>
      <c r="G296" t="s">
        <v>109</v>
      </c>
      <c r="H296">
        <v>1</v>
      </c>
      <c r="I296" s="9">
        <v>0</v>
      </c>
      <c r="J296">
        <v>1</v>
      </c>
      <c r="L296">
        <v>1735285</v>
      </c>
      <c r="M296" t="s">
        <v>397</v>
      </c>
      <c r="N296" t="s">
        <v>398</v>
      </c>
      <c r="O296" s="9">
        <v>0</v>
      </c>
      <c r="P296">
        <v>1734686</v>
      </c>
      <c r="Q296" t="s">
        <v>399</v>
      </c>
      <c r="S296">
        <v>13.9</v>
      </c>
      <c r="T296" s="10" t="s">
        <v>250</v>
      </c>
      <c r="U296">
        <v>1734686</v>
      </c>
      <c r="V296">
        <v>1</v>
      </c>
      <c r="W296" t="s">
        <v>200</v>
      </c>
      <c r="X296" t="s">
        <v>119</v>
      </c>
      <c r="Y296">
        <v>1</v>
      </c>
      <c r="Z296" s="16">
        <v>66693575.595147699</v>
      </c>
      <c r="AA296">
        <v>0.192476108902982</v>
      </c>
      <c r="AB296" s="15">
        <v>12836919.9193809</v>
      </c>
      <c r="AC296" t="s">
        <v>120</v>
      </c>
      <c r="AD296" t="s">
        <v>220</v>
      </c>
      <c r="AE296" t="s">
        <v>109</v>
      </c>
      <c r="AF296" t="s">
        <v>121</v>
      </c>
      <c r="AG296" t="s">
        <v>220</v>
      </c>
      <c r="AH296" t="s">
        <v>220</v>
      </c>
      <c r="AI296">
        <v>262.18</v>
      </c>
      <c r="AJ296">
        <v>12654572230.8099</v>
      </c>
      <c r="AK296">
        <v>276.08</v>
      </c>
      <c r="AL296" t="s">
        <v>397</v>
      </c>
      <c r="AM296" t="s">
        <v>120</v>
      </c>
      <c r="AN296">
        <v>13.9</v>
      </c>
      <c r="AO296" t="s">
        <v>122</v>
      </c>
      <c r="AP296" t="s">
        <v>397</v>
      </c>
      <c r="AQ296">
        <v>1</v>
      </c>
      <c r="AR296">
        <v>1</v>
      </c>
      <c r="AS296" t="s">
        <v>220</v>
      </c>
      <c r="AT296" t="s">
        <v>123</v>
      </c>
      <c r="AU296" t="s">
        <v>113</v>
      </c>
      <c r="AV296" t="s">
        <v>400</v>
      </c>
      <c r="AW296" t="s">
        <v>397</v>
      </c>
      <c r="AX296" t="s">
        <v>120</v>
      </c>
      <c r="AY296" t="s">
        <v>220</v>
      </c>
      <c r="BA296">
        <v>66693575.595147997</v>
      </c>
      <c r="BB296" t="s">
        <v>120</v>
      </c>
      <c r="BC296">
        <v>0</v>
      </c>
      <c r="BE296" t="s">
        <v>125</v>
      </c>
      <c r="BF296">
        <v>0.19463240000000001</v>
      </c>
      <c r="BG296">
        <v>19717</v>
      </c>
      <c r="BH296">
        <v>1005199</v>
      </c>
      <c r="BI296" t="s">
        <v>109</v>
      </c>
      <c r="BJ296" t="s">
        <v>126</v>
      </c>
      <c r="BL296" t="s">
        <v>127</v>
      </c>
      <c r="BM296" t="s">
        <v>128</v>
      </c>
      <c r="BN296" t="s">
        <v>129</v>
      </c>
      <c r="BO296">
        <v>85948</v>
      </c>
      <c r="BQ296">
        <v>0</v>
      </c>
      <c r="BR296">
        <v>440147</v>
      </c>
      <c r="BS296" t="s">
        <v>130</v>
      </c>
      <c r="BT296">
        <v>0</v>
      </c>
      <c r="BU296" t="s">
        <v>109</v>
      </c>
      <c r="BV296">
        <v>0</v>
      </c>
      <c r="BW296">
        <v>276.08</v>
      </c>
      <c r="BX296" t="s">
        <v>402</v>
      </c>
      <c r="BY296" t="s">
        <v>220</v>
      </c>
      <c r="BZ296" t="s">
        <v>220</v>
      </c>
      <c r="CA296" t="s">
        <v>132</v>
      </c>
      <c r="CD296" t="s">
        <v>220</v>
      </c>
      <c r="CE296" t="s">
        <v>109</v>
      </c>
      <c r="CF296" t="s">
        <v>172</v>
      </c>
      <c r="CG296" t="s">
        <v>135</v>
      </c>
      <c r="CI296" t="s">
        <v>164</v>
      </c>
      <c r="CM296" t="s">
        <v>397</v>
      </c>
    </row>
    <row r="297" spans="1:91">
      <c r="A297" t="s">
        <v>109</v>
      </c>
      <c r="B297" t="s">
        <v>156</v>
      </c>
      <c r="C297" t="s">
        <v>111</v>
      </c>
      <c r="D297" t="s">
        <v>157</v>
      </c>
      <c r="E297" t="s">
        <v>158</v>
      </c>
      <c r="F297" t="s">
        <v>159</v>
      </c>
      <c r="G297" t="s">
        <v>109</v>
      </c>
      <c r="H297">
        <v>1</v>
      </c>
      <c r="I297" s="9">
        <v>0</v>
      </c>
      <c r="J297">
        <v>1</v>
      </c>
      <c r="L297">
        <v>1735352</v>
      </c>
      <c r="M297" t="s">
        <v>397</v>
      </c>
      <c r="N297" t="s">
        <v>402</v>
      </c>
      <c r="O297" s="9">
        <v>0</v>
      </c>
      <c r="P297">
        <v>1734753</v>
      </c>
      <c r="S297" s="9">
        <v>0</v>
      </c>
      <c r="T297" s="10" t="s">
        <v>161</v>
      </c>
      <c r="U297">
        <v>1734753</v>
      </c>
      <c r="V297">
        <v>1</v>
      </c>
      <c r="X297" t="s">
        <v>119</v>
      </c>
      <c r="Y297">
        <v>0</v>
      </c>
      <c r="Z297" s="16">
        <v>1177732529</v>
      </c>
      <c r="AA297">
        <v>0.192476108902982</v>
      </c>
      <c r="AB297" s="15">
        <v>226685374.51038799</v>
      </c>
      <c r="AC297" t="s">
        <v>120</v>
      </c>
      <c r="AF297" t="s">
        <v>146</v>
      </c>
      <c r="AI297">
        <v>0</v>
      </c>
      <c r="AJ297" s="9">
        <v>0</v>
      </c>
      <c r="AK297" s="9">
        <v>0</v>
      </c>
      <c r="AL297" t="s">
        <v>397</v>
      </c>
      <c r="AM297" t="s">
        <v>120</v>
      </c>
      <c r="AN297" s="9">
        <v>0</v>
      </c>
      <c r="AO297" t="s">
        <v>122</v>
      </c>
      <c r="AQ297">
        <v>0</v>
      </c>
      <c r="AR297" s="9">
        <v>0</v>
      </c>
      <c r="AT297" t="s">
        <v>123</v>
      </c>
      <c r="AU297" t="s">
        <v>157</v>
      </c>
      <c r="AX297" t="s">
        <v>122</v>
      </c>
      <c r="BA297">
        <v>0</v>
      </c>
      <c r="BB297" t="s">
        <v>120</v>
      </c>
      <c r="BC297">
        <v>0</v>
      </c>
      <c r="BD297" t="s">
        <v>401</v>
      </c>
      <c r="BE297" t="s">
        <v>125</v>
      </c>
      <c r="BF297">
        <v>0.19463240000000001</v>
      </c>
      <c r="BG297">
        <v>19717</v>
      </c>
      <c r="BH297">
        <v>1005199</v>
      </c>
      <c r="BI297" t="s">
        <v>109</v>
      </c>
      <c r="BJ297" t="s">
        <v>126</v>
      </c>
      <c r="BL297" t="s">
        <v>127</v>
      </c>
      <c r="BM297" t="s">
        <v>128</v>
      </c>
      <c r="BN297" t="s">
        <v>129</v>
      </c>
      <c r="BO297">
        <v>85948</v>
      </c>
      <c r="BQ297">
        <v>1414</v>
      </c>
      <c r="BR297">
        <v>440401</v>
      </c>
      <c r="BS297" t="s">
        <v>130</v>
      </c>
      <c r="BT297">
        <v>0</v>
      </c>
      <c r="BU297" t="s">
        <v>109</v>
      </c>
      <c r="BV297">
        <v>0</v>
      </c>
      <c r="BW297" s="9">
        <v>0</v>
      </c>
      <c r="BX297" t="s">
        <v>163</v>
      </c>
      <c r="BZ297" t="s">
        <v>109</v>
      </c>
      <c r="CA297" t="s">
        <v>132</v>
      </c>
      <c r="CD297" t="s">
        <v>109</v>
      </c>
      <c r="CF297" t="s">
        <v>161</v>
      </c>
      <c r="CG297" t="s">
        <v>152</v>
      </c>
      <c r="CI297" t="s">
        <v>164</v>
      </c>
      <c r="CM297" t="s">
        <v>397</v>
      </c>
    </row>
    <row r="298" spans="1:91">
      <c r="A298" t="s">
        <v>109</v>
      </c>
      <c r="B298" t="s">
        <v>174</v>
      </c>
      <c r="C298" t="s">
        <v>175</v>
      </c>
      <c r="D298" t="s">
        <v>197</v>
      </c>
      <c r="E298" t="s">
        <v>176</v>
      </c>
      <c r="F298" t="s">
        <v>113</v>
      </c>
      <c r="G298" t="s">
        <v>109</v>
      </c>
      <c r="H298">
        <v>1</v>
      </c>
      <c r="I298" s="9">
        <v>0</v>
      </c>
      <c r="J298">
        <v>1</v>
      </c>
      <c r="L298">
        <v>1735285</v>
      </c>
      <c r="M298" t="s">
        <v>397</v>
      </c>
      <c r="N298" t="s">
        <v>402</v>
      </c>
      <c r="O298" s="9">
        <v>0</v>
      </c>
      <c r="P298">
        <v>1734686</v>
      </c>
      <c r="Q298" t="s">
        <v>399</v>
      </c>
      <c r="S298">
        <v>13.9</v>
      </c>
      <c r="T298" s="10" t="s">
        <v>250</v>
      </c>
      <c r="U298">
        <v>1734686</v>
      </c>
      <c r="V298">
        <v>1</v>
      </c>
      <c r="W298" t="s">
        <v>200</v>
      </c>
      <c r="X298" t="s">
        <v>137</v>
      </c>
      <c r="Y298">
        <v>1</v>
      </c>
      <c r="Z298" s="16">
        <v>-66693575.595147699</v>
      </c>
      <c r="AA298">
        <v>0.192476108902982</v>
      </c>
      <c r="AB298" s="15">
        <v>-12836919.9193809</v>
      </c>
      <c r="AC298" t="s">
        <v>120</v>
      </c>
      <c r="AD298" t="s">
        <v>220</v>
      </c>
      <c r="AE298" t="s">
        <v>109</v>
      </c>
      <c r="AF298" t="s">
        <v>121</v>
      </c>
      <c r="AG298" t="s">
        <v>220</v>
      </c>
      <c r="AH298" t="s">
        <v>220</v>
      </c>
      <c r="AI298">
        <v>262.18</v>
      </c>
      <c r="AJ298">
        <v>-12654572230.8099</v>
      </c>
      <c r="AK298">
        <v>276.08</v>
      </c>
      <c r="AL298" t="s">
        <v>397</v>
      </c>
      <c r="AM298" t="s">
        <v>120</v>
      </c>
      <c r="AN298">
        <v>13.9</v>
      </c>
      <c r="AO298" t="s">
        <v>122</v>
      </c>
      <c r="AP298" t="s">
        <v>397</v>
      </c>
      <c r="AQ298">
        <v>1</v>
      </c>
      <c r="AR298">
        <v>1</v>
      </c>
      <c r="AS298" t="s">
        <v>220</v>
      </c>
      <c r="AT298" t="s">
        <v>123</v>
      </c>
      <c r="AU298" t="s">
        <v>113</v>
      </c>
      <c r="AV298" t="s">
        <v>400</v>
      </c>
      <c r="AW298" t="s">
        <v>397</v>
      </c>
      <c r="AX298" t="s">
        <v>120</v>
      </c>
      <c r="AY298" t="s">
        <v>220</v>
      </c>
      <c r="BA298">
        <v>-66693575.595147997</v>
      </c>
      <c r="BB298" t="s">
        <v>120</v>
      </c>
      <c r="BC298">
        <v>0</v>
      </c>
      <c r="BE298" t="s">
        <v>125</v>
      </c>
      <c r="BF298">
        <v>0.19463240000000001</v>
      </c>
      <c r="BG298">
        <v>19717</v>
      </c>
      <c r="BH298">
        <v>1005199</v>
      </c>
      <c r="BI298" t="s">
        <v>109</v>
      </c>
      <c r="BJ298" t="s">
        <v>126</v>
      </c>
      <c r="BL298" t="s">
        <v>127</v>
      </c>
      <c r="BM298" t="s">
        <v>128</v>
      </c>
      <c r="BN298" t="s">
        <v>129</v>
      </c>
      <c r="BO298">
        <v>85948</v>
      </c>
      <c r="BQ298">
        <v>0</v>
      </c>
      <c r="BR298">
        <v>440146</v>
      </c>
      <c r="BS298" t="s">
        <v>130</v>
      </c>
      <c r="BT298">
        <v>0</v>
      </c>
      <c r="BU298" t="s">
        <v>109</v>
      </c>
      <c r="BV298">
        <v>0</v>
      </c>
      <c r="BW298">
        <v>276.08</v>
      </c>
      <c r="BX298" t="s">
        <v>398</v>
      </c>
      <c r="BY298" t="s">
        <v>220</v>
      </c>
      <c r="BZ298" t="s">
        <v>220</v>
      </c>
      <c r="CA298" t="s">
        <v>149</v>
      </c>
      <c r="CD298" t="s">
        <v>220</v>
      </c>
      <c r="CE298" t="s">
        <v>109</v>
      </c>
      <c r="CF298" t="s">
        <v>172</v>
      </c>
      <c r="CG298" t="s">
        <v>135</v>
      </c>
      <c r="CI298" t="s">
        <v>164</v>
      </c>
      <c r="CM298" t="s">
        <v>397</v>
      </c>
    </row>
    <row r="299" spans="1:91">
      <c r="A299" t="s">
        <v>109</v>
      </c>
      <c r="B299" t="s">
        <v>110</v>
      </c>
      <c r="C299" t="s">
        <v>111</v>
      </c>
      <c r="D299" t="s">
        <v>112</v>
      </c>
      <c r="F299" t="s">
        <v>113</v>
      </c>
      <c r="G299" t="s">
        <v>109</v>
      </c>
      <c r="H299">
        <v>1</v>
      </c>
      <c r="I299" s="9">
        <v>0</v>
      </c>
      <c r="J299">
        <v>1</v>
      </c>
      <c r="L299">
        <v>1734902</v>
      </c>
      <c r="M299" t="s">
        <v>397</v>
      </c>
      <c r="N299" t="s">
        <v>167</v>
      </c>
      <c r="O299" s="9">
        <v>0</v>
      </c>
      <c r="P299">
        <v>1734303</v>
      </c>
      <c r="Q299" t="s">
        <v>116</v>
      </c>
      <c r="S299" s="9">
        <v>0</v>
      </c>
      <c r="T299" s="10" t="s">
        <v>117</v>
      </c>
      <c r="U299">
        <v>1734303</v>
      </c>
      <c r="V299">
        <v>2</v>
      </c>
      <c r="W299" t="s">
        <v>118</v>
      </c>
      <c r="X299" t="s">
        <v>119</v>
      </c>
      <c r="Y299">
        <v>0</v>
      </c>
      <c r="Z299" s="16">
        <v>-182765.53</v>
      </c>
      <c r="AA299">
        <v>0.192476108902982</v>
      </c>
      <c r="AB299" s="10">
        <v>-35177.9980559912</v>
      </c>
      <c r="AC299" t="s">
        <v>120</v>
      </c>
      <c r="AF299" t="s">
        <v>121</v>
      </c>
      <c r="AI299">
        <v>0</v>
      </c>
      <c r="AJ299" s="9">
        <v>0</v>
      </c>
      <c r="AK299" s="9">
        <v>0</v>
      </c>
      <c r="AL299" t="s">
        <v>397</v>
      </c>
      <c r="AM299" t="s">
        <v>120</v>
      </c>
      <c r="AN299" s="9">
        <v>0</v>
      </c>
      <c r="AO299" t="s">
        <v>122</v>
      </c>
      <c r="AP299" t="s">
        <v>397</v>
      </c>
      <c r="AQ299">
        <v>1</v>
      </c>
      <c r="AR299">
        <v>1</v>
      </c>
      <c r="AT299" t="s">
        <v>123</v>
      </c>
      <c r="AU299" t="s">
        <v>124</v>
      </c>
      <c r="AX299" t="s">
        <v>122</v>
      </c>
      <c r="BA299">
        <v>-182765.53</v>
      </c>
      <c r="BB299" t="s">
        <v>120</v>
      </c>
      <c r="BC299">
        <v>0</v>
      </c>
      <c r="BE299" t="s">
        <v>125</v>
      </c>
      <c r="BF299">
        <v>0.19463240000000001</v>
      </c>
      <c r="BG299">
        <v>19717</v>
      </c>
      <c r="BH299">
        <v>1005199</v>
      </c>
      <c r="BI299" t="s">
        <v>109</v>
      </c>
      <c r="BJ299" t="s">
        <v>126</v>
      </c>
      <c r="BL299" t="s">
        <v>127</v>
      </c>
      <c r="BM299" t="s">
        <v>128</v>
      </c>
      <c r="BN299" t="s">
        <v>129</v>
      </c>
      <c r="BO299">
        <v>85948</v>
      </c>
      <c r="BQ299">
        <v>1261</v>
      </c>
      <c r="BR299">
        <v>782133</v>
      </c>
      <c r="BS299" t="s">
        <v>130</v>
      </c>
      <c r="BT299">
        <v>0</v>
      </c>
      <c r="BU299" t="s">
        <v>109</v>
      </c>
      <c r="BV299">
        <v>0</v>
      </c>
      <c r="BW299" s="9">
        <v>0</v>
      </c>
      <c r="BX299" t="s">
        <v>131</v>
      </c>
      <c r="BY299" t="s">
        <v>109</v>
      </c>
      <c r="BZ299" t="s">
        <v>109</v>
      </c>
      <c r="CA299" t="s">
        <v>132</v>
      </c>
      <c r="CD299" t="s">
        <v>109</v>
      </c>
      <c r="CE299" t="s">
        <v>133</v>
      </c>
      <c r="CF299" t="s">
        <v>134</v>
      </c>
      <c r="CG299" t="s">
        <v>135</v>
      </c>
      <c r="CI299" t="s">
        <v>136</v>
      </c>
      <c r="CM299" t="s">
        <v>397</v>
      </c>
    </row>
    <row r="300" spans="1:91">
      <c r="A300" t="s">
        <v>109</v>
      </c>
      <c r="B300" t="s">
        <v>174</v>
      </c>
      <c r="C300" t="s">
        <v>175</v>
      </c>
      <c r="D300" t="s">
        <v>197</v>
      </c>
      <c r="E300" t="s">
        <v>349</v>
      </c>
      <c r="F300" t="s">
        <v>113</v>
      </c>
      <c r="G300" t="s">
        <v>109</v>
      </c>
      <c r="H300">
        <v>1</v>
      </c>
      <c r="I300" s="9">
        <v>0</v>
      </c>
      <c r="J300">
        <v>1</v>
      </c>
      <c r="L300">
        <v>1747062</v>
      </c>
      <c r="M300" t="s">
        <v>397</v>
      </c>
      <c r="N300" t="s">
        <v>402</v>
      </c>
      <c r="O300" s="9">
        <v>0</v>
      </c>
      <c r="P300">
        <v>1754709</v>
      </c>
      <c r="Q300" t="s">
        <v>399</v>
      </c>
      <c r="S300">
        <v>13.9</v>
      </c>
      <c r="T300" s="10" t="s">
        <v>250</v>
      </c>
      <c r="U300">
        <v>1754709</v>
      </c>
      <c r="V300">
        <v>1</v>
      </c>
      <c r="W300" t="s">
        <v>200</v>
      </c>
      <c r="X300" t="s">
        <v>137</v>
      </c>
      <c r="Y300">
        <v>3</v>
      </c>
      <c r="Z300" s="16">
        <v>-622120.63841974002</v>
      </c>
      <c r="AA300">
        <v>0.192476108902982</v>
      </c>
      <c r="AB300" s="10">
        <v>-119743.35975127001</v>
      </c>
      <c r="AC300" t="s">
        <v>122</v>
      </c>
      <c r="AD300" t="s">
        <v>109</v>
      </c>
      <c r="AE300" t="s">
        <v>133</v>
      </c>
      <c r="AF300" t="s">
        <v>121</v>
      </c>
      <c r="AG300" t="s">
        <v>109</v>
      </c>
      <c r="AH300" t="s">
        <v>109</v>
      </c>
      <c r="AI300">
        <v>-0.4995</v>
      </c>
      <c r="AJ300">
        <v>-1252449333.3699901</v>
      </c>
      <c r="AK300">
        <v>13.9</v>
      </c>
      <c r="AL300" t="s">
        <v>397</v>
      </c>
      <c r="AM300" t="s">
        <v>122</v>
      </c>
      <c r="AN300" s="9">
        <v>0</v>
      </c>
      <c r="AO300" t="s">
        <v>120</v>
      </c>
      <c r="AP300" t="s">
        <v>397</v>
      </c>
      <c r="AQ300">
        <v>1</v>
      </c>
      <c r="AR300">
        <v>1</v>
      </c>
      <c r="AS300" t="s">
        <v>109</v>
      </c>
      <c r="AT300" t="s">
        <v>123</v>
      </c>
      <c r="AU300" t="s">
        <v>350</v>
      </c>
      <c r="AV300" t="s">
        <v>400</v>
      </c>
      <c r="AW300" t="s">
        <v>397</v>
      </c>
      <c r="AX300" t="s">
        <v>120</v>
      </c>
      <c r="AY300" t="s">
        <v>109</v>
      </c>
      <c r="BA300">
        <v>-622120.63841999997</v>
      </c>
      <c r="BB300" t="s">
        <v>120</v>
      </c>
      <c r="BC300">
        <v>0</v>
      </c>
      <c r="BD300" t="s">
        <v>401</v>
      </c>
      <c r="BE300" t="s">
        <v>125</v>
      </c>
      <c r="BF300">
        <v>0.19463240000000001</v>
      </c>
      <c r="BG300">
        <v>19717</v>
      </c>
      <c r="BH300">
        <v>1005199</v>
      </c>
      <c r="BI300" t="s">
        <v>109</v>
      </c>
      <c r="BJ300" t="s">
        <v>126</v>
      </c>
      <c r="BL300" t="s">
        <v>127</v>
      </c>
      <c r="BM300" t="s">
        <v>128</v>
      </c>
      <c r="BN300" t="s">
        <v>129</v>
      </c>
      <c r="BO300">
        <v>85948</v>
      </c>
      <c r="BQ300">
        <v>0</v>
      </c>
      <c r="BR300">
        <v>440148</v>
      </c>
      <c r="BS300" t="s">
        <v>130</v>
      </c>
      <c r="BT300">
        <v>0</v>
      </c>
      <c r="BU300" t="s">
        <v>109</v>
      </c>
      <c r="BV300">
        <v>0</v>
      </c>
      <c r="BW300">
        <v>13.331068999999999</v>
      </c>
      <c r="BX300" t="s">
        <v>398</v>
      </c>
      <c r="BY300" t="s">
        <v>109</v>
      </c>
      <c r="BZ300" t="s">
        <v>109</v>
      </c>
      <c r="CA300" t="s">
        <v>149</v>
      </c>
      <c r="CD300" t="s">
        <v>109</v>
      </c>
      <c r="CE300" t="s">
        <v>133</v>
      </c>
      <c r="CF300" t="s">
        <v>172</v>
      </c>
      <c r="CG300" t="s">
        <v>135</v>
      </c>
      <c r="CI300" t="s">
        <v>164</v>
      </c>
      <c r="CJ300" t="s">
        <v>155</v>
      </c>
      <c r="CM300" t="s">
        <v>397</v>
      </c>
    </row>
    <row r="301" spans="1:91">
      <c r="A301" t="s">
        <v>109</v>
      </c>
      <c r="B301" t="s">
        <v>110</v>
      </c>
      <c r="C301" t="s">
        <v>111</v>
      </c>
      <c r="D301" t="s">
        <v>112</v>
      </c>
      <c r="F301" t="s">
        <v>113</v>
      </c>
      <c r="G301" t="s">
        <v>109</v>
      </c>
      <c r="H301">
        <v>1</v>
      </c>
      <c r="I301" s="9">
        <v>0</v>
      </c>
      <c r="J301">
        <v>1</v>
      </c>
      <c r="L301">
        <v>1734907</v>
      </c>
      <c r="M301" t="s">
        <v>397</v>
      </c>
      <c r="N301" t="s">
        <v>115</v>
      </c>
      <c r="O301" s="9">
        <v>0</v>
      </c>
      <c r="P301">
        <v>1734308</v>
      </c>
      <c r="Q301" t="s">
        <v>116</v>
      </c>
      <c r="S301" s="9">
        <v>0</v>
      </c>
      <c r="T301" s="10" t="s">
        <v>117</v>
      </c>
      <c r="U301">
        <v>1734308</v>
      </c>
      <c r="V301">
        <v>2</v>
      </c>
      <c r="W301" t="s">
        <v>118</v>
      </c>
      <c r="X301" t="s">
        <v>119</v>
      </c>
      <c r="Y301">
        <v>0</v>
      </c>
      <c r="Z301" s="16">
        <v>-149123.09</v>
      </c>
      <c r="AA301">
        <v>0.192476108902982</v>
      </c>
      <c r="AB301" s="10">
        <v>-28702.632110789102</v>
      </c>
      <c r="AC301" t="s">
        <v>120</v>
      </c>
      <c r="AF301" t="s">
        <v>121</v>
      </c>
      <c r="AI301">
        <v>0</v>
      </c>
      <c r="AJ301" s="9">
        <v>0</v>
      </c>
      <c r="AK301" s="9">
        <v>0</v>
      </c>
      <c r="AL301" t="s">
        <v>397</v>
      </c>
      <c r="AM301" t="s">
        <v>120</v>
      </c>
      <c r="AN301" s="9">
        <v>0</v>
      </c>
      <c r="AO301" t="s">
        <v>122</v>
      </c>
      <c r="AP301" t="s">
        <v>397</v>
      </c>
      <c r="AQ301">
        <v>1</v>
      </c>
      <c r="AR301">
        <v>1</v>
      </c>
      <c r="AT301" t="s">
        <v>123</v>
      </c>
      <c r="AU301" t="s">
        <v>124</v>
      </c>
      <c r="AX301" t="s">
        <v>122</v>
      </c>
      <c r="BA301">
        <v>-149123.09</v>
      </c>
      <c r="BB301" t="s">
        <v>120</v>
      </c>
      <c r="BC301">
        <v>0</v>
      </c>
      <c r="BE301" t="s">
        <v>125</v>
      </c>
      <c r="BF301">
        <v>0.19463240000000001</v>
      </c>
      <c r="BG301">
        <v>19717</v>
      </c>
      <c r="BH301">
        <v>1005199</v>
      </c>
      <c r="BI301" t="s">
        <v>109</v>
      </c>
      <c r="BJ301" t="s">
        <v>126</v>
      </c>
      <c r="BL301" t="s">
        <v>127</v>
      </c>
      <c r="BM301" t="s">
        <v>128</v>
      </c>
      <c r="BN301" t="s">
        <v>129</v>
      </c>
      <c r="BO301">
        <v>85948</v>
      </c>
      <c r="BQ301">
        <v>1261</v>
      </c>
      <c r="BR301">
        <v>782139</v>
      </c>
      <c r="BS301" t="s">
        <v>130</v>
      </c>
      <c r="BT301">
        <v>0</v>
      </c>
      <c r="BU301" t="s">
        <v>109</v>
      </c>
      <c r="BV301">
        <v>0</v>
      </c>
      <c r="BW301" s="9">
        <v>0</v>
      </c>
      <c r="BX301" t="s">
        <v>131</v>
      </c>
      <c r="BY301" t="s">
        <v>109</v>
      </c>
      <c r="BZ301" t="s">
        <v>109</v>
      </c>
      <c r="CA301" t="s">
        <v>132</v>
      </c>
      <c r="CD301" t="s">
        <v>109</v>
      </c>
      <c r="CE301" t="s">
        <v>133</v>
      </c>
      <c r="CF301" t="s">
        <v>134</v>
      </c>
      <c r="CG301" t="s">
        <v>135</v>
      </c>
      <c r="CI301" t="s">
        <v>136</v>
      </c>
      <c r="CM301" t="s">
        <v>397</v>
      </c>
    </row>
    <row r="302" spans="1:91">
      <c r="A302" t="s">
        <v>109</v>
      </c>
      <c r="B302" t="s">
        <v>156</v>
      </c>
      <c r="C302" t="s">
        <v>175</v>
      </c>
      <c r="F302" t="s">
        <v>185</v>
      </c>
      <c r="G302" t="s">
        <v>109</v>
      </c>
      <c r="H302">
        <v>1</v>
      </c>
      <c r="I302" s="9">
        <v>0</v>
      </c>
      <c r="J302">
        <v>1</v>
      </c>
      <c r="L302">
        <v>1735576</v>
      </c>
      <c r="M302" t="s">
        <v>403</v>
      </c>
      <c r="N302" t="s">
        <v>186</v>
      </c>
      <c r="O302" s="9">
        <v>0</v>
      </c>
      <c r="P302">
        <v>1734985</v>
      </c>
      <c r="S302" s="9">
        <v>0</v>
      </c>
      <c r="T302" s="10" t="s">
        <v>161</v>
      </c>
      <c r="U302">
        <v>1734985</v>
      </c>
      <c r="V302">
        <v>1</v>
      </c>
      <c r="X302" t="s">
        <v>119</v>
      </c>
      <c r="Y302">
        <v>0</v>
      </c>
      <c r="Z302" s="16">
        <v>6323224.71</v>
      </c>
      <c r="AA302">
        <v>0.222573393576532</v>
      </c>
      <c r="AB302" s="10">
        <v>1407381.58205168</v>
      </c>
      <c r="AC302" t="s">
        <v>120</v>
      </c>
      <c r="AF302" t="s">
        <v>121</v>
      </c>
      <c r="AI302">
        <v>0</v>
      </c>
      <c r="AJ302" s="9">
        <v>0</v>
      </c>
      <c r="AK302" s="9">
        <v>0</v>
      </c>
      <c r="AL302" t="s">
        <v>403</v>
      </c>
      <c r="AM302" t="s">
        <v>120</v>
      </c>
      <c r="AN302" s="9">
        <v>0</v>
      </c>
      <c r="AO302" t="s">
        <v>122</v>
      </c>
      <c r="AQ302">
        <v>0</v>
      </c>
      <c r="AR302" s="9">
        <v>0</v>
      </c>
      <c r="AT302" t="s">
        <v>123</v>
      </c>
      <c r="AX302" t="s">
        <v>122</v>
      </c>
      <c r="BA302">
        <v>0</v>
      </c>
      <c r="BB302" t="s">
        <v>120</v>
      </c>
      <c r="BC302">
        <v>0</v>
      </c>
      <c r="BD302" t="s">
        <v>404</v>
      </c>
      <c r="BE302" t="s">
        <v>125</v>
      </c>
      <c r="BF302">
        <v>0.2223752</v>
      </c>
      <c r="BG302">
        <v>19717</v>
      </c>
      <c r="BH302">
        <v>1005199</v>
      </c>
      <c r="BI302" t="s">
        <v>109</v>
      </c>
      <c r="BJ302" t="s">
        <v>126</v>
      </c>
      <c r="BL302" t="s">
        <v>127</v>
      </c>
      <c r="BM302" t="s">
        <v>128</v>
      </c>
      <c r="BN302" t="s">
        <v>129</v>
      </c>
      <c r="BO302">
        <v>85948</v>
      </c>
      <c r="BQ302">
        <v>0</v>
      </c>
      <c r="BR302">
        <v>311772</v>
      </c>
      <c r="BS302" t="s">
        <v>130</v>
      </c>
      <c r="BT302">
        <v>0</v>
      </c>
      <c r="BU302" t="s">
        <v>405</v>
      </c>
      <c r="BV302">
        <v>0</v>
      </c>
      <c r="BW302" s="9">
        <v>0</v>
      </c>
      <c r="BX302" t="s">
        <v>190</v>
      </c>
      <c r="BZ302" t="s">
        <v>406</v>
      </c>
      <c r="CA302" t="s">
        <v>132</v>
      </c>
      <c r="CD302" t="s">
        <v>405</v>
      </c>
      <c r="CF302" t="s">
        <v>161</v>
      </c>
      <c r="CG302" t="s">
        <v>135</v>
      </c>
      <c r="CI302" t="s">
        <v>192</v>
      </c>
      <c r="CM302" t="s">
        <v>403</v>
      </c>
    </row>
    <row r="303" spans="1:91">
      <c r="A303" t="s">
        <v>109</v>
      </c>
      <c r="B303" t="s">
        <v>110</v>
      </c>
      <c r="C303" t="s">
        <v>111</v>
      </c>
      <c r="D303" t="s">
        <v>112</v>
      </c>
      <c r="F303" t="s">
        <v>113</v>
      </c>
      <c r="G303" t="s">
        <v>109</v>
      </c>
      <c r="H303">
        <v>1</v>
      </c>
      <c r="I303" s="9">
        <v>0</v>
      </c>
      <c r="J303">
        <v>1</v>
      </c>
      <c r="L303">
        <v>1735091</v>
      </c>
      <c r="M303" t="s">
        <v>403</v>
      </c>
      <c r="N303" t="s">
        <v>115</v>
      </c>
      <c r="O303" s="9">
        <v>0</v>
      </c>
      <c r="P303">
        <v>1734492</v>
      </c>
      <c r="Q303" t="s">
        <v>116</v>
      </c>
      <c r="S303" s="9">
        <v>0</v>
      </c>
      <c r="T303" s="10" t="s">
        <v>117</v>
      </c>
      <c r="U303">
        <v>1734492</v>
      </c>
      <c r="V303">
        <v>2</v>
      </c>
      <c r="W303" t="s">
        <v>118</v>
      </c>
      <c r="X303" t="s">
        <v>119</v>
      </c>
      <c r="Y303">
        <v>0</v>
      </c>
      <c r="Z303" s="16">
        <v>-4093007.48</v>
      </c>
      <c r="AA303">
        <v>0.222573393576532</v>
      </c>
      <c r="AB303" s="10">
        <v>-910994.56475772895</v>
      </c>
      <c r="AC303" t="s">
        <v>120</v>
      </c>
      <c r="AF303" t="s">
        <v>121</v>
      </c>
      <c r="AI303">
        <v>0</v>
      </c>
      <c r="AJ303" s="9">
        <v>0</v>
      </c>
      <c r="AK303" s="9">
        <v>0</v>
      </c>
      <c r="AL303" t="s">
        <v>403</v>
      </c>
      <c r="AM303" t="s">
        <v>120</v>
      </c>
      <c r="AN303" s="9">
        <v>0</v>
      </c>
      <c r="AO303" t="s">
        <v>122</v>
      </c>
      <c r="AP303" t="s">
        <v>403</v>
      </c>
      <c r="AQ303">
        <v>1</v>
      </c>
      <c r="AR303">
        <v>1</v>
      </c>
      <c r="AT303" t="s">
        <v>123</v>
      </c>
      <c r="AU303" t="s">
        <v>124</v>
      </c>
      <c r="AX303" t="s">
        <v>122</v>
      </c>
      <c r="BA303">
        <v>-4093007.48</v>
      </c>
      <c r="BB303" t="s">
        <v>120</v>
      </c>
      <c r="BC303">
        <v>0</v>
      </c>
      <c r="BE303" t="s">
        <v>125</v>
      </c>
      <c r="BF303">
        <v>0.2223752</v>
      </c>
      <c r="BG303">
        <v>19717</v>
      </c>
      <c r="BH303">
        <v>1005199</v>
      </c>
      <c r="BI303" t="s">
        <v>109</v>
      </c>
      <c r="BJ303" t="s">
        <v>126</v>
      </c>
      <c r="BL303" t="s">
        <v>127</v>
      </c>
      <c r="BM303" t="s">
        <v>128</v>
      </c>
      <c r="BN303" t="s">
        <v>129</v>
      </c>
      <c r="BO303">
        <v>85948</v>
      </c>
      <c r="BQ303">
        <v>1336</v>
      </c>
      <c r="BR303">
        <v>897107</v>
      </c>
      <c r="BS303" t="s">
        <v>130</v>
      </c>
      <c r="BT303">
        <v>0</v>
      </c>
      <c r="BU303" t="s">
        <v>109</v>
      </c>
      <c r="BV303">
        <v>0</v>
      </c>
      <c r="BW303" s="9">
        <v>0</v>
      </c>
      <c r="BX303" t="s">
        <v>131</v>
      </c>
      <c r="BY303" t="s">
        <v>109</v>
      </c>
      <c r="BZ303" t="s">
        <v>109</v>
      </c>
      <c r="CA303" t="s">
        <v>132</v>
      </c>
      <c r="CD303" t="s">
        <v>109</v>
      </c>
      <c r="CE303" t="s">
        <v>133</v>
      </c>
      <c r="CF303" t="s">
        <v>134</v>
      </c>
      <c r="CG303" t="s">
        <v>135</v>
      </c>
      <c r="CI303" t="s">
        <v>136</v>
      </c>
      <c r="CM303" t="s">
        <v>403</v>
      </c>
    </row>
    <row r="304" spans="1:91">
      <c r="A304" t="s">
        <v>109</v>
      </c>
      <c r="B304" t="s">
        <v>110</v>
      </c>
      <c r="C304" t="s">
        <v>111</v>
      </c>
      <c r="D304" t="s">
        <v>112</v>
      </c>
      <c r="F304" t="s">
        <v>113</v>
      </c>
      <c r="G304" t="s">
        <v>109</v>
      </c>
      <c r="H304">
        <v>1</v>
      </c>
      <c r="I304" s="9">
        <v>0</v>
      </c>
      <c r="J304">
        <v>1</v>
      </c>
      <c r="L304">
        <v>1735090</v>
      </c>
      <c r="M304" t="s">
        <v>403</v>
      </c>
      <c r="N304" t="s">
        <v>115</v>
      </c>
      <c r="O304" s="9">
        <v>0</v>
      </c>
      <c r="P304">
        <v>1734491</v>
      </c>
      <c r="Q304" t="s">
        <v>116</v>
      </c>
      <c r="S304" s="9">
        <v>0</v>
      </c>
      <c r="T304" s="10" t="s">
        <v>117</v>
      </c>
      <c r="U304">
        <v>1734491</v>
      </c>
      <c r="V304">
        <v>2</v>
      </c>
      <c r="W304" t="s">
        <v>118</v>
      </c>
      <c r="X304" t="s">
        <v>119</v>
      </c>
      <c r="Y304">
        <v>0</v>
      </c>
      <c r="Z304" s="16">
        <v>-109546.13</v>
      </c>
      <c r="AA304">
        <v>0.222573393576532</v>
      </c>
      <c r="AB304" s="10">
        <v>-24382.053907275898</v>
      </c>
      <c r="AC304" t="s">
        <v>120</v>
      </c>
      <c r="AF304" t="s">
        <v>121</v>
      </c>
      <c r="AI304">
        <v>0</v>
      </c>
      <c r="AJ304" s="9">
        <v>0</v>
      </c>
      <c r="AK304" s="9">
        <v>0</v>
      </c>
      <c r="AL304" t="s">
        <v>403</v>
      </c>
      <c r="AM304" t="s">
        <v>120</v>
      </c>
      <c r="AN304" s="9">
        <v>0</v>
      </c>
      <c r="AO304" t="s">
        <v>122</v>
      </c>
      <c r="AP304" t="s">
        <v>403</v>
      </c>
      <c r="AQ304">
        <v>1</v>
      </c>
      <c r="AR304">
        <v>1</v>
      </c>
      <c r="AT304" t="s">
        <v>123</v>
      </c>
      <c r="AU304" t="s">
        <v>124</v>
      </c>
      <c r="AX304" t="s">
        <v>122</v>
      </c>
      <c r="BA304">
        <v>-109546.13</v>
      </c>
      <c r="BB304" t="s">
        <v>120</v>
      </c>
      <c r="BC304">
        <v>0</v>
      </c>
      <c r="BE304" t="s">
        <v>125</v>
      </c>
      <c r="BF304">
        <v>0.2223752</v>
      </c>
      <c r="BG304">
        <v>19717</v>
      </c>
      <c r="BH304">
        <v>1005199</v>
      </c>
      <c r="BI304" t="s">
        <v>109</v>
      </c>
      <c r="BJ304" t="s">
        <v>126</v>
      </c>
      <c r="BL304" t="s">
        <v>127</v>
      </c>
      <c r="BM304" t="s">
        <v>128</v>
      </c>
      <c r="BN304" t="s">
        <v>129</v>
      </c>
      <c r="BO304">
        <v>85948</v>
      </c>
      <c r="BQ304">
        <v>1336</v>
      </c>
      <c r="BR304">
        <v>897105</v>
      </c>
      <c r="BS304" t="s">
        <v>130</v>
      </c>
      <c r="BT304">
        <v>0</v>
      </c>
      <c r="BU304" t="s">
        <v>109</v>
      </c>
      <c r="BV304">
        <v>0</v>
      </c>
      <c r="BW304" s="9">
        <v>0</v>
      </c>
      <c r="BX304" t="s">
        <v>131</v>
      </c>
      <c r="BY304" t="s">
        <v>109</v>
      </c>
      <c r="BZ304" t="s">
        <v>109</v>
      </c>
      <c r="CA304" t="s">
        <v>132</v>
      </c>
      <c r="CD304" t="s">
        <v>109</v>
      </c>
      <c r="CE304" t="s">
        <v>133</v>
      </c>
      <c r="CF304" t="s">
        <v>134</v>
      </c>
      <c r="CG304" t="s">
        <v>135</v>
      </c>
      <c r="CI304" t="s">
        <v>136</v>
      </c>
      <c r="CM304" t="s">
        <v>403</v>
      </c>
    </row>
    <row r="305" spans="1:92">
      <c r="A305" t="s">
        <v>109</v>
      </c>
      <c r="B305" t="s">
        <v>110</v>
      </c>
      <c r="C305" t="s">
        <v>111</v>
      </c>
      <c r="D305" t="s">
        <v>112</v>
      </c>
      <c r="F305" t="s">
        <v>113</v>
      </c>
      <c r="G305" t="s">
        <v>109</v>
      </c>
      <c r="H305">
        <v>1</v>
      </c>
      <c r="I305" s="9">
        <v>0</v>
      </c>
      <c r="J305">
        <v>1</v>
      </c>
      <c r="L305">
        <v>1734994</v>
      </c>
      <c r="M305" t="s">
        <v>407</v>
      </c>
      <c r="N305" t="s">
        <v>115</v>
      </c>
      <c r="O305" s="9">
        <v>0</v>
      </c>
      <c r="P305">
        <v>1734395</v>
      </c>
      <c r="Q305" t="s">
        <v>116</v>
      </c>
      <c r="S305" s="9">
        <v>0</v>
      </c>
      <c r="T305" s="10" t="s">
        <v>117</v>
      </c>
      <c r="U305">
        <v>1734395</v>
      </c>
      <c r="V305">
        <v>2</v>
      </c>
      <c r="W305" t="s">
        <v>118</v>
      </c>
      <c r="X305" t="s">
        <v>119</v>
      </c>
      <c r="Y305">
        <v>0</v>
      </c>
      <c r="Z305" s="16">
        <v>-33188609636.09</v>
      </c>
      <c r="AA305" s="9">
        <v>5.6529112493000003E-5</v>
      </c>
      <c r="AB305" s="10">
        <v>-1876122.6476047901</v>
      </c>
      <c r="AC305" t="s">
        <v>120</v>
      </c>
      <c r="AF305" t="s">
        <v>121</v>
      </c>
      <c r="AI305">
        <v>0</v>
      </c>
      <c r="AJ305" s="9">
        <v>0</v>
      </c>
      <c r="AK305" s="9">
        <v>0</v>
      </c>
      <c r="AL305" t="s">
        <v>407</v>
      </c>
      <c r="AM305" t="s">
        <v>120</v>
      </c>
      <c r="AN305" s="9">
        <v>0</v>
      </c>
      <c r="AO305" t="s">
        <v>122</v>
      </c>
      <c r="AP305" t="s">
        <v>407</v>
      </c>
      <c r="AQ305">
        <v>1</v>
      </c>
      <c r="AR305">
        <v>1</v>
      </c>
      <c r="AT305" t="s">
        <v>123</v>
      </c>
      <c r="AU305" t="s">
        <v>124</v>
      </c>
      <c r="AX305" t="s">
        <v>122</v>
      </c>
      <c r="BA305">
        <v>-33188609636.09</v>
      </c>
      <c r="BB305" t="s">
        <v>120</v>
      </c>
      <c r="BC305">
        <v>0</v>
      </c>
      <c r="BE305" t="s">
        <v>125</v>
      </c>
      <c r="BF305">
        <v>5.6499999999999998E-5</v>
      </c>
      <c r="BG305">
        <v>19717</v>
      </c>
      <c r="BH305">
        <v>1005199</v>
      </c>
      <c r="BI305" t="s">
        <v>109</v>
      </c>
      <c r="BJ305" t="s">
        <v>126</v>
      </c>
      <c r="BL305" t="s">
        <v>127</v>
      </c>
      <c r="BM305" t="s">
        <v>128</v>
      </c>
      <c r="BN305" t="s">
        <v>129</v>
      </c>
      <c r="BO305">
        <v>85948</v>
      </c>
      <c r="BQ305">
        <v>1296</v>
      </c>
      <c r="BR305">
        <v>267454</v>
      </c>
      <c r="BS305" t="s">
        <v>130</v>
      </c>
      <c r="BT305">
        <v>0</v>
      </c>
      <c r="BU305" t="s">
        <v>109</v>
      </c>
      <c r="BV305">
        <v>0</v>
      </c>
      <c r="BW305" s="9">
        <v>0</v>
      </c>
      <c r="BX305" t="s">
        <v>131</v>
      </c>
      <c r="BY305" t="s">
        <v>109</v>
      </c>
      <c r="BZ305" t="s">
        <v>109</v>
      </c>
      <c r="CA305" t="s">
        <v>132</v>
      </c>
      <c r="CD305" t="s">
        <v>109</v>
      </c>
      <c r="CE305" t="s">
        <v>133</v>
      </c>
      <c r="CF305" t="s">
        <v>134</v>
      </c>
      <c r="CG305" t="s">
        <v>135</v>
      </c>
      <c r="CI305" t="s">
        <v>136</v>
      </c>
      <c r="CM305" t="s">
        <v>407</v>
      </c>
    </row>
    <row r="306" spans="1:92">
      <c r="A306" t="s">
        <v>109</v>
      </c>
      <c r="B306" t="s">
        <v>110</v>
      </c>
      <c r="C306" t="s">
        <v>111</v>
      </c>
      <c r="D306" t="s">
        <v>112</v>
      </c>
      <c r="F306" t="s">
        <v>113</v>
      </c>
      <c r="G306" t="s">
        <v>109</v>
      </c>
      <c r="H306">
        <v>1</v>
      </c>
      <c r="I306" s="9">
        <v>0</v>
      </c>
      <c r="J306">
        <v>1</v>
      </c>
      <c r="L306">
        <v>1735012</v>
      </c>
      <c r="M306" t="s">
        <v>408</v>
      </c>
      <c r="N306" t="s">
        <v>115</v>
      </c>
      <c r="O306" s="9">
        <v>0</v>
      </c>
      <c r="P306">
        <v>1734413</v>
      </c>
      <c r="Q306" t="s">
        <v>116</v>
      </c>
      <c r="S306" s="9">
        <v>0</v>
      </c>
      <c r="T306" s="10" t="s">
        <v>117</v>
      </c>
      <c r="U306">
        <v>1734413</v>
      </c>
      <c r="V306">
        <v>2</v>
      </c>
      <c r="W306" t="s">
        <v>118</v>
      </c>
      <c r="X306" t="s">
        <v>119</v>
      </c>
      <c r="Y306">
        <v>0</v>
      </c>
      <c r="Z306" s="16">
        <v>-1132935</v>
      </c>
      <c r="AA306">
        <v>6.3009987082950003E-3</v>
      </c>
      <c r="AB306" s="10">
        <v>-7138.6219715821899</v>
      </c>
      <c r="AC306" t="s">
        <v>120</v>
      </c>
      <c r="AF306" t="s">
        <v>121</v>
      </c>
      <c r="AI306">
        <v>0</v>
      </c>
      <c r="AJ306" s="9">
        <v>0</v>
      </c>
      <c r="AK306" s="9">
        <v>0</v>
      </c>
      <c r="AL306" t="s">
        <v>408</v>
      </c>
      <c r="AM306" t="s">
        <v>120</v>
      </c>
      <c r="AN306" s="9">
        <v>0</v>
      </c>
      <c r="AO306" t="s">
        <v>122</v>
      </c>
      <c r="AP306" t="s">
        <v>408</v>
      </c>
      <c r="AQ306">
        <v>1</v>
      </c>
      <c r="AR306">
        <v>1</v>
      </c>
      <c r="AT306" t="s">
        <v>123</v>
      </c>
      <c r="AU306" t="s">
        <v>124</v>
      </c>
      <c r="AX306" t="s">
        <v>122</v>
      </c>
      <c r="BA306">
        <v>-1132935</v>
      </c>
      <c r="BB306" t="s">
        <v>120</v>
      </c>
      <c r="BC306">
        <v>0</v>
      </c>
      <c r="BE306" t="s">
        <v>125</v>
      </c>
      <c r="BF306">
        <v>6.2871000000000003E-3</v>
      </c>
      <c r="BG306">
        <v>19717</v>
      </c>
      <c r="BH306">
        <v>1005199</v>
      </c>
      <c r="BI306" t="s">
        <v>109</v>
      </c>
      <c r="BJ306" t="s">
        <v>126</v>
      </c>
      <c r="BL306" t="s">
        <v>127</v>
      </c>
      <c r="BM306" t="s">
        <v>128</v>
      </c>
      <c r="BN306" t="s">
        <v>129</v>
      </c>
      <c r="BO306">
        <v>85948</v>
      </c>
      <c r="BQ306">
        <v>1302</v>
      </c>
      <c r="BR306">
        <v>885065</v>
      </c>
      <c r="BS306" t="s">
        <v>130</v>
      </c>
      <c r="BT306">
        <v>0</v>
      </c>
      <c r="BU306" t="s">
        <v>109</v>
      </c>
      <c r="BV306">
        <v>0</v>
      </c>
      <c r="BW306" s="9">
        <v>0</v>
      </c>
      <c r="BX306" t="s">
        <v>131</v>
      </c>
      <c r="BY306" t="s">
        <v>109</v>
      </c>
      <c r="BZ306" t="s">
        <v>109</v>
      </c>
      <c r="CA306" t="s">
        <v>132</v>
      </c>
      <c r="CD306" t="s">
        <v>109</v>
      </c>
      <c r="CE306" t="s">
        <v>133</v>
      </c>
      <c r="CF306" t="s">
        <v>134</v>
      </c>
      <c r="CG306" t="s">
        <v>135</v>
      </c>
      <c r="CI306" t="s">
        <v>136</v>
      </c>
      <c r="CM306" t="s">
        <v>408</v>
      </c>
    </row>
    <row r="307" spans="1:92">
      <c r="A307" t="s">
        <v>109</v>
      </c>
      <c r="B307" t="s">
        <v>110</v>
      </c>
      <c r="C307" t="s">
        <v>111</v>
      </c>
      <c r="D307" t="s">
        <v>112</v>
      </c>
      <c r="F307" t="s">
        <v>113</v>
      </c>
      <c r="G307" t="s">
        <v>109</v>
      </c>
      <c r="H307">
        <v>1</v>
      </c>
      <c r="I307" s="9">
        <v>0</v>
      </c>
      <c r="J307">
        <v>1</v>
      </c>
      <c r="L307">
        <v>1735015</v>
      </c>
      <c r="M307" t="s">
        <v>408</v>
      </c>
      <c r="N307" t="s">
        <v>115</v>
      </c>
      <c r="O307" s="9">
        <v>0</v>
      </c>
      <c r="P307">
        <v>1734416</v>
      </c>
      <c r="Q307" t="s">
        <v>116</v>
      </c>
      <c r="S307" s="9">
        <v>0</v>
      </c>
      <c r="T307" s="10" t="s">
        <v>117</v>
      </c>
      <c r="U307">
        <v>1734416</v>
      </c>
      <c r="V307">
        <v>2</v>
      </c>
      <c r="W307" t="s">
        <v>118</v>
      </c>
      <c r="X307" t="s">
        <v>119</v>
      </c>
      <c r="Y307">
        <v>0</v>
      </c>
      <c r="Z307" s="16">
        <v>-442803579</v>
      </c>
      <c r="AA307">
        <v>6.3009987082950003E-3</v>
      </c>
      <c r="AB307" s="10">
        <v>-2790104.7793073999</v>
      </c>
      <c r="AC307" t="s">
        <v>120</v>
      </c>
      <c r="AF307" t="s">
        <v>121</v>
      </c>
      <c r="AI307">
        <v>0</v>
      </c>
      <c r="AJ307" s="9">
        <v>0</v>
      </c>
      <c r="AK307" s="9">
        <v>0</v>
      </c>
      <c r="AL307" t="s">
        <v>408</v>
      </c>
      <c r="AM307" t="s">
        <v>120</v>
      </c>
      <c r="AN307" s="9">
        <v>0</v>
      </c>
      <c r="AO307" t="s">
        <v>122</v>
      </c>
      <c r="AP307" t="s">
        <v>408</v>
      </c>
      <c r="AQ307">
        <v>1</v>
      </c>
      <c r="AR307">
        <v>1</v>
      </c>
      <c r="AT307" t="s">
        <v>123</v>
      </c>
      <c r="AU307" t="s">
        <v>124</v>
      </c>
      <c r="AX307" t="s">
        <v>122</v>
      </c>
      <c r="BA307">
        <v>-442803579</v>
      </c>
      <c r="BB307" t="s">
        <v>120</v>
      </c>
      <c r="BC307">
        <v>0</v>
      </c>
      <c r="BE307" t="s">
        <v>125</v>
      </c>
      <c r="BF307">
        <v>6.2871000000000003E-3</v>
      </c>
      <c r="BG307">
        <v>19717</v>
      </c>
      <c r="BH307">
        <v>1005199</v>
      </c>
      <c r="BI307" t="s">
        <v>109</v>
      </c>
      <c r="BJ307" t="s">
        <v>126</v>
      </c>
      <c r="BL307" t="s">
        <v>127</v>
      </c>
      <c r="BM307" t="s">
        <v>128</v>
      </c>
      <c r="BN307" t="s">
        <v>129</v>
      </c>
      <c r="BO307">
        <v>85948</v>
      </c>
      <c r="BQ307">
        <v>1302</v>
      </c>
      <c r="BR307">
        <v>885071</v>
      </c>
      <c r="BS307" t="s">
        <v>130</v>
      </c>
      <c r="BT307">
        <v>0</v>
      </c>
      <c r="BU307" t="s">
        <v>109</v>
      </c>
      <c r="BV307">
        <v>0</v>
      </c>
      <c r="BW307" s="9">
        <v>0</v>
      </c>
      <c r="BX307" t="s">
        <v>131</v>
      </c>
      <c r="BY307" t="s">
        <v>109</v>
      </c>
      <c r="BZ307" t="s">
        <v>109</v>
      </c>
      <c r="CA307" t="s">
        <v>132</v>
      </c>
      <c r="CD307" t="s">
        <v>109</v>
      </c>
      <c r="CE307" t="s">
        <v>133</v>
      </c>
      <c r="CF307" t="s">
        <v>134</v>
      </c>
      <c r="CG307" t="s">
        <v>135</v>
      </c>
      <c r="CI307" t="s">
        <v>136</v>
      </c>
      <c r="CM307" t="s">
        <v>408</v>
      </c>
    </row>
    <row r="308" spans="1:92">
      <c r="A308" t="s">
        <v>109</v>
      </c>
      <c r="B308" t="s">
        <v>110</v>
      </c>
      <c r="C308" t="s">
        <v>111</v>
      </c>
      <c r="D308" t="s">
        <v>112</v>
      </c>
      <c r="F308" t="s">
        <v>113</v>
      </c>
      <c r="G308" t="s">
        <v>109</v>
      </c>
      <c r="H308">
        <v>1</v>
      </c>
      <c r="I308" s="9">
        <v>0</v>
      </c>
      <c r="J308">
        <v>1</v>
      </c>
      <c r="L308">
        <v>1735016</v>
      </c>
      <c r="M308" t="s">
        <v>408</v>
      </c>
      <c r="N308" t="s">
        <v>115</v>
      </c>
      <c r="O308" s="9">
        <v>0</v>
      </c>
      <c r="P308">
        <v>1734417</v>
      </c>
      <c r="Q308" t="s">
        <v>116</v>
      </c>
      <c r="S308" s="9">
        <v>0</v>
      </c>
      <c r="T308" s="10" t="s">
        <v>117</v>
      </c>
      <c r="U308">
        <v>1734417</v>
      </c>
      <c r="V308">
        <v>2</v>
      </c>
      <c r="W308" t="s">
        <v>118</v>
      </c>
      <c r="X308" t="s">
        <v>119</v>
      </c>
      <c r="Y308">
        <v>0</v>
      </c>
      <c r="Z308" s="16">
        <v>-6882440</v>
      </c>
      <c r="AA308">
        <v>6.3009987082950003E-3</v>
      </c>
      <c r="AB308" s="10">
        <v>-43366.245549917803</v>
      </c>
      <c r="AC308" t="s">
        <v>120</v>
      </c>
      <c r="AF308" t="s">
        <v>121</v>
      </c>
      <c r="AI308">
        <v>0</v>
      </c>
      <c r="AJ308" s="9">
        <v>0</v>
      </c>
      <c r="AK308" s="9">
        <v>0</v>
      </c>
      <c r="AL308" t="s">
        <v>408</v>
      </c>
      <c r="AM308" t="s">
        <v>120</v>
      </c>
      <c r="AN308" s="9">
        <v>0</v>
      </c>
      <c r="AO308" t="s">
        <v>122</v>
      </c>
      <c r="AP308" t="s">
        <v>408</v>
      </c>
      <c r="AQ308">
        <v>1</v>
      </c>
      <c r="AR308">
        <v>1</v>
      </c>
      <c r="AT308" t="s">
        <v>123</v>
      </c>
      <c r="AU308" t="s">
        <v>124</v>
      </c>
      <c r="AX308" t="s">
        <v>122</v>
      </c>
      <c r="BA308">
        <v>-6882440</v>
      </c>
      <c r="BB308" t="s">
        <v>120</v>
      </c>
      <c r="BC308">
        <v>0</v>
      </c>
      <c r="BE308" t="s">
        <v>125</v>
      </c>
      <c r="BF308">
        <v>6.2871000000000003E-3</v>
      </c>
      <c r="BG308">
        <v>19717</v>
      </c>
      <c r="BH308">
        <v>1005199</v>
      </c>
      <c r="BI308" t="s">
        <v>109</v>
      </c>
      <c r="BJ308" t="s">
        <v>126</v>
      </c>
      <c r="BL308" t="s">
        <v>127</v>
      </c>
      <c r="BM308" t="s">
        <v>128</v>
      </c>
      <c r="BN308" t="s">
        <v>129</v>
      </c>
      <c r="BO308">
        <v>85948</v>
      </c>
      <c r="BQ308">
        <v>1302</v>
      </c>
      <c r="BR308">
        <v>885073</v>
      </c>
      <c r="BS308" t="s">
        <v>130</v>
      </c>
      <c r="BT308">
        <v>0</v>
      </c>
      <c r="BU308" t="s">
        <v>109</v>
      </c>
      <c r="BV308">
        <v>0</v>
      </c>
      <c r="BW308" s="9">
        <v>0</v>
      </c>
      <c r="BX308" t="s">
        <v>131</v>
      </c>
      <c r="BY308" t="s">
        <v>109</v>
      </c>
      <c r="BZ308" t="s">
        <v>109</v>
      </c>
      <c r="CA308" t="s">
        <v>132</v>
      </c>
      <c r="CD308" t="s">
        <v>109</v>
      </c>
      <c r="CE308" t="s">
        <v>133</v>
      </c>
      <c r="CF308" t="s">
        <v>134</v>
      </c>
      <c r="CG308" t="s">
        <v>135</v>
      </c>
      <c r="CI308" t="s">
        <v>136</v>
      </c>
      <c r="CM308" t="s">
        <v>408</v>
      </c>
    </row>
    <row r="309" spans="1:92">
      <c r="A309" t="s">
        <v>109</v>
      </c>
      <c r="B309" t="s">
        <v>110</v>
      </c>
      <c r="C309" t="s">
        <v>111</v>
      </c>
      <c r="F309" t="s">
        <v>113</v>
      </c>
      <c r="G309" t="s">
        <v>109</v>
      </c>
      <c r="H309">
        <v>1</v>
      </c>
      <c r="I309" s="9">
        <v>0</v>
      </c>
      <c r="J309">
        <v>2</v>
      </c>
      <c r="L309">
        <v>1734160</v>
      </c>
      <c r="M309" t="s">
        <v>7</v>
      </c>
      <c r="N309" t="s">
        <v>17</v>
      </c>
      <c r="O309" s="9">
        <v>0</v>
      </c>
      <c r="P309">
        <v>1733561</v>
      </c>
      <c r="S309" s="9">
        <v>0</v>
      </c>
      <c r="T309" s="10" t="s">
        <v>145</v>
      </c>
      <c r="U309">
        <v>1733561</v>
      </c>
      <c r="V309">
        <v>2</v>
      </c>
      <c r="Y309">
        <v>0</v>
      </c>
      <c r="Z309" s="16">
        <v>-2001740000</v>
      </c>
      <c r="AA309">
        <v>6.3009987082950003E-3</v>
      </c>
      <c r="AB309" s="15">
        <v>-12612961.1543424</v>
      </c>
      <c r="AC309" t="s">
        <v>120</v>
      </c>
      <c r="AF309" t="s">
        <v>146</v>
      </c>
      <c r="AI309">
        <v>0</v>
      </c>
      <c r="AJ309" s="9">
        <v>0</v>
      </c>
      <c r="AK309" s="9">
        <v>0</v>
      </c>
      <c r="AL309" t="s">
        <v>408</v>
      </c>
      <c r="AM309" t="s">
        <v>120</v>
      </c>
      <c r="AN309" s="9">
        <v>0</v>
      </c>
      <c r="AO309" t="s">
        <v>122</v>
      </c>
      <c r="AQ309">
        <v>0</v>
      </c>
      <c r="AR309" s="9">
        <v>0</v>
      </c>
      <c r="AT309" t="s">
        <v>123</v>
      </c>
      <c r="AU309" t="s">
        <v>124</v>
      </c>
      <c r="AX309" t="s">
        <v>120</v>
      </c>
      <c r="BA309">
        <v>0</v>
      </c>
      <c r="BB309" t="s">
        <v>120</v>
      </c>
      <c r="BC309">
        <v>0</v>
      </c>
      <c r="BE309" t="s">
        <v>125</v>
      </c>
      <c r="BF309">
        <v>6.2871000000000003E-3</v>
      </c>
      <c r="BG309">
        <v>19717</v>
      </c>
      <c r="BH309">
        <v>1005199</v>
      </c>
      <c r="BI309" t="s">
        <v>109</v>
      </c>
      <c r="BJ309" t="s">
        <v>126</v>
      </c>
      <c r="BL309" t="s">
        <v>127</v>
      </c>
      <c r="BM309" t="s">
        <v>128</v>
      </c>
      <c r="BN309" t="s">
        <v>129</v>
      </c>
      <c r="BO309">
        <v>85948</v>
      </c>
      <c r="BQ309">
        <v>1396</v>
      </c>
      <c r="BR309">
        <v>931260</v>
      </c>
      <c r="BS309" t="s">
        <v>130</v>
      </c>
      <c r="BT309">
        <v>3489</v>
      </c>
      <c r="BU309" t="s">
        <v>109</v>
      </c>
      <c r="BV309">
        <v>0</v>
      </c>
      <c r="BW309" s="9">
        <v>0</v>
      </c>
      <c r="BX309" t="s">
        <v>409</v>
      </c>
      <c r="BZ309" t="s">
        <v>109</v>
      </c>
      <c r="CA309" t="s">
        <v>149</v>
      </c>
      <c r="CD309" t="s">
        <v>150</v>
      </c>
      <c r="CE309" t="s">
        <v>109</v>
      </c>
      <c r="CF309" t="s">
        <v>151</v>
      </c>
      <c r="CG309" t="s">
        <v>152</v>
      </c>
      <c r="CH309" t="s">
        <v>410</v>
      </c>
      <c r="CI309" t="s">
        <v>154</v>
      </c>
      <c r="CJ309" t="s">
        <v>155</v>
      </c>
      <c r="CM309" t="s">
        <v>408</v>
      </c>
    </row>
    <row r="310" spans="1:92">
      <c r="A310" t="s">
        <v>109</v>
      </c>
      <c r="B310" t="s">
        <v>110</v>
      </c>
      <c r="C310" t="s">
        <v>111</v>
      </c>
      <c r="D310" t="s">
        <v>168</v>
      </c>
      <c r="F310" t="s">
        <v>113</v>
      </c>
      <c r="G310" t="s">
        <v>109</v>
      </c>
      <c r="H310">
        <v>1</v>
      </c>
      <c r="I310" s="9">
        <v>0</v>
      </c>
      <c r="J310">
        <v>1</v>
      </c>
      <c r="L310">
        <v>1734877</v>
      </c>
      <c r="M310" t="s">
        <v>408</v>
      </c>
      <c r="N310" t="s">
        <v>17</v>
      </c>
      <c r="O310" s="9">
        <v>0</v>
      </c>
      <c r="P310">
        <v>1734278</v>
      </c>
      <c r="Q310" t="s">
        <v>116</v>
      </c>
      <c r="S310" s="9">
        <v>0</v>
      </c>
      <c r="T310" s="10" t="s">
        <v>169</v>
      </c>
      <c r="U310">
        <v>1734278</v>
      </c>
      <c r="V310">
        <v>2</v>
      </c>
      <c r="W310" t="s">
        <v>118</v>
      </c>
      <c r="X310" t="s">
        <v>119</v>
      </c>
      <c r="Y310">
        <v>0</v>
      </c>
      <c r="Z310" s="16">
        <v>2000000000</v>
      </c>
      <c r="AA310">
        <v>6.3009987082950003E-3</v>
      </c>
      <c r="AB310" s="15">
        <v>12601997.41659</v>
      </c>
      <c r="AC310" t="s">
        <v>120</v>
      </c>
      <c r="AF310" t="s">
        <v>146</v>
      </c>
      <c r="AI310">
        <v>0</v>
      </c>
      <c r="AJ310" s="9">
        <v>0</v>
      </c>
      <c r="AK310" s="9">
        <v>0</v>
      </c>
      <c r="AL310" t="s">
        <v>408</v>
      </c>
      <c r="AM310" t="s">
        <v>120</v>
      </c>
      <c r="AN310" s="9">
        <v>0</v>
      </c>
      <c r="AO310" t="s">
        <v>122</v>
      </c>
      <c r="AP310" t="s">
        <v>408</v>
      </c>
      <c r="AQ310">
        <v>1</v>
      </c>
      <c r="AR310">
        <v>1</v>
      </c>
      <c r="AT310" t="s">
        <v>123</v>
      </c>
      <c r="AU310" t="s">
        <v>124</v>
      </c>
      <c r="AX310" t="s">
        <v>120</v>
      </c>
      <c r="BA310">
        <v>2000000000</v>
      </c>
      <c r="BB310" t="s">
        <v>120</v>
      </c>
      <c r="BC310">
        <v>0</v>
      </c>
      <c r="BE310" t="s">
        <v>125</v>
      </c>
      <c r="BF310">
        <v>6.2871000000000003E-3</v>
      </c>
      <c r="BG310">
        <v>19717</v>
      </c>
      <c r="BH310">
        <v>1005199</v>
      </c>
      <c r="BI310" t="s">
        <v>109</v>
      </c>
      <c r="BJ310" t="s">
        <v>126</v>
      </c>
      <c r="BL310" t="s">
        <v>127</v>
      </c>
      <c r="BM310" t="s">
        <v>128</v>
      </c>
      <c r="BN310" t="s">
        <v>129</v>
      </c>
      <c r="BO310">
        <v>85948</v>
      </c>
      <c r="BQ310">
        <v>1396</v>
      </c>
      <c r="BR310">
        <v>871542</v>
      </c>
      <c r="BS310" t="s">
        <v>130</v>
      </c>
      <c r="BT310">
        <v>3280</v>
      </c>
      <c r="BU310" t="s">
        <v>109</v>
      </c>
      <c r="BV310">
        <v>0</v>
      </c>
      <c r="BW310" s="9">
        <v>0</v>
      </c>
      <c r="BX310" t="s">
        <v>411</v>
      </c>
      <c r="BY310" t="s">
        <v>150</v>
      </c>
      <c r="BZ310" t="s">
        <v>171</v>
      </c>
      <c r="CA310" t="s">
        <v>132</v>
      </c>
      <c r="CD310" t="s">
        <v>150</v>
      </c>
      <c r="CE310" t="s">
        <v>109</v>
      </c>
      <c r="CF310" t="s">
        <v>172</v>
      </c>
      <c r="CG310" t="s">
        <v>152</v>
      </c>
      <c r="CH310" t="s">
        <v>412</v>
      </c>
      <c r="CI310" t="s">
        <v>154</v>
      </c>
      <c r="CJ310" t="s">
        <v>155</v>
      </c>
      <c r="CM310" t="s">
        <v>408</v>
      </c>
    </row>
    <row r="311" spans="1:92">
      <c r="A311" t="s">
        <v>109</v>
      </c>
      <c r="B311" t="s">
        <v>156</v>
      </c>
      <c r="C311" t="s">
        <v>111</v>
      </c>
      <c r="D311" t="s">
        <v>157</v>
      </c>
      <c r="E311" t="s">
        <v>158</v>
      </c>
      <c r="F311" t="s">
        <v>159</v>
      </c>
      <c r="G311" t="s">
        <v>109</v>
      </c>
      <c r="H311">
        <v>1</v>
      </c>
      <c r="I311" s="9">
        <v>0</v>
      </c>
      <c r="J311">
        <v>1</v>
      </c>
      <c r="L311">
        <v>1735309</v>
      </c>
      <c r="M311" t="s">
        <v>408</v>
      </c>
      <c r="N311" t="s">
        <v>14</v>
      </c>
      <c r="O311" s="9">
        <v>0</v>
      </c>
      <c r="P311">
        <v>1734710</v>
      </c>
      <c r="S311" s="9">
        <v>0</v>
      </c>
      <c r="T311" s="10" t="s">
        <v>161</v>
      </c>
      <c r="U311">
        <v>1734710</v>
      </c>
      <c r="V311">
        <v>1</v>
      </c>
      <c r="X311" t="s">
        <v>119</v>
      </c>
      <c r="Y311">
        <v>0</v>
      </c>
      <c r="Z311" s="16">
        <v>77194393538</v>
      </c>
      <c r="AA311">
        <v>6.3009987082950003E-3</v>
      </c>
      <c r="AB311" s="15">
        <v>486401773.97055298</v>
      </c>
      <c r="AC311" t="s">
        <v>120</v>
      </c>
      <c r="AF311" t="s">
        <v>146</v>
      </c>
      <c r="AI311">
        <v>0</v>
      </c>
      <c r="AJ311" s="9">
        <v>0</v>
      </c>
      <c r="AK311" s="9">
        <v>0</v>
      </c>
      <c r="AL311" t="s">
        <v>408</v>
      </c>
      <c r="AM311" t="s">
        <v>120</v>
      </c>
      <c r="AN311" s="9">
        <v>0</v>
      </c>
      <c r="AO311" t="s">
        <v>122</v>
      </c>
      <c r="AQ311">
        <v>0</v>
      </c>
      <c r="AR311" s="9">
        <v>0</v>
      </c>
      <c r="AT311" t="s">
        <v>123</v>
      </c>
      <c r="AU311" t="s">
        <v>157</v>
      </c>
      <c r="AX311" t="s">
        <v>122</v>
      </c>
      <c r="BA311">
        <v>0</v>
      </c>
      <c r="BB311" t="s">
        <v>120</v>
      </c>
      <c r="BC311">
        <v>0</v>
      </c>
      <c r="BD311" t="s">
        <v>413</v>
      </c>
      <c r="BE311" t="s">
        <v>125</v>
      </c>
      <c r="BF311">
        <v>6.2871000000000003E-3</v>
      </c>
      <c r="BG311">
        <v>19717</v>
      </c>
      <c r="BH311">
        <v>1005199</v>
      </c>
      <c r="BI311" t="s">
        <v>109</v>
      </c>
      <c r="BJ311" t="s">
        <v>126</v>
      </c>
      <c r="BL311" t="s">
        <v>127</v>
      </c>
      <c r="BM311" t="s">
        <v>128</v>
      </c>
      <c r="BN311" t="s">
        <v>129</v>
      </c>
      <c r="BO311">
        <v>85948</v>
      </c>
      <c r="BQ311">
        <v>1396</v>
      </c>
      <c r="BR311">
        <v>369083</v>
      </c>
      <c r="BS311" t="s">
        <v>130</v>
      </c>
      <c r="BT311">
        <v>0</v>
      </c>
      <c r="BU311" t="s">
        <v>109</v>
      </c>
      <c r="BV311">
        <v>0</v>
      </c>
      <c r="BW311" s="9">
        <v>0</v>
      </c>
      <c r="BX311" t="s">
        <v>163</v>
      </c>
      <c r="BZ311" t="s">
        <v>109</v>
      </c>
      <c r="CA311" t="s">
        <v>132</v>
      </c>
      <c r="CD311" t="s">
        <v>109</v>
      </c>
      <c r="CF311" t="s">
        <v>161</v>
      </c>
      <c r="CG311" t="s">
        <v>152</v>
      </c>
      <c r="CI311" t="s">
        <v>165</v>
      </c>
      <c r="CM311" t="s">
        <v>408</v>
      </c>
    </row>
    <row r="312" spans="1:92">
      <c r="A312" t="s">
        <v>109</v>
      </c>
      <c r="B312" t="s">
        <v>174</v>
      </c>
      <c r="C312" t="s">
        <v>175</v>
      </c>
      <c r="D312" t="s">
        <v>176</v>
      </c>
      <c r="F312" t="s">
        <v>113</v>
      </c>
      <c r="G312" t="s">
        <v>109</v>
      </c>
      <c r="H312">
        <v>1</v>
      </c>
      <c r="I312" s="9">
        <v>0</v>
      </c>
      <c r="J312">
        <v>1</v>
      </c>
      <c r="L312">
        <v>1734877</v>
      </c>
      <c r="M312" t="s">
        <v>408</v>
      </c>
      <c r="N312" t="s">
        <v>17</v>
      </c>
      <c r="O312" s="9">
        <v>0</v>
      </c>
      <c r="P312">
        <v>1734278</v>
      </c>
      <c r="Q312" t="s">
        <v>116</v>
      </c>
      <c r="S312" s="9">
        <v>0</v>
      </c>
      <c r="T312" s="10" t="s">
        <v>169</v>
      </c>
      <c r="U312">
        <v>1734278</v>
      </c>
      <c r="V312">
        <v>2</v>
      </c>
      <c r="W312" t="s">
        <v>118</v>
      </c>
      <c r="X312" t="s">
        <v>119</v>
      </c>
      <c r="Y312">
        <v>29</v>
      </c>
      <c r="Z312" s="16">
        <v>1740000</v>
      </c>
      <c r="AA312">
        <v>6.3009987082950003E-3</v>
      </c>
      <c r="AB312" s="10">
        <v>10963.737752433301</v>
      </c>
      <c r="AC312" t="s">
        <v>120</v>
      </c>
      <c r="AD312" t="s">
        <v>171</v>
      </c>
      <c r="AE312" t="s">
        <v>109</v>
      </c>
      <c r="AF312" t="s">
        <v>146</v>
      </c>
      <c r="AI312">
        <v>0</v>
      </c>
      <c r="AJ312">
        <v>2000000000</v>
      </c>
      <c r="AK312">
        <v>1.08</v>
      </c>
      <c r="AL312" t="s">
        <v>408</v>
      </c>
      <c r="AM312" t="s">
        <v>120</v>
      </c>
      <c r="AN312" s="9">
        <v>0</v>
      </c>
      <c r="AO312" t="s">
        <v>122</v>
      </c>
      <c r="AP312" t="s">
        <v>408</v>
      </c>
      <c r="AQ312">
        <v>1</v>
      </c>
      <c r="AR312">
        <v>1</v>
      </c>
      <c r="AT312" t="s">
        <v>123</v>
      </c>
      <c r="AU312" t="s">
        <v>113</v>
      </c>
      <c r="AW312" t="s">
        <v>408</v>
      </c>
      <c r="AX312" t="s">
        <v>120</v>
      </c>
      <c r="BA312">
        <v>1740000</v>
      </c>
      <c r="BB312" t="s">
        <v>120</v>
      </c>
      <c r="BC312">
        <v>0</v>
      </c>
      <c r="BE312" t="s">
        <v>125</v>
      </c>
      <c r="BF312">
        <v>6.2871000000000003E-3</v>
      </c>
      <c r="BG312">
        <v>19717</v>
      </c>
      <c r="BH312">
        <v>1005199</v>
      </c>
      <c r="BI312" t="s">
        <v>109</v>
      </c>
      <c r="BJ312" t="s">
        <v>126</v>
      </c>
      <c r="BL312" t="s">
        <v>127</v>
      </c>
      <c r="BM312" t="s">
        <v>128</v>
      </c>
      <c r="BN312" t="s">
        <v>129</v>
      </c>
      <c r="BO312">
        <v>85948</v>
      </c>
      <c r="BQ312">
        <v>1396</v>
      </c>
      <c r="BR312">
        <v>871540</v>
      </c>
      <c r="BS312" t="s">
        <v>130</v>
      </c>
      <c r="BT312">
        <v>3280</v>
      </c>
      <c r="BU312" t="s">
        <v>109</v>
      </c>
      <c r="BV312">
        <v>0</v>
      </c>
      <c r="BW312">
        <v>1.08</v>
      </c>
      <c r="BX312" t="s">
        <v>411</v>
      </c>
      <c r="BY312" t="s">
        <v>150</v>
      </c>
      <c r="BZ312" t="s">
        <v>171</v>
      </c>
      <c r="CA312" t="s">
        <v>132</v>
      </c>
      <c r="CD312" t="s">
        <v>150</v>
      </c>
      <c r="CE312" t="s">
        <v>109</v>
      </c>
      <c r="CF312" t="s">
        <v>172</v>
      </c>
      <c r="CG312" t="s">
        <v>152</v>
      </c>
      <c r="CH312" t="s">
        <v>412</v>
      </c>
      <c r="CI312" t="s">
        <v>154</v>
      </c>
      <c r="CJ312" t="s">
        <v>155</v>
      </c>
      <c r="CM312" t="s">
        <v>408</v>
      </c>
    </row>
    <row r="313" spans="1:92">
      <c r="A313" t="s">
        <v>109</v>
      </c>
      <c r="B313" t="s">
        <v>156</v>
      </c>
      <c r="C313" t="s">
        <v>111</v>
      </c>
      <c r="D313" t="s">
        <v>157</v>
      </c>
      <c r="E313" t="s">
        <v>158</v>
      </c>
      <c r="F313" t="s">
        <v>159</v>
      </c>
      <c r="G313" t="s">
        <v>109</v>
      </c>
      <c r="H313">
        <v>1</v>
      </c>
      <c r="I313" s="9">
        <v>0</v>
      </c>
      <c r="J313">
        <v>1</v>
      </c>
      <c r="L313">
        <v>1735296</v>
      </c>
      <c r="M313" t="s">
        <v>408</v>
      </c>
      <c r="N313" t="s">
        <v>15</v>
      </c>
      <c r="O313" s="9">
        <v>0</v>
      </c>
      <c r="P313">
        <v>1734697</v>
      </c>
      <c r="S313" s="9">
        <v>0</v>
      </c>
      <c r="T313" s="10" t="s">
        <v>161</v>
      </c>
      <c r="U313">
        <v>1734697</v>
      </c>
      <c r="V313">
        <v>1</v>
      </c>
      <c r="X313" t="s">
        <v>119</v>
      </c>
      <c r="Y313">
        <v>0</v>
      </c>
      <c r="Z313" s="16">
        <v>160286134831.67001</v>
      </c>
      <c r="AA313">
        <v>6.3009987082950003E-3</v>
      </c>
      <c r="AB313" s="15">
        <v>1009962728.53195</v>
      </c>
      <c r="AC313" t="s">
        <v>120</v>
      </c>
      <c r="AF313" t="s">
        <v>146</v>
      </c>
      <c r="AI313">
        <v>0</v>
      </c>
      <c r="AJ313" s="9">
        <v>0</v>
      </c>
      <c r="AK313" s="9">
        <v>0</v>
      </c>
      <c r="AL313" t="s">
        <v>408</v>
      </c>
      <c r="AM313" t="s">
        <v>120</v>
      </c>
      <c r="AN313" s="9">
        <v>0</v>
      </c>
      <c r="AO313" t="s">
        <v>122</v>
      </c>
      <c r="AQ313">
        <v>0</v>
      </c>
      <c r="AR313" s="9">
        <v>0</v>
      </c>
      <c r="AT313" t="s">
        <v>123</v>
      </c>
      <c r="AU313" t="s">
        <v>157</v>
      </c>
      <c r="AX313" t="s">
        <v>122</v>
      </c>
      <c r="BA313">
        <v>0</v>
      </c>
      <c r="BB313" t="s">
        <v>120</v>
      </c>
      <c r="BC313">
        <v>0</v>
      </c>
      <c r="BD313" t="s">
        <v>413</v>
      </c>
      <c r="BE313" t="s">
        <v>125</v>
      </c>
      <c r="BF313">
        <v>6.2871000000000003E-3</v>
      </c>
      <c r="BG313">
        <v>19717</v>
      </c>
      <c r="BH313">
        <v>1005199</v>
      </c>
      <c r="BI313" t="s">
        <v>109</v>
      </c>
      <c r="BJ313" t="s">
        <v>126</v>
      </c>
      <c r="BL313" t="s">
        <v>127</v>
      </c>
      <c r="BM313" t="s">
        <v>128</v>
      </c>
      <c r="BN313" t="s">
        <v>129</v>
      </c>
      <c r="BO313">
        <v>85948</v>
      </c>
      <c r="BQ313">
        <v>1396</v>
      </c>
      <c r="BR313">
        <v>369082</v>
      </c>
      <c r="BS313" t="s">
        <v>130</v>
      </c>
      <c r="BT313">
        <v>0</v>
      </c>
      <c r="BU313" t="s">
        <v>109</v>
      </c>
      <c r="BV313">
        <v>0</v>
      </c>
      <c r="BW313" s="9">
        <v>0</v>
      </c>
      <c r="BX313" t="s">
        <v>163</v>
      </c>
      <c r="BZ313" t="s">
        <v>109</v>
      </c>
      <c r="CA313" t="s">
        <v>132</v>
      </c>
      <c r="CD313" t="s">
        <v>109</v>
      </c>
      <c r="CF313" t="s">
        <v>161</v>
      </c>
      <c r="CG313" t="s">
        <v>152</v>
      </c>
      <c r="CI313" t="s">
        <v>166</v>
      </c>
      <c r="CM313" t="s">
        <v>408</v>
      </c>
    </row>
    <row r="314" spans="1:92">
      <c r="A314" t="s">
        <v>109</v>
      </c>
      <c r="B314" t="s">
        <v>156</v>
      </c>
      <c r="C314" t="s">
        <v>111</v>
      </c>
      <c r="D314" t="s">
        <v>157</v>
      </c>
      <c r="E314" t="s">
        <v>158</v>
      </c>
      <c r="F314" t="s">
        <v>159</v>
      </c>
      <c r="G314" t="s">
        <v>109</v>
      </c>
      <c r="H314">
        <v>1</v>
      </c>
      <c r="I314" s="9">
        <v>0</v>
      </c>
      <c r="J314">
        <v>1</v>
      </c>
      <c r="L314">
        <v>1735340</v>
      </c>
      <c r="M314" t="s">
        <v>408</v>
      </c>
      <c r="N314" t="s">
        <v>17</v>
      </c>
      <c r="O314" s="9">
        <v>0</v>
      </c>
      <c r="P314">
        <v>1734741</v>
      </c>
      <c r="S314" s="9">
        <v>0</v>
      </c>
      <c r="T314" s="10" t="s">
        <v>161</v>
      </c>
      <c r="U314">
        <v>1734741</v>
      </c>
      <c r="V314">
        <v>1</v>
      </c>
      <c r="X314" t="s">
        <v>119</v>
      </c>
      <c r="Y314">
        <v>0</v>
      </c>
      <c r="Z314" s="16">
        <v>65520567328</v>
      </c>
      <c r="AA314">
        <v>6.3009987082950003E-3</v>
      </c>
      <c r="AB314" s="15">
        <v>412845010.100483</v>
      </c>
      <c r="AC314" t="s">
        <v>120</v>
      </c>
      <c r="AF314" t="s">
        <v>146</v>
      </c>
      <c r="AI314">
        <v>0</v>
      </c>
      <c r="AJ314" s="9">
        <v>0</v>
      </c>
      <c r="AK314" s="9">
        <v>0</v>
      </c>
      <c r="AL314" t="s">
        <v>408</v>
      </c>
      <c r="AM314" t="s">
        <v>120</v>
      </c>
      <c r="AN314" s="9">
        <v>0</v>
      </c>
      <c r="AO314" t="s">
        <v>122</v>
      </c>
      <c r="AQ314">
        <v>0</v>
      </c>
      <c r="AR314" s="9">
        <v>0</v>
      </c>
      <c r="AT314" t="s">
        <v>123</v>
      </c>
      <c r="AU314" t="s">
        <v>157</v>
      </c>
      <c r="AX314" t="s">
        <v>122</v>
      </c>
      <c r="BA314">
        <v>0</v>
      </c>
      <c r="BB314" t="s">
        <v>120</v>
      </c>
      <c r="BC314">
        <v>0</v>
      </c>
      <c r="BD314" t="s">
        <v>413</v>
      </c>
      <c r="BE314" t="s">
        <v>125</v>
      </c>
      <c r="BF314">
        <v>6.2871000000000003E-3</v>
      </c>
      <c r="BG314">
        <v>19717</v>
      </c>
      <c r="BH314">
        <v>1005199</v>
      </c>
      <c r="BI314" t="s">
        <v>109</v>
      </c>
      <c r="BJ314" t="s">
        <v>126</v>
      </c>
      <c r="BL314" t="s">
        <v>127</v>
      </c>
      <c r="BM314" t="s">
        <v>128</v>
      </c>
      <c r="BN314" t="s">
        <v>129</v>
      </c>
      <c r="BO314">
        <v>85948</v>
      </c>
      <c r="BQ314">
        <v>1396</v>
      </c>
      <c r="BR314">
        <v>369084</v>
      </c>
      <c r="BS314" t="s">
        <v>130</v>
      </c>
      <c r="BT314">
        <v>0</v>
      </c>
      <c r="BU314" t="s">
        <v>109</v>
      </c>
      <c r="BV314">
        <v>0</v>
      </c>
      <c r="BW314" s="9">
        <v>0</v>
      </c>
      <c r="BX314" t="s">
        <v>163</v>
      </c>
      <c r="BZ314" t="s">
        <v>109</v>
      </c>
      <c r="CA314" t="s">
        <v>132</v>
      </c>
      <c r="CD314" t="s">
        <v>109</v>
      </c>
      <c r="CF314" t="s">
        <v>161</v>
      </c>
      <c r="CG314" t="s">
        <v>152</v>
      </c>
      <c r="CI314" t="s">
        <v>154</v>
      </c>
      <c r="CM314" t="s">
        <v>408</v>
      </c>
    </row>
    <row r="315" spans="1:92">
      <c r="A315" t="s">
        <v>109</v>
      </c>
      <c r="B315" t="s">
        <v>110</v>
      </c>
      <c r="C315" t="s">
        <v>111</v>
      </c>
      <c r="D315" t="s">
        <v>112</v>
      </c>
      <c r="F315" t="s">
        <v>113</v>
      </c>
      <c r="G315" t="s">
        <v>109</v>
      </c>
      <c r="H315">
        <v>1</v>
      </c>
      <c r="I315" s="9">
        <v>0</v>
      </c>
      <c r="J315">
        <v>1</v>
      </c>
      <c r="L315">
        <v>1735014</v>
      </c>
      <c r="M315" t="s">
        <v>408</v>
      </c>
      <c r="N315" t="s">
        <v>167</v>
      </c>
      <c r="O315" s="9">
        <v>0</v>
      </c>
      <c r="P315">
        <v>1734415</v>
      </c>
      <c r="Q315" t="s">
        <v>116</v>
      </c>
      <c r="S315" s="9">
        <v>0</v>
      </c>
      <c r="T315" s="10" t="s">
        <v>117</v>
      </c>
      <c r="U315">
        <v>1734415</v>
      </c>
      <c r="V315">
        <v>2</v>
      </c>
      <c r="W315" t="s">
        <v>118</v>
      </c>
      <c r="X315" t="s">
        <v>119</v>
      </c>
      <c r="Y315">
        <v>0</v>
      </c>
      <c r="Z315" s="16">
        <v>-97678320</v>
      </c>
      <c r="AA315">
        <v>6.3009987082950003E-3</v>
      </c>
      <c r="AB315" s="10">
        <v>-615470.96814842499</v>
      </c>
      <c r="AC315" t="s">
        <v>120</v>
      </c>
      <c r="AF315" t="s">
        <v>121</v>
      </c>
      <c r="AI315">
        <v>0</v>
      </c>
      <c r="AJ315" s="9">
        <v>0</v>
      </c>
      <c r="AK315" s="9">
        <v>0</v>
      </c>
      <c r="AL315" t="s">
        <v>408</v>
      </c>
      <c r="AM315" t="s">
        <v>120</v>
      </c>
      <c r="AN315" s="9">
        <v>0</v>
      </c>
      <c r="AO315" t="s">
        <v>122</v>
      </c>
      <c r="AP315" t="s">
        <v>408</v>
      </c>
      <c r="AQ315">
        <v>1</v>
      </c>
      <c r="AR315">
        <v>1</v>
      </c>
      <c r="AT315" t="s">
        <v>123</v>
      </c>
      <c r="AU315" t="s">
        <v>124</v>
      </c>
      <c r="AX315" t="s">
        <v>122</v>
      </c>
      <c r="BA315">
        <v>-97678320</v>
      </c>
      <c r="BB315" t="s">
        <v>120</v>
      </c>
      <c r="BC315">
        <v>0</v>
      </c>
      <c r="BE315" t="s">
        <v>125</v>
      </c>
      <c r="BF315">
        <v>6.2871000000000003E-3</v>
      </c>
      <c r="BG315">
        <v>19717</v>
      </c>
      <c r="BH315">
        <v>1005199</v>
      </c>
      <c r="BI315" t="s">
        <v>109</v>
      </c>
      <c r="BJ315" t="s">
        <v>126</v>
      </c>
      <c r="BL315" t="s">
        <v>127</v>
      </c>
      <c r="BM315" t="s">
        <v>128</v>
      </c>
      <c r="BN315" t="s">
        <v>129</v>
      </c>
      <c r="BO315">
        <v>85948</v>
      </c>
      <c r="BQ315">
        <v>1302</v>
      </c>
      <c r="BR315">
        <v>885069</v>
      </c>
      <c r="BS315" t="s">
        <v>130</v>
      </c>
      <c r="BT315">
        <v>0</v>
      </c>
      <c r="BU315" t="s">
        <v>109</v>
      </c>
      <c r="BV315">
        <v>0</v>
      </c>
      <c r="BW315" s="9">
        <v>0</v>
      </c>
      <c r="BX315" t="s">
        <v>131</v>
      </c>
      <c r="BY315" t="s">
        <v>109</v>
      </c>
      <c r="BZ315" t="s">
        <v>109</v>
      </c>
      <c r="CA315" t="s">
        <v>132</v>
      </c>
      <c r="CD315" t="s">
        <v>109</v>
      </c>
      <c r="CE315" t="s">
        <v>133</v>
      </c>
      <c r="CF315" t="s">
        <v>134</v>
      </c>
      <c r="CG315" t="s">
        <v>135</v>
      </c>
      <c r="CI315" t="s">
        <v>136</v>
      </c>
      <c r="CM315" t="s">
        <v>408</v>
      </c>
    </row>
    <row r="316" spans="1:92">
      <c r="A316" t="s">
        <v>109</v>
      </c>
      <c r="B316" t="s">
        <v>110</v>
      </c>
      <c r="C316" t="s">
        <v>111</v>
      </c>
      <c r="D316" t="s">
        <v>112</v>
      </c>
      <c r="F316" t="s">
        <v>113</v>
      </c>
      <c r="G316" t="s">
        <v>109</v>
      </c>
      <c r="H316">
        <v>1</v>
      </c>
      <c r="I316" s="9">
        <v>0</v>
      </c>
      <c r="J316">
        <v>1</v>
      </c>
      <c r="L316">
        <v>1735013</v>
      </c>
      <c r="M316" t="s">
        <v>408</v>
      </c>
      <c r="N316" t="s">
        <v>115</v>
      </c>
      <c r="O316" s="9">
        <v>0</v>
      </c>
      <c r="P316">
        <v>1734414</v>
      </c>
      <c r="Q316" t="s">
        <v>116</v>
      </c>
      <c r="S316" s="9">
        <v>0</v>
      </c>
      <c r="T316" s="10" t="s">
        <v>117</v>
      </c>
      <c r="U316">
        <v>1734414</v>
      </c>
      <c r="V316">
        <v>2</v>
      </c>
      <c r="W316" t="s">
        <v>118</v>
      </c>
      <c r="X316" t="s">
        <v>119</v>
      </c>
      <c r="Y316">
        <v>0</v>
      </c>
      <c r="Z316" s="16">
        <v>-208197736</v>
      </c>
      <c r="AA316">
        <v>6.3009987082950003E-3</v>
      </c>
      <c r="AB316" s="10">
        <v>-1311853.6656059399</v>
      </c>
      <c r="AC316" t="s">
        <v>120</v>
      </c>
      <c r="AF316" t="s">
        <v>121</v>
      </c>
      <c r="AI316">
        <v>0</v>
      </c>
      <c r="AJ316" s="9">
        <v>0</v>
      </c>
      <c r="AK316" s="9">
        <v>0</v>
      </c>
      <c r="AL316" t="s">
        <v>408</v>
      </c>
      <c r="AM316" t="s">
        <v>120</v>
      </c>
      <c r="AN316" s="9">
        <v>0</v>
      </c>
      <c r="AO316" t="s">
        <v>122</v>
      </c>
      <c r="AP316" t="s">
        <v>408</v>
      </c>
      <c r="AQ316">
        <v>1</v>
      </c>
      <c r="AR316">
        <v>1</v>
      </c>
      <c r="AT316" t="s">
        <v>123</v>
      </c>
      <c r="AU316" t="s">
        <v>124</v>
      </c>
      <c r="AX316" t="s">
        <v>122</v>
      </c>
      <c r="BA316">
        <v>-208197736</v>
      </c>
      <c r="BB316" t="s">
        <v>120</v>
      </c>
      <c r="BC316">
        <v>0</v>
      </c>
      <c r="BE316" t="s">
        <v>125</v>
      </c>
      <c r="BF316">
        <v>6.2871000000000003E-3</v>
      </c>
      <c r="BG316">
        <v>19717</v>
      </c>
      <c r="BH316">
        <v>1005199</v>
      </c>
      <c r="BI316" t="s">
        <v>109</v>
      </c>
      <c r="BJ316" t="s">
        <v>126</v>
      </c>
      <c r="BL316" t="s">
        <v>127</v>
      </c>
      <c r="BM316" t="s">
        <v>128</v>
      </c>
      <c r="BN316" t="s">
        <v>129</v>
      </c>
      <c r="BO316">
        <v>85948</v>
      </c>
      <c r="BQ316">
        <v>1302</v>
      </c>
      <c r="BR316">
        <v>885067</v>
      </c>
      <c r="BS316" t="s">
        <v>130</v>
      </c>
      <c r="BT316">
        <v>0</v>
      </c>
      <c r="BU316" t="s">
        <v>109</v>
      </c>
      <c r="BV316">
        <v>0</v>
      </c>
      <c r="BW316" s="9">
        <v>0</v>
      </c>
      <c r="BX316" t="s">
        <v>131</v>
      </c>
      <c r="BY316" t="s">
        <v>109</v>
      </c>
      <c r="BZ316" t="s">
        <v>109</v>
      </c>
      <c r="CA316" t="s">
        <v>132</v>
      </c>
      <c r="CD316" t="s">
        <v>109</v>
      </c>
      <c r="CE316" t="s">
        <v>133</v>
      </c>
      <c r="CF316" t="s">
        <v>134</v>
      </c>
      <c r="CG316" t="s">
        <v>135</v>
      </c>
      <c r="CI316" t="s">
        <v>136</v>
      </c>
      <c r="CM316" t="s">
        <v>408</v>
      </c>
    </row>
    <row r="317" spans="1:92">
      <c r="A317" t="s">
        <v>109</v>
      </c>
      <c r="B317" t="s">
        <v>110</v>
      </c>
      <c r="C317" t="s">
        <v>111</v>
      </c>
      <c r="D317" t="s">
        <v>112</v>
      </c>
      <c r="F317" t="s">
        <v>113</v>
      </c>
      <c r="G317" t="s">
        <v>109</v>
      </c>
      <c r="H317">
        <v>1</v>
      </c>
      <c r="I317" s="9">
        <v>0</v>
      </c>
      <c r="J317">
        <v>1</v>
      </c>
      <c r="L317">
        <v>1734594</v>
      </c>
      <c r="M317" t="s">
        <v>414</v>
      </c>
      <c r="N317" t="s">
        <v>115</v>
      </c>
      <c r="O317" s="9">
        <v>0</v>
      </c>
      <c r="P317">
        <v>1733995</v>
      </c>
      <c r="Q317" t="s">
        <v>116</v>
      </c>
      <c r="S317" s="9">
        <v>0</v>
      </c>
      <c r="T317" s="10" t="s">
        <v>117</v>
      </c>
      <c r="U317">
        <v>1733995</v>
      </c>
      <c r="V317">
        <v>2</v>
      </c>
      <c r="W317" t="s">
        <v>118</v>
      </c>
      <c r="X317" t="s">
        <v>119</v>
      </c>
      <c r="Y317">
        <v>0</v>
      </c>
      <c r="Z317" s="16">
        <v>-2522212245.3499899</v>
      </c>
      <c r="AA317" s="9">
        <v>6.6789113374499999E-4</v>
      </c>
      <c r="AB317" s="10">
        <v>-1684563.1960923299</v>
      </c>
      <c r="AC317" t="s">
        <v>120</v>
      </c>
      <c r="AF317" t="s">
        <v>121</v>
      </c>
      <c r="AI317">
        <v>0</v>
      </c>
      <c r="AJ317" s="9">
        <v>0</v>
      </c>
      <c r="AK317" s="9">
        <v>0</v>
      </c>
      <c r="AL317" t="s">
        <v>414</v>
      </c>
      <c r="AM317" t="s">
        <v>120</v>
      </c>
      <c r="AN317" s="9">
        <v>0</v>
      </c>
      <c r="AO317" t="s">
        <v>122</v>
      </c>
      <c r="AP317" t="s">
        <v>414</v>
      </c>
      <c r="AQ317">
        <v>1</v>
      </c>
      <c r="AR317">
        <v>1</v>
      </c>
      <c r="AT317" t="s">
        <v>123</v>
      </c>
      <c r="AU317" t="s">
        <v>124</v>
      </c>
      <c r="AX317" t="s">
        <v>122</v>
      </c>
      <c r="BA317">
        <v>-2522212245.3499999</v>
      </c>
      <c r="BB317" t="s">
        <v>120</v>
      </c>
      <c r="BC317">
        <v>0</v>
      </c>
      <c r="BE317" t="s">
        <v>125</v>
      </c>
      <c r="BF317">
        <v>6.6890000000000005E-4</v>
      </c>
      <c r="BG317">
        <v>19717</v>
      </c>
      <c r="BH317">
        <v>1005199</v>
      </c>
      <c r="BI317" t="s">
        <v>109</v>
      </c>
      <c r="BJ317" t="s">
        <v>126</v>
      </c>
      <c r="BL317" t="s">
        <v>127</v>
      </c>
      <c r="BM317" t="s">
        <v>128</v>
      </c>
      <c r="BN317" t="s">
        <v>129</v>
      </c>
      <c r="BO317">
        <v>85948</v>
      </c>
      <c r="BQ317">
        <v>1256</v>
      </c>
      <c r="BR317">
        <v>596965</v>
      </c>
      <c r="BS317" t="s">
        <v>130</v>
      </c>
      <c r="BT317">
        <v>0</v>
      </c>
      <c r="BU317" t="s">
        <v>109</v>
      </c>
      <c r="BV317">
        <v>0</v>
      </c>
      <c r="BW317" s="9">
        <v>0</v>
      </c>
      <c r="BX317" t="s">
        <v>131</v>
      </c>
      <c r="BY317" t="s">
        <v>109</v>
      </c>
      <c r="BZ317" t="s">
        <v>109</v>
      </c>
      <c r="CA317" t="s">
        <v>132</v>
      </c>
      <c r="CD317" t="s">
        <v>109</v>
      </c>
      <c r="CE317" t="s">
        <v>133</v>
      </c>
      <c r="CF317" t="s">
        <v>134</v>
      </c>
      <c r="CG317" t="s">
        <v>135</v>
      </c>
      <c r="CI317" t="s">
        <v>136</v>
      </c>
      <c r="CM317" t="s">
        <v>414</v>
      </c>
    </row>
    <row r="318" spans="1:92">
      <c r="A318" t="s">
        <v>109</v>
      </c>
      <c r="B318" t="s">
        <v>110</v>
      </c>
      <c r="C318" t="s">
        <v>111</v>
      </c>
      <c r="D318" t="s">
        <v>112</v>
      </c>
      <c r="F318" t="s">
        <v>113</v>
      </c>
      <c r="G318" t="s">
        <v>109</v>
      </c>
      <c r="H318">
        <v>1</v>
      </c>
      <c r="I318" s="9">
        <v>0</v>
      </c>
      <c r="J318">
        <v>1</v>
      </c>
      <c r="L318">
        <v>1734575</v>
      </c>
      <c r="M318" t="s">
        <v>414</v>
      </c>
      <c r="N318" t="s">
        <v>115</v>
      </c>
      <c r="O318" s="9">
        <v>0</v>
      </c>
      <c r="P318">
        <v>1733976</v>
      </c>
      <c r="Q318" t="s">
        <v>116</v>
      </c>
      <c r="S318" s="9">
        <v>0</v>
      </c>
      <c r="T318" s="10" t="s">
        <v>117</v>
      </c>
      <c r="U318">
        <v>1733976</v>
      </c>
      <c r="V318">
        <v>2</v>
      </c>
      <c r="W318" t="s">
        <v>118</v>
      </c>
      <c r="X318" t="s">
        <v>119</v>
      </c>
      <c r="Y318">
        <v>0</v>
      </c>
      <c r="Z318" s="16">
        <v>-71901.899999999994</v>
      </c>
      <c r="AA318" s="9">
        <v>6.6789113374499999E-4</v>
      </c>
      <c r="AB318" s="10">
        <v>-48.0226415094196</v>
      </c>
      <c r="AC318" t="s">
        <v>120</v>
      </c>
      <c r="AF318" t="s">
        <v>121</v>
      </c>
      <c r="AI318">
        <v>0</v>
      </c>
      <c r="AJ318" s="9">
        <v>0</v>
      </c>
      <c r="AK318" s="9">
        <v>0</v>
      </c>
      <c r="AL318" t="s">
        <v>414</v>
      </c>
      <c r="AM318" t="s">
        <v>120</v>
      </c>
      <c r="AN318" s="9">
        <v>0</v>
      </c>
      <c r="AO318" t="s">
        <v>122</v>
      </c>
      <c r="AP318" t="s">
        <v>414</v>
      </c>
      <c r="AQ318">
        <v>1</v>
      </c>
      <c r="AR318">
        <v>1</v>
      </c>
      <c r="AT318" t="s">
        <v>123</v>
      </c>
      <c r="AU318" t="s">
        <v>124</v>
      </c>
      <c r="AX318" t="s">
        <v>122</v>
      </c>
      <c r="BA318">
        <v>-71901.899999999994</v>
      </c>
      <c r="BB318" t="s">
        <v>120</v>
      </c>
      <c r="BC318">
        <v>0</v>
      </c>
      <c r="BE318" t="s">
        <v>125</v>
      </c>
      <c r="BF318">
        <v>6.6890000000000005E-4</v>
      </c>
      <c r="BG318">
        <v>19717</v>
      </c>
      <c r="BH318">
        <v>1005199</v>
      </c>
      <c r="BI318" t="s">
        <v>109</v>
      </c>
      <c r="BJ318" t="s">
        <v>126</v>
      </c>
      <c r="BL318" t="s">
        <v>127</v>
      </c>
      <c r="BM318" t="s">
        <v>128</v>
      </c>
      <c r="BN318" t="s">
        <v>129</v>
      </c>
      <c r="BO318">
        <v>85948</v>
      </c>
      <c r="BQ318">
        <v>1256</v>
      </c>
      <c r="BR318">
        <v>596963</v>
      </c>
      <c r="BS318" t="s">
        <v>130</v>
      </c>
      <c r="BT318">
        <v>0</v>
      </c>
      <c r="BU318" t="s">
        <v>109</v>
      </c>
      <c r="BV318">
        <v>0</v>
      </c>
      <c r="BW318" s="9">
        <v>0</v>
      </c>
      <c r="BX318" t="s">
        <v>131</v>
      </c>
      <c r="BY318" t="s">
        <v>109</v>
      </c>
      <c r="BZ318" t="s">
        <v>109</v>
      </c>
      <c r="CA318" t="s">
        <v>132</v>
      </c>
      <c r="CD318" t="s">
        <v>109</v>
      </c>
      <c r="CE318" t="s">
        <v>133</v>
      </c>
      <c r="CF318" t="s">
        <v>134</v>
      </c>
      <c r="CG318" t="s">
        <v>135</v>
      </c>
      <c r="CI318" t="s">
        <v>136</v>
      </c>
      <c r="CM318" t="s">
        <v>414</v>
      </c>
    </row>
    <row r="319" spans="1:92">
      <c r="A319" t="s">
        <v>109</v>
      </c>
      <c r="B319" t="s">
        <v>110</v>
      </c>
      <c r="C319" t="s">
        <v>111</v>
      </c>
      <c r="F319" t="s">
        <v>113</v>
      </c>
      <c r="G319" t="s">
        <v>109</v>
      </c>
      <c r="H319">
        <v>1</v>
      </c>
      <c r="I319" s="9">
        <v>0</v>
      </c>
      <c r="J319">
        <v>1</v>
      </c>
      <c r="L319">
        <v>1734330</v>
      </c>
      <c r="M319" t="s">
        <v>7</v>
      </c>
      <c r="N319" t="s">
        <v>17</v>
      </c>
      <c r="O319" s="9">
        <v>0</v>
      </c>
      <c r="P319">
        <v>1733731</v>
      </c>
      <c r="S319" s="9">
        <v>0</v>
      </c>
      <c r="T319" s="10" t="s">
        <v>145</v>
      </c>
      <c r="U319">
        <v>1733731</v>
      </c>
      <c r="V319">
        <v>2</v>
      </c>
      <c r="Y319">
        <v>0</v>
      </c>
      <c r="Z319" s="16">
        <v>191985956.639999</v>
      </c>
      <c r="AA319">
        <v>1</v>
      </c>
      <c r="AB319" s="15">
        <v>191985956.63999999</v>
      </c>
      <c r="AC319" t="s">
        <v>120</v>
      </c>
      <c r="AF319" t="s">
        <v>146</v>
      </c>
      <c r="AI319">
        <v>0</v>
      </c>
      <c r="AJ319" s="9">
        <v>0</v>
      </c>
      <c r="AK319" s="9">
        <v>0</v>
      </c>
      <c r="AL319" t="s">
        <v>7</v>
      </c>
      <c r="AM319" t="s">
        <v>120</v>
      </c>
      <c r="AN319" s="9">
        <v>0</v>
      </c>
      <c r="AO319" t="s">
        <v>122</v>
      </c>
      <c r="AQ319">
        <v>0</v>
      </c>
      <c r="AR319" s="9">
        <v>0</v>
      </c>
      <c r="AT319" t="s">
        <v>123</v>
      </c>
      <c r="AU319" t="s">
        <v>124</v>
      </c>
      <c r="AX319" t="s">
        <v>120</v>
      </c>
      <c r="BA319">
        <v>0</v>
      </c>
      <c r="BB319" t="s">
        <v>120</v>
      </c>
      <c r="BC319">
        <v>0</v>
      </c>
      <c r="BE319" t="s">
        <v>125</v>
      </c>
      <c r="BF319">
        <v>1</v>
      </c>
      <c r="BG319">
        <v>19717</v>
      </c>
      <c r="BH319">
        <v>1005199</v>
      </c>
      <c r="BI319" t="s">
        <v>109</v>
      </c>
      <c r="BJ319" t="s">
        <v>126</v>
      </c>
      <c r="BL319" t="s">
        <v>127</v>
      </c>
      <c r="BM319" t="s">
        <v>128</v>
      </c>
      <c r="BN319" t="s">
        <v>129</v>
      </c>
      <c r="BO319">
        <v>85948</v>
      </c>
      <c r="BQ319">
        <v>1411</v>
      </c>
      <c r="BR319">
        <v>763299</v>
      </c>
      <c r="BS319" t="s">
        <v>130</v>
      </c>
      <c r="BT319">
        <v>3272</v>
      </c>
      <c r="BU319" t="s">
        <v>109</v>
      </c>
      <c r="BV319">
        <v>0</v>
      </c>
      <c r="BW319" s="9">
        <v>0</v>
      </c>
      <c r="BX319" t="s">
        <v>148</v>
      </c>
      <c r="BZ319" t="s">
        <v>109</v>
      </c>
      <c r="CA319" t="s">
        <v>149</v>
      </c>
      <c r="CD319" t="s">
        <v>150</v>
      </c>
      <c r="CE319" t="s">
        <v>109</v>
      </c>
      <c r="CF319" t="s">
        <v>151</v>
      </c>
      <c r="CG319" t="s">
        <v>152</v>
      </c>
      <c r="CH319" t="s">
        <v>153</v>
      </c>
      <c r="CI319" t="s">
        <v>154</v>
      </c>
      <c r="CJ319" t="s">
        <v>155</v>
      </c>
      <c r="CM319" t="s">
        <v>147</v>
      </c>
    </row>
    <row r="320" spans="1:92">
      <c r="A320" t="s">
        <v>109</v>
      </c>
      <c r="B320" t="s">
        <v>110</v>
      </c>
      <c r="C320" t="s">
        <v>111</v>
      </c>
      <c r="D320" t="s">
        <v>168</v>
      </c>
      <c r="E320" t="s">
        <v>176</v>
      </c>
      <c r="F320" t="s">
        <v>113</v>
      </c>
      <c r="G320" t="s">
        <v>109</v>
      </c>
      <c r="H320">
        <v>1</v>
      </c>
      <c r="I320" s="9">
        <v>0</v>
      </c>
      <c r="J320">
        <v>1</v>
      </c>
      <c r="K320" t="s">
        <v>415</v>
      </c>
      <c r="L320">
        <v>1732563</v>
      </c>
      <c r="M320" t="s">
        <v>7</v>
      </c>
      <c r="N320" t="s">
        <v>10</v>
      </c>
      <c r="O320" s="9">
        <v>0</v>
      </c>
      <c r="P320">
        <v>1731964</v>
      </c>
      <c r="Q320" t="s">
        <v>416</v>
      </c>
      <c r="R320" t="s">
        <v>417</v>
      </c>
      <c r="S320" s="9">
        <v>0</v>
      </c>
      <c r="T320" s="10" t="s">
        <v>199</v>
      </c>
      <c r="U320">
        <v>1731964</v>
      </c>
      <c r="V320">
        <v>2</v>
      </c>
      <c r="W320" t="s">
        <v>118</v>
      </c>
      <c r="X320" t="s">
        <v>119</v>
      </c>
      <c r="Y320">
        <v>31</v>
      </c>
      <c r="Z320" s="16">
        <v>4645448.1720000096</v>
      </c>
      <c r="AA320">
        <v>1</v>
      </c>
      <c r="AB320" s="10">
        <v>4645448.1720000096</v>
      </c>
      <c r="AC320" t="s">
        <v>120</v>
      </c>
      <c r="AD320" t="s">
        <v>109</v>
      </c>
      <c r="AE320" t="s">
        <v>418</v>
      </c>
      <c r="AF320" t="s">
        <v>121</v>
      </c>
      <c r="AI320">
        <v>0</v>
      </c>
      <c r="AJ320">
        <v>285700046.81483901</v>
      </c>
      <c r="AK320" s="9">
        <v>0</v>
      </c>
      <c r="AL320" t="s">
        <v>7</v>
      </c>
      <c r="AM320" t="s">
        <v>120</v>
      </c>
      <c r="AN320">
        <v>0.51943574199999998</v>
      </c>
      <c r="AO320" t="s">
        <v>122</v>
      </c>
      <c r="AP320" t="s">
        <v>7</v>
      </c>
      <c r="AQ320">
        <v>1</v>
      </c>
      <c r="AR320">
        <v>1</v>
      </c>
      <c r="AT320" t="s">
        <v>123</v>
      </c>
      <c r="AU320" t="s">
        <v>124</v>
      </c>
      <c r="AV320" t="s">
        <v>419</v>
      </c>
      <c r="AW320" t="s">
        <v>7</v>
      </c>
      <c r="AX320" t="s">
        <v>120</v>
      </c>
      <c r="AY320" t="s">
        <v>109</v>
      </c>
      <c r="BA320">
        <v>4645448.1720000003</v>
      </c>
      <c r="BB320" t="s">
        <v>120</v>
      </c>
      <c r="BC320">
        <v>12</v>
      </c>
      <c r="BE320" t="s">
        <v>125</v>
      </c>
      <c r="BF320">
        <v>1</v>
      </c>
      <c r="BG320">
        <v>19717</v>
      </c>
      <c r="BH320">
        <v>1005199</v>
      </c>
      <c r="BI320" t="s">
        <v>109</v>
      </c>
      <c r="BJ320" t="s">
        <v>126</v>
      </c>
      <c r="BL320" t="s">
        <v>127</v>
      </c>
      <c r="BM320" t="s">
        <v>128</v>
      </c>
      <c r="BN320" t="s">
        <v>129</v>
      </c>
      <c r="BO320">
        <v>85948</v>
      </c>
      <c r="BQ320">
        <v>1411</v>
      </c>
      <c r="BR320">
        <v>237734</v>
      </c>
      <c r="BS320" t="s">
        <v>130</v>
      </c>
      <c r="BT320">
        <v>0</v>
      </c>
      <c r="BU320" t="s">
        <v>109</v>
      </c>
      <c r="BV320">
        <v>0</v>
      </c>
      <c r="BW320" s="9">
        <v>0</v>
      </c>
      <c r="BX320" t="s">
        <v>420</v>
      </c>
      <c r="BY320" t="s">
        <v>421</v>
      </c>
      <c r="BZ320" t="s">
        <v>421</v>
      </c>
      <c r="CA320" t="s">
        <v>132</v>
      </c>
      <c r="CB320" t="s">
        <v>205</v>
      </c>
      <c r="CD320" t="s">
        <v>422</v>
      </c>
      <c r="CE320" t="s">
        <v>423</v>
      </c>
      <c r="CF320" t="s">
        <v>208</v>
      </c>
      <c r="CG320" t="s">
        <v>135</v>
      </c>
      <c r="CH320" t="s">
        <v>424</v>
      </c>
      <c r="CI320" t="s">
        <v>165</v>
      </c>
      <c r="CJ320" t="s">
        <v>155</v>
      </c>
      <c r="CK320" t="s">
        <v>419</v>
      </c>
      <c r="CL320">
        <v>13245</v>
      </c>
      <c r="CM320" t="s">
        <v>7</v>
      </c>
      <c r="CN320">
        <v>16323.26819235</v>
      </c>
    </row>
    <row r="321" spans="1:91">
      <c r="A321" t="s">
        <v>109</v>
      </c>
      <c r="B321" t="s">
        <v>110</v>
      </c>
      <c r="C321" t="s">
        <v>111</v>
      </c>
      <c r="D321" t="s">
        <v>168</v>
      </c>
      <c r="F321" t="s">
        <v>113</v>
      </c>
      <c r="G321" t="s">
        <v>109</v>
      </c>
      <c r="H321">
        <v>1</v>
      </c>
      <c r="I321" s="9">
        <v>0</v>
      </c>
      <c r="J321">
        <v>1</v>
      </c>
      <c r="L321">
        <v>1734678</v>
      </c>
      <c r="M321" t="s">
        <v>7</v>
      </c>
      <c r="N321" t="s">
        <v>17</v>
      </c>
      <c r="O321" s="9">
        <v>0</v>
      </c>
      <c r="P321">
        <v>1734079</v>
      </c>
      <c r="Q321" t="s">
        <v>116</v>
      </c>
      <c r="S321" s="9">
        <v>0</v>
      </c>
      <c r="T321" s="10" t="s">
        <v>169</v>
      </c>
      <c r="U321">
        <v>1734079</v>
      </c>
      <c r="V321">
        <v>2</v>
      </c>
      <c r="W321" t="s">
        <v>118</v>
      </c>
      <c r="X321" t="s">
        <v>119</v>
      </c>
      <c r="Y321">
        <v>0</v>
      </c>
      <c r="Z321" s="16">
        <v>150000000</v>
      </c>
      <c r="AA321">
        <v>1</v>
      </c>
      <c r="AB321" s="15">
        <v>150000000</v>
      </c>
      <c r="AC321" t="s">
        <v>120</v>
      </c>
      <c r="AF321" t="s">
        <v>146</v>
      </c>
      <c r="AI321">
        <v>0</v>
      </c>
      <c r="AJ321" s="9">
        <v>0</v>
      </c>
      <c r="AK321" s="9">
        <v>0</v>
      </c>
      <c r="AL321" t="s">
        <v>7</v>
      </c>
      <c r="AM321" t="s">
        <v>120</v>
      </c>
      <c r="AN321" s="9">
        <v>0</v>
      </c>
      <c r="AO321" t="s">
        <v>122</v>
      </c>
      <c r="AP321" t="s">
        <v>7</v>
      </c>
      <c r="AQ321">
        <v>1</v>
      </c>
      <c r="AR321">
        <v>1</v>
      </c>
      <c r="AT321" t="s">
        <v>123</v>
      </c>
      <c r="AU321" t="s">
        <v>124</v>
      </c>
      <c r="AX321" t="s">
        <v>120</v>
      </c>
      <c r="BA321">
        <v>150000000</v>
      </c>
      <c r="BB321" t="s">
        <v>120</v>
      </c>
      <c r="BC321">
        <v>0</v>
      </c>
      <c r="BE321" t="s">
        <v>125</v>
      </c>
      <c r="BF321">
        <v>1</v>
      </c>
      <c r="BG321">
        <v>19717</v>
      </c>
      <c r="BH321">
        <v>1005199</v>
      </c>
      <c r="BI321" t="s">
        <v>109</v>
      </c>
      <c r="BJ321" t="s">
        <v>126</v>
      </c>
      <c r="BL321" t="s">
        <v>127</v>
      </c>
      <c r="BM321" t="s">
        <v>128</v>
      </c>
      <c r="BN321" t="s">
        <v>129</v>
      </c>
      <c r="BO321">
        <v>85948</v>
      </c>
      <c r="BQ321">
        <v>1411</v>
      </c>
      <c r="BR321">
        <v>122489</v>
      </c>
      <c r="BS321" t="s">
        <v>130</v>
      </c>
      <c r="BT321">
        <v>2990</v>
      </c>
      <c r="BU321" t="s">
        <v>109</v>
      </c>
      <c r="BV321">
        <v>0</v>
      </c>
      <c r="BW321" s="9">
        <v>0</v>
      </c>
      <c r="BX321" t="s">
        <v>425</v>
      </c>
      <c r="BY321" t="s">
        <v>150</v>
      </c>
      <c r="BZ321" t="s">
        <v>356</v>
      </c>
      <c r="CA321" t="s">
        <v>132</v>
      </c>
      <c r="CD321" t="s">
        <v>150</v>
      </c>
      <c r="CE321" t="s">
        <v>109</v>
      </c>
      <c r="CF321" t="s">
        <v>172</v>
      </c>
      <c r="CG321" t="s">
        <v>152</v>
      </c>
      <c r="CH321" t="s">
        <v>426</v>
      </c>
      <c r="CI321" t="s">
        <v>154</v>
      </c>
      <c r="CJ321" t="s">
        <v>155</v>
      </c>
      <c r="CM321" t="s">
        <v>7</v>
      </c>
    </row>
    <row r="322" spans="1:91">
      <c r="A322" t="s">
        <v>109</v>
      </c>
      <c r="B322" t="s">
        <v>110</v>
      </c>
      <c r="C322" t="s">
        <v>111</v>
      </c>
      <c r="D322" t="s">
        <v>168</v>
      </c>
      <c r="F322" t="s">
        <v>113</v>
      </c>
      <c r="G322" t="s">
        <v>109</v>
      </c>
      <c r="H322">
        <v>1</v>
      </c>
      <c r="I322" s="9">
        <v>0</v>
      </c>
      <c r="J322">
        <v>1</v>
      </c>
      <c r="L322">
        <v>1734668</v>
      </c>
      <c r="M322" t="s">
        <v>7</v>
      </c>
      <c r="N322" t="s">
        <v>427</v>
      </c>
      <c r="O322" s="9">
        <v>0</v>
      </c>
      <c r="P322">
        <v>1734069</v>
      </c>
      <c r="Q322" t="s">
        <v>116</v>
      </c>
      <c r="S322" s="9">
        <v>0</v>
      </c>
      <c r="T322" s="10" t="s">
        <v>428</v>
      </c>
      <c r="U322">
        <v>1734069</v>
      </c>
      <c r="V322">
        <v>4</v>
      </c>
      <c r="W322" t="s">
        <v>200</v>
      </c>
      <c r="X322" t="s">
        <v>137</v>
      </c>
      <c r="Y322">
        <v>0</v>
      </c>
      <c r="Z322" s="16">
        <v>-3700000</v>
      </c>
      <c r="AA322">
        <v>1</v>
      </c>
      <c r="AB322" s="10">
        <v>-3700000</v>
      </c>
      <c r="AC322" t="s">
        <v>120</v>
      </c>
      <c r="AF322" t="s">
        <v>429</v>
      </c>
      <c r="AI322">
        <v>0</v>
      </c>
      <c r="AJ322">
        <v>9300000</v>
      </c>
      <c r="AK322" s="9">
        <v>0</v>
      </c>
      <c r="AL322" t="s">
        <v>7</v>
      </c>
      <c r="AM322" t="s">
        <v>120</v>
      </c>
      <c r="AN322" s="9">
        <v>0</v>
      </c>
      <c r="AO322" t="s">
        <v>122</v>
      </c>
      <c r="AP322" t="s">
        <v>7</v>
      </c>
      <c r="AQ322">
        <v>1</v>
      </c>
      <c r="AR322">
        <v>1</v>
      </c>
      <c r="AS322" t="s">
        <v>133</v>
      </c>
      <c r="AT322" t="s">
        <v>123</v>
      </c>
      <c r="AU322" t="s">
        <v>124</v>
      </c>
      <c r="AW322" t="s">
        <v>7</v>
      </c>
      <c r="AX322" t="s">
        <v>122</v>
      </c>
      <c r="BA322">
        <v>-3700000</v>
      </c>
      <c r="BB322" t="s">
        <v>120</v>
      </c>
      <c r="BC322">
        <v>0</v>
      </c>
      <c r="BE322" t="s">
        <v>125</v>
      </c>
      <c r="BF322">
        <v>1</v>
      </c>
      <c r="BG322">
        <v>19717</v>
      </c>
      <c r="BH322">
        <v>1005199</v>
      </c>
      <c r="BI322" t="s">
        <v>109</v>
      </c>
      <c r="BJ322" t="s">
        <v>126</v>
      </c>
      <c r="BL322" t="s">
        <v>127</v>
      </c>
      <c r="BM322" t="s">
        <v>128</v>
      </c>
      <c r="BN322" t="s">
        <v>129</v>
      </c>
      <c r="BO322">
        <v>85948</v>
      </c>
      <c r="BQ322">
        <v>1370</v>
      </c>
      <c r="BR322">
        <v>114324</v>
      </c>
      <c r="BS322" t="s">
        <v>130</v>
      </c>
      <c r="BT322">
        <v>2126</v>
      </c>
      <c r="BU322" t="s">
        <v>109</v>
      </c>
      <c r="BV322">
        <v>0</v>
      </c>
      <c r="BW322" s="9">
        <v>0</v>
      </c>
      <c r="BX322" t="s">
        <v>430</v>
      </c>
      <c r="BY322" t="s">
        <v>431</v>
      </c>
      <c r="BZ322" t="s">
        <v>432</v>
      </c>
      <c r="CA322" t="s">
        <v>132</v>
      </c>
      <c r="CD322" t="s">
        <v>433</v>
      </c>
      <c r="CE322" t="s">
        <v>133</v>
      </c>
      <c r="CF322" t="s">
        <v>434</v>
      </c>
      <c r="CG322" t="s">
        <v>435</v>
      </c>
      <c r="CH322" t="s">
        <v>436</v>
      </c>
      <c r="CI322" t="s">
        <v>437</v>
      </c>
      <c r="CJ322" t="s">
        <v>155</v>
      </c>
      <c r="CM322" t="s">
        <v>7</v>
      </c>
    </row>
    <row r="323" spans="1:91">
      <c r="A323" t="s">
        <v>109</v>
      </c>
      <c r="B323" t="s">
        <v>174</v>
      </c>
      <c r="C323" t="s">
        <v>175</v>
      </c>
      <c r="D323" t="s">
        <v>197</v>
      </c>
      <c r="E323" t="s">
        <v>349</v>
      </c>
      <c r="F323" t="s">
        <v>113</v>
      </c>
      <c r="G323" t="s">
        <v>109</v>
      </c>
      <c r="H323">
        <v>1</v>
      </c>
      <c r="I323" s="9">
        <v>0</v>
      </c>
      <c r="J323">
        <v>1</v>
      </c>
      <c r="L323">
        <v>1747077</v>
      </c>
      <c r="M323" t="s">
        <v>7</v>
      </c>
      <c r="N323" t="s">
        <v>438</v>
      </c>
      <c r="O323" s="9">
        <v>0</v>
      </c>
      <c r="P323">
        <v>1754724</v>
      </c>
      <c r="Q323" t="s">
        <v>116</v>
      </c>
      <c r="S323">
        <v>3.63</v>
      </c>
      <c r="T323" s="10" t="s">
        <v>250</v>
      </c>
      <c r="U323">
        <v>1754724</v>
      </c>
      <c r="V323">
        <v>1</v>
      </c>
      <c r="W323" t="s">
        <v>200</v>
      </c>
      <c r="X323" t="s">
        <v>119</v>
      </c>
      <c r="Y323">
        <v>3</v>
      </c>
      <c r="Z323" s="16">
        <v>474711.27077890001</v>
      </c>
      <c r="AA323">
        <v>1</v>
      </c>
      <c r="AB323" s="10">
        <v>474711.27077890001</v>
      </c>
      <c r="AC323" t="s">
        <v>122</v>
      </c>
      <c r="AD323" t="s">
        <v>109</v>
      </c>
      <c r="AE323" t="s">
        <v>133</v>
      </c>
      <c r="AF323" t="s">
        <v>121</v>
      </c>
      <c r="AG323" t="s">
        <v>109</v>
      </c>
      <c r="AH323" t="s">
        <v>109</v>
      </c>
      <c r="AI323">
        <v>0.32</v>
      </c>
      <c r="AJ323">
        <v>1442160822.6199901</v>
      </c>
      <c r="AK323">
        <v>3.95</v>
      </c>
      <c r="AL323" t="s">
        <v>7</v>
      </c>
      <c r="AM323" t="s">
        <v>122</v>
      </c>
      <c r="AN323" s="9">
        <v>0</v>
      </c>
      <c r="AO323" t="s">
        <v>120</v>
      </c>
      <c r="AP323" t="s">
        <v>7</v>
      </c>
      <c r="AQ323">
        <v>1</v>
      </c>
      <c r="AR323">
        <v>1</v>
      </c>
      <c r="AS323" t="s">
        <v>133</v>
      </c>
      <c r="AT323" t="s">
        <v>123</v>
      </c>
      <c r="AU323" t="s">
        <v>350</v>
      </c>
      <c r="AV323" t="s">
        <v>439</v>
      </c>
      <c r="AW323" t="s">
        <v>7</v>
      </c>
      <c r="AX323" t="s">
        <v>122</v>
      </c>
      <c r="AY323" t="s">
        <v>109</v>
      </c>
      <c r="BA323">
        <v>474711.27077900001</v>
      </c>
      <c r="BB323" t="s">
        <v>120</v>
      </c>
      <c r="BC323">
        <v>0</v>
      </c>
      <c r="BD323" t="s">
        <v>440</v>
      </c>
      <c r="BE323" t="s">
        <v>125</v>
      </c>
      <c r="BF323">
        <v>1</v>
      </c>
      <c r="BG323">
        <v>19717</v>
      </c>
      <c r="BH323">
        <v>1005199</v>
      </c>
      <c r="BI323" t="s">
        <v>109</v>
      </c>
      <c r="BJ323" t="s">
        <v>126</v>
      </c>
      <c r="BL323" t="s">
        <v>127</v>
      </c>
      <c r="BM323" t="s">
        <v>128</v>
      </c>
      <c r="BN323" t="s">
        <v>129</v>
      </c>
      <c r="BO323">
        <v>85948</v>
      </c>
      <c r="BQ323">
        <v>0</v>
      </c>
      <c r="BR323">
        <v>758422</v>
      </c>
      <c r="BS323" t="s">
        <v>130</v>
      </c>
      <c r="BT323">
        <v>0</v>
      </c>
      <c r="BU323" t="s">
        <v>109</v>
      </c>
      <c r="BV323">
        <v>0</v>
      </c>
      <c r="BW323">
        <v>3.95</v>
      </c>
      <c r="BX323" t="s">
        <v>398</v>
      </c>
      <c r="BY323" t="s">
        <v>254</v>
      </c>
      <c r="BZ323" t="s">
        <v>109</v>
      </c>
      <c r="CA323" t="s">
        <v>149</v>
      </c>
      <c r="CD323" t="s">
        <v>109</v>
      </c>
      <c r="CE323" t="s">
        <v>133</v>
      </c>
      <c r="CF323" t="s">
        <v>172</v>
      </c>
      <c r="CG323" t="s">
        <v>135</v>
      </c>
      <c r="CI323" t="s">
        <v>441</v>
      </c>
      <c r="CJ323" t="s">
        <v>155</v>
      </c>
      <c r="CM323" t="s">
        <v>7</v>
      </c>
    </row>
    <row r="324" spans="1:91">
      <c r="A324" t="s">
        <v>109</v>
      </c>
      <c r="B324" t="s">
        <v>174</v>
      </c>
      <c r="C324" t="s">
        <v>175</v>
      </c>
      <c r="D324" t="s">
        <v>197</v>
      </c>
      <c r="E324" t="s">
        <v>349</v>
      </c>
      <c r="F324" t="s">
        <v>113</v>
      </c>
      <c r="G324" t="s">
        <v>109</v>
      </c>
      <c r="H324">
        <v>1</v>
      </c>
      <c r="I324" s="9">
        <v>0</v>
      </c>
      <c r="J324">
        <v>1</v>
      </c>
      <c r="L324">
        <v>1747073</v>
      </c>
      <c r="M324" t="s">
        <v>7</v>
      </c>
      <c r="N324" t="s">
        <v>438</v>
      </c>
      <c r="O324" s="9">
        <v>0</v>
      </c>
      <c r="P324">
        <v>1754720</v>
      </c>
      <c r="Q324" t="s">
        <v>116</v>
      </c>
      <c r="S324">
        <v>3.63</v>
      </c>
      <c r="T324" s="10" t="s">
        <v>250</v>
      </c>
      <c r="U324">
        <v>1754720</v>
      </c>
      <c r="V324">
        <v>1</v>
      </c>
      <c r="W324" t="s">
        <v>200</v>
      </c>
      <c r="X324" t="s">
        <v>119</v>
      </c>
      <c r="Y324">
        <v>3</v>
      </c>
      <c r="Z324" s="16">
        <v>116.51967408</v>
      </c>
      <c r="AA324">
        <v>1</v>
      </c>
      <c r="AB324" s="10">
        <v>116.51967408</v>
      </c>
      <c r="AC324" t="s">
        <v>122</v>
      </c>
      <c r="AD324" t="s">
        <v>109</v>
      </c>
      <c r="AE324" t="s">
        <v>133</v>
      </c>
      <c r="AF324" t="s">
        <v>121</v>
      </c>
      <c r="AG324" t="s">
        <v>109</v>
      </c>
      <c r="AH324" t="s">
        <v>109</v>
      </c>
      <c r="AI324">
        <v>0.32</v>
      </c>
      <c r="AJ324">
        <v>353983.82</v>
      </c>
      <c r="AK324">
        <v>3.95</v>
      </c>
      <c r="AL324" t="s">
        <v>7</v>
      </c>
      <c r="AM324" t="s">
        <v>122</v>
      </c>
      <c r="AN324" s="9">
        <v>0</v>
      </c>
      <c r="AO324" t="s">
        <v>120</v>
      </c>
      <c r="AP324" t="s">
        <v>7</v>
      </c>
      <c r="AQ324">
        <v>1</v>
      </c>
      <c r="AR324">
        <v>1</v>
      </c>
      <c r="AS324" t="s">
        <v>133</v>
      </c>
      <c r="AT324" t="s">
        <v>123</v>
      </c>
      <c r="AU324" t="s">
        <v>350</v>
      </c>
      <c r="AV324" t="s">
        <v>439</v>
      </c>
      <c r="AW324" t="s">
        <v>7</v>
      </c>
      <c r="AX324" t="s">
        <v>122</v>
      </c>
      <c r="AY324" t="s">
        <v>109</v>
      </c>
      <c r="BA324">
        <v>116.51967399999999</v>
      </c>
      <c r="BB324" t="s">
        <v>120</v>
      </c>
      <c r="BC324">
        <v>0</v>
      </c>
      <c r="BD324" t="s">
        <v>440</v>
      </c>
      <c r="BE324" t="s">
        <v>125</v>
      </c>
      <c r="BF324">
        <v>1</v>
      </c>
      <c r="BG324">
        <v>19717</v>
      </c>
      <c r="BH324">
        <v>1005199</v>
      </c>
      <c r="BI324" t="s">
        <v>109</v>
      </c>
      <c r="BJ324" t="s">
        <v>126</v>
      </c>
      <c r="BL324" t="s">
        <v>127</v>
      </c>
      <c r="BM324" t="s">
        <v>128</v>
      </c>
      <c r="BN324" t="s">
        <v>129</v>
      </c>
      <c r="BO324">
        <v>85948</v>
      </c>
      <c r="BQ324">
        <v>0</v>
      </c>
      <c r="BR324">
        <v>758413</v>
      </c>
      <c r="BS324" t="s">
        <v>130</v>
      </c>
      <c r="BT324">
        <v>0</v>
      </c>
      <c r="BU324" t="s">
        <v>109</v>
      </c>
      <c r="BV324">
        <v>0</v>
      </c>
      <c r="BW324">
        <v>3.95</v>
      </c>
      <c r="BX324" t="s">
        <v>442</v>
      </c>
      <c r="BY324" t="s">
        <v>254</v>
      </c>
      <c r="BZ324" t="s">
        <v>109</v>
      </c>
      <c r="CA324" t="s">
        <v>149</v>
      </c>
      <c r="CD324" t="s">
        <v>109</v>
      </c>
      <c r="CE324" t="s">
        <v>133</v>
      </c>
      <c r="CF324" t="s">
        <v>172</v>
      </c>
      <c r="CG324" t="s">
        <v>135</v>
      </c>
      <c r="CI324" t="s">
        <v>441</v>
      </c>
      <c r="CJ324" t="s">
        <v>155</v>
      </c>
      <c r="CM324" t="s">
        <v>7</v>
      </c>
    </row>
    <row r="325" spans="1:91">
      <c r="A325" t="s">
        <v>109</v>
      </c>
      <c r="B325" t="s">
        <v>174</v>
      </c>
      <c r="C325" t="s">
        <v>175</v>
      </c>
      <c r="D325" t="s">
        <v>197</v>
      </c>
      <c r="E325" t="s">
        <v>349</v>
      </c>
      <c r="F325" t="s">
        <v>113</v>
      </c>
      <c r="G325" t="s">
        <v>109</v>
      </c>
      <c r="H325">
        <v>1</v>
      </c>
      <c r="I325" s="9">
        <v>0</v>
      </c>
      <c r="J325">
        <v>1</v>
      </c>
      <c r="L325">
        <v>1747069</v>
      </c>
      <c r="M325" t="s">
        <v>7</v>
      </c>
      <c r="N325" t="s">
        <v>268</v>
      </c>
      <c r="O325" s="9">
        <v>0</v>
      </c>
      <c r="P325">
        <v>1754716</v>
      </c>
      <c r="Q325" t="s">
        <v>116</v>
      </c>
      <c r="S325">
        <v>3.63</v>
      </c>
      <c r="T325" s="10" t="s">
        <v>250</v>
      </c>
      <c r="U325">
        <v>1754716</v>
      </c>
      <c r="V325">
        <v>1</v>
      </c>
      <c r="W325" t="s">
        <v>200</v>
      </c>
      <c r="X325" t="s">
        <v>137</v>
      </c>
      <c r="Y325">
        <v>3</v>
      </c>
      <c r="Z325" s="16">
        <v>-27861.68184628</v>
      </c>
      <c r="AA325">
        <v>1</v>
      </c>
      <c r="AB325" s="10">
        <v>-27861.68184628</v>
      </c>
      <c r="AC325" t="s">
        <v>122</v>
      </c>
      <c r="AD325" t="s">
        <v>109</v>
      </c>
      <c r="AE325" t="s">
        <v>133</v>
      </c>
      <c r="AF325" t="s">
        <v>121</v>
      </c>
      <c r="AG325" t="s">
        <v>109</v>
      </c>
      <c r="AH325" t="s">
        <v>109</v>
      </c>
      <c r="AI325">
        <v>0.32</v>
      </c>
      <c r="AJ325">
        <v>-84643084.090000004</v>
      </c>
      <c r="AK325">
        <v>3.95</v>
      </c>
      <c r="AL325" t="s">
        <v>7</v>
      </c>
      <c r="AM325" t="s">
        <v>122</v>
      </c>
      <c r="AN325" s="9">
        <v>0</v>
      </c>
      <c r="AO325" t="s">
        <v>120</v>
      </c>
      <c r="AP325" t="s">
        <v>7</v>
      </c>
      <c r="AQ325">
        <v>1</v>
      </c>
      <c r="AR325">
        <v>1</v>
      </c>
      <c r="AS325" t="s">
        <v>133</v>
      </c>
      <c r="AT325" t="s">
        <v>123</v>
      </c>
      <c r="AU325" t="s">
        <v>350</v>
      </c>
      <c r="AV325" t="s">
        <v>439</v>
      </c>
      <c r="AW325" t="s">
        <v>7</v>
      </c>
      <c r="AX325" t="s">
        <v>122</v>
      </c>
      <c r="AY325" t="s">
        <v>109</v>
      </c>
      <c r="BA325">
        <v>-27861.681845999999</v>
      </c>
      <c r="BB325" t="s">
        <v>120</v>
      </c>
      <c r="BC325">
        <v>0</v>
      </c>
      <c r="BD325" t="s">
        <v>440</v>
      </c>
      <c r="BE325" t="s">
        <v>125</v>
      </c>
      <c r="BF325">
        <v>1</v>
      </c>
      <c r="BG325">
        <v>19717</v>
      </c>
      <c r="BH325">
        <v>1005199</v>
      </c>
      <c r="BI325" t="s">
        <v>109</v>
      </c>
      <c r="BJ325" t="s">
        <v>126</v>
      </c>
      <c r="BL325" t="s">
        <v>127</v>
      </c>
      <c r="BM325" t="s">
        <v>128</v>
      </c>
      <c r="BN325" t="s">
        <v>129</v>
      </c>
      <c r="BO325">
        <v>85948</v>
      </c>
      <c r="BQ325">
        <v>0</v>
      </c>
      <c r="BR325">
        <v>758436</v>
      </c>
      <c r="BS325" t="s">
        <v>130</v>
      </c>
      <c r="BT325">
        <v>0</v>
      </c>
      <c r="BU325" t="s">
        <v>109</v>
      </c>
      <c r="BV325">
        <v>0</v>
      </c>
      <c r="BW325">
        <v>3.95</v>
      </c>
      <c r="BX325" t="s">
        <v>438</v>
      </c>
      <c r="BY325" t="s">
        <v>254</v>
      </c>
      <c r="BZ325" t="s">
        <v>109</v>
      </c>
      <c r="CA325" t="s">
        <v>132</v>
      </c>
      <c r="CD325" t="s">
        <v>109</v>
      </c>
      <c r="CE325" t="s">
        <v>133</v>
      </c>
      <c r="CF325" t="s">
        <v>172</v>
      </c>
      <c r="CG325" t="s">
        <v>135</v>
      </c>
      <c r="CI325" t="s">
        <v>164</v>
      </c>
      <c r="CJ325" t="s">
        <v>155</v>
      </c>
      <c r="CM325" t="s">
        <v>7</v>
      </c>
    </row>
    <row r="326" spans="1:91">
      <c r="A326" t="s">
        <v>109</v>
      </c>
      <c r="B326" t="s">
        <v>174</v>
      </c>
      <c r="C326" t="s">
        <v>175</v>
      </c>
      <c r="D326" t="s">
        <v>197</v>
      </c>
      <c r="E326" t="s">
        <v>349</v>
      </c>
      <c r="F326" t="s">
        <v>113</v>
      </c>
      <c r="G326" t="s">
        <v>109</v>
      </c>
      <c r="H326">
        <v>1</v>
      </c>
      <c r="I326" s="9">
        <v>0</v>
      </c>
      <c r="J326">
        <v>1</v>
      </c>
      <c r="L326">
        <v>1735368</v>
      </c>
      <c r="M326" t="s">
        <v>7</v>
      </c>
      <c r="N326" t="s">
        <v>443</v>
      </c>
      <c r="O326" s="9">
        <v>0</v>
      </c>
      <c r="P326">
        <v>1734769</v>
      </c>
      <c r="Q326" t="s">
        <v>116</v>
      </c>
      <c r="S326">
        <v>3.63</v>
      </c>
      <c r="T326" s="10" t="s">
        <v>250</v>
      </c>
      <c r="U326">
        <v>1734769</v>
      </c>
      <c r="V326">
        <v>1</v>
      </c>
      <c r="W326" t="s">
        <v>200</v>
      </c>
      <c r="X326" t="s">
        <v>137</v>
      </c>
      <c r="Y326">
        <v>3</v>
      </c>
      <c r="Z326" s="16">
        <v>-373586.80973123002</v>
      </c>
      <c r="AA326">
        <v>1</v>
      </c>
      <c r="AB326" s="10">
        <v>-373586.80973123002</v>
      </c>
      <c r="AC326" t="s">
        <v>122</v>
      </c>
      <c r="AD326" t="s">
        <v>109</v>
      </c>
      <c r="AE326" t="s">
        <v>133</v>
      </c>
      <c r="AF326" t="s">
        <v>121</v>
      </c>
      <c r="AG326" t="s">
        <v>109</v>
      </c>
      <c r="AH326" t="s">
        <v>109</v>
      </c>
      <c r="AI326">
        <v>0.32</v>
      </c>
      <c r="AJ326">
        <v>-1134947270.0699899</v>
      </c>
      <c r="AK326">
        <v>3.95</v>
      </c>
      <c r="AL326" t="s">
        <v>7</v>
      </c>
      <c r="AM326" t="s">
        <v>122</v>
      </c>
      <c r="AN326" s="9">
        <v>0</v>
      </c>
      <c r="AO326" t="s">
        <v>120</v>
      </c>
      <c r="AP326" t="s">
        <v>7</v>
      </c>
      <c r="AQ326">
        <v>1</v>
      </c>
      <c r="AR326">
        <v>1</v>
      </c>
      <c r="AS326" t="s">
        <v>133</v>
      </c>
      <c r="AT326" t="s">
        <v>123</v>
      </c>
      <c r="AU326" t="s">
        <v>350</v>
      </c>
      <c r="AV326" t="s">
        <v>439</v>
      </c>
      <c r="AW326" t="s">
        <v>7</v>
      </c>
      <c r="AX326" t="s">
        <v>122</v>
      </c>
      <c r="AY326" t="s">
        <v>109</v>
      </c>
      <c r="BA326">
        <v>-373586.80973099999</v>
      </c>
      <c r="BB326" t="s">
        <v>120</v>
      </c>
      <c r="BC326">
        <v>0</v>
      </c>
      <c r="BD326" t="s">
        <v>440</v>
      </c>
      <c r="BE326" t="s">
        <v>125</v>
      </c>
      <c r="BF326">
        <v>1</v>
      </c>
      <c r="BG326">
        <v>19717</v>
      </c>
      <c r="BH326">
        <v>1005199</v>
      </c>
      <c r="BI326" t="s">
        <v>109</v>
      </c>
      <c r="BJ326" t="s">
        <v>126</v>
      </c>
      <c r="BL326" t="s">
        <v>127</v>
      </c>
      <c r="BM326" t="s">
        <v>128</v>
      </c>
      <c r="BN326" t="s">
        <v>129</v>
      </c>
      <c r="BO326">
        <v>85948</v>
      </c>
      <c r="BQ326">
        <v>0</v>
      </c>
      <c r="BR326">
        <v>758408</v>
      </c>
      <c r="BS326" t="s">
        <v>130</v>
      </c>
      <c r="BT326">
        <v>0</v>
      </c>
      <c r="BU326" t="s">
        <v>109</v>
      </c>
      <c r="BV326">
        <v>0</v>
      </c>
      <c r="BW326">
        <v>3.95</v>
      </c>
      <c r="BX326" t="s">
        <v>438</v>
      </c>
      <c r="BY326" t="s">
        <v>254</v>
      </c>
      <c r="BZ326" t="s">
        <v>109</v>
      </c>
      <c r="CA326" t="s">
        <v>132</v>
      </c>
      <c r="CD326" t="s">
        <v>109</v>
      </c>
      <c r="CE326" t="s">
        <v>133</v>
      </c>
      <c r="CF326" t="s">
        <v>172</v>
      </c>
      <c r="CG326" t="s">
        <v>135</v>
      </c>
      <c r="CI326" t="s">
        <v>437</v>
      </c>
      <c r="CJ326" t="s">
        <v>155</v>
      </c>
      <c r="CM326" t="s">
        <v>7</v>
      </c>
    </row>
    <row r="327" spans="1:91">
      <c r="A327" t="s">
        <v>109</v>
      </c>
      <c r="B327" t="s">
        <v>156</v>
      </c>
      <c r="C327" t="s">
        <v>111</v>
      </c>
      <c r="D327" t="s">
        <v>157</v>
      </c>
      <c r="E327" t="s">
        <v>158</v>
      </c>
      <c r="F327" t="s">
        <v>159</v>
      </c>
      <c r="G327" t="s">
        <v>109</v>
      </c>
      <c r="H327">
        <v>1</v>
      </c>
      <c r="I327" s="9">
        <v>0</v>
      </c>
      <c r="J327">
        <v>1</v>
      </c>
      <c r="L327">
        <v>1735361</v>
      </c>
      <c r="M327" t="s">
        <v>7</v>
      </c>
      <c r="N327" t="s">
        <v>282</v>
      </c>
      <c r="O327" s="9">
        <v>0</v>
      </c>
      <c r="P327">
        <v>1734762</v>
      </c>
      <c r="S327" s="9">
        <v>0</v>
      </c>
      <c r="T327" s="10" t="s">
        <v>161</v>
      </c>
      <c r="U327">
        <v>1734762</v>
      </c>
      <c r="V327">
        <v>1</v>
      </c>
      <c r="X327" t="s">
        <v>119</v>
      </c>
      <c r="Y327">
        <v>0</v>
      </c>
      <c r="Z327" s="16">
        <v>812.29</v>
      </c>
      <c r="AA327">
        <v>1</v>
      </c>
      <c r="AB327" s="10">
        <v>812.29</v>
      </c>
      <c r="AC327" t="s">
        <v>120</v>
      </c>
      <c r="AF327" t="s">
        <v>146</v>
      </c>
      <c r="AI327">
        <v>0</v>
      </c>
      <c r="AJ327" s="9">
        <v>0</v>
      </c>
      <c r="AK327" s="9">
        <v>0</v>
      </c>
      <c r="AL327" t="s">
        <v>7</v>
      </c>
      <c r="AM327" t="s">
        <v>120</v>
      </c>
      <c r="AN327" s="9">
        <v>0</v>
      </c>
      <c r="AO327" t="s">
        <v>122</v>
      </c>
      <c r="AQ327">
        <v>0</v>
      </c>
      <c r="AR327" s="9">
        <v>0</v>
      </c>
      <c r="AT327" t="s">
        <v>123</v>
      </c>
      <c r="AU327" t="s">
        <v>157</v>
      </c>
      <c r="AX327" t="s">
        <v>122</v>
      </c>
      <c r="BA327">
        <v>0</v>
      </c>
      <c r="BB327" t="s">
        <v>120</v>
      </c>
      <c r="BC327">
        <v>0</v>
      </c>
      <c r="BD327" t="s">
        <v>440</v>
      </c>
      <c r="BE327" t="s">
        <v>125</v>
      </c>
      <c r="BF327">
        <v>1</v>
      </c>
      <c r="BG327">
        <v>19717</v>
      </c>
      <c r="BH327">
        <v>1005199</v>
      </c>
      <c r="BI327" t="s">
        <v>109</v>
      </c>
      <c r="BJ327" t="s">
        <v>126</v>
      </c>
      <c r="BL327" t="s">
        <v>127</v>
      </c>
      <c r="BM327" t="s">
        <v>128</v>
      </c>
      <c r="BN327" t="s">
        <v>129</v>
      </c>
      <c r="BO327">
        <v>85948</v>
      </c>
      <c r="BQ327">
        <v>1370</v>
      </c>
      <c r="BR327">
        <v>1000873</v>
      </c>
      <c r="BS327" t="s">
        <v>130</v>
      </c>
      <c r="BT327">
        <v>0</v>
      </c>
      <c r="BU327" t="s">
        <v>109</v>
      </c>
      <c r="BV327">
        <v>0</v>
      </c>
      <c r="BW327" s="9">
        <v>0</v>
      </c>
      <c r="BX327" t="s">
        <v>163</v>
      </c>
      <c r="BZ327" t="s">
        <v>109</v>
      </c>
      <c r="CA327" t="s">
        <v>132</v>
      </c>
      <c r="CD327" t="s">
        <v>109</v>
      </c>
      <c r="CF327" t="s">
        <v>161</v>
      </c>
      <c r="CG327" t="s">
        <v>152</v>
      </c>
      <c r="CI327" t="s">
        <v>284</v>
      </c>
      <c r="CM327" t="s">
        <v>7</v>
      </c>
    </row>
    <row r="328" spans="1:91">
      <c r="A328" t="s">
        <v>109</v>
      </c>
      <c r="B328" t="s">
        <v>174</v>
      </c>
      <c r="C328" t="s">
        <v>175</v>
      </c>
      <c r="D328" t="s">
        <v>197</v>
      </c>
      <c r="E328" t="s">
        <v>349</v>
      </c>
      <c r="F328" t="s">
        <v>113</v>
      </c>
      <c r="G328" t="s">
        <v>109</v>
      </c>
      <c r="H328">
        <v>1</v>
      </c>
      <c r="I328" s="9">
        <v>0</v>
      </c>
      <c r="J328">
        <v>1</v>
      </c>
      <c r="L328">
        <v>1747078</v>
      </c>
      <c r="M328" t="s">
        <v>7</v>
      </c>
      <c r="N328" t="s">
        <v>438</v>
      </c>
      <c r="O328" s="9">
        <v>0</v>
      </c>
      <c r="P328">
        <v>1754725</v>
      </c>
      <c r="Q328" t="s">
        <v>116</v>
      </c>
      <c r="S328">
        <v>3.63</v>
      </c>
      <c r="T328" s="10" t="s">
        <v>250</v>
      </c>
      <c r="U328">
        <v>1754725</v>
      </c>
      <c r="V328">
        <v>1</v>
      </c>
      <c r="W328" t="s">
        <v>200</v>
      </c>
      <c r="X328" t="s">
        <v>119</v>
      </c>
      <c r="Y328">
        <v>3</v>
      </c>
      <c r="Z328" s="16">
        <v>6048.4960357099999</v>
      </c>
      <c r="AA328">
        <v>1</v>
      </c>
      <c r="AB328" s="10">
        <v>6048.4960357099999</v>
      </c>
      <c r="AC328" t="s">
        <v>122</v>
      </c>
      <c r="AD328" t="s">
        <v>109</v>
      </c>
      <c r="AE328" t="s">
        <v>133</v>
      </c>
      <c r="AF328" t="s">
        <v>121</v>
      </c>
      <c r="AG328" t="s">
        <v>109</v>
      </c>
      <c r="AH328" t="s">
        <v>109</v>
      </c>
      <c r="AI328">
        <v>0.32</v>
      </c>
      <c r="AJ328">
        <v>18375177.829999998</v>
      </c>
      <c r="AK328">
        <v>3.95</v>
      </c>
      <c r="AL328" t="s">
        <v>7</v>
      </c>
      <c r="AM328" t="s">
        <v>122</v>
      </c>
      <c r="AN328" s="9">
        <v>0</v>
      </c>
      <c r="AO328" t="s">
        <v>120</v>
      </c>
      <c r="AP328" t="s">
        <v>7</v>
      </c>
      <c r="AQ328">
        <v>1</v>
      </c>
      <c r="AR328">
        <v>1</v>
      </c>
      <c r="AS328" t="s">
        <v>133</v>
      </c>
      <c r="AT328" t="s">
        <v>123</v>
      </c>
      <c r="AU328" t="s">
        <v>350</v>
      </c>
      <c r="AV328" t="s">
        <v>439</v>
      </c>
      <c r="AW328" t="s">
        <v>7</v>
      </c>
      <c r="AX328" t="s">
        <v>122</v>
      </c>
      <c r="AY328" t="s">
        <v>109</v>
      </c>
      <c r="BA328">
        <v>6048.4960359999995</v>
      </c>
      <c r="BB328" t="s">
        <v>120</v>
      </c>
      <c r="BC328">
        <v>0</v>
      </c>
      <c r="BD328" t="s">
        <v>440</v>
      </c>
      <c r="BE328" t="s">
        <v>125</v>
      </c>
      <c r="BF328">
        <v>1</v>
      </c>
      <c r="BG328">
        <v>19717</v>
      </c>
      <c r="BH328">
        <v>1005199</v>
      </c>
      <c r="BI328" t="s">
        <v>109</v>
      </c>
      <c r="BJ328" t="s">
        <v>126</v>
      </c>
      <c r="BL328" t="s">
        <v>127</v>
      </c>
      <c r="BM328" t="s">
        <v>128</v>
      </c>
      <c r="BN328" t="s">
        <v>129</v>
      </c>
      <c r="BO328">
        <v>85948</v>
      </c>
      <c r="BQ328">
        <v>0</v>
      </c>
      <c r="BR328">
        <v>758428</v>
      </c>
      <c r="BS328" t="s">
        <v>130</v>
      </c>
      <c r="BT328">
        <v>0</v>
      </c>
      <c r="BU328" t="s">
        <v>109</v>
      </c>
      <c r="BV328">
        <v>0</v>
      </c>
      <c r="BW328">
        <v>3.95</v>
      </c>
      <c r="BX328" t="s">
        <v>444</v>
      </c>
      <c r="BY328" t="s">
        <v>254</v>
      </c>
      <c r="BZ328" t="s">
        <v>109</v>
      </c>
      <c r="CA328" t="s">
        <v>149</v>
      </c>
      <c r="CD328" t="s">
        <v>109</v>
      </c>
      <c r="CE328" t="s">
        <v>133</v>
      </c>
      <c r="CF328" t="s">
        <v>172</v>
      </c>
      <c r="CG328" t="s">
        <v>135</v>
      </c>
      <c r="CI328" t="s">
        <v>441</v>
      </c>
      <c r="CJ328" t="s">
        <v>155</v>
      </c>
      <c r="CM328" t="s">
        <v>7</v>
      </c>
    </row>
    <row r="329" spans="1:91">
      <c r="A329" t="s">
        <v>109</v>
      </c>
      <c r="B329" t="s">
        <v>174</v>
      </c>
      <c r="C329" t="s">
        <v>175</v>
      </c>
      <c r="D329" t="s">
        <v>197</v>
      </c>
      <c r="E329" t="s">
        <v>349</v>
      </c>
      <c r="F329" t="s">
        <v>113</v>
      </c>
      <c r="G329" t="s">
        <v>109</v>
      </c>
      <c r="H329">
        <v>1</v>
      </c>
      <c r="I329" s="9">
        <v>0</v>
      </c>
      <c r="J329">
        <v>1</v>
      </c>
      <c r="L329">
        <v>1747072</v>
      </c>
      <c r="M329" t="s">
        <v>7</v>
      </c>
      <c r="N329" t="s">
        <v>445</v>
      </c>
      <c r="O329" s="9">
        <v>0</v>
      </c>
      <c r="P329">
        <v>1754719</v>
      </c>
      <c r="Q329" t="s">
        <v>116</v>
      </c>
      <c r="S329">
        <v>3.63</v>
      </c>
      <c r="T329" s="10" t="s">
        <v>250</v>
      </c>
      <c r="U329">
        <v>1754719</v>
      </c>
      <c r="V329">
        <v>1</v>
      </c>
      <c r="W329" t="s">
        <v>200</v>
      </c>
      <c r="X329" t="s">
        <v>137</v>
      </c>
      <c r="Y329">
        <v>3</v>
      </c>
      <c r="Z329" s="16">
        <v>-45327.800444109998</v>
      </c>
      <c r="AA329">
        <v>1</v>
      </c>
      <c r="AB329" s="10">
        <v>-45327.800444109998</v>
      </c>
      <c r="AC329" t="s">
        <v>122</v>
      </c>
      <c r="AD329" t="s">
        <v>109</v>
      </c>
      <c r="AE329" t="s">
        <v>133</v>
      </c>
      <c r="AF329" t="s">
        <v>121</v>
      </c>
      <c r="AG329" t="s">
        <v>109</v>
      </c>
      <c r="AH329" t="s">
        <v>109</v>
      </c>
      <c r="AI329">
        <v>0.32</v>
      </c>
      <c r="AJ329">
        <v>-137704710.21000001</v>
      </c>
      <c r="AK329">
        <v>3.95</v>
      </c>
      <c r="AL329" t="s">
        <v>7</v>
      </c>
      <c r="AM329" t="s">
        <v>122</v>
      </c>
      <c r="AN329" s="9">
        <v>0</v>
      </c>
      <c r="AO329" t="s">
        <v>120</v>
      </c>
      <c r="AP329" t="s">
        <v>7</v>
      </c>
      <c r="AQ329">
        <v>1</v>
      </c>
      <c r="AR329">
        <v>1</v>
      </c>
      <c r="AS329" t="s">
        <v>133</v>
      </c>
      <c r="AT329" t="s">
        <v>123</v>
      </c>
      <c r="AU329" t="s">
        <v>350</v>
      </c>
      <c r="AV329" t="s">
        <v>439</v>
      </c>
      <c r="AW329" t="s">
        <v>7</v>
      </c>
      <c r="AX329" t="s">
        <v>122</v>
      </c>
      <c r="AY329" t="s">
        <v>109</v>
      </c>
      <c r="BA329">
        <v>-45327.800444</v>
      </c>
      <c r="BB329" t="s">
        <v>120</v>
      </c>
      <c r="BC329">
        <v>0</v>
      </c>
      <c r="BD329" t="s">
        <v>440</v>
      </c>
      <c r="BE329" t="s">
        <v>125</v>
      </c>
      <c r="BF329">
        <v>1</v>
      </c>
      <c r="BG329">
        <v>19717</v>
      </c>
      <c r="BH329">
        <v>1005199</v>
      </c>
      <c r="BI329" t="s">
        <v>109</v>
      </c>
      <c r="BJ329" t="s">
        <v>126</v>
      </c>
      <c r="BL329" t="s">
        <v>127</v>
      </c>
      <c r="BM329" t="s">
        <v>128</v>
      </c>
      <c r="BN329" t="s">
        <v>129</v>
      </c>
      <c r="BO329">
        <v>85948</v>
      </c>
      <c r="BQ329">
        <v>0</v>
      </c>
      <c r="BR329">
        <v>758439</v>
      </c>
      <c r="BS329" t="s">
        <v>130</v>
      </c>
      <c r="BT329">
        <v>0</v>
      </c>
      <c r="BU329" t="s">
        <v>109</v>
      </c>
      <c r="BV329">
        <v>0</v>
      </c>
      <c r="BW329">
        <v>3.95</v>
      </c>
      <c r="BX329" t="s">
        <v>438</v>
      </c>
      <c r="BY329" t="s">
        <v>254</v>
      </c>
      <c r="BZ329" t="s">
        <v>109</v>
      </c>
      <c r="CA329" t="s">
        <v>132</v>
      </c>
      <c r="CD329" t="s">
        <v>109</v>
      </c>
      <c r="CE329" t="s">
        <v>133</v>
      </c>
      <c r="CF329" t="s">
        <v>172</v>
      </c>
      <c r="CG329" t="s">
        <v>135</v>
      </c>
      <c r="CI329" t="s">
        <v>281</v>
      </c>
      <c r="CJ329" t="s">
        <v>155</v>
      </c>
      <c r="CM329" t="s">
        <v>7</v>
      </c>
    </row>
    <row r="330" spans="1:91">
      <c r="A330" t="s">
        <v>109</v>
      </c>
      <c r="B330" t="s">
        <v>156</v>
      </c>
      <c r="C330" t="s">
        <v>175</v>
      </c>
      <c r="F330" t="s">
        <v>185</v>
      </c>
      <c r="G330" t="s">
        <v>109</v>
      </c>
      <c r="H330">
        <v>1</v>
      </c>
      <c r="I330" s="9">
        <v>0</v>
      </c>
      <c r="J330">
        <v>1</v>
      </c>
      <c r="L330">
        <v>1738068</v>
      </c>
      <c r="M330" t="s">
        <v>7</v>
      </c>
      <c r="N330" t="s">
        <v>186</v>
      </c>
      <c r="O330" s="9">
        <v>0</v>
      </c>
      <c r="P330">
        <v>1738063</v>
      </c>
      <c r="S330" s="9">
        <v>0</v>
      </c>
      <c r="T330" s="10" t="s">
        <v>161</v>
      </c>
      <c r="U330">
        <v>1738063</v>
      </c>
      <c r="V330">
        <v>1</v>
      </c>
      <c r="X330" t="s">
        <v>119</v>
      </c>
      <c r="Y330">
        <v>0</v>
      </c>
      <c r="Z330" s="16">
        <v>36931.64</v>
      </c>
      <c r="AA330">
        <v>1</v>
      </c>
      <c r="AB330" s="10">
        <v>36931.64</v>
      </c>
      <c r="AC330" t="s">
        <v>120</v>
      </c>
      <c r="AF330" t="s">
        <v>121</v>
      </c>
      <c r="AI330">
        <v>0</v>
      </c>
      <c r="AJ330" s="9">
        <v>0</v>
      </c>
      <c r="AK330" s="9">
        <v>0</v>
      </c>
      <c r="AL330" t="s">
        <v>7</v>
      </c>
      <c r="AM330" t="s">
        <v>120</v>
      </c>
      <c r="AN330" s="9">
        <v>0</v>
      </c>
      <c r="AO330" t="s">
        <v>122</v>
      </c>
      <c r="AQ330">
        <v>0</v>
      </c>
      <c r="AR330" s="9">
        <v>0</v>
      </c>
      <c r="AT330" t="s">
        <v>123</v>
      </c>
      <c r="AX330" t="s">
        <v>122</v>
      </c>
      <c r="BA330">
        <v>0</v>
      </c>
      <c r="BB330" t="s">
        <v>120</v>
      </c>
      <c r="BC330">
        <v>0</v>
      </c>
      <c r="BD330" t="s">
        <v>440</v>
      </c>
      <c r="BE330" t="s">
        <v>125</v>
      </c>
      <c r="BF330">
        <v>1</v>
      </c>
      <c r="BG330">
        <v>19717</v>
      </c>
      <c r="BH330">
        <v>1005199</v>
      </c>
      <c r="BI330" t="s">
        <v>109</v>
      </c>
      <c r="BJ330" t="s">
        <v>126</v>
      </c>
      <c r="BL330" t="s">
        <v>127</v>
      </c>
      <c r="BM330" t="s">
        <v>128</v>
      </c>
      <c r="BN330" t="s">
        <v>129</v>
      </c>
      <c r="BO330">
        <v>85948</v>
      </c>
      <c r="BQ330">
        <v>0</v>
      </c>
      <c r="BR330">
        <v>997371</v>
      </c>
      <c r="BS330" t="s">
        <v>130</v>
      </c>
      <c r="BT330">
        <v>0</v>
      </c>
      <c r="BU330" t="s">
        <v>446</v>
      </c>
      <c r="BV330">
        <v>0</v>
      </c>
      <c r="BW330" s="9">
        <v>0</v>
      </c>
      <c r="BX330" t="s">
        <v>190</v>
      </c>
      <c r="BZ330" t="s">
        <v>447</v>
      </c>
      <c r="CA330" t="s">
        <v>132</v>
      </c>
      <c r="CD330" t="s">
        <v>446</v>
      </c>
      <c r="CF330" t="s">
        <v>161</v>
      </c>
      <c r="CG330" t="s">
        <v>135</v>
      </c>
      <c r="CI330" t="s">
        <v>192</v>
      </c>
      <c r="CM330" t="s">
        <v>7</v>
      </c>
    </row>
    <row r="331" spans="1:91">
      <c r="A331" t="s">
        <v>109</v>
      </c>
      <c r="B331" t="s">
        <v>156</v>
      </c>
      <c r="C331" t="s">
        <v>175</v>
      </c>
      <c r="F331" t="s">
        <v>185</v>
      </c>
      <c r="G331" t="s">
        <v>109</v>
      </c>
      <c r="H331">
        <v>1</v>
      </c>
      <c r="I331" s="9">
        <v>0</v>
      </c>
      <c r="J331">
        <v>1</v>
      </c>
      <c r="L331">
        <v>1735821</v>
      </c>
      <c r="M331" t="s">
        <v>7</v>
      </c>
      <c r="N331" t="s">
        <v>448</v>
      </c>
      <c r="O331" s="9">
        <v>0</v>
      </c>
      <c r="P331">
        <v>1735310</v>
      </c>
      <c r="S331" s="9">
        <v>0</v>
      </c>
      <c r="T331" s="10" t="s">
        <v>161</v>
      </c>
      <c r="U331">
        <v>1735310</v>
      </c>
      <c r="V331">
        <v>1</v>
      </c>
      <c r="X331" t="s">
        <v>119</v>
      </c>
      <c r="Y331">
        <v>0</v>
      </c>
      <c r="Z331" s="16">
        <v>10000</v>
      </c>
      <c r="AA331">
        <v>1</v>
      </c>
      <c r="AB331" s="10">
        <v>10000</v>
      </c>
      <c r="AC331" t="s">
        <v>120</v>
      </c>
      <c r="AF331" t="s">
        <v>121</v>
      </c>
      <c r="AI331">
        <v>0</v>
      </c>
      <c r="AJ331" s="9">
        <v>0</v>
      </c>
      <c r="AK331" s="9">
        <v>0</v>
      </c>
      <c r="AL331" t="s">
        <v>7</v>
      </c>
      <c r="AM331" t="s">
        <v>120</v>
      </c>
      <c r="AN331" s="9">
        <v>0</v>
      </c>
      <c r="AO331" t="s">
        <v>122</v>
      </c>
      <c r="AQ331">
        <v>0</v>
      </c>
      <c r="AR331" s="9">
        <v>0</v>
      </c>
      <c r="AT331" t="s">
        <v>123</v>
      </c>
      <c r="AX331" t="s">
        <v>122</v>
      </c>
      <c r="BA331">
        <v>0</v>
      </c>
      <c r="BB331" t="s">
        <v>120</v>
      </c>
      <c r="BC331">
        <v>0</v>
      </c>
      <c r="BD331" t="s">
        <v>440</v>
      </c>
      <c r="BE331" t="s">
        <v>125</v>
      </c>
      <c r="BF331">
        <v>1</v>
      </c>
      <c r="BG331">
        <v>19717</v>
      </c>
      <c r="BH331">
        <v>1005199</v>
      </c>
      <c r="BI331" t="s">
        <v>109</v>
      </c>
      <c r="BJ331" t="s">
        <v>126</v>
      </c>
      <c r="BL331" t="s">
        <v>127</v>
      </c>
      <c r="BM331" t="s">
        <v>128</v>
      </c>
      <c r="BN331" t="s">
        <v>129</v>
      </c>
      <c r="BO331">
        <v>85948</v>
      </c>
      <c r="BQ331">
        <v>0</v>
      </c>
      <c r="BR331">
        <v>994740</v>
      </c>
      <c r="BS331" t="s">
        <v>130</v>
      </c>
      <c r="BT331">
        <v>0</v>
      </c>
      <c r="BU331" t="s">
        <v>449</v>
      </c>
      <c r="BV331">
        <v>0</v>
      </c>
      <c r="BW331" s="9">
        <v>0</v>
      </c>
      <c r="BX331" t="s">
        <v>190</v>
      </c>
      <c r="BZ331" t="s">
        <v>450</v>
      </c>
      <c r="CA331" t="s">
        <v>132</v>
      </c>
      <c r="CD331" t="s">
        <v>449</v>
      </c>
      <c r="CF331" t="s">
        <v>161</v>
      </c>
      <c r="CG331" t="s">
        <v>135</v>
      </c>
      <c r="CI331" t="s">
        <v>278</v>
      </c>
      <c r="CM331" t="s">
        <v>7</v>
      </c>
    </row>
    <row r="332" spans="1:91">
      <c r="A332" t="s">
        <v>109</v>
      </c>
      <c r="B332" t="s">
        <v>156</v>
      </c>
      <c r="C332" t="s">
        <v>175</v>
      </c>
      <c r="F332" t="s">
        <v>185</v>
      </c>
      <c r="G332" t="s">
        <v>109</v>
      </c>
      <c r="H332">
        <v>1</v>
      </c>
      <c r="I332" s="9">
        <v>0</v>
      </c>
      <c r="J332">
        <v>1</v>
      </c>
      <c r="L332">
        <v>1735456</v>
      </c>
      <c r="M332" t="s">
        <v>7</v>
      </c>
      <c r="N332" t="s">
        <v>451</v>
      </c>
      <c r="O332" s="9">
        <v>0</v>
      </c>
      <c r="P332">
        <v>1734857</v>
      </c>
      <c r="S332" s="9">
        <v>0</v>
      </c>
      <c r="T332" s="10" t="s">
        <v>161</v>
      </c>
      <c r="U332">
        <v>1734857</v>
      </c>
      <c r="V332">
        <v>1</v>
      </c>
      <c r="X332" t="s">
        <v>119</v>
      </c>
      <c r="Y332">
        <v>0</v>
      </c>
      <c r="Z332" s="16">
        <v>14950.98</v>
      </c>
      <c r="AA332">
        <v>1</v>
      </c>
      <c r="AB332" s="10">
        <v>14950.98</v>
      </c>
      <c r="AC332" t="s">
        <v>120</v>
      </c>
      <c r="AF332" t="s">
        <v>121</v>
      </c>
      <c r="AI332">
        <v>0</v>
      </c>
      <c r="AJ332" s="9">
        <v>0</v>
      </c>
      <c r="AK332" s="9">
        <v>0</v>
      </c>
      <c r="AL332" t="s">
        <v>7</v>
      </c>
      <c r="AM332" t="s">
        <v>120</v>
      </c>
      <c r="AN332" s="9">
        <v>0</v>
      </c>
      <c r="AO332" t="s">
        <v>122</v>
      </c>
      <c r="AQ332">
        <v>0</v>
      </c>
      <c r="AR332" s="9">
        <v>0</v>
      </c>
      <c r="AT332" t="s">
        <v>123</v>
      </c>
      <c r="AX332" t="s">
        <v>122</v>
      </c>
      <c r="BA332">
        <v>0</v>
      </c>
      <c r="BB332" t="s">
        <v>120</v>
      </c>
      <c r="BC332">
        <v>0</v>
      </c>
      <c r="BD332" t="s">
        <v>440</v>
      </c>
      <c r="BE332" t="s">
        <v>125</v>
      </c>
      <c r="BF332">
        <v>1</v>
      </c>
      <c r="BG332">
        <v>19717</v>
      </c>
      <c r="BH332">
        <v>1005199</v>
      </c>
      <c r="BI332" t="s">
        <v>109</v>
      </c>
      <c r="BJ332" t="s">
        <v>126</v>
      </c>
      <c r="BL332" t="s">
        <v>127</v>
      </c>
      <c r="BM332" t="s">
        <v>128</v>
      </c>
      <c r="BN332" t="s">
        <v>129</v>
      </c>
      <c r="BO332">
        <v>85948</v>
      </c>
      <c r="BQ332">
        <v>0</v>
      </c>
      <c r="BR332">
        <v>999998</v>
      </c>
      <c r="BS332" t="s">
        <v>130</v>
      </c>
      <c r="BT332">
        <v>0</v>
      </c>
      <c r="BU332" t="s">
        <v>452</v>
      </c>
      <c r="BV332">
        <v>0</v>
      </c>
      <c r="BW332" s="9">
        <v>0</v>
      </c>
      <c r="BX332" t="s">
        <v>190</v>
      </c>
      <c r="BZ332" t="s">
        <v>453</v>
      </c>
      <c r="CA332" t="s">
        <v>132</v>
      </c>
      <c r="CD332" t="s">
        <v>452</v>
      </c>
      <c r="CF332" t="s">
        <v>161</v>
      </c>
      <c r="CG332" t="s">
        <v>135</v>
      </c>
      <c r="CI332" t="s">
        <v>278</v>
      </c>
      <c r="CM332" t="s">
        <v>7</v>
      </c>
    </row>
    <row r="333" spans="1:91">
      <c r="A333" t="s">
        <v>109</v>
      </c>
      <c r="B333" t="s">
        <v>156</v>
      </c>
      <c r="C333" t="s">
        <v>175</v>
      </c>
      <c r="F333" t="s">
        <v>185</v>
      </c>
      <c r="G333" t="s">
        <v>109</v>
      </c>
      <c r="H333">
        <v>1</v>
      </c>
      <c r="I333" s="9">
        <v>0</v>
      </c>
      <c r="J333">
        <v>1</v>
      </c>
      <c r="L333">
        <v>1738027</v>
      </c>
      <c r="M333" t="s">
        <v>7</v>
      </c>
      <c r="N333" t="s">
        <v>186</v>
      </c>
      <c r="O333" s="9">
        <v>0</v>
      </c>
      <c r="P333">
        <v>1738022</v>
      </c>
      <c r="S333" s="9">
        <v>0</v>
      </c>
      <c r="T333" s="10" t="s">
        <v>161</v>
      </c>
      <c r="U333">
        <v>1738022</v>
      </c>
      <c r="V333">
        <v>1</v>
      </c>
      <c r="X333" t="s">
        <v>119</v>
      </c>
      <c r="Y333">
        <v>0</v>
      </c>
      <c r="Z333" s="16">
        <v>1466.89</v>
      </c>
      <c r="AA333">
        <v>1</v>
      </c>
      <c r="AB333" s="10">
        <v>1466.89</v>
      </c>
      <c r="AC333" t="s">
        <v>120</v>
      </c>
      <c r="AF333" t="s">
        <v>121</v>
      </c>
      <c r="AI333">
        <v>0</v>
      </c>
      <c r="AJ333" s="9">
        <v>0</v>
      </c>
      <c r="AK333" s="9">
        <v>0</v>
      </c>
      <c r="AL333" t="s">
        <v>7</v>
      </c>
      <c r="AM333" t="s">
        <v>120</v>
      </c>
      <c r="AN333" s="9">
        <v>0</v>
      </c>
      <c r="AO333" t="s">
        <v>122</v>
      </c>
      <c r="AQ333">
        <v>0</v>
      </c>
      <c r="AR333" s="9">
        <v>0</v>
      </c>
      <c r="AT333" t="s">
        <v>123</v>
      </c>
      <c r="AX333" t="s">
        <v>122</v>
      </c>
      <c r="BA333">
        <v>0</v>
      </c>
      <c r="BB333" t="s">
        <v>120</v>
      </c>
      <c r="BC333">
        <v>0</v>
      </c>
      <c r="BD333" t="s">
        <v>440</v>
      </c>
      <c r="BE333" t="s">
        <v>125</v>
      </c>
      <c r="BF333">
        <v>1</v>
      </c>
      <c r="BG333">
        <v>19717</v>
      </c>
      <c r="BH333">
        <v>1005199</v>
      </c>
      <c r="BI333" t="s">
        <v>109</v>
      </c>
      <c r="BJ333" t="s">
        <v>126</v>
      </c>
      <c r="BL333" t="s">
        <v>127</v>
      </c>
      <c r="BM333" t="s">
        <v>128</v>
      </c>
      <c r="BN333" t="s">
        <v>129</v>
      </c>
      <c r="BO333">
        <v>85948</v>
      </c>
      <c r="BQ333">
        <v>0</v>
      </c>
      <c r="BR333">
        <v>972447</v>
      </c>
      <c r="BS333" t="s">
        <v>130</v>
      </c>
      <c r="BT333">
        <v>0</v>
      </c>
      <c r="BU333" t="s">
        <v>193</v>
      </c>
      <c r="BV333">
        <v>0</v>
      </c>
      <c r="BW333" s="9">
        <v>0</v>
      </c>
      <c r="BX333" t="s">
        <v>190</v>
      </c>
      <c r="BZ333" t="s">
        <v>194</v>
      </c>
      <c r="CA333" t="s">
        <v>132</v>
      </c>
      <c r="CD333" t="s">
        <v>193</v>
      </c>
      <c r="CF333" t="s">
        <v>161</v>
      </c>
      <c r="CG333" t="s">
        <v>135</v>
      </c>
      <c r="CI333" t="s">
        <v>192</v>
      </c>
      <c r="CM333" t="s">
        <v>7</v>
      </c>
    </row>
    <row r="334" spans="1:91">
      <c r="A334" t="s">
        <v>109</v>
      </c>
      <c r="B334" t="s">
        <v>156</v>
      </c>
      <c r="C334" t="s">
        <v>175</v>
      </c>
      <c r="F334" t="s">
        <v>185</v>
      </c>
      <c r="G334" t="s">
        <v>109</v>
      </c>
      <c r="H334">
        <v>1</v>
      </c>
      <c r="I334" s="9">
        <v>0</v>
      </c>
      <c r="J334">
        <v>1</v>
      </c>
      <c r="L334">
        <v>1737101</v>
      </c>
      <c r="M334" t="s">
        <v>7</v>
      </c>
      <c r="N334" t="s">
        <v>186</v>
      </c>
      <c r="O334" s="9">
        <v>0</v>
      </c>
      <c r="P334">
        <v>1737096</v>
      </c>
      <c r="S334" s="9">
        <v>0</v>
      </c>
      <c r="T334" s="10" t="s">
        <v>161</v>
      </c>
      <c r="U334">
        <v>1737096</v>
      </c>
      <c r="V334">
        <v>1</v>
      </c>
      <c r="X334" t="s">
        <v>119</v>
      </c>
      <c r="Y334">
        <v>0</v>
      </c>
      <c r="Z334" s="16">
        <v>29712.28</v>
      </c>
      <c r="AA334">
        <v>1</v>
      </c>
      <c r="AB334" s="10">
        <v>29712.28</v>
      </c>
      <c r="AC334" t="s">
        <v>120</v>
      </c>
      <c r="AF334" t="s">
        <v>121</v>
      </c>
      <c r="AI334">
        <v>0</v>
      </c>
      <c r="AJ334" s="9">
        <v>0</v>
      </c>
      <c r="AK334" s="9">
        <v>0</v>
      </c>
      <c r="AL334" t="s">
        <v>7</v>
      </c>
      <c r="AM334" t="s">
        <v>120</v>
      </c>
      <c r="AN334" s="9">
        <v>0</v>
      </c>
      <c r="AO334" t="s">
        <v>122</v>
      </c>
      <c r="AQ334">
        <v>0</v>
      </c>
      <c r="AR334" s="9">
        <v>0</v>
      </c>
      <c r="AT334" t="s">
        <v>123</v>
      </c>
      <c r="AX334" t="s">
        <v>122</v>
      </c>
      <c r="BA334">
        <v>0</v>
      </c>
      <c r="BB334" t="s">
        <v>120</v>
      </c>
      <c r="BC334">
        <v>0</v>
      </c>
      <c r="BD334" t="s">
        <v>440</v>
      </c>
      <c r="BE334" t="s">
        <v>125</v>
      </c>
      <c r="BF334">
        <v>1</v>
      </c>
      <c r="BG334">
        <v>19717</v>
      </c>
      <c r="BH334">
        <v>1005199</v>
      </c>
      <c r="BI334" t="s">
        <v>109</v>
      </c>
      <c r="BJ334" t="s">
        <v>126</v>
      </c>
      <c r="BL334" t="s">
        <v>127</v>
      </c>
      <c r="BM334" t="s">
        <v>128</v>
      </c>
      <c r="BN334" t="s">
        <v>129</v>
      </c>
      <c r="BO334">
        <v>85948</v>
      </c>
      <c r="BQ334">
        <v>0</v>
      </c>
      <c r="BR334">
        <v>977449</v>
      </c>
      <c r="BS334" t="s">
        <v>130</v>
      </c>
      <c r="BT334">
        <v>0</v>
      </c>
      <c r="BU334" t="s">
        <v>454</v>
      </c>
      <c r="BV334">
        <v>0</v>
      </c>
      <c r="BW334" s="9">
        <v>0</v>
      </c>
      <c r="BX334" t="s">
        <v>190</v>
      </c>
      <c r="BZ334" t="s">
        <v>455</v>
      </c>
      <c r="CA334" t="s">
        <v>132</v>
      </c>
      <c r="CD334" t="s">
        <v>454</v>
      </c>
      <c r="CF334" t="s">
        <v>161</v>
      </c>
      <c r="CG334" t="s">
        <v>135</v>
      </c>
      <c r="CI334" t="s">
        <v>192</v>
      </c>
      <c r="CM334" t="s">
        <v>7</v>
      </c>
    </row>
    <row r="335" spans="1:91">
      <c r="A335" t="s">
        <v>109</v>
      </c>
      <c r="B335" t="s">
        <v>156</v>
      </c>
      <c r="C335" t="s">
        <v>175</v>
      </c>
      <c r="F335" t="s">
        <v>185</v>
      </c>
      <c r="G335" t="s">
        <v>109</v>
      </c>
      <c r="H335">
        <v>1</v>
      </c>
      <c r="I335" s="9">
        <v>0</v>
      </c>
      <c r="J335">
        <v>1</v>
      </c>
      <c r="L335">
        <v>1737736</v>
      </c>
      <c r="M335" t="s">
        <v>7</v>
      </c>
      <c r="N335" t="s">
        <v>186</v>
      </c>
      <c r="O335" s="9">
        <v>0</v>
      </c>
      <c r="P335">
        <v>1737731</v>
      </c>
      <c r="S335" s="9">
        <v>0</v>
      </c>
      <c r="T335" s="10" t="s">
        <v>161</v>
      </c>
      <c r="U335">
        <v>1737731</v>
      </c>
      <c r="V335">
        <v>1</v>
      </c>
      <c r="X335" t="s">
        <v>119</v>
      </c>
      <c r="Y335">
        <v>0</v>
      </c>
      <c r="Z335" s="16">
        <v>262095.28</v>
      </c>
      <c r="AA335">
        <v>1</v>
      </c>
      <c r="AB335" s="10">
        <v>262095.28</v>
      </c>
      <c r="AC335" t="s">
        <v>120</v>
      </c>
      <c r="AF335" t="s">
        <v>121</v>
      </c>
      <c r="AI335">
        <v>0</v>
      </c>
      <c r="AJ335" s="9">
        <v>0</v>
      </c>
      <c r="AK335" s="9">
        <v>0</v>
      </c>
      <c r="AL335" t="s">
        <v>7</v>
      </c>
      <c r="AM335" t="s">
        <v>120</v>
      </c>
      <c r="AN335" s="9">
        <v>0</v>
      </c>
      <c r="AO335" t="s">
        <v>122</v>
      </c>
      <c r="AQ335">
        <v>0</v>
      </c>
      <c r="AR335" s="9">
        <v>0</v>
      </c>
      <c r="AT335" t="s">
        <v>123</v>
      </c>
      <c r="AX335" t="s">
        <v>122</v>
      </c>
      <c r="BA335">
        <v>0</v>
      </c>
      <c r="BB335" t="s">
        <v>120</v>
      </c>
      <c r="BC335">
        <v>0</v>
      </c>
      <c r="BD335" t="s">
        <v>440</v>
      </c>
      <c r="BE335" t="s">
        <v>125</v>
      </c>
      <c r="BF335">
        <v>1</v>
      </c>
      <c r="BG335">
        <v>19717</v>
      </c>
      <c r="BH335">
        <v>1005199</v>
      </c>
      <c r="BI335" t="s">
        <v>109</v>
      </c>
      <c r="BJ335" t="s">
        <v>126</v>
      </c>
      <c r="BL335" t="s">
        <v>127</v>
      </c>
      <c r="BM335" t="s">
        <v>128</v>
      </c>
      <c r="BN335" t="s">
        <v>129</v>
      </c>
      <c r="BO335">
        <v>85948</v>
      </c>
      <c r="BQ335">
        <v>0</v>
      </c>
      <c r="BR335">
        <v>978114</v>
      </c>
      <c r="BS335" t="s">
        <v>130</v>
      </c>
      <c r="BT335">
        <v>0</v>
      </c>
      <c r="BU335" t="s">
        <v>456</v>
      </c>
      <c r="BV335">
        <v>0</v>
      </c>
      <c r="BW335" s="9">
        <v>0</v>
      </c>
      <c r="BX335" t="s">
        <v>190</v>
      </c>
      <c r="BZ335" t="s">
        <v>457</v>
      </c>
      <c r="CA335" t="s">
        <v>132</v>
      </c>
      <c r="CD335" t="s">
        <v>456</v>
      </c>
      <c r="CF335" t="s">
        <v>161</v>
      </c>
      <c r="CG335" t="s">
        <v>135</v>
      </c>
      <c r="CI335" t="s">
        <v>192</v>
      </c>
      <c r="CM335" t="s">
        <v>7</v>
      </c>
    </row>
    <row r="336" spans="1:91">
      <c r="A336" t="s">
        <v>109</v>
      </c>
      <c r="B336" t="s">
        <v>156</v>
      </c>
      <c r="C336" t="s">
        <v>175</v>
      </c>
      <c r="F336" t="s">
        <v>185</v>
      </c>
      <c r="G336" t="s">
        <v>109</v>
      </c>
      <c r="H336">
        <v>1</v>
      </c>
      <c r="I336" s="9">
        <v>0</v>
      </c>
      <c r="J336">
        <v>1</v>
      </c>
      <c r="L336">
        <v>1737253</v>
      </c>
      <c r="M336" t="s">
        <v>7</v>
      </c>
      <c r="N336" t="s">
        <v>186</v>
      </c>
      <c r="O336" s="9">
        <v>0</v>
      </c>
      <c r="P336">
        <v>1737248</v>
      </c>
      <c r="S336" s="9">
        <v>0</v>
      </c>
      <c r="T336" s="10" t="s">
        <v>161</v>
      </c>
      <c r="U336">
        <v>1737248</v>
      </c>
      <c r="V336">
        <v>1</v>
      </c>
      <c r="X336" t="s">
        <v>119</v>
      </c>
      <c r="Y336">
        <v>0</v>
      </c>
      <c r="Z336" s="16">
        <v>91118.720000000001</v>
      </c>
      <c r="AA336">
        <v>1</v>
      </c>
      <c r="AB336" s="10">
        <v>91118.720000000001</v>
      </c>
      <c r="AC336" t="s">
        <v>120</v>
      </c>
      <c r="AF336" t="s">
        <v>121</v>
      </c>
      <c r="AI336">
        <v>0</v>
      </c>
      <c r="AJ336" s="9">
        <v>0</v>
      </c>
      <c r="AK336" s="9">
        <v>0</v>
      </c>
      <c r="AL336" t="s">
        <v>7</v>
      </c>
      <c r="AM336" t="s">
        <v>120</v>
      </c>
      <c r="AN336" s="9">
        <v>0</v>
      </c>
      <c r="AO336" t="s">
        <v>122</v>
      </c>
      <c r="AQ336">
        <v>0</v>
      </c>
      <c r="AR336" s="9">
        <v>0</v>
      </c>
      <c r="AT336" t="s">
        <v>123</v>
      </c>
      <c r="AX336" t="s">
        <v>122</v>
      </c>
      <c r="BA336">
        <v>0</v>
      </c>
      <c r="BB336" t="s">
        <v>120</v>
      </c>
      <c r="BC336">
        <v>0</v>
      </c>
      <c r="BD336" t="s">
        <v>440</v>
      </c>
      <c r="BE336" t="s">
        <v>125</v>
      </c>
      <c r="BF336">
        <v>1</v>
      </c>
      <c r="BG336">
        <v>19717</v>
      </c>
      <c r="BH336">
        <v>1005199</v>
      </c>
      <c r="BI336" t="s">
        <v>109</v>
      </c>
      <c r="BJ336" t="s">
        <v>126</v>
      </c>
      <c r="BL336" t="s">
        <v>127</v>
      </c>
      <c r="BM336" t="s">
        <v>128</v>
      </c>
      <c r="BN336" t="s">
        <v>129</v>
      </c>
      <c r="BO336">
        <v>85948</v>
      </c>
      <c r="BQ336">
        <v>0</v>
      </c>
      <c r="BR336">
        <v>1000514</v>
      </c>
      <c r="BS336" t="s">
        <v>130</v>
      </c>
      <c r="BT336">
        <v>0</v>
      </c>
      <c r="BU336" t="s">
        <v>458</v>
      </c>
      <c r="BV336">
        <v>0</v>
      </c>
      <c r="BW336" s="9">
        <v>0</v>
      </c>
      <c r="BX336" t="s">
        <v>190</v>
      </c>
      <c r="BZ336" t="s">
        <v>459</v>
      </c>
      <c r="CA336" t="s">
        <v>132</v>
      </c>
      <c r="CD336" t="s">
        <v>458</v>
      </c>
      <c r="CF336" t="s">
        <v>161</v>
      </c>
      <c r="CG336" t="s">
        <v>135</v>
      </c>
      <c r="CI336" t="s">
        <v>192</v>
      </c>
      <c r="CM336" t="s">
        <v>7</v>
      </c>
    </row>
    <row r="337" spans="1:92">
      <c r="A337" t="s">
        <v>109</v>
      </c>
      <c r="B337" t="s">
        <v>156</v>
      </c>
      <c r="C337" t="s">
        <v>175</v>
      </c>
      <c r="F337" t="s">
        <v>185</v>
      </c>
      <c r="G337" t="s">
        <v>109</v>
      </c>
      <c r="H337">
        <v>1</v>
      </c>
      <c r="I337" s="9">
        <v>0</v>
      </c>
      <c r="J337">
        <v>1</v>
      </c>
      <c r="L337">
        <v>1737153</v>
      </c>
      <c r="M337" t="s">
        <v>7</v>
      </c>
      <c r="N337" t="s">
        <v>186</v>
      </c>
      <c r="O337" s="9">
        <v>0</v>
      </c>
      <c r="P337">
        <v>1737148</v>
      </c>
      <c r="S337" s="9">
        <v>0</v>
      </c>
      <c r="T337" s="10" t="s">
        <v>161</v>
      </c>
      <c r="U337">
        <v>1737148</v>
      </c>
      <c r="V337">
        <v>1</v>
      </c>
      <c r="X337" t="s">
        <v>119</v>
      </c>
      <c r="Y337">
        <v>0</v>
      </c>
      <c r="Z337" s="16">
        <v>28654.46</v>
      </c>
      <c r="AA337">
        <v>1</v>
      </c>
      <c r="AB337" s="10">
        <v>28654.46</v>
      </c>
      <c r="AC337" t="s">
        <v>120</v>
      </c>
      <c r="AF337" t="s">
        <v>121</v>
      </c>
      <c r="AI337">
        <v>0</v>
      </c>
      <c r="AJ337" s="9">
        <v>0</v>
      </c>
      <c r="AK337" s="9">
        <v>0</v>
      </c>
      <c r="AL337" t="s">
        <v>7</v>
      </c>
      <c r="AM337" t="s">
        <v>120</v>
      </c>
      <c r="AN337" s="9">
        <v>0</v>
      </c>
      <c r="AO337" t="s">
        <v>122</v>
      </c>
      <c r="AQ337">
        <v>0</v>
      </c>
      <c r="AR337" s="9">
        <v>0</v>
      </c>
      <c r="AT337" t="s">
        <v>123</v>
      </c>
      <c r="AX337" t="s">
        <v>122</v>
      </c>
      <c r="BA337">
        <v>0</v>
      </c>
      <c r="BB337" t="s">
        <v>120</v>
      </c>
      <c r="BC337">
        <v>0</v>
      </c>
      <c r="BD337" t="s">
        <v>440</v>
      </c>
      <c r="BE337" t="s">
        <v>125</v>
      </c>
      <c r="BF337">
        <v>1</v>
      </c>
      <c r="BG337">
        <v>19717</v>
      </c>
      <c r="BH337">
        <v>1005199</v>
      </c>
      <c r="BI337" t="s">
        <v>109</v>
      </c>
      <c r="BJ337" t="s">
        <v>126</v>
      </c>
      <c r="BL337" t="s">
        <v>127</v>
      </c>
      <c r="BM337" t="s">
        <v>128</v>
      </c>
      <c r="BN337" t="s">
        <v>129</v>
      </c>
      <c r="BO337">
        <v>85948</v>
      </c>
      <c r="BQ337">
        <v>0</v>
      </c>
      <c r="BR337">
        <v>983283</v>
      </c>
      <c r="BS337" t="s">
        <v>130</v>
      </c>
      <c r="BT337">
        <v>0</v>
      </c>
      <c r="BU337" t="s">
        <v>189</v>
      </c>
      <c r="BV337">
        <v>0</v>
      </c>
      <c r="BW337" s="9">
        <v>0</v>
      </c>
      <c r="BX337" t="s">
        <v>190</v>
      </c>
      <c r="BZ337" t="s">
        <v>191</v>
      </c>
      <c r="CA337" t="s">
        <v>132</v>
      </c>
      <c r="CD337" t="s">
        <v>189</v>
      </c>
      <c r="CF337" t="s">
        <v>161</v>
      </c>
      <c r="CG337" t="s">
        <v>135</v>
      </c>
      <c r="CI337" t="s">
        <v>192</v>
      </c>
      <c r="CM337" t="s">
        <v>7</v>
      </c>
    </row>
    <row r="338" spans="1:92">
      <c r="A338" t="s">
        <v>109</v>
      </c>
      <c r="B338" t="s">
        <v>156</v>
      </c>
      <c r="C338" t="s">
        <v>175</v>
      </c>
      <c r="F338" t="s">
        <v>185</v>
      </c>
      <c r="G338" t="s">
        <v>109</v>
      </c>
      <c r="H338">
        <v>1</v>
      </c>
      <c r="I338" s="9">
        <v>0</v>
      </c>
      <c r="J338">
        <v>1</v>
      </c>
      <c r="L338">
        <v>1735469</v>
      </c>
      <c r="M338" t="s">
        <v>7</v>
      </c>
      <c r="N338" t="s">
        <v>186</v>
      </c>
      <c r="O338" s="9">
        <v>0</v>
      </c>
      <c r="P338">
        <v>1734870</v>
      </c>
      <c r="S338" s="9">
        <v>0</v>
      </c>
      <c r="T338" s="10" t="s">
        <v>161</v>
      </c>
      <c r="U338">
        <v>1734870</v>
      </c>
      <c r="V338">
        <v>1</v>
      </c>
      <c r="X338" t="s">
        <v>119</v>
      </c>
      <c r="Y338">
        <v>0</v>
      </c>
      <c r="Z338" s="16">
        <v>18965.669999999998</v>
      </c>
      <c r="AA338">
        <v>1</v>
      </c>
      <c r="AB338" s="10">
        <v>18965.669999999998</v>
      </c>
      <c r="AC338" t="s">
        <v>120</v>
      </c>
      <c r="AF338" t="s">
        <v>121</v>
      </c>
      <c r="AI338">
        <v>0</v>
      </c>
      <c r="AJ338" s="9">
        <v>0</v>
      </c>
      <c r="AK338" s="9">
        <v>0</v>
      </c>
      <c r="AL338" t="s">
        <v>7</v>
      </c>
      <c r="AM338" t="s">
        <v>120</v>
      </c>
      <c r="AN338" s="9">
        <v>0</v>
      </c>
      <c r="AO338" t="s">
        <v>122</v>
      </c>
      <c r="AQ338">
        <v>0</v>
      </c>
      <c r="AR338" s="9">
        <v>0</v>
      </c>
      <c r="AT338" t="s">
        <v>123</v>
      </c>
      <c r="AX338" t="s">
        <v>122</v>
      </c>
      <c r="BA338">
        <v>0</v>
      </c>
      <c r="BB338" t="s">
        <v>120</v>
      </c>
      <c r="BC338">
        <v>0</v>
      </c>
      <c r="BD338" t="s">
        <v>440</v>
      </c>
      <c r="BE338" t="s">
        <v>125</v>
      </c>
      <c r="BF338">
        <v>1</v>
      </c>
      <c r="BG338">
        <v>19717</v>
      </c>
      <c r="BH338">
        <v>1005199</v>
      </c>
      <c r="BI338" t="s">
        <v>109</v>
      </c>
      <c r="BJ338" t="s">
        <v>126</v>
      </c>
      <c r="BL338" t="s">
        <v>127</v>
      </c>
      <c r="BM338" t="s">
        <v>128</v>
      </c>
      <c r="BN338" t="s">
        <v>129</v>
      </c>
      <c r="BO338">
        <v>85948</v>
      </c>
      <c r="BQ338">
        <v>0</v>
      </c>
      <c r="BR338">
        <v>996251</v>
      </c>
      <c r="BS338" t="s">
        <v>130</v>
      </c>
      <c r="BT338">
        <v>0</v>
      </c>
      <c r="BU338" t="s">
        <v>195</v>
      </c>
      <c r="BV338">
        <v>0</v>
      </c>
      <c r="BW338" s="9">
        <v>0</v>
      </c>
      <c r="BX338" t="s">
        <v>190</v>
      </c>
      <c r="BZ338" t="s">
        <v>196</v>
      </c>
      <c r="CA338" t="s">
        <v>132</v>
      </c>
      <c r="CD338" t="s">
        <v>195</v>
      </c>
      <c r="CF338" t="s">
        <v>161</v>
      </c>
      <c r="CG338" t="s">
        <v>135</v>
      </c>
      <c r="CI338" t="s">
        <v>192</v>
      </c>
      <c r="CM338" t="s">
        <v>7</v>
      </c>
    </row>
    <row r="339" spans="1:92">
      <c r="A339" t="s">
        <v>109</v>
      </c>
      <c r="B339" t="s">
        <v>174</v>
      </c>
      <c r="C339" t="s">
        <v>175</v>
      </c>
      <c r="D339" t="s">
        <v>197</v>
      </c>
      <c r="E339" t="s">
        <v>176</v>
      </c>
      <c r="F339" t="s">
        <v>113</v>
      </c>
      <c r="G339" t="s">
        <v>109</v>
      </c>
      <c r="H339">
        <v>1</v>
      </c>
      <c r="I339" s="9">
        <v>0</v>
      </c>
      <c r="J339">
        <v>2</v>
      </c>
      <c r="K339" t="s">
        <v>460</v>
      </c>
      <c r="L339">
        <v>1729422</v>
      </c>
      <c r="M339" t="s">
        <v>7</v>
      </c>
      <c r="N339" t="s">
        <v>11</v>
      </c>
      <c r="O339" s="9">
        <v>0</v>
      </c>
      <c r="P339">
        <v>1728803</v>
      </c>
      <c r="Q339" t="s">
        <v>116</v>
      </c>
      <c r="R339" t="s">
        <v>318</v>
      </c>
      <c r="S339">
        <v>3.7180499999999999</v>
      </c>
      <c r="T339" s="10" t="s">
        <v>461</v>
      </c>
      <c r="U339">
        <v>1728803</v>
      </c>
      <c r="V339">
        <v>2</v>
      </c>
      <c r="W339" t="s">
        <v>200</v>
      </c>
      <c r="X339" t="s">
        <v>119</v>
      </c>
      <c r="Y339">
        <v>271</v>
      </c>
      <c r="Z339" s="16">
        <v>2211103.67916667</v>
      </c>
      <c r="AA339">
        <v>1</v>
      </c>
      <c r="AB339" s="10">
        <v>2211103.67916667</v>
      </c>
      <c r="AC339" t="s">
        <v>120</v>
      </c>
      <c r="AD339" t="s">
        <v>462</v>
      </c>
      <c r="AE339" t="s">
        <v>463</v>
      </c>
      <c r="AF339" t="s">
        <v>146</v>
      </c>
      <c r="AG339" t="s">
        <v>462</v>
      </c>
      <c r="AH339" t="s">
        <v>464</v>
      </c>
      <c r="AI339">
        <v>0</v>
      </c>
      <c r="AJ339">
        <v>79000000</v>
      </c>
      <c r="AK339">
        <v>3.7180499999999999</v>
      </c>
      <c r="AL339" t="s">
        <v>7</v>
      </c>
      <c r="AM339" t="s">
        <v>120</v>
      </c>
      <c r="AN339">
        <v>3.7180499999999999</v>
      </c>
      <c r="AO339" t="s">
        <v>122</v>
      </c>
      <c r="AP339" t="s">
        <v>7</v>
      </c>
      <c r="AQ339">
        <v>1</v>
      </c>
      <c r="AR339">
        <v>1</v>
      </c>
      <c r="AS339" t="s">
        <v>463</v>
      </c>
      <c r="AT339" t="s">
        <v>123</v>
      </c>
      <c r="AU339" t="s">
        <v>113</v>
      </c>
      <c r="AV339" t="s">
        <v>465</v>
      </c>
      <c r="AW339" t="s">
        <v>7</v>
      </c>
      <c r="AX339" t="s">
        <v>120</v>
      </c>
      <c r="AY339" t="s">
        <v>464</v>
      </c>
      <c r="BA339">
        <v>2211103.6791670001</v>
      </c>
      <c r="BB339" t="s">
        <v>120</v>
      </c>
      <c r="BC339">
        <v>0</v>
      </c>
      <c r="BE339" t="s">
        <v>125</v>
      </c>
      <c r="BF339">
        <v>1</v>
      </c>
      <c r="BG339">
        <v>19717</v>
      </c>
      <c r="BH339">
        <v>1005199</v>
      </c>
      <c r="BI339" t="s">
        <v>109</v>
      </c>
      <c r="BJ339" t="s">
        <v>126</v>
      </c>
      <c r="BL339" t="s">
        <v>127</v>
      </c>
      <c r="BM339" t="s">
        <v>128</v>
      </c>
      <c r="BN339" t="s">
        <v>129</v>
      </c>
      <c r="BO339">
        <v>85948</v>
      </c>
      <c r="BQ339">
        <v>1411</v>
      </c>
      <c r="BR339">
        <v>925112</v>
      </c>
      <c r="BS339" t="s">
        <v>130</v>
      </c>
      <c r="BT339">
        <v>3525</v>
      </c>
      <c r="BU339" t="s">
        <v>109</v>
      </c>
      <c r="BV339">
        <v>0</v>
      </c>
      <c r="BW339">
        <v>3.7180499999999999</v>
      </c>
      <c r="BX339" t="s">
        <v>466</v>
      </c>
      <c r="BY339" t="s">
        <v>462</v>
      </c>
      <c r="BZ339" t="s">
        <v>462</v>
      </c>
      <c r="CA339" t="s">
        <v>132</v>
      </c>
      <c r="CD339" t="s">
        <v>467</v>
      </c>
      <c r="CE339" t="s">
        <v>463</v>
      </c>
      <c r="CF339" t="s">
        <v>461</v>
      </c>
      <c r="CG339" t="s">
        <v>152</v>
      </c>
      <c r="CH339">
        <v>296325011</v>
      </c>
      <c r="CI339" t="s">
        <v>165</v>
      </c>
      <c r="CJ339" t="s">
        <v>155</v>
      </c>
      <c r="CM339" t="s">
        <v>7</v>
      </c>
      <c r="CN339" s="9">
        <v>0</v>
      </c>
    </row>
    <row r="340" spans="1:92">
      <c r="A340" t="s">
        <v>109</v>
      </c>
      <c r="B340" t="s">
        <v>174</v>
      </c>
      <c r="C340" t="s">
        <v>175</v>
      </c>
      <c r="D340" t="s">
        <v>197</v>
      </c>
      <c r="E340" t="s">
        <v>176</v>
      </c>
      <c r="F340" t="s">
        <v>113</v>
      </c>
      <c r="G340" t="s">
        <v>109</v>
      </c>
      <c r="H340">
        <v>1</v>
      </c>
      <c r="I340" s="9">
        <v>0</v>
      </c>
      <c r="J340">
        <v>1</v>
      </c>
      <c r="K340" t="s">
        <v>468</v>
      </c>
      <c r="L340">
        <v>1729721</v>
      </c>
      <c r="M340" t="s">
        <v>7</v>
      </c>
      <c r="N340" t="s">
        <v>469</v>
      </c>
      <c r="O340" s="9">
        <v>0</v>
      </c>
      <c r="P340">
        <v>1729102</v>
      </c>
      <c r="Q340" t="s">
        <v>116</v>
      </c>
      <c r="S340">
        <v>3.6410999999999998</v>
      </c>
      <c r="T340" s="10" t="s">
        <v>461</v>
      </c>
      <c r="U340">
        <v>1729102</v>
      </c>
      <c r="V340">
        <v>2</v>
      </c>
      <c r="W340" t="s">
        <v>200</v>
      </c>
      <c r="X340" t="s">
        <v>137</v>
      </c>
      <c r="Y340">
        <v>92</v>
      </c>
      <c r="Z340" s="16">
        <v>-968653.97</v>
      </c>
      <c r="AA340">
        <v>1</v>
      </c>
      <c r="AB340" s="10">
        <v>-968653.97</v>
      </c>
      <c r="AC340" t="s">
        <v>120</v>
      </c>
      <c r="AD340" t="s">
        <v>319</v>
      </c>
      <c r="AE340" t="s">
        <v>109</v>
      </c>
      <c r="AF340" t="s">
        <v>121</v>
      </c>
      <c r="AG340" t="s">
        <v>470</v>
      </c>
      <c r="AI340">
        <v>0</v>
      </c>
      <c r="AJ340">
        <v>-104100000</v>
      </c>
      <c r="AK340">
        <v>3.6410999999999998</v>
      </c>
      <c r="AL340" t="s">
        <v>7</v>
      </c>
      <c r="AM340" t="s">
        <v>120</v>
      </c>
      <c r="AN340">
        <v>3.6410999999999998</v>
      </c>
      <c r="AO340" t="s">
        <v>122</v>
      </c>
      <c r="AP340" t="s">
        <v>7</v>
      </c>
      <c r="AQ340">
        <v>1</v>
      </c>
      <c r="AR340">
        <v>1</v>
      </c>
      <c r="AS340" t="s">
        <v>470</v>
      </c>
      <c r="AT340" t="s">
        <v>123</v>
      </c>
      <c r="AU340" t="s">
        <v>113</v>
      </c>
      <c r="AV340" t="s">
        <v>471</v>
      </c>
      <c r="AW340" t="s">
        <v>7</v>
      </c>
      <c r="AX340" t="s">
        <v>122</v>
      </c>
      <c r="AY340" t="s">
        <v>470</v>
      </c>
      <c r="BA340">
        <v>-968653.97</v>
      </c>
      <c r="BB340" t="s">
        <v>120</v>
      </c>
      <c r="BC340">
        <v>11</v>
      </c>
      <c r="BE340" t="s">
        <v>125</v>
      </c>
      <c r="BF340">
        <v>1</v>
      </c>
      <c r="BG340">
        <v>19717</v>
      </c>
      <c r="BH340">
        <v>1005199</v>
      </c>
      <c r="BI340" t="s">
        <v>109</v>
      </c>
      <c r="BJ340" t="s">
        <v>126</v>
      </c>
      <c r="BL340" t="s">
        <v>127</v>
      </c>
      <c r="BM340" t="s">
        <v>128</v>
      </c>
      <c r="BN340" t="s">
        <v>129</v>
      </c>
      <c r="BO340">
        <v>85948</v>
      </c>
      <c r="BQ340">
        <v>1370</v>
      </c>
      <c r="BR340">
        <v>76761</v>
      </c>
      <c r="BS340" t="s">
        <v>130</v>
      </c>
      <c r="BT340">
        <v>3312</v>
      </c>
      <c r="BU340" t="s">
        <v>109</v>
      </c>
      <c r="BV340">
        <v>0</v>
      </c>
      <c r="BW340">
        <v>3.6410999999999998</v>
      </c>
      <c r="BX340" t="s">
        <v>472</v>
      </c>
      <c r="BY340" t="s">
        <v>473</v>
      </c>
      <c r="BZ340" t="s">
        <v>473</v>
      </c>
      <c r="CA340" t="s">
        <v>149</v>
      </c>
      <c r="CC340" t="s">
        <v>440</v>
      </c>
      <c r="CD340" t="s">
        <v>474</v>
      </c>
      <c r="CE340" t="s">
        <v>475</v>
      </c>
      <c r="CF340" t="s">
        <v>461</v>
      </c>
      <c r="CG340" t="s">
        <v>135</v>
      </c>
      <c r="CH340" t="s">
        <v>476</v>
      </c>
      <c r="CI340" t="s">
        <v>281</v>
      </c>
      <c r="CJ340" t="s">
        <v>383</v>
      </c>
      <c r="CM340" t="s">
        <v>7</v>
      </c>
      <c r="CN340">
        <v>-40850.42177778</v>
      </c>
    </row>
    <row r="341" spans="1:92">
      <c r="A341" t="s">
        <v>109</v>
      </c>
      <c r="B341" t="s">
        <v>174</v>
      </c>
      <c r="C341" t="s">
        <v>175</v>
      </c>
      <c r="D341" t="s">
        <v>197</v>
      </c>
      <c r="E341" t="s">
        <v>176</v>
      </c>
      <c r="F341" t="s">
        <v>113</v>
      </c>
      <c r="G341" t="s">
        <v>109</v>
      </c>
      <c r="H341">
        <v>1</v>
      </c>
      <c r="I341" s="9">
        <v>0</v>
      </c>
      <c r="J341">
        <v>2</v>
      </c>
      <c r="K341" t="s">
        <v>477</v>
      </c>
      <c r="L341">
        <v>1729291</v>
      </c>
      <c r="M341" t="s">
        <v>7</v>
      </c>
      <c r="N341" t="s">
        <v>13</v>
      </c>
      <c r="O341" s="9">
        <v>0</v>
      </c>
      <c r="P341">
        <v>1728672</v>
      </c>
      <c r="Q341" t="s">
        <v>317</v>
      </c>
      <c r="R341" t="s">
        <v>478</v>
      </c>
      <c r="S341">
        <v>3.63489</v>
      </c>
      <c r="T341" s="10" t="s">
        <v>387</v>
      </c>
      <c r="U341">
        <v>1728672</v>
      </c>
      <c r="V341">
        <v>2</v>
      </c>
      <c r="W341" t="s">
        <v>200</v>
      </c>
      <c r="X341" t="s">
        <v>119</v>
      </c>
      <c r="Y341">
        <v>92</v>
      </c>
      <c r="Z341" s="16">
        <v>888869.35</v>
      </c>
      <c r="AA341">
        <v>1</v>
      </c>
      <c r="AB341" s="10">
        <v>888869.35</v>
      </c>
      <c r="AC341" t="s">
        <v>120</v>
      </c>
      <c r="AD341" t="s">
        <v>470</v>
      </c>
      <c r="AE341" t="s">
        <v>463</v>
      </c>
      <c r="AF341" t="s">
        <v>146</v>
      </c>
      <c r="AG341" t="s">
        <v>470</v>
      </c>
      <c r="AH341" t="s">
        <v>464</v>
      </c>
      <c r="AI341">
        <v>0.40200000000000002</v>
      </c>
      <c r="AJ341">
        <v>86160000</v>
      </c>
      <c r="AK341">
        <v>4.0368899999999996</v>
      </c>
      <c r="AL341" t="s">
        <v>7</v>
      </c>
      <c r="AM341" t="s">
        <v>120</v>
      </c>
      <c r="AN341">
        <v>3.63489</v>
      </c>
      <c r="AO341" t="s">
        <v>122</v>
      </c>
      <c r="AP341" t="s">
        <v>7</v>
      </c>
      <c r="AQ341">
        <v>1</v>
      </c>
      <c r="AR341">
        <v>1</v>
      </c>
      <c r="AS341" t="s">
        <v>463</v>
      </c>
      <c r="AT341" t="s">
        <v>123</v>
      </c>
      <c r="AU341" t="s">
        <v>113</v>
      </c>
      <c r="AV341" t="s">
        <v>479</v>
      </c>
      <c r="AW341" t="s">
        <v>7</v>
      </c>
      <c r="AX341" t="s">
        <v>120</v>
      </c>
      <c r="AY341" t="s">
        <v>464</v>
      </c>
      <c r="BA341">
        <v>888869.35</v>
      </c>
      <c r="BB341" t="s">
        <v>120</v>
      </c>
      <c r="BC341">
        <v>4</v>
      </c>
      <c r="BE341" t="s">
        <v>125</v>
      </c>
      <c r="BF341">
        <v>1</v>
      </c>
      <c r="BG341">
        <v>19717</v>
      </c>
      <c r="BH341">
        <v>1005199</v>
      </c>
      <c r="BI341" t="s">
        <v>109</v>
      </c>
      <c r="BJ341" t="s">
        <v>126</v>
      </c>
      <c r="BL341" t="s">
        <v>127</v>
      </c>
      <c r="BM341" t="s">
        <v>128</v>
      </c>
      <c r="BN341" t="s">
        <v>129</v>
      </c>
      <c r="BO341">
        <v>85948</v>
      </c>
      <c r="BQ341">
        <v>1411</v>
      </c>
      <c r="BR341">
        <v>717092</v>
      </c>
      <c r="BS341" t="s">
        <v>130</v>
      </c>
      <c r="BT341">
        <v>2224</v>
      </c>
      <c r="BU341" t="s">
        <v>109</v>
      </c>
      <c r="BV341">
        <v>0</v>
      </c>
      <c r="BW341">
        <v>4.0368899999999996</v>
      </c>
      <c r="BX341" t="s">
        <v>480</v>
      </c>
      <c r="BY341" t="s">
        <v>481</v>
      </c>
      <c r="BZ341" t="s">
        <v>481</v>
      </c>
      <c r="CA341" t="s">
        <v>132</v>
      </c>
      <c r="CD341" t="s">
        <v>482</v>
      </c>
      <c r="CE341" t="s">
        <v>463</v>
      </c>
      <c r="CF341" t="s">
        <v>389</v>
      </c>
      <c r="CG341" t="s">
        <v>152</v>
      </c>
      <c r="CH341">
        <v>281648261</v>
      </c>
      <c r="CI341" t="s">
        <v>165</v>
      </c>
      <c r="CJ341" t="s">
        <v>155</v>
      </c>
      <c r="CM341" t="s">
        <v>7</v>
      </c>
      <c r="CN341" s="9">
        <v>0</v>
      </c>
    </row>
    <row r="342" spans="1:92">
      <c r="A342" t="s">
        <v>109</v>
      </c>
      <c r="B342" t="s">
        <v>174</v>
      </c>
      <c r="C342" t="s">
        <v>175</v>
      </c>
      <c r="D342" t="s">
        <v>197</v>
      </c>
      <c r="E342" t="s">
        <v>176</v>
      </c>
      <c r="F342" t="s">
        <v>113</v>
      </c>
      <c r="G342" t="s">
        <v>109</v>
      </c>
      <c r="H342">
        <v>1</v>
      </c>
      <c r="I342" s="9">
        <v>0</v>
      </c>
      <c r="J342">
        <v>1</v>
      </c>
      <c r="L342">
        <v>1743585</v>
      </c>
      <c r="M342" t="s">
        <v>7</v>
      </c>
      <c r="N342" t="s">
        <v>448</v>
      </c>
      <c r="O342" s="9">
        <v>0</v>
      </c>
      <c r="P342">
        <v>1748712</v>
      </c>
      <c r="Q342" t="s">
        <v>116</v>
      </c>
      <c r="S342">
        <v>3.74614</v>
      </c>
      <c r="T342" s="10" t="s">
        <v>280</v>
      </c>
      <c r="U342">
        <v>1748712</v>
      </c>
      <c r="V342">
        <v>1</v>
      </c>
      <c r="W342" t="s">
        <v>200</v>
      </c>
      <c r="X342" t="s">
        <v>137</v>
      </c>
      <c r="Y342">
        <v>146</v>
      </c>
      <c r="Z342" s="16">
        <v>-33501.83</v>
      </c>
      <c r="AA342">
        <v>1</v>
      </c>
      <c r="AB342" s="10">
        <v>-33501.83</v>
      </c>
      <c r="AC342" t="s">
        <v>120</v>
      </c>
      <c r="AD342" t="s">
        <v>483</v>
      </c>
      <c r="AE342" t="s">
        <v>109</v>
      </c>
      <c r="AF342" t="s">
        <v>121</v>
      </c>
      <c r="AG342" t="s">
        <v>484</v>
      </c>
      <c r="AI342">
        <v>0.42825999999999997</v>
      </c>
      <c r="AJ342">
        <v>-1978901.3</v>
      </c>
      <c r="AK342">
        <v>4.1744000000000003</v>
      </c>
      <c r="AL342" t="s">
        <v>7</v>
      </c>
      <c r="AM342" t="s">
        <v>120</v>
      </c>
      <c r="AN342">
        <v>3.74614</v>
      </c>
      <c r="AO342" t="s">
        <v>120</v>
      </c>
      <c r="AP342" t="s">
        <v>7</v>
      </c>
      <c r="AQ342">
        <v>1</v>
      </c>
      <c r="AR342">
        <v>1</v>
      </c>
      <c r="AS342" t="s">
        <v>484</v>
      </c>
      <c r="AT342" t="s">
        <v>123</v>
      </c>
      <c r="AU342" t="s">
        <v>113</v>
      </c>
      <c r="AV342" t="s">
        <v>485</v>
      </c>
      <c r="AW342" t="s">
        <v>7</v>
      </c>
      <c r="AX342" t="s">
        <v>122</v>
      </c>
      <c r="AY342" t="s">
        <v>484</v>
      </c>
      <c r="BA342">
        <v>-33501.83</v>
      </c>
      <c r="BB342" t="s">
        <v>120</v>
      </c>
      <c r="BC342">
        <v>0</v>
      </c>
      <c r="BE342" t="s">
        <v>125</v>
      </c>
      <c r="BF342">
        <v>1</v>
      </c>
      <c r="BG342">
        <v>19717</v>
      </c>
      <c r="BH342">
        <v>1005199</v>
      </c>
      <c r="BI342" t="s">
        <v>109</v>
      </c>
      <c r="BJ342" t="s">
        <v>126</v>
      </c>
      <c r="BL342" t="s">
        <v>127</v>
      </c>
      <c r="BM342" t="s">
        <v>128</v>
      </c>
      <c r="BN342" t="s">
        <v>129</v>
      </c>
      <c r="BO342">
        <v>85948</v>
      </c>
      <c r="BQ342">
        <v>0</v>
      </c>
      <c r="BR342">
        <v>824038</v>
      </c>
      <c r="BS342" t="s">
        <v>130</v>
      </c>
      <c r="BT342">
        <v>0</v>
      </c>
      <c r="BU342" t="s">
        <v>109</v>
      </c>
      <c r="BV342">
        <v>0</v>
      </c>
      <c r="BW342">
        <v>4.1744000000000003</v>
      </c>
      <c r="BX342" t="s">
        <v>469</v>
      </c>
      <c r="BY342" t="s">
        <v>486</v>
      </c>
      <c r="BZ342" t="s">
        <v>483</v>
      </c>
      <c r="CA342" t="s">
        <v>132</v>
      </c>
      <c r="CD342" t="s">
        <v>486</v>
      </c>
      <c r="CE342" t="s">
        <v>487</v>
      </c>
      <c r="CF342" t="s">
        <v>172</v>
      </c>
      <c r="CG342" t="s">
        <v>135</v>
      </c>
      <c r="CI342" t="s">
        <v>278</v>
      </c>
      <c r="CM342" t="s">
        <v>7</v>
      </c>
    </row>
    <row r="343" spans="1:92">
      <c r="A343" t="s">
        <v>109</v>
      </c>
      <c r="B343" t="s">
        <v>174</v>
      </c>
      <c r="C343" t="s">
        <v>175</v>
      </c>
      <c r="D343" t="s">
        <v>197</v>
      </c>
      <c r="E343" t="s">
        <v>176</v>
      </c>
      <c r="F343" t="s">
        <v>113</v>
      </c>
      <c r="G343" t="s">
        <v>109</v>
      </c>
      <c r="H343">
        <v>1</v>
      </c>
      <c r="I343" s="9">
        <v>0</v>
      </c>
      <c r="J343">
        <v>1</v>
      </c>
      <c r="K343" t="s">
        <v>415</v>
      </c>
      <c r="L343">
        <v>1732563</v>
      </c>
      <c r="M343" t="s">
        <v>7</v>
      </c>
      <c r="N343" t="s">
        <v>10</v>
      </c>
      <c r="O343" s="9">
        <v>0</v>
      </c>
      <c r="P343">
        <v>1731964</v>
      </c>
      <c r="Q343" t="s">
        <v>416</v>
      </c>
      <c r="R343" t="s">
        <v>417</v>
      </c>
      <c r="S343" s="9">
        <v>0</v>
      </c>
      <c r="T343" s="10" t="s">
        <v>199</v>
      </c>
      <c r="U343">
        <v>1731964</v>
      </c>
      <c r="V343">
        <v>2</v>
      </c>
      <c r="W343" t="s">
        <v>118</v>
      </c>
      <c r="X343" t="s">
        <v>119</v>
      </c>
      <c r="Y343">
        <v>31</v>
      </c>
      <c r="Z343" s="16">
        <v>114159.965688</v>
      </c>
      <c r="AA343">
        <v>1</v>
      </c>
      <c r="AB343" s="10">
        <v>114159.965688</v>
      </c>
      <c r="AC343" t="s">
        <v>120</v>
      </c>
      <c r="AD343" t="s">
        <v>150</v>
      </c>
      <c r="AE343" t="s">
        <v>109</v>
      </c>
      <c r="AF343" t="s">
        <v>121</v>
      </c>
      <c r="AI343">
        <v>0</v>
      </c>
      <c r="AJ343">
        <v>333016517.25120002</v>
      </c>
      <c r="AK343">
        <v>4.1900000000000004</v>
      </c>
      <c r="AL343" t="s">
        <v>7</v>
      </c>
      <c r="AM343" t="s">
        <v>120</v>
      </c>
      <c r="AN343">
        <v>0.60546255999999998</v>
      </c>
      <c r="AO343" t="s">
        <v>122</v>
      </c>
      <c r="AP343" t="s">
        <v>7</v>
      </c>
      <c r="AQ343">
        <v>1</v>
      </c>
      <c r="AR343">
        <v>1</v>
      </c>
      <c r="AT343" t="s">
        <v>123</v>
      </c>
      <c r="AU343" t="s">
        <v>113</v>
      </c>
      <c r="AV343" t="s">
        <v>419</v>
      </c>
      <c r="AW343" t="s">
        <v>7</v>
      </c>
      <c r="AX343" t="s">
        <v>120</v>
      </c>
      <c r="AY343" t="s">
        <v>150</v>
      </c>
      <c r="BA343">
        <v>114159.965688</v>
      </c>
      <c r="BB343" t="s">
        <v>120</v>
      </c>
      <c r="BC343">
        <v>11</v>
      </c>
      <c r="BE343" t="s">
        <v>125</v>
      </c>
      <c r="BF343">
        <v>1</v>
      </c>
      <c r="BG343">
        <v>19717</v>
      </c>
      <c r="BH343">
        <v>1005199</v>
      </c>
      <c r="BI343" t="s">
        <v>109</v>
      </c>
      <c r="BJ343" t="s">
        <v>126</v>
      </c>
      <c r="BL343" t="s">
        <v>127</v>
      </c>
      <c r="BM343" t="s">
        <v>128</v>
      </c>
      <c r="BN343" t="s">
        <v>129</v>
      </c>
      <c r="BO343">
        <v>85948</v>
      </c>
      <c r="BQ343">
        <v>0</v>
      </c>
      <c r="BR343">
        <v>237733</v>
      </c>
      <c r="BS343" t="s">
        <v>130</v>
      </c>
      <c r="BT343">
        <v>0</v>
      </c>
      <c r="BU343" t="s">
        <v>109</v>
      </c>
      <c r="BV343">
        <v>0</v>
      </c>
      <c r="BW343">
        <v>4.1900000000000004</v>
      </c>
      <c r="BX343" t="s">
        <v>420</v>
      </c>
      <c r="BY343" t="s">
        <v>421</v>
      </c>
      <c r="BZ343" t="s">
        <v>421</v>
      </c>
      <c r="CA343" t="s">
        <v>132</v>
      </c>
      <c r="CB343" t="s">
        <v>205</v>
      </c>
      <c r="CD343" t="s">
        <v>422</v>
      </c>
      <c r="CE343" t="s">
        <v>423</v>
      </c>
      <c r="CF343" t="s">
        <v>208</v>
      </c>
      <c r="CG343" t="s">
        <v>135</v>
      </c>
      <c r="CH343" t="s">
        <v>424</v>
      </c>
      <c r="CI343" t="s">
        <v>165</v>
      </c>
      <c r="CJ343" t="s">
        <v>155</v>
      </c>
      <c r="CK343" t="s">
        <v>419</v>
      </c>
      <c r="CL343">
        <v>13245</v>
      </c>
      <c r="CM343" t="s">
        <v>7</v>
      </c>
      <c r="CN343">
        <v>16323.26819235</v>
      </c>
    </row>
    <row r="344" spans="1:92">
      <c r="A344" t="s">
        <v>109</v>
      </c>
      <c r="B344" t="s">
        <v>110</v>
      </c>
      <c r="C344" t="s">
        <v>111</v>
      </c>
      <c r="D344" t="s">
        <v>112</v>
      </c>
      <c r="F344" t="s">
        <v>113</v>
      </c>
      <c r="G344" t="s">
        <v>109</v>
      </c>
      <c r="H344">
        <v>1</v>
      </c>
      <c r="I344" s="9">
        <v>0</v>
      </c>
      <c r="J344">
        <v>1</v>
      </c>
      <c r="L344">
        <v>1743304</v>
      </c>
      <c r="M344" t="s">
        <v>7</v>
      </c>
      <c r="N344" t="s">
        <v>451</v>
      </c>
      <c r="O344" s="9">
        <v>0</v>
      </c>
      <c r="P344">
        <v>1748163</v>
      </c>
      <c r="Q344" t="s">
        <v>116</v>
      </c>
      <c r="S344" s="9">
        <v>0</v>
      </c>
      <c r="T344" s="10" t="s">
        <v>280</v>
      </c>
      <c r="U344">
        <v>1748163</v>
      </c>
      <c r="V344">
        <v>1</v>
      </c>
      <c r="W344" t="s">
        <v>118</v>
      </c>
      <c r="X344" t="s">
        <v>137</v>
      </c>
      <c r="Y344">
        <v>0</v>
      </c>
      <c r="Z344" s="16">
        <v>158717.20000000001</v>
      </c>
      <c r="AA344">
        <v>1</v>
      </c>
      <c r="AB344" s="10">
        <v>158717.20000000001</v>
      </c>
      <c r="AC344" t="s">
        <v>120</v>
      </c>
      <c r="AF344" t="s">
        <v>121</v>
      </c>
      <c r="AI344">
        <v>0</v>
      </c>
      <c r="AJ344" s="9">
        <v>0</v>
      </c>
      <c r="AK344" s="9">
        <v>0</v>
      </c>
      <c r="AL344" t="s">
        <v>7</v>
      </c>
      <c r="AM344" t="s">
        <v>120</v>
      </c>
      <c r="AN344" s="9">
        <v>0</v>
      </c>
      <c r="AO344" t="s">
        <v>122</v>
      </c>
      <c r="AP344" t="s">
        <v>7</v>
      </c>
      <c r="AQ344">
        <v>1</v>
      </c>
      <c r="AR344">
        <v>1</v>
      </c>
      <c r="AT344" t="s">
        <v>123</v>
      </c>
      <c r="AU344" t="s">
        <v>124</v>
      </c>
      <c r="AX344" t="s">
        <v>120</v>
      </c>
      <c r="BA344">
        <v>158717.20000000001</v>
      </c>
      <c r="BB344" t="s">
        <v>120</v>
      </c>
      <c r="BC344">
        <v>0</v>
      </c>
      <c r="BE344" t="s">
        <v>125</v>
      </c>
      <c r="BF344">
        <v>1</v>
      </c>
      <c r="BG344">
        <v>19717</v>
      </c>
      <c r="BH344">
        <v>1005199</v>
      </c>
      <c r="BI344" t="s">
        <v>109</v>
      </c>
      <c r="BJ344" t="s">
        <v>126</v>
      </c>
      <c r="BL344" t="s">
        <v>127</v>
      </c>
      <c r="BM344" t="s">
        <v>128</v>
      </c>
      <c r="BN344" t="s">
        <v>129</v>
      </c>
      <c r="BO344">
        <v>85948</v>
      </c>
      <c r="BQ344">
        <v>0</v>
      </c>
      <c r="BR344">
        <v>524251</v>
      </c>
      <c r="BS344" t="s">
        <v>130</v>
      </c>
      <c r="BT344">
        <v>0</v>
      </c>
      <c r="BU344" t="s">
        <v>109</v>
      </c>
      <c r="BV344">
        <v>0</v>
      </c>
      <c r="BW344" s="9">
        <v>0</v>
      </c>
      <c r="BX344" t="s">
        <v>445</v>
      </c>
      <c r="BY344" t="s">
        <v>488</v>
      </c>
      <c r="BZ344" t="s">
        <v>109</v>
      </c>
      <c r="CA344" t="s">
        <v>132</v>
      </c>
      <c r="CD344" t="s">
        <v>488</v>
      </c>
      <c r="CE344" t="s">
        <v>133</v>
      </c>
      <c r="CF344" t="s">
        <v>172</v>
      </c>
      <c r="CG344" t="s">
        <v>135</v>
      </c>
      <c r="CI344" t="s">
        <v>278</v>
      </c>
      <c r="CM344" t="s">
        <v>7</v>
      </c>
    </row>
    <row r="345" spans="1:92">
      <c r="A345" t="s">
        <v>109</v>
      </c>
      <c r="B345" t="s">
        <v>110</v>
      </c>
      <c r="C345" t="s">
        <v>111</v>
      </c>
      <c r="D345" t="s">
        <v>112</v>
      </c>
      <c r="F345" t="s">
        <v>113</v>
      </c>
      <c r="G345" t="s">
        <v>109</v>
      </c>
      <c r="H345">
        <v>1</v>
      </c>
      <c r="I345" s="9">
        <v>0</v>
      </c>
      <c r="J345">
        <v>1</v>
      </c>
      <c r="L345">
        <v>1742028</v>
      </c>
      <c r="M345" t="s">
        <v>7</v>
      </c>
      <c r="N345" t="s">
        <v>451</v>
      </c>
      <c r="O345" s="9">
        <v>0</v>
      </c>
      <c r="P345">
        <v>1745681</v>
      </c>
      <c r="Q345" t="s">
        <v>116</v>
      </c>
      <c r="S345" s="9">
        <v>0</v>
      </c>
      <c r="T345" s="10" t="s">
        <v>280</v>
      </c>
      <c r="U345">
        <v>1745681</v>
      </c>
      <c r="V345">
        <v>1</v>
      </c>
      <c r="W345" t="s">
        <v>118</v>
      </c>
      <c r="X345" t="s">
        <v>137</v>
      </c>
      <c r="Y345">
        <v>0</v>
      </c>
      <c r="Z345" s="16">
        <v>30792.85</v>
      </c>
      <c r="AA345">
        <v>1</v>
      </c>
      <c r="AB345" s="10">
        <v>30792.85</v>
      </c>
      <c r="AC345" t="s">
        <v>120</v>
      </c>
      <c r="AF345" t="s">
        <v>121</v>
      </c>
      <c r="AI345">
        <v>0</v>
      </c>
      <c r="AJ345" s="9">
        <v>0</v>
      </c>
      <c r="AK345" s="9">
        <v>0</v>
      </c>
      <c r="AL345" t="s">
        <v>7</v>
      </c>
      <c r="AM345" t="s">
        <v>120</v>
      </c>
      <c r="AN345" s="9">
        <v>0</v>
      </c>
      <c r="AO345" t="s">
        <v>122</v>
      </c>
      <c r="AP345" t="s">
        <v>7</v>
      </c>
      <c r="AQ345">
        <v>1</v>
      </c>
      <c r="AR345">
        <v>1</v>
      </c>
      <c r="AT345" t="s">
        <v>123</v>
      </c>
      <c r="AU345" t="s">
        <v>124</v>
      </c>
      <c r="AX345" t="s">
        <v>120</v>
      </c>
      <c r="BA345">
        <v>30792.85</v>
      </c>
      <c r="BB345" t="s">
        <v>120</v>
      </c>
      <c r="BC345">
        <v>0</v>
      </c>
      <c r="BE345" t="s">
        <v>125</v>
      </c>
      <c r="BF345">
        <v>1</v>
      </c>
      <c r="BG345">
        <v>19717</v>
      </c>
      <c r="BH345">
        <v>1005199</v>
      </c>
      <c r="BI345" t="s">
        <v>109</v>
      </c>
      <c r="BJ345" t="s">
        <v>126</v>
      </c>
      <c r="BL345" t="s">
        <v>127</v>
      </c>
      <c r="BM345" t="s">
        <v>128</v>
      </c>
      <c r="BN345" t="s">
        <v>129</v>
      </c>
      <c r="BO345">
        <v>85948</v>
      </c>
      <c r="BQ345">
        <v>0</v>
      </c>
      <c r="BR345">
        <v>527957</v>
      </c>
      <c r="BS345" t="s">
        <v>130</v>
      </c>
      <c r="BT345">
        <v>0</v>
      </c>
      <c r="BU345" t="s">
        <v>109</v>
      </c>
      <c r="BV345">
        <v>0</v>
      </c>
      <c r="BW345" s="9">
        <v>0</v>
      </c>
      <c r="BX345" t="s">
        <v>445</v>
      </c>
      <c r="BY345" t="s">
        <v>201</v>
      </c>
      <c r="BZ345" t="s">
        <v>109</v>
      </c>
      <c r="CA345" t="s">
        <v>132</v>
      </c>
      <c r="CD345" t="s">
        <v>201</v>
      </c>
      <c r="CE345" t="s">
        <v>133</v>
      </c>
      <c r="CF345" t="s">
        <v>172</v>
      </c>
      <c r="CG345" t="s">
        <v>135</v>
      </c>
      <c r="CI345" t="s">
        <v>278</v>
      </c>
      <c r="CM345" t="s">
        <v>7</v>
      </c>
    </row>
    <row r="346" spans="1:92">
      <c r="A346" t="s">
        <v>109</v>
      </c>
      <c r="B346" t="s">
        <v>110</v>
      </c>
      <c r="C346" t="s">
        <v>111</v>
      </c>
      <c r="D346" t="s">
        <v>112</v>
      </c>
      <c r="F346" t="s">
        <v>113</v>
      </c>
      <c r="G346" t="s">
        <v>109</v>
      </c>
      <c r="H346">
        <v>1</v>
      </c>
      <c r="I346" s="9">
        <v>0</v>
      </c>
      <c r="J346">
        <v>1</v>
      </c>
      <c r="L346">
        <v>1741271</v>
      </c>
      <c r="M346" t="s">
        <v>7</v>
      </c>
      <c r="N346" t="s">
        <v>445</v>
      </c>
      <c r="O346" s="9">
        <v>0</v>
      </c>
      <c r="P346">
        <v>1744198</v>
      </c>
      <c r="Q346" t="s">
        <v>116</v>
      </c>
      <c r="S346" s="9">
        <v>0</v>
      </c>
      <c r="T346" s="10" t="s">
        <v>280</v>
      </c>
      <c r="U346">
        <v>1744198</v>
      </c>
      <c r="V346">
        <v>1</v>
      </c>
      <c r="W346" t="s">
        <v>118</v>
      </c>
      <c r="X346" t="s">
        <v>119</v>
      </c>
      <c r="Y346">
        <v>0</v>
      </c>
      <c r="Z346" s="16">
        <v>-1555.53</v>
      </c>
      <c r="AA346">
        <v>1</v>
      </c>
      <c r="AB346" s="10">
        <v>-1555.53</v>
      </c>
      <c r="AC346" t="s">
        <v>120</v>
      </c>
      <c r="AF346" t="s">
        <v>121</v>
      </c>
      <c r="AI346">
        <v>0</v>
      </c>
      <c r="AJ346" s="9">
        <v>0</v>
      </c>
      <c r="AK346" s="9">
        <v>0</v>
      </c>
      <c r="AL346" t="s">
        <v>7</v>
      </c>
      <c r="AM346" t="s">
        <v>120</v>
      </c>
      <c r="AN346" s="9">
        <v>0</v>
      </c>
      <c r="AO346" t="s">
        <v>122</v>
      </c>
      <c r="AP346" t="s">
        <v>7</v>
      </c>
      <c r="AQ346">
        <v>1</v>
      </c>
      <c r="AR346">
        <v>1</v>
      </c>
      <c r="AT346" t="s">
        <v>123</v>
      </c>
      <c r="AU346" t="s">
        <v>124</v>
      </c>
      <c r="AX346" t="s">
        <v>120</v>
      </c>
      <c r="BA346">
        <v>-1555.53</v>
      </c>
      <c r="BB346" t="s">
        <v>120</v>
      </c>
      <c r="BC346">
        <v>0</v>
      </c>
      <c r="BE346" t="s">
        <v>125</v>
      </c>
      <c r="BF346">
        <v>1</v>
      </c>
      <c r="BG346">
        <v>19717</v>
      </c>
      <c r="BH346">
        <v>1005199</v>
      </c>
      <c r="BI346" t="s">
        <v>109</v>
      </c>
      <c r="BJ346" t="s">
        <v>126</v>
      </c>
      <c r="BL346" t="s">
        <v>127</v>
      </c>
      <c r="BM346" t="s">
        <v>128</v>
      </c>
      <c r="BN346" t="s">
        <v>129</v>
      </c>
      <c r="BO346">
        <v>85948</v>
      </c>
      <c r="BQ346">
        <v>0</v>
      </c>
      <c r="BR346">
        <v>523024</v>
      </c>
      <c r="BS346" t="s">
        <v>130</v>
      </c>
      <c r="BT346">
        <v>0</v>
      </c>
      <c r="BU346" t="s">
        <v>109</v>
      </c>
      <c r="BV346">
        <v>0</v>
      </c>
      <c r="BW346" s="9">
        <v>0</v>
      </c>
      <c r="BX346" t="s">
        <v>451</v>
      </c>
      <c r="BY346" t="s">
        <v>489</v>
      </c>
      <c r="BZ346" t="s">
        <v>109</v>
      </c>
      <c r="CA346" t="s">
        <v>149</v>
      </c>
      <c r="CD346" t="s">
        <v>489</v>
      </c>
      <c r="CE346" t="s">
        <v>133</v>
      </c>
      <c r="CF346" t="s">
        <v>172</v>
      </c>
      <c r="CG346" t="s">
        <v>135</v>
      </c>
      <c r="CI346" t="s">
        <v>281</v>
      </c>
      <c r="CM346" t="s">
        <v>7</v>
      </c>
    </row>
    <row r="347" spans="1:92">
      <c r="A347" t="s">
        <v>109</v>
      </c>
      <c r="B347" t="s">
        <v>110</v>
      </c>
      <c r="C347" t="s">
        <v>111</v>
      </c>
      <c r="D347" t="s">
        <v>112</v>
      </c>
      <c r="F347" t="s">
        <v>113</v>
      </c>
      <c r="G347" t="s">
        <v>109</v>
      </c>
      <c r="H347">
        <v>1</v>
      </c>
      <c r="I347" s="9">
        <v>0</v>
      </c>
      <c r="J347">
        <v>1</v>
      </c>
      <c r="L347">
        <v>1739132</v>
      </c>
      <c r="M347" t="s">
        <v>7</v>
      </c>
      <c r="N347" t="s">
        <v>445</v>
      </c>
      <c r="O347" s="9">
        <v>0</v>
      </c>
      <c r="P347">
        <v>1740033</v>
      </c>
      <c r="Q347" t="s">
        <v>116</v>
      </c>
      <c r="S347" s="9">
        <v>0</v>
      </c>
      <c r="T347" s="10" t="s">
        <v>280</v>
      </c>
      <c r="U347">
        <v>1740033</v>
      </c>
      <c r="V347">
        <v>1</v>
      </c>
      <c r="W347" t="s">
        <v>118</v>
      </c>
      <c r="X347" t="s">
        <v>119</v>
      </c>
      <c r="Y347">
        <v>0</v>
      </c>
      <c r="Z347" s="16">
        <v>-159802.73000000001</v>
      </c>
      <c r="AA347">
        <v>1</v>
      </c>
      <c r="AB347" s="10">
        <v>-159802.73000000001</v>
      </c>
      <c r="AC347" t="s">
        <v>120</v>
      </c>
      <c r="AF347" t="s">
        <v>121</v>
      </c>
      <c r="AI347">
        <v>0</v>
      </c>
      <c r="AJ347" s="9">
        <v>0</v>
      </c>
      <c r="AK347" s="9">
        <v>0</v>
      </c>
      <c r="AL347" t="s">
        <v>7</v>
      </c>
      <c r="AM347" t="s">
        <v>120</v>
      </c>
      <c r="AN347" s="9">
        <v>0</v>
      </c>
      <c r="AO347" t="s">
        <v>122</v>
      </c>
      <c r="AP347" t="s">
        <v>7</v>
      </c>
      <c r="AQ347">
        <v>1</v>
      </c>
      <c r="AR347">
        <v>1</v>
      </c>
      <c r="AT347" t="s">
        <v>123</v>
      </c>
      <c r="AU347" t="s">
        <v>124</v>
      </c>
      <c r="AX347" t="s">
        <v>120</v>
      </c>
      <c r="BA347">
        <v>-159802.73000000001</v>
      </c>
      <c r="BB347" t="s">
        <v>120</v>
      </c>
      <c r="BC347">
        <v>0</v>
      </c>
      <c r="BE347" t="s">
        <v>125</v>
      </c>
      <c r="BF347">
        <v>1</v>
      </c>
      <c r="BG347">
        <v>19717</v>
      </c>
      <c r="BH347">
        <v>1005199</v>
      </c>
      <c r="BI347" t="s">
        <v>109</v>
      </c>
      <c r="BJ347" t="s">
        <v>126</v>
      </c>
      <c r="BL347" t="s">
        <v>127</v>
      </c>
      <c r="BM347" t="s">
        <v>128</v>
      </c>
      <c r="BN347" t="s">
        <v>129</v>
      </c>
      <c r="BO347">
        <v>85948</v>
      </c>
      <c r="BQ347">
        <v>0</v>
      </c>
      <c r="BR347">
        <v>521779</v>
      </c>
      <c r="BS347" t="s">
        <v>130</v>
      </c>
      <c r="BT347">
        <v>0</v>
      </c>
      <c r="BU347" t="s">
        <v>109</v>
      </c>
      <c r="BV347">
        <v>0</v>
      </c>
      <c r="BW347" s="9">
        <v>0</v>
      </c>
      <c r="BX347" t="s">
        <v>451</v>
      </c>
      <c r="BY347" t="s">
        <v>490</v>
      </c>
      <c r="BZ347" t="s">
        <v>109</v>
      </c>
      <c r="CA347" t="s">
        <v>149</v>
      </c>
      <c r="CD347" t="s">
        <v>490</v>
      </c>
      <c r="CE347" t="s">
        <v>133</v>
      </c>
      <c r="CF347" t="s">
        <v>172</v>
      </c>
      <c r="CG347" t="s">
        <v>135</v>
      </c>
      <c r="CI347" t="s">
        <v>281</v>
      </c>
      <c r="CM347" t="s">
        <v>7</v>
      </c>
    </row>
    <row r="348" spans="1:92">
      <c r="A348" t="s">
        <v>109</v>
      </c>
      <c r="B348" t="s">
        <v>110</v>
      </c>
      <c r="C348" t="s">
        <v>111</v>
      </c>
      <c r="D348" t="s">
        <v>112</v>
      </c>
      <c r="F348" t="s">
        <v>113</v>
      </c>
      <c r="G348" t="s">
        <v>109</v>
      </c>
      <c r="H348">
        <v>1</v>
      </c>
      <c r="I348" s="9">
        <v>0</v>
      </c>
      <c r="J348">
        <v>1</v>
      </c>
      <c r="L348">
        <v>1738393</v>
      </c>
      <c r="M348" t="s">
        <v>7</v>
      </c>
      <c r="N348" t="s">
        <v>445</v>
      </c>
      <c r="O348" s="9">
        <v>0</v>
      </c>
      <c r="P348">
        <v>1738638</v>
      </c>
      <c r="Q348" t="s">
        <v>116</v>
      </c>
      <c r="S348" s="9">
        <v>0</v>
      </c>
      <c r="T348" s="10" t="s">
        <v>280</v>
      </c>
      <c r="U348">
        <v>1738638</v>
      </c>
      <c r="V348">
        <v>1</v>
      </c>
      <c r="W348" t="s">
        <v>118</v>
      </c>
      <c r="X348" t="s">
        <v>119</v>
      </c>
      <c r="Y348">
        <v>0</v>
      </c>
      <c r="Z348" s="16">
        <v>-10311431.890000001</v>
      </c>
      <c r="AA348">
        <v>1</v>
      </c>
      <c r="AB348" s="15">
        <v>-10311431.890000001</v>
      </c>
      <c r="AC348" t="s">
        <v>120</v>
      </c>
      <c r="AF348" t="s">
        <v>121</v>
      </c>
      <c r="AI348">
        <v>0</v>
      </c>
      <c r="AJ348" s="9">
        <v>0</v>
      </c>
      <c r="AK348" s="9">
        <v>0</v>
      </c>
      <c r="AL348" t="s">
        <v>7</v>
      </c>
      <c r="AM348" t="s">
        <v>120</v>
      </c>
      <c r="AN348" s="9">
        <v>0</v>
      </c>
      <c r="AO348" t="s">
        <v>122</v>
      </c>
      <c r="AP348" t="s">
        <v>7</v>
      </c>
      <c r="AQ348">
        <v>1</v>
      </c>
      <c r="AR348">
        <v>1</v>
      </c>
      <c r="AT348" t="s">
        <v>123</v>
      </c>
      <c r="AU348" t="s">
        <v>124</v>
      </c>
      <c r="AX348" t="s">
        <v>120</v>
      </c>
      <c r="BA348">
        <v>-10311431.890000001</v>
      </c>
      <c r="BB348" t="s">
        <v>120</v>
      </c>
      <c r="BC348">
        <v>0</v>
      </c>
      <c r="BE348" t="s">
        <v>125</v>
      </c>
      <c r="BF348">
        <v>1</v>
      </c>
      <c r="BG348">
        <v>19717</v>
      </c>
      <c r="BH348">
        <v>1005199</v>
      </c>
      <c r="BI348" t="s">
        <v>109</v>
      </c>
      <c r="BJ348" t="s">
        <v>126</v>
      </c>
      <c r="BL348" t="s">
        <v>127</v>
      </c>
      <c r="BM348" t="s">
        <v>128</v>
      </c>
      <c r="BN348" t="s">
        <v>129</v>
      </c>
      <c r="BO348">
        <v>85948</v>
      </c>
      <c r="BQ348">
        <v>0</v>
      </c>
      <c r="BR348">
        <v>526396</v>
      </c>
      <c r="BS348" t="s">
        <v>130</v>
      </c>
      <c r="BT348">
        <v>0</v>
      </c>
      <c r="BU348" t="s">
        <v>109</v>
      </c>
      <c r="BV348">
        <v>0</v>
      </c>
      <c r="BW348" s="9">
        <v>0</v>
      </c>
      <c r="BX348" t="s">
        <v>451</v>
      </c>
      <c r="BY348" t="s">
        <v>491</v>
      </c>
      <c r="BZ348" t="s">
        <v>109</v>
      </c>
      <c r="CA348" t="s">
        <v>149</v>
      </c>
      <c r="CD348" t="s">
        <v>491</v>
      </c>
      <c r="CE348" t="s">
        <v>133</v>
      </c>
      <c r="CF348" t="s">
        <v>172</v>
      </c>
      <c r="CG348" t="s">
        <v>135</v>
      </c>
      <c r="CI348" t="s">
        <v>281</v>
      </c>
      <c r="CM348" t="s">
        <v>7</v>
      </c>
    </row>
    <row r="349" spans="1:92">
      <c r="A349" t="s">
        <v>109</v>
      </c>
      <c r="B349" t="s">
        <v>110</v>
      </c>
      <c r="C349" t="s">
        <v>111</v>
      </c>
      <c r="D349" t="s">
        <v>112</v>
      </c>
      <c r="F349" t="s">
        <v>113</v>
      </c>
      <c r="G349" t="s">
        <v>109</v>
      </c>
      <c r="H349">
        <v>1</v>
      </c>
      <c r="I349" s="9">
        <v>0</v>
      </c>
      <c r="J349">
        <v>1</v>
      </c>
      <c r="L349">
        <v>1738392</v>
      </c>
      <c r="M349" t="s">
        <v>7</v>
      </c>
      <c r="N349" t="s">
        <v>451</v>
      </c>
      <c r="O349" s="9">
        <v>0</v>
      </c>
      <c r="P349">
        <v>1738637</v>
      </c>
      <c r="Q349" t="s">
        <v>116</v>
      </c>
      <c r="S349" s="9">
        <v>0</v>
      </c>
      <c r="T349" s="10" t="s">
        <v>272</v>
      </c>
      <c r="U349">
        <v>1738637</v>
      </c>
      <c r="V349">
        <v>1</v>
      </c>
      <c r="W349" t="s">
        <v>118</v>
      </c>
      <c r="X349" t="s">
        <v>119</v>
      </c>
      <c r="Y349">
        <v>0</v>
      </c>
      <c r="Z349" s="16">
        <v>-10311431.890000001</v>
      </c>
      <c r="AA349">
        <v>1</v>
      </c>
      <c r="AB349" s="15">
        <v>-10311431.890000001</v>
      </c>
      <c r="AC349" t="s">
        <v>120</v>
      </c>
      <c r="AF349" t="s">
        <v>121</v>
      </c>
      <c r="AI349">
        <v>0</v>
      </c>
      <c r="AJ349" s="9">
        <v>0</v>
      </c>
      <c r="AK349" s="9">
        <v>0</v>
      </c>
      <c r="AL349" t="s">
        <v>7</v>
      </c>
      <c r="AM349" t="s">
        <v>120</v>
      </c>
      <c r="AN349" s="9">
        <v>0</v>
      </c>
      <c r="AO349" t="s">
        <v>122</v>
      </c>
      <c r="AP349" t="s">
        <v>7</v>
      </c>
      <c r="AQ349">
        <v>1</v>
      </c>
      <c r="AR349">
        <v>1</v>
      </c>
      <c r="AT349" t="s">
        <v>123</v>
      </c>
      <c r="AU349" t="s">
        <v>124</v>
      </c>
      <c r="AX349" t="s">
        <v>122</v>
      </c>
      <c r="BA349">
        <v>-10311431.890000001</v>
      </c>
      <c r="BB349" t="s">
        <v>120</v>
      </c>
      <c r="BC349">
        <v>0</v>
      </c>
      <c r="BE349" t="s">
        <v>125</v>
      </c>
      <c r="BF349">
        <v>1</v>
      </c>
      <c r="BG349">
        <v>19717</v>
      </c>
      <c r="BH349">
        <v>1005199</v>
      </c>
      <c r="BI349" t="s">
        <v>109</v>
      </c>
      <c r="BJ349" t="s">
        <v>126</v>
      </c>
      <c r="BL349" t="s">
        <v>127</v>
      </c>
      <c r="BM349" t="s">
        <v>128</v>
      </c>
      <c r="BN349" t="s">
        <v>129</v>
      </c>
      <c r="BO349">
        <v>85948</v>
      </c>
      <c r="BQ349">
        <v>1370</v>
      </c>
      <c r="BR349">
        <v>526351</v>
      </c>
      <c r="BS349" t="s">
        <v>130</v>
      </c>
      <c r="BT349">
        <v>0</v>
      </c>
      <c r="BU349" t="s">
        <v>109</v>
      </c>
      <c r="BV349">
        <v>0</v>
      </c>
      <c r="BW349" s="9">
        <v>0</v>
      </c>
      <c r="BX349" t="s">
        <v>190</v>
      </c>
      <c r="BY349" t="s">
        <v>491</v>
      </c>
      <c r="BZ349" t="s">
        <v>109</v>
      </c>
      <c r="CA349" t="s">
        <v>132</v>
      </c>
      <c r="CD349" t="s">
        <v>491</v>
      </c>
      <c r="CE349" t="s">
        <v>133</v>
      </c>
      <c r="CF349" t="s">
        <v>172</v>
      </c>
      <c r="CG349" t="s">
        <v>135</v>
      </c>
      <c r="CI349" t="s">
        <v>278</v>
      </c>
      <c r="CM349" t="s">
        <v>7</v>
      </c>
    </row>
    <row r="350" spans="1:92">
      <c r="A350" t="s">
        <v>109</v>
      </c>
      <c r="B350" t="s">
        <v>174</v>
      </c>
      <c r="C350" t="s">
        <v>175</v>
      </c>
      <c r="D350" t="s">
        <v>176</v>
      </c>
      <c r="F350" t="s">
        <v>113</v>
      </c>
      <c r="G350" t="s">
        <v>109</v>
      </c>
      <c r="H350">
        <v>1</v>
      </c>
      <c r="I350" s="9">
        <v>0</v>
      </c>
      <c r="J350">
        <v>1</v>
      </c>
      <c r="K350" t="s">
        <v>460</v>
      </c>
      <c r="L350">
        <v>1729422</v>
      </c>
      <c r="M350" t="s">
        <v>7</v>
      </c>
      <c r="N350" t="s">
        <v>11</v>
      </c>
      <c r="O350" s="9">
        <v>0</v>
      </c>
      <c r="P350">
        <v>1728803</v>
      </c>
      <c r="Q350" t="s">
        <v>116</v>
      </c>
      <c r="R350" t="s">
        <v>318</v>
      </c>
      <c r="S350" s="9">
        <v>0</v>
      </c>
      <c r="T350" s="10" t="s">
        <v>461</v>
      </c>
      <c r="U350">
        <v>1728803</v>
      </c>
      <c r="V350">
        <v>2</v>
      </c>
      <c r="W350" t="s">
        <v>118</v>
      </c>
      <c r="X350" t="s">
        <v>137</v>
      </c>
      <c r="Y350">
        <v>271</v>
      </c>
      <c r="Z350" s="16">
        <v>-2188475.5555555602</v>
      </c>
      <c r="AA350">
        <v>1</v>
      </c>
      <c r="AB350" s="10">
        <v>-2188475.5555555602</v>
      </c>
      <c r="AC350" t="s">
        <v>120</v>
      </c>
      <c r="AD350" t="s">
        <v>462</v>
      </c>
      <c r="AE350" t="s">
        <v>463</v>
      </c>
      <c r="AF350" t="s">
        <v>146</v>
      </c>
      <c r="AI350">
        <v>0</v>
      </c>
      <c r="AJ350">
        <v>-79000000</v>
      </c>
      <c r="AK350">
        <v>3.68</v>
      </c>
      <c r="AL350" t="s">
        <v>7</v>
      </c>
      <c r="AM350" t="s">
        <v>120</v>
      </c>
      <c r="AN350" s="9">
        <v>0</v>
      </c>
      <c r="AO350" t="s">
        <v>122</v>
      </c>
      <c r="AP350" t="s">
        <v>7</v>
      </c>
      <c r="AQ350">
        <v>1</v>
      </c>
      <c r="AR350">
        <v>1</v>
      </c>
      <c r="AT350" t="s">
        <v>123</v>
      </c>
      <c r="AU350" t="s">
        <v>113</v>
      </c>
      <c r="AW350" t="s">
        <v>7</v>
      </c>
      <c r="AX350" t="s">
        <v>122</v>
      </c>
      <c r="BA350">
        <v>-2188475.5555560002</v>
      </c>
      <c r="BB350" t="s">
        <v>120</v>
      </c>
      <c r="BC350">
        <v>0</v>
      </c>
      <c r="BE350" t="s">
        <v>125</v>
      </c>
      <c r="BF350">
        <v>1</v>
      </c>
      <c r="BG350">
        <v>19717</v>
      </c>
      <c r="BH350">
        <v>1005199</v>
      </c>
      <c r="BI350" t="s">
        <v>109</v>
      </c>
      <c r="BJ350" t="s">
        <v>126</v>
      </c>
      <c r="BL350" t="s">
        <v>127</v>
      </c>
      <c r="BM350" t="s">
        <v>128</v>
      </c>
      <c r="BN350" t="s">
        <v>129</v>
      </c>
      <c r="BO350">
        <v>85948</v>
      </c>
      <c r="BQ350">
        <v>1411</v>
      </c>
      <c r="BR350">
        <v>925111</v>
      </c>
      <c r="BS350" t="s">
        <v>130</v>
      </c>
      <c r="BT350">
        <v>3525</v>
      </c>
      <c r="BU350" t="s">
        <v>109</v>
      </c>
      <c r="BV350">
        <v>0</v>
      </c>
      <c r="BW350">
        <v>3.68</v>
      </c>
      <c r="BX350" t="s">
        <v>466</v>
      </c>
      <c r="BY350" t="s">
        <v>462</v>
      </c>
      <c r="BZ350" t="s">
        <v>462</v>
      </c>
      <c r="CA350" t="s">
        <v>149</v>
      </c>
      <c r="CD350" t="s">
        <v>467</v>
      </c>
      <c r="CE350" t="s">
        <v>463</v>
      </c>
      <c r="CF350" t="s">
        <v>461</v>
      </c>
      <c r="CG350" t="s">
        <v>152</v>
      </c>
      <c r="CH350">
        <v>296325011</v>
      </c>
      <c r="CI350" t="s">
        <v>165</v>
      </c>
      <c r="CJ350" t="s">
        <v>155</v>
      </c>
      <c r="CM350" t="s">
        <v>7</v>
      </c>
      <c r="CN350" s="9">
        <v>0</v>
      </c>
    </row>
    <row r="351" spans="1:92">
      <c r="A351" t="s">
        <v>109</v>
      </c>
      <c r="B351" t="s">
        <v>174</v>
      </c>
      <c r="C351" t="s">
        <v>175</v>
      </c>
      <c r="D351" t="s">
        <v>176</v>
      </c>
      <c r="F351" t="s">
        <v>113</v>
      </c>
      <c r="G351" t="s">
        <v>109</v>
      </c>
      <c r="H351">
        <v>1</v>
      </c>
      <c r="I351" s="9">
        <v>0</v>
      </c>
      <c r="J351">
        <v>1</v>
      </c>
      <c r="L351">
        <v>1746095</v>
      </c>
      <c r="M351" t="s">
        <v>7</v>
      </c>
      <c r="N351" t="s">
        <v>492</v>
      </c>
      <c r="O351" s="9">
        <v>0</v>
      </c>
      <c r="P351">
        <v>1753300</v>
      </c>
      <c r="Q351" t="s">
        <v>116</v>
      </c>
      <c r="S351" s="9">
        <v>0</v>
      </c>
      <c r="T351" s="10" t="s">
        <v>280</v>
      </c>
      <c r="U351">
        <v>1753300</v>
      </c>
      <c r="V351">
        <v>1</v>
      </c>
      <c r="W351" t="s">
        <v>118</v>
      </c>
      <c r="X351" t="s">
        <v>119</v>
      </c>
      <c r="Y351">
        <v>18</v>
      </c>
      <c r="Z351" s="16">
        <v>8.5399999999999991</v>
      </c>
      <c r="AA351">
        <v>1</v>
      </c>
      <c r="AB351" s="10">
        <v>8.5399999999999991</v>
      </c>
      <c r="AC351" t="s">
        <v>120</v>
      </c>
      <c r="AD351" t="s">
        <v>493</v>
      </c>
      <c r="AE351" t="s">
        <v>109</v>
      </c>
      <c r="AF351" t="s">
        <v>121</v>
      </c>
      <c r="AI351">
        <v>0</v>
      </c>
      <c r="AJ351">
        <v>51729</v>
      </c>
      <c r="AK351">
        <v>0.33</v>
      </c>
      <c r="AL351" t="s">
        <v>7</v>
      </c>
      <c r="AM351" t="s">
        <v>120</v>
      </c>
      <c r="AN351" s="9">
        <v>0</v>
      </c>
      <c r="AO351" t="s">
        <v>122</v>
      </c>
      <c r="AP351" t="s">
        <v>7</v>
      </c>
      <c r="AQ351">
        <v>1</v>
      </c>
      <c r="AR351">
        <v>1</v>
      </c>
      <c r="AT351" t="s">
        <v>123</v>
      </c>
      <c r="AU351" t="s">
        <v>113</v>
      </c>
      <c r="AW351" t="s">
        <v>7</v>
      </c>
      <c r="AX351" t="s">
        <v>122</v>
      </c>
      <c r="BA351">
        <v>8.5399999999999991</v>
      </c>
      <c r="BB351" t="s">
        <v>120</v>
      </c>
      <c r="BC351">
        <v>0</v>
      </c>
      <c r="BE351" t="s">
        <v>125</v>
      </c>
      <c r="BF351">
        <v>1</v>
      </c>
      <c r="BG351">
        <v>19717</v>
      </c>
      <c r="BH351">
        <v>1005199</v>
      </c>
      <c r="BI351" t="s">
        <v>109</v>
      </c>
      <c r="BJ351" t="s">
        <v>126</v>
      </c>
      <c r="BL351" t="s">
        <v>127</v>
      </c>
      <c r="BM351" t="s">
        <v>128</v>
      </c>
      <c r="BN351" t="s">
        <v>129</v>
      </c>
      <c r="BO351">
        <v>85948</v>
      </c>
      <c r="BQ351">
        <v>0</v>
      </c>
      <c r="BR351">
        <v>345908</v>
      </c>
      <c r="BS351" t="s">
        <v>130</v>
      </c>
      <c r="BT351">
        <v>0</v>
      </c>
      <c r="BU351" t="s">
        <v>109</v>
      </c>
      <c r="BV351">
        <v>0</v>
      </c>
      <c r="BW351">
        <v>0.33018199999999998</v>
      </c>
      <c r="BX351" t="s">
        <v>494</v>
      </c>
      <c r="BY351" t="s">
        <v>495</v>
      </c>
      <c r="BZ351" t="s">
        <v>493</v>
      </c>
      <c r="CA351" t="s">
        <v>149</v>
      </c>
      <c r="CD351" t="s">
        <v>495</v>
      </c>
      <c r="CE351" t="s">
        <v>496</v>
      </c>
      <c r="CF351" t="s">
        <v>172</v>
      </c>
      <c r="CG351" t="s">
        <v>135</v>
      </c>
      <c r="CI351" t="s">
        <v>497</v>
      </c>
      <c r="CM351" t="s">
        <v>7</v>
      </c>
    </row>
    <row r="352" spans="1:92">
      <c r="A352" t="s">
        <v>109</v>
      </c>
      <c r="B352" t="s">
        <v>110</v>
      </c>
      <c r="C352" t="s">
        <v>111</v>
      </c>
      <c r="D352" t="s">
        <v>112</v>
      </c>
      <c r="F352" t="s">
        <v>113</v>
      </c>
      <c r="G352" t="s">
        <v>109</v>
      </c>
      <c r="H352">
        <v>1</v>
      </c>
      <c r="I352" s="9">
        <v>0</v>
      </c>
      <c r="J352">
        <v>1</v>
      </c>
      <c r="L352">
        <v>1741656</v>
      </c>
      <c r="M352" t="s">
        <v>7</v>
      </c>
      <c r="N352" t="s">
        <v>451</v>
      </c>
      <c r="O352" s="9">
        <v>0</v>
      </c>
      <c r="P352">
        <v>1744951</v>
      </c>
      <c r="Q352" t="s">
        <v>116</v>
      </c>
      <c r="S352" s="9">
        <v>0</v>
      </c>
      <c r="T352" s="10" t="s">
        <v>272</v>
      </c>
      <c r="U352">
        <v>1744951</v>
      </c>
      <c r="V352">
        <v>1</v>
      </c>
      <c r="W352" t="s">
        <v>118</v>
      </c>
      <c r="X352" t="s">
        <v>119</v>
      </c>
      <c r="Y352">
        <v>0</v>
      </c>
      <c r="Z352" s="16">
        <v>-701.06</v>
      </c>
      <c r="AA352">
        <v>1</v>
      </c>
      <c r="AB352" s="10">
        <v>-701.06</v>
      </c>
      <c r="AC352" t="s">
        <v>120</v>
      </c>
      <c r="AF352" t="s">
        <v>121</v>
      </c>
      <c r="AI352">
        <v>0</v>
      </c>
      <c r="AJ352" s="9">
        <v>0</v>
      </c>
      <c r="AK352" s="9">
        <v>0</v>
      </c>
      <c r="AL352" t="s">
        <v>7</v>
      </c>
      <c r="AM352" t="s">
        <v>120</v>
      </c>
      <c r="AN352" s="9">
        <v>0</v>
      </c>
      <c r="AO352" t="s">
        <v>122</v>
      </c>
      <c r="AP352" t="s">
        <v>7</v>
      </c>
      <c r="AQ352">
        <v>1</v>
      </c>
      <c r="AR352">
        <v>1</v>
      </c>
      <c r="AT352" t="s">
        <v>123</v>
      </c>
      <c r="AU352" t="s">
        <v>124</v>
      </c>
      <c r="AX352" t="s">
        <v>122</v>
      </c>
      <c r="BA352">
        <v>-701.06</v>
      </c>
      <c r="BB352" t="s">
        <v>120</v>
      </c>
      <c r="BC352">
        <v>0</v>
      </c>
      <c r="BE352" t="s">
        <v>125</v>
      </c>
      <c r="BF352">
        <v>1</v>
      </c>
      <c r="BG352">
        <v>19717</v>
      </c>
      <c r="BH352">
        <v>1005199</v>
      </c>
      <c r="BI352" t="s">
        <v>109</v>
      </c>
      <c r="BJ352" t="s">
        <v>126</v>
      </c>
      <c r="BL352" t="s">
        <v>127</v>
      </c>
      <c r="BM352" t="s">
        <v>128</v>
      </c>
      <c r="BN352" t="s">
        <v>129</v>
      </c>
      <c r="BO352">
        <v>85948</v>
      </c>
      <c r="BQ352">
        <v>1370</v>
      </c>
      <c r="BR352">
        <v>524647</v>
      </c>
      <c r="BS352" t="s">
        <v>130</v>
      </c>
      <c r="BT352">
        <v>0</v>
      </c>
      <c r="BU352" t="s">
        <v>109</v>
      </c>
      <c r="BV352">
        <v>0</v>
      </c>
      <c r="BW352" s="9">
        <v>0</v>
      </c>
      <c r="BX352" t="s">
        <v>190</v>
      </c>
      <c r="BY352" t="s">
        <v>498</v>
      </c>
      <c r="BZ352" t="s">
        <v>109</v>
      </c>
      <c r="CA352" t="s">
        <v>132</v>
      </c>
      <c r="CD352" t="s">
        <v>498</v>
      </c>
      <c r="CE352" t="s">
        <v>133</v>
      </c>
      <c r="CF352" t="s">
        <v>172</v>
      </c>
      <c r="CG352" t="s">
        <v>135</v>
      </c>
      <c r="CI352" t="s">
        <v>278</v>
      </c>
      <c r="CM352" t="s">
        <v>7</v>
      </c>
    </row>
    <row r="353" spans="1:91">
      <c r="A353" t="s">
        <v>109</v>
      </c>
      <c r="B353" t="s">
        <v>110</v>
      </c>
      <c r="C353" t="s">
        <v>111</v>
      </c>
      <c r="D353" t="s">
        <v>112</v>
      </c>
      <c r="F353" t="s">
        <v>113</v>
      </c>
      <c r="G353" t="s">
        <v>109</v>
      </c>
      <c r="H353">
        <v>1</v>
      </c>
      <c r="I353" s="9">
        <v>0</v>
      </c>
      <c r="J353">
        <v>1</v>
      </c>
      <c r="L353">
        <v>1741715</v>
      </c>
      <c r="M353" t="s">
        <v>7</v>
      </c>
      <c r="N353" t="s">
        <v>451</v>
      </c>
      <c r="O353" s="9">
        <v>0</v>
      </c>
      <c r="P353">
        <v>1745068</v>
      </c>
      <c r="Q353" t="s">
        <v>116</v>
      </c>
      <c r="S353" s="9">
        <v>0</v>
      </c>
      <c r="T353" s="10" t="s">
        <v>272</v>
      </c>
      <c r="U353">
        <v>1745068</v>
      </c>
      <c r="V353">
        <v>1</v>
      </c>
      <c r="W353" t="s">
        <v>118</v>
      </c>
      <c r="X353" t="s">
        <v>119</v>
      </c>
      <c r="Y353">
        <v>0</v>
      </c>
      <c r="Z353" s="16">
        <v>-954.83</v>
      </c>
      <c r="AA353">
        <v>1</v>
      </c>
      <c r="AB353" s="10">
        <v>-954.83</v>
      </c>
      <c r="AC353" t="s">
        <v>120</v>
      </c>
      <c r="AF353" t="s">
        <v>121</v>
      </c>
      <c r="AI353">
        <v>0</v>
      </c>
      <c r="AJ353" s="9">
        <v>0</v>
      </c>
      <c r="AK353" s="9">
        <v>0</v>
      </c>
      <c r="AL353" t="s">
        <v>7</v>
      </c>
      <c r="AM353" t="s">
        <v>120</v>
      </c>
      <c r="AN353" s="9">
        <v>0</v>
      </c>
      <c r="AO353" t="s">
        <v>122</v>
      </c>
      <c r="AP353" t="s">
        <v>7</v>
      </c>
      <c r="AQ353">
        <v>1</v>
      </c>
      <c r="AR353">
        <v>1</v>
      </c>
      <c r="AT353" t="s">
        <v>123</v>
      </c>
      <c r="AU353" t="s">
        <v>124</v>
      </c>
      <c r="AX353" t="s">
        <v>122</v>
      </c>
      <c r="BA353">
        <v>-954.83</v>
      </c>
      <c r="BB353" t="s">
        <v>120</v>
      </c>
      <c r="BC353">
        <v>0</v>
      </c>
      <c r="BE353" t="s">
        <v>125</v>
      </c>
      <c r="BF353">
        <v>1</v>
      </c>
      <c r="BG353">
        <v>19717</v>
      </c>
      <c r="BH353">
        <v>1005199</v>
      </c>
      <c r="BI353" t="s">
        <v>109</v>
      </c>
      <c r="BJ353" t="s">
        <v>126</v>
      </c>
      <c r="BL353" t="s">
        <v>127</v>
      </c>
      <c r="BM353" t="s">
        <v>128</v>
      </c>
      <c r="BN353" t="s">
        <v>129</v>
      </c>
      <c r="BO353">
        <v>85948</v>
      </c>
      <c r="BQ353">
        <v>1370</v>
      </c>
      <c r="BR353">
        <v>527555</v>
      </c>
      <c r="BS353" t="s">
        <v>130</v>
      </c>
      <c r="BT353">
        <v>0</v>
      </c>
      <c r="BU353" t="s">
        <v>109</v>
      </c>
      <c r="BV353">
        <v>0</v>
      </c>
      <c r="BW353" s="9">
        <v>0</v>
      </c>
      <c r="BX353" t="s">
        <v>190</v>
      </c>
      <c r="BY353" t="s">
        <v>499</v>
      </c>
      <c r="BZ353" t="s">
        <v>109</v>
      </c>
      <c r="CA353" t="s">
        <v>132</v>
      </c>
      <c r="CD353" t="s">
        <v>499</v>
      </c>
      <c r="CE353" t="s">
        <v>133</v>
      </c>
      <c r="CF353" t="s">
        <v>172</v>
      </c>
      <c r="CG353" t="s">
        <v>135</v>
      </c>
      <c r="CI353" t="s">
        <v>278</v>
      </c>
      <c r="CM353" t="s">
        <v>7</v>
      </c>
    </row>
    <row r="354" spans="1:91">
      <c r="A354" t="s">
        <v>109</v>
      </c>
      <c r="B354" t="s">
        <v>110</v>
      </c>
      <c r="C354" t="s">
        <v>111</v>
      </c>
      <c r="D354" t="s">
        <v>112</v>
      </c>
      <c r="F354" t="s">
        <v>113</v>
      </c>
      <c r="G354" t="s">
        <v>109</v>
      </c>
      <c r="H354">
        <v>1</v>
      </c>
      <c r="I354" s="9">
        <v>0</v>
      </c>
      <c r="J354">
        <v>1</v>
      </c>
      <c r="L354">
        <v>1739088</v>
      </c>
      <c r="M354" t="s">
        <v>7</v>
      </c>
      <c r="N354" t="s">
        <v>451</v>
      </c>
      <c r="O354" s="9">
        <v>0</v>
      </c>
      <c r="P354">
        <v>1739951</v>
      </c>
      <c r="Q354" t="s">
        <v>116</v>
      </c>
      <c r="S354" s="9">
        <v>0</v>
      </c>
      <c r="T354" s="10" t="s">
        <v>280</v>
      </c>
      <c r="U354">
        <v>1739951</v>
      </c>
      <c r="V354">
        <v>1</v>
      </c>
      <c r="W354" t="s">
        <v>118</v>
      </c>
      <c r="X354" t="s">
        <v>137</v>
      </c>
      <c r="Y354">
        <v>0</v>
      </c>
      <c r="Z354" s="16">
        <v>48823.42</v>
      </c>
      <c r="AA354">
        <v>1</v>
      </c>
      <c r="AB354" s="10">
        <v>48823.42</v>
      </c>
      <c r="AC354" t="s">
        <v>120</v>
      </c>
      <c r="AF354" t="s">
        <v>121</v>
      </c>
      <c r="AI354">
        <v>0</v>
      </c>
      <c r="AJ354" s="9">
        <v>0</v>
      </c>
      <c r="AK354" s="9">
        <v>0</v>
      </c>
      <c r="AL354" t="s">
        <v>7</v>
      </c>
      <c r="AM354" t="s">
        <v>120</v>
      </c>
      <c r="AN354" s="9">
        <v>0</v>
      </c>
      <c r="AO354" t="s">
        <v>122</v>
      </c>
      <c r="AP354" t="s">
        <v>7</v>
      </c>
      <c r="AQ354">
        <v>1</v>
      </c>
      <c r="AR354">
        <v>1</v>
      </c>
      <c r="AT354" t="s">
        <v>123</v>
      </c>
      <c r="AU354" t="s">
        <v>124</v>
      </c>
      <c r="AX354" t="s">
        <v>120</v>
      </c>
      <c r="BA354">
        <v>48823.42</v>
      </c>
      <c r="BB354" t="s">
        <v>120</v>
      </c>
      <c r="BC354">
        <v>0</v>
      </c>
      <c r="BE354" t="s">
        <v>125</v>
      </c>
      <c r="BF354">
        <v>1</v>
      </c>
      <c r="BG354">
        <v>19717</v>
      </c>
      <c r="BH354">
        <v>1005199</v>
      </c>
      <c r="BI354" t="s">
        <v>109</v>
      </c>
      <c r="BJ354" t="s">
        <v>126</v>
      </c>
      <c r="BL354" t="s">
        <v>127</v>
      </c>
      <c r="BM354" t="s">
        <v>128</v>
      </c>
      <c r="BN354" t="s">
        <v>129</v>
      </c>
      <c r="BO354">
        <v>85948</v>
      </c>
      <c r="BQ354">
        <v>0</v>
      </c>
      <c r="BR354">
        <v>526551</v>
      </c>
      <c r="BS354" t="s">
        <v>130</v>
      </c>
      <c r="BT354">
        <v>0</v>
      </c>
      <c r="BU354" t="s">
        <v>109</v>
      </c>
      <c r="BV354">
        <v>0</v>
      </c>
      <c r="BW354" s="9">
        <v>0</v>
      </c>
      <c r="BX354" t="s">
        <v>445</v>
      </c>
      <c r="BY354" t="s">
        <v>500</v>
      </c>
      <c r="BZ354" t="s">
        <v>109</v>
      </c>
      <c r="CA354" t="s">
        <v>132</v>
      </c>
      <c r="CD354" t="s">
        <v>500</v>
      </c>
      <c r="CE354" t="s">
        <v>133</v>
      </c>
      <c r="CF354" t="s">
        <v>172</v>
      </c>
      <c r="CG354" t="s">
        <v>135</v>
      </c>
      <c r="CI354" t="s">
        <v>278</v>
      </c>
      <c r="CM354" t="s">
        <v>7</v>
      </c>
    </row>
    <row r="355" spans="1:91">
      <c r="A355" t="s">
        <v>109</v>
      </c>
      <c r="B355" t="s">
        <v>110</v>
      </c>
      <c r="C355" t="s">
        <v>111</v>
      </c>
      <c r="D355" t="s">
        <v>112</v>
      </c>
      <c r="F355" t="s">
        <v>113</v>
      </c>
      <c r="G355" t="s">
        <v>109</v>
      </c>
      <c r="H355">
        <v>1</v>
      </c>
      <c r="I355" s="9">
        <v>0</v>
      </c>
      <c r="J355">
        <v>1</v>
      </c>
      <c r="L355">
        <v>1735156</v>
      </c>
      <c r="M355" t="s">
        <v>7</v>
      </c>
      <c r="N355" t="s">
        <v>115</v>
      </c>
      <c r="O355" s="9">
        <v>0</v>
      </c>
      <c r="P355">
        <v>1734557</v>
      </c>
      <c r="Q355" t="s">
        <v>116</v>
      </c>
      <c r="S355" s="9">
        <v>0</v>
      </c>
      <c r="T355" s="10" t="s">
        <v>117</v>
      </c>
      <c r="U355">
        <v>1734557</v>
      </c>
      <c r="V355">
        <v>2</v>
      </c>
      <c r="W355" t="s">
        <v>118</v>
      </c>
      <c r="X355" t="s">
        <v>119</v>
      </c>
      <c r="Y355">
        <v>0</v>
      </c>
      <c r="Z355" s="16">
        <v>-127607.85</v>
      </c>
      <c r="AA355">
        <v>1</v>
      </c>
      <c r="AB355" s="10">
        <v>-127607.85</v>
      </c>
      <c r="AC355" t="s">
        <v>120</v>
      </c>
      <c r="AF355" t="s">
        <v>121</v>
      </c>
      <c r="AI355">
        <v>0</v>
      </c>
      <c r="AJ355" s="9">
        <v>0</v>
      </c>
      <c r="AK355" s="9">
        <v>0</v>
      </c>
      <c r="AL355" t="s">
        <v>7</v>
      </c>
      <c r="AM355" t="s">
        <v>120</v>
      </c>
      <c r="AN355" s="9">
        <v>0</v>
      </c>
      <c r="AO355" t="s">
        <v>122</v>
      </c>
      <c r="AP355" t="s">
        <v>7</v>
      </c>
      <c r="AQ355">
        <v>1</v>
      </c>
      <c r="AR355">
        <v>1</v>
      </c>
      <c r="AT355" t="s">
        <v>123</v>
      </c>
      <c r="AU355" t="s">
        <v>124</v>
      </c>
      <c r="AX355" t="s">
        <v>122</v>
      </c>
      <c r="BA355">
        <v>-127607.85</v>
      </c>
      <c r="BB355" t="s">
        <v>120</v>
      </c>
      <c r="BC355">
        <v>0</v>
      </c>
      <c r="BE355" t="s">
        <v>125</v>
      </c>
      <c r="BF355">
        <v>1</v>
      </c>
      <c r="BG355">
        <v>19717</v>
      </c>
      <c r="BH355">
        <v>1005199</v>
      </c>
      <c r="BI355" t="s">
        <v>109</v>
      </c>
      <c r="BJ355" t="s">
        <v>126</v>
      </c>
      <c r="BL355" t="s">
        <v>127</v>
      </c>
      <c r="BM355" t="s">
        <v>128</v>
      </c>
      <c r="BN355" t="s">
        <v>129</v>
      </c>
      <c r="BO355">
        <v>85948</v>
      </c>
      <c r="BQ355">
        <v>1370</v>
      </c>
      <c r="BR355">
        <v>870956</v>
      </c>
      <c r="BS355" t="s">
        <v>130</v>
      </c>
      <c r="BT355">
        <v>0</v>
      </c>
      <c r="BU355" t="s">
        <v>109</v>
      </c>
      <c r="BV355">
        <v>0</v>
      </c>
      <c r="BW355" s="9">
        <v>0</v>
      </c>
      <c r="BX355" t="s">
        <v>131</v>
      </c>
      <c r="BY355" t="s">
        <v>109</v>
      </c>
      <c r="BZ355" t="s">
        <v>109</v>
      </c>
      <c r="CA355" t="s">
        <v>132</v>
      </c>
      <c r="CD355" t="s">
        <v>109</v>
      </c>
      <c r="CE355" t="s">
        <v>133</v>
      </c>
      <c r="CF355" t="s">
        <v>134</v>
      </c>
      <c r="CG355" t="s">
        <v>135</v>
      </c>
      <c r="CI355" t="s">
        <v>136</v>
      </c>
      <c r="CM355" t="s">
        <v>7</v>
      </c>
    </row>
    <row r="356" spans="1:91">
      <c r="A356" t="s">
        <v>109</v>
      </c>
      <c r="B356" t="s">
        <v>110</v>
      </c>
      <c r="C356" t="s">
        <v>111</v>
      </c>
      <c r="D356" t="s">
        <v>112</v>
      </c>
      <c r="F356" t="s">
        <v>113</v>
      </c>
      <c r="G356" t="s">
        <v>109</v>
      </c>
      <c r="H356">
        <v>1</v>
      </c>
      <c r="I356" s="9">
        <v>0</v>
      </c>
      <c r="J356">
        <v>1</v>
      </c>
      <c r="K356" t="s">
        <v>468</v>
      </c>
      <c r="L356">
        <v>1744233</v>
      </c>
      <c r="M356" t="s">
        <v>7</v>
      </c>
      <c r="N356" t="s">
        <v>448</v>
      </c>
      <c r="O356" s="9">
        <v>0</v>
      </c>
      <c r="P356">
        <v>1749974</v>
      </c>
      <c r="Q356" t="s">
        <v>116</v>
      </c>
      <c r="S356" s="9">
        <v>0</v>
      </c>
      <c r="T356" s="10" t="s">
        <v>280</v>
      </c>
      <c r="U356">
        <v>1749974</v>
      </c>
      <c r="V356">
        <v>1</v>
      </c>
      <c r="W356" t="s">
        <v>200</v>
      </c>
      <c r="X356" t="s">
        <v>137</v>
      </c>
      <c r="Y356">
        <v>0</v>
      </c>
      <c r="Z356" s="16">
        <v>5800000</v>
      </c>
      <c r="AA356">
        <v>1</v>
      </c>
      <c r="AB356" s="10">
        <v>5800000</v>
      </c>
      <c r="AC356" t="s">
        <v>120</v>
      </c>
      <c r="AF356" t="s">
        <v>121</v>
      </c>
      <c r="AI356">
        <v>0</v>
      </c>
      <c r="AJ356" s="9">
        <v>0</v>
      </c>
      <c r="AK356" s="9">
        <v>0</v>
      </c>
      <c r="AL356" t="s">
        <v>7</v>
      </c>
      <c r="AM356" t="s">
        <v>120</v>
      </c>
      <c r="AN356" s="9">
        <v>0</v>
      </c>
      <c r="AO356" t="s">
        <v>122</v>
      </c>
      <c r="AP356" t="s">
        <v>7</v>
      </c>
      <c r="AQ356">
        <v>1</v>
      </c>
      <c r="AR356">
        <v>1</v>
      </c>
      <c r="AT356" t="s">
        <v>123</v>
      </c>
      <c r="AU356" t="s">
        <v>124</v>
      </c>
      <c r="AX356" t="s">
        <v>120</v>
      </c>
      <c r="BA356">
        <v>5800000</v>
      </c>
      <c r="BB356" t="s">
        <v>120</v>
      </c>
      <c r="BC356">
        <v>0</v>
      </c>
      <c r="BE356" t="s">
        <v>125</v>
      </c>
      <c r="BF356">
        <v>1</v>
      </c>
      <c r="BG356">
        <v>19717</v>
      </c>
      <c r="BH356">
        <v>1005199</v>
      </c>
      <c r="BI356" t="s">
        <v>109</v>
      </c>
      <c r="BJ356" t="s">
        <v>126</v>
      </c>
      <c r="BL356" t="s">
        <v>127</v>
      </c>
      <c r="BM356" t="s">
        <v>128</v>
      </c>
      <c r="BN356" t="s">
        <v>129</v>
      </c>
      <c r="BO356">
        <v>85948</v>
      </c>
      <c r="BQ356">
        <v>0</v>
      </c>
      <c r="BR356">
        <v>44793</v>
      </c>
      <c r="BS356" t="s">
        <v>130</v>
      </c>
      <c r="BT356">
        <v>0</v>
      </c>
      <c r="BU356" t="s">
        <v>109</v>
      </c>
      <c r="BV356">
        <v>0</v>
      </c>
      <c r="BW356" s="9">
        <v>0</v>
      </c>
      <c r="BX356" t="s">
        <v>445</v>
      </c>
      <c r="BY356" t="s">
        <v>243</v>
      </c>
      <c r="BZ356" t="s">
        <v>109</v>
      </c>
      <c r="CA356" t="s">
        <v>132</v>
      </c>
      <c r="CD356" t="s">
        <v>243</v>
      </c>
      <c r="CE356" t="s">
        <v>133</v>
      </c>
      <c r="CF356" t="s">
        <v>172</v>
      </c>
      <c r="CG356" t="s">
        <v>135</v>
      </c>
      <c r="CI356" t="s">
        <v>278</v>
      </c>
      <c r="CM356" t="s">
        <v>7</v>
      </c>
    </row>
    <row r="357" spans="1:91">
      <c r="A357" t="s">
        <v>109</v>
      </c>
      <c r="B357" t="s">
        <v>110</v>
      </c>
      <c r="C357" t="s">
        <v>111</v>
      </c>
      <c r="D357" t="s">
        <v>112</v>
      </c>
      <c r="F357" t="s">
        <v>113</v>
      </c>
      <c r="G357" t="s">
        <v>109</v>
      </c>
      <c r="H357">
        <v>1</v>
      </c>
      <c r="I357" s="9">
        <v>0</v>
      </c>
      <c r="J357">
        <v>1</v>
      </c>
      <c r="L357">
        <v>1743309</v>
      </c>
      <c r="M357" t="s">
        <v>7</v>
      </c>
      <c r="N357" t="s">
        <v>451</v>
      </c>
      <c r="O357" s="9">
        <v>0</v>
      </c>
      <c r="P357">
        <v>1748170</v>
      </c>
      <c r="Q357" t="s">
        <v>116</v>
      </c>
      <c r="S357" s="9">
        <v>0</v>
      </c>
      <c r="T357" s="10" t="s">
        <v>272</v>
      </c>
      <c r="U357">
        <v>1748170</v>
      </c>
      <c r="V357">
        <v>1</v>
      </c>
      <c r="W357" t="s">
        <v>118</v>
      </c>
      <c r="X357" t="s">
        <v>119</v>
      </c>
      <c r="Y357">
        <v>0</v>
      </c>
      <c r="Z357" s="16">
        <v>-1396.34</v>
      </c>
      <c r="AA357">
        <v>1</v>
      </c>
      <c r="AB357" s="10">
        <v>-1396.34</v>
      </c>
      <c r="AC357" t="s">
        <v>120</v>
      </c>
      <c r="AF357" t="s">
        <v>121</v>
      </c>
      <c r="AI357">
        <v>0</v>
      </c>
      <c r="AJ357" s="9">
        <v>0</v>
      </c>
      <c r="AK357" s="9">
        <v>0</v>
      </c>
      <c r="AL357" t="s">
        <v>7</v>
      </c>
      <c r="AM357" t="s">
        <v>120</v>
      </c>
      <c r="AN357" s="9">
        <v>0</v>
      </c>
      <c r="AO357" t="s">
        <v>122</v>
      </c>
      <c r="AP357" t="s">
        <v>7</v>
      </c>
      <c r="AQ357">
        <v>1</v>
      </c>
      <c r="AR357">
        <v>1</v>
      </c>
      <c r="AT357" t="s">
        <v>123</v>
      </c>
      <c r="AU357" t="s">
        <v>124</v>
      </c>
      <c r="AX357" t="s">
        <v>122</v>
      </c>
      <c r="BA357">
        <v>-1396.34</v>
      </c>
      <c r="BB357" t="s">
        <v>120</v>
      </c>
      <c r="BC357">
        <v>0</v>
      </c>
      <c r="BE357" t="s">
        <v>125</v>
      </c>
      <c r="BF357">
        <v>1</v>
      </c>
      <c r="BG357">
        <v>19717</v>
      </c>
      <c r="BH357">
        <v>1005199</v>
      </c>
      <c r="BI357" t="s">
        <v>109</v>
      </c>
      <c r="BJ357" t="s">
        <v>126</v>
      </c>
      <c r="BL357" t="s">
        <v>127</v>
      </c>
      <c r="BM357" t="s">
        <v>128</v>
      </c>
      <c r="BN357" t="s">
        <v>129</v>
      </c>
      <c r="BO357">
        <v>85948</v>
      </c>
      <c r="BQ357">
        <v>1370</v>
      </c>
      <c r="BR357">
        <v>524423</v>
      </c>
      <c r="BS357" t="s">
        <v>130</v>
      </c>
      <c r="BT357">
        <v>0</v>
      </c>
      <c r="BU357" t="s">
        <v>109</v>
      </c>
      <c r="BV357">
        <v>0</v>
      </c>
      <c r="BW357" s="9">
        <v>0</v>
      </c>
      <c r="BX357" t="s">
        <v>190</v>
      </c>
      <c r="BY357" t="s">
        <v>488</v>
      </c>
      <c r="BZ357" t="s">
        <v>109</v>
      </c>
      <c r="CA357" t="s">
        <v>132</v>
      </c>
      <c r="CD357" t="s">
        <v>488</v>
      </c>
      <c r="CE357" t="s">
        <v>133</v>
      </c>
      <c r="CF357" t="s">
        <v>172</v>
      </c>
      <c r="CG357" t="s">
        <v>135</v>
      </c>
      <c r="CI357" t="s">
        <v>278</v>
      </c>
      <c r="CM357" t="s">
        <v>7</v>
      </c>
    </row>
    <row r="358" spans="1:91">
      <c r="A358" t="s">
        <v>109</v>
      </c>
      <c r="B358" t="s">
        <v>110</v>
      </c>
      <c r="C358" t="s">
        <v>111</v>
      </c>
      <c r="D358" t="s">
        <v>112</v>
      </c>
      <c r="F358" t="s">
        <v>113</v>
      </c>
      <c r="G358" t="s">
        <v>109</v>
      </c>
      <c r="H358">
        <v>1</v>
      </c>
      <c r="I358" s="9">
        <v>0</v>
      </c>
      <c r="J358">
        <v>1</v>
      </c>
      <c r="L358">
        <v>1741471</v>
      </c>
      <c r="M358" t="s">
        <v>7</v>
      </c>
      <c r="N358" t="s">
        <v>445</v>
      </c>
      <c r="O358" s="9">
        <v>0</v>
      </c>
      <c r="P358">
        <v>1744584</v>
      </c>
      <c r="Q358" t="s">
        <v>116</v>
      </c>
      <c r="S358" s="9">
        <v>0</v>
      </c>
      <c r="T358" s="10" t="s">
        <v>280</v>
      </c>
      <c r="U358">
        <v>1744584</v>
      </c>
      <c r="V358">
        <v>1</v>
      </c>
      <c r="W358" t="s">
        <v>118</v>
      </c>
      <c r="X358" t="s">
        <v>119</v>
      </c>
      <c r="Y358">
        <v>0</v>
      </c>
      <c r="Z358" s="16">
        <v>-1274560.32</v>
      </c>
      <c r="AA358">
        <v>1</v>
      </c>
      <c r="AB358" s="10">
        <v>-1274560.32</v>
      </c>
      <c r="AC358" t="s">
        <v>120</v>
      </c>
      <c r="AF358" t="s">
        <v>121</v>
      </c>
      <c r="AI358">
        <v>0</v>
      </c>
      <c r="AJ358" s="9">
        <v>0</v>
      </c>
      <c r="AK358" s="9">
        <v>0</v>
      </c>
      <c r="AL358" t="s">
        <v>7</v>
      </c>
      <c r="AM358" t="s">
        <v>120</v>
      </c>
      <c r="AN358" s="9">
        <v>0</v>
      </c>
      <c r="AO358" t="s">
        <v>122</v>
      </c>
      <c r="AP358" t="s">
        <v>7</v>
      </c>
      <c r="AQ358">
        <v>1</v>
      </c>
      <c r="AR358">
        <v>1</v>
      </c>
      <c r="AT358" t="s">
        <v>123</v>
      </c>
      <c r="AU358" t="s">
        <v>124</v>
      </c>
      <c r="AX358" t="s">
        <v>120</v>
      </c>
      <c r="BA358">
        <v>-1274560.32</v>
      </c>
      <c r="BB358" t="s">
        <v>120</v>
      </c>
      <c r="BC358">
        <v>0</v>
      </c>
      <c r="BE358" t="s">
        <v>125</v>
      </c>
      <c r="BF358">
        <v>1</v>
      </c>
      <c r="BG358">
        <v>19717</v>
      </c>
      <c r="BH358">
        <v>1005199</v>
      </c>
      <c r="BI358" t="s">
        <v>109</v>
      </c>
      <c r="BJ358" t="s">
        <v>126</v>
      </c>
      <c r="BL358" t="s">
        <v>127</v>
      </c>
      <c r="BM358" t="s">
        <v>128</v>
      </c>
      <c r="BN358" t="s">
        <v>129</v>
      </c>
      <c r="BO358">
        <v>85948</v>
      </c>
      <c r="BQ358">
        <v>0</v>
      </c>
      <c r="BR358">
        <v>527766</v>
      </c>
      <c r="BS358" t="s">
        <v>130</v>
      </c>
      <c r="BT358">
        <v>0</v>
      </c>
      <c r="BU358" t="s">
        <v>109</v>
      </c>
      <c r="BV358">
        <v>0</v>
      </c>
      <c r="BW358" s="9">
        <v>0</v>
      </c>
      <c r="BX358" t="s">
        <v>451</v>
      </c>
      <c r="BY358" t="s">
        <v>501</v>
      </c>
      <c r="BZ358" t="s">
        <v>109</v>
      </c>
      <c r="CA358" t="s">
        <v>149</v>
      </c>
      <c r="CD358" t="s">
        <v>501</v>
      </c>
      <c r="CE358" t="s">
        <v>133</v>
      </c>
      <c r="CF358" t="s">
        <v>172</v>
      </c>
      <c r="CG358" t="s">
        <v>135</v>
      </c>
      <c r="CI358" t="s">
        <v>281</v>
      </c>
      <c r="CM358" t="s">
        <v>7</v>
      </c>
    </row>
    <row r="359" spans="1:91">
      <c r="A359" t="s">
        <v>109</v>
      </c>
      <c r="B359" t="s">
        <v>110</v>
      </c>
      <c r="C359" t="s">
        <v>111</v>
      </c>
      <c r="D359" t="s">
        <v>112</v>
      </c>
      <c r="F359" t="s">
        <v>113</v>
      </c>
      <c r="G359" t="s">
        <v>109</v>
      </c>
      <c r="H359">
        <v>1</v>
      </c>
      <c r="I359" s="9">
        <v>0</v>
      </c>
      <c r="J359">
        <v>1</v>
      </c>
      <c r="L359">
        <v>1741395</v>
      </c>
      <c r="M359" t="s">
        <v>7</v>
      </c>
      <c r="N359" t="s">
        <v>451</v>
      </c>
      <c r="O359" s="9">
        <v>0</v>
      </c>
      <c r="P359">
        <v>1744440</v>
      </c>
      <c r="Q359" t="s">
        <v>116</v>
      </c>
      <c r="S359" s="9">
        <v>0</v>
      </c>
      <c r="T359" s="10" t="s">
        <v>272</v>
      </c>
      <c r="U359">
        <v>1744440</v>
      </c>
      <c r="V359">
        <v>1</v>
      </c>
      <c r="W359" t="s">
        <v>118</v>
      </c>
      <c r="X359" t="s">
        <v>119</v>
      </c>
      <c r="Y359">
        <v>0</v>
      </c>
      <c r="Z359" s="16">
        <v>-8247.9599999999991</v>
      </c>
      <c r="AA359">
        <v>1</v>
      </c>
      <c r="AB359" s="10">
        <v>-8247.9599999999991</v>
      </c>
      <c r="AC359" t="s">
        <v>120</v>
      </c>
      <c r="AF359" t="s">
        <v>121</v>
      </c>
      <c r="AI359">
        <v>0</v>
      </c>
      <c r="AJ359" s="9">
        <v>0</v>
      </c>
      <c r="AK359" s="9">
        <v>0</v>
      </c>
      <c r="AL359" t="s">
        <v>7</v>
      </c>
      <c r="AM359" t="s">
        <v>120</v>
      </c>
      <c r="AN359" s="9">
        <v>0</v>
      </c>
      <c r="AO359" t="s">
        <v>122</v>
      </c>
      <c r="AP359" t="s">
        <v>7</v>
      </c>
      <c r="AQ359">
        <v>1</v>
      </c>
      <c r="AR359">
        <v>1</v>
      </c>
      <c r="AT359" t="s">
        <v>123</v>
      </c>
      <c r="AU359" t="s">
        <v>124</v>
      </c>
      <c r="AX359" t="s">
        <v>122</v>
      </c>
      <c r="BA359">
        <v>-8247.9599999999991</v>
      </c>
      <c r="BB359" t="s">
        <v>120</v>
      </c>
      <c r="BC359">
        <v>0</v>
      </c>
      <c r="BE359" t="s">
        <v>125</v>
      </c>
      <c r="BF359">
        <v>1</v>
      </c>
      <c r="BG359">
        <v>19717</v>
      </c>
      <c r="BH359">
        <v>1005199</v>
      </c>
      <c r="BI359" t="s">
        <v>109</v>
      </c>
      <c r="BJ359" t="s">
        <v>126</v>
      </c>
      <c r="BL359" t="s">
        <v>127</v>
      </c>
      <c r="BM359" t="s">
        <v>128</v>
      </c>
      <c r="BN359" t="s">
        <v>129</v>
      </c>
      <c r="BO359">
        <v>85948</v>
      </c>
      <c r="BQ359">
        <v>1370</v>
      </c>
      <c r="BR359">
        <v>524917</v>
      </c>
      <c r="BS359" t="s">
        <v>130</v>
      </c>
      <c r="BT359">
        <v>0</v>
      </c>
      <c r="BU359" t="s">
        <v>109</v>
      </c>
      <c r="BV359">
        <v>0</v>
      </c>
      <c r="BW359" s="9">
        <v>0</v>
      </c>
      <c r="BX359" t="s">
        <v>190</v>
      </c>
      <c r="BY359" t="s">
        <v>502</v>
      </c>
      <c r="BZ359" t="s">
        <v>109</v>
      </c>
      <c r="CA359" t="s">
        <v>132</v>
      </c>
      <c r="CD359" t="s">
        <v>502</v>
      </c>
      <c r="CE359" t="s">
        <v>133</v>
      </c>
      <c r="CF359" t="s">
        <v>172</v>
      </c>
      <c r="CG359" t="s">
        <v>135</v>
      </c>
      <c r="CI359" t="s">
        <v>278</v>
      </c>
      <c r="CM359" t="s">
        <v>7</v>
      </c>
    </row>
    <row r="360" spans="1:91">
      <c r="A360" t="s">
        <v>109</v>
      </c>
      <c r="B360" t="s">
        <v>110</v>
      </c>
      <c r="C360" t="s">
        <v>111</v>
      </c>
      <c r="D360" t="s">
        <v>112</v>
      </c>
      <c r="F360" t="s">
        <v>113</v>
      </c>
      <c r="G360" t="s">
        <v>109</v>
      </c>
      <c r="H360">
        <v>1</v>
      </c>
      <c r="I360" s="9">
        <v>0</v>
      </c>
      <c r="J360">
        <v>1</v>
      </c>
      <c r="L360">
        <v>1735164</v>
      </c>
      <c r="M360" t="s">
        <v>7</v>
      </c>
      <c r="N360" t="s">
        <v>167</v>
      </c>
      <c r="O360" s="9">
        <v>0</v>
      </c>
      <c r="P360">
        <v>1734565</v>
      </c>
      <c r="Q360" t="s">
        <v>116</v>
      </c>
      <c r="S360" s="9">
        <v>0</v>
      </c>
      <c r="T360" s="10" t="s">
        <v>117</v>
      </c>
      <c r="U360">
        <v>1734565</v>
      </c>
      <c r="V360">
        <v>2</v>
      </c>
      <c r="W360" t="s">
        <v>118</v>
      </c>
      <c r="X360" t="s">
        <v>119</v>
      </c>
      <c r="Y360">
        <v>0</v>
      </c>
      <c r="Z360" s="16">
        <v>-1207015.8700000001</v>
      </c>
      <c r="AA360">
        <v>1</v>
      </c>
      <c r="AB360" s="10">
        <v>-1207015.8700000001</v>
      </c>
      <c r="AC360" t="s">
        <v>120</v>
      </c>
      <c r="AF360" t="s">
        <v>121</v>
      </c>
      <c r="AI360">
        <v>0</v>
      </c>
      <c r="AJ360" s="9">
        <v>0</v>
      </c>
      <c r="AK360" s="9">
        <v>0</v>
      </c>
      <c r="AL360" t="s">
        <v>7</v>
      </c>
      <c r="AM360" t="s">
        <v>120</v>
      </c>
      <c r="AN360" s="9">
        <v>0</v>
      </c>
      <c r="AO360" t="s">
        <v>122</v>
      </c>
      <c r="AP360" t="s">
        <v>7</v>
      </c>
      <c r="AQ360">
        <v>1</v>
      </c>
      <c r="AR360">
        <v>1</v>
      </c>
      <c r="AT360" t="s">
        <v>123</v>
      </c>
      <c r="AU360" t="s">
        <v>124</v>
      </c>
      <c r="AX360" t="s">
        <v>122</v>
      </c>
      <c r="BA360">
        <v>-1207015.8700000001</v>
      </c>
      <c r="BB360" t="s">
        <v>120</v>
      </c>
      <c r="BC360">
        <v>0</v>
      </c>
      <c r="BE360" t="s">
        <v>125</v>
      </c>
      <c r="BF360">
        <v>1</v>
      </c>
      <c r="BG360">
        <v>19717</v>
      </c>
      <c r="BH360">
        <v>1005199</v>
      </c>
      <c r="BI360" t="s">
        <v>109</v>
      </c>
      <c r="BJ360" t="s">
        <v>126</v>
      </c>
      <c r="BL360" t="s">
        <v>127</v>
      </c>
      <c r="BM360" t="s">
        <v>128</v>
      </c>
      <c r="BN360" t="s">
        <v>129</v>
      </c>
      <c r="BO360">
        <v>85948</v>
      </c>
      <c r="BQ360">
        <v>1370</v>
      </c>
      <c r="BR360">
        <v>870970</v>
      </c>
      <c r="BS360" t="s">
        <v>130</v>
      </c>
      <c r="BT360">
        <v>0</v>
      </c>
      <c r="BU360" t="s">
        <v>109</v>
      </c>
      <c r="BV360">
        <v>0</v>
      </c>
      <c r="BW360" s="9">
        <v>0</v>
      </c>
      <c r="BX360" t="s">
        <v>131</v>
      </c>
      <c r="BY360" t="s">
        <v>109</v>
      </c>
      <c r="BZ360" t="s">
        <v>109</v>
      </c>
      <c r="CA360" t="s">
        <v>132</v>
      </c>
      <c r="CD360" t="s">
        <v>109</v>
      </c>
      <c r="CE360" t="s">
        <v>133</v>
      </c>
      <c r="CF360" t="s">
        <v>134</v>
      </c>
      <c r="CG360" t="s">
        <v>135</v>
      </c>
      <c r="CI360" t="s">
        <v>136</v>
      </c>
      <c r="CM360" t="s">
        <v>7</v>
      </c>
    </row>
    <row r="361" spans="1:91">
      <c r="A361" t="s">
        <v>109</v>
      </c>
      <c r="B361" t="s">
        <v>110</v>
      </c>
      <c r="C361" t="s">
        <v>111</v>
      </c>
      <c r="D361" t="s">
        <v>112</v>
      </c>
      <c r="F361" t="s">
        <v>113</v>
      </c>
      <c r="G361" t="s">
        <v>109</v>
      </c>
      <c r="H361">
        <v>1</v>
      </c>
      <c r="I361" s="9">
        <v>0</v>
      </c>
      <c r="J361">
        <v>1</v>
      </c>
      <c r="L361">
        <v>1743036</v>
      </c>
      <c r="M361" t="s">
        <v>7</v>
      </c>
      <c r="N361" t="s">
        <v>445</v>
      </c>
      <c r="O361" s="9">
        <v>0</v>
      </c>
      <c r="P361">
        <v>1747640</v>
      </c>
      <c r="Q361" t="s">
        <v>116</v>
      </c>
      <c r="S361" s="9">
        <v>0</v>
      </c>
      <c r="T361" s="10" t="s">
        <v>280</v>
      </c>
      <c r="U361">
        <v>1747640</v>
      </c>
      <c r="V361">
        <v>1</v>
      </c>
      <c r="W361" t="s">
        <v>118</v>
      </c>
      <c r="X361" t="s">
        <v>119</v>
      </c>
      <c r="Y361">
        <v>0</v>
      </c>
      <c r="Z361" s="16">
        <v>-83621.53</v>
      </c>
      <c r="AA361">
        <v>1</v>
      </c>
      <c r="AB361" s="10">
        <v>-83621.53</v>
      </c>
      <c r="AC361" t="s">
        <v>120</v>
      </c>
      <c r="AF361" t="s">
        <v>121</v>
      </c>
      <c r="AI361">
        <v>0</v>
      </c>
      <c r="AJ361" s="9">
        <v>0</v>
      </c>
      <c r="AK361" s="9">
        <v>0</v>
      </c>
      <c r="AL361" t="s">
        <v>7</v>
      </c>
      <c r="AM361" t="s">
        <v>120</v>
      </c>
      <c r="AN361" s="9">
        <v>0</v>
      </c>
      <c r="AO361" t="s">
        <v>122</v>
      </c>
      <c r="AP361" t="s">
        <v>7</v>
      </c>
      <c r="AQ361">
        <v>1</v>
      </c>
      <c r="AR361">
        <v>1</v>
      </c>
      <c r="AT361" t="s">
        <v>123</v>
      </c>
      <c r="AU361" t="s">
        <v>124</v>
      </c>
      <c r="AX361" t="s">
        <v>120</v>
      </c>
      <c r="BA361">
        <v>-83621.53</v>
      </c>
      <c r="BB361" t="s">
        <v>120</v>
      </c>
      <c r="BC361">
        <v>0</v>
      </c>
      <c r="BE361" t="s">
        <v>125</v>
      </c>
      <c r="BF361">
        <v>1</v>
      </c>
      <c r="BG361">
        <v>19717</v>
      </c>
      <c r="BH361">
        <v>1005199</v>
      </c>
      <c r="BI361" t="s">
        <v>109</v>
      </c>
      <c r="BJ361" t="s">
        <v>126</v>
      </c>
      <c r="BL361" t="s">
        <v>127</v>
      </c>
      <c r="BM361" t="s">
        <v>128</v>
      </c>
      <c r="BN361" t="s">
        <v>129</v>
      </c>
      <c r="BO361">
        <v>85948</v>
      </c>
      <c r="BQ361">
        <v>0</v>
      </c>
      <c r="BR361">
        <v>524980</v>
      </c>
      <c r="BS361" t="s">
        <v>130</v>
      </c>
      <c r="BT361">
        <v>0</v>
      </c>
      <c r="BU361" t="s">
        <v>109</v>
      </c>
      <c r="BV361">
        <v>0</v>
      </c>
      <c r="BW361" s="9">
        <v>0</v>
      </c>
      <c r="BX361" t="s">
        <v>451</v>
      </c>
      <c r="BY361" t="s">
        <v>503</v>
      </c>
      <c r="BZ361" t="s">
        <v>109</v>
      </c>
      <c r="CA361" t="s">
        <v>149</v>
      </c>
      <c r="CD361" t="s">
        <v>503</v>
      </c>
      <c r="CE361" t="s">
        <v>133</v>
      </c>
      <c r="CF361" t="s">
        <v>172</v>
      </c>
      <c r="CG361" t="s">
        <v>135</v>
      </c>
      <c r="CI361" t="s">
        <v>281</v>
      </c>
      <c r="CM361" t="s">
        <v>7</v>
      </c>
    </row>
    <row r="362" spans="1:91">
      <c r="A362" t="s">
        <v>109</v>
      </c>
      <c r="B362" t="s">
        <v>110</v>
      </c>
      <c r="C362" t="s">
        <v>111</v>
      </c>
      <c r="D362" t="s">
        <v>112</v>
      </c>
      <c r="F362" t="s">
        <v>113</v>
      </c>
      <c r="G362" t="s">
        <v>109</v>
      </c>
      <c r="H362">
        <v>1</v>
      </c>
      <c r="I362" s="9">
        <v>0</v>
      </c>
      <c r="J362">
        <v>1</v>
      </c>
      <c r="L362">
        <v>1741576</v>
      </c>
      <c r="M362" t="s">
        <v>7</v>
      </c>
      <c r="N362" t="s">
        <v>445</v>
      </c>
      <c r="O362" s="9">
        <v>0</v>
      </c>
      <c r="P362">
        <v>1744791</v>
      </c>
      <c r="Q362" t="s">
        <v>116</v>
      </c>
      <c r="S362" s="9">
        <v>0</v>
      </c>
      <c r="T362" s="10" t="s">
        <v>280</v>
      </c>
      <c r="U362">
        <v>1744791</v>
      </c>
      <c r="V362">
        <v>1</v>
      </c>
      <c r="W362" t="s">
        <v>118</v>
      </c>
      <c r="X362" t="s">
        <v>119</v>
      </c>
      <c r="Y362">
        <v>0</v>
      </c>
      <c r="Z362" s="16">
        <v>-526754.18000000005</v>
      </c>
      <c r="AA362">
        <v>1</v>
      </c>
      <c r="AB362" s="10">
        <v>-526754.18000000005</v>
      </c>
      <c r="AC362" t="s">
        <v>120</v>
      </c>
      <c r="AF362" t="s">
        <v>121</v>
      </c>
      <c r="AI362">
        <v>0</v>
      </c>
      <c r="AJ362" s="9">
        <v>0</v>
      </c>
      <c r="AK362" s="9">
        <v>0</v>
      </c>
      <c r="AL362" t="s">
        <v>7</v>
      </c>
      <c r="AM362" t="s">
        <v>120</v>
      </c>
      <c r="AN362" s="9">
        <v>0</v>
      </c>
      <c r="AO362" t="s">
        <v>122</v>
      </c>
      <c r="AP362" t="s">
        <v>7</v>
      </c>
      <c r="AQ362">
        <v>1</v>
      </c>
      <c r="AR362">
        <v>1</v>
      </c>
      <c r="AT362" t="s">
        <v>123</v>
      </c>
      <c r="AU362" t="s">
        <v>124</v>
      </c>
      <c r="AX362" t="s">
        <v>120</v>
      </c>
      <c r="BA362">
        <v>-526754.18000000005</v>
      </c>
      <c r="BB362" t="s">
        <v>120</v>
      </c>
      <c r="BC362">
        <v>0</v>
      </c>
      <c r="BE362" t="s">
        <v>125</v>
      </c>
      <c r="BF362">
        <v>1</v>
      </c>
      <c r="BG362">
        <v>19717</v>
      </c>
      <c r="BH362">
        <v>1005199</v>
      </c>
      <c r="BI362" t="s">
        <v>109</v>
      </c>
      <c r="BJ362" t="s">
        <v>126</v>
      </c>
      <c r="BL362" t="s">
        <v>127</v>
      </c>
      <c r="BM362" t="s">
        <v>128</v>
      </c>
      <c r="BN362" t="s">
        <v>129</v>
      </c>
      <c r="BO362">
        <v>85948</v>
      </c>
      <c r="BQ362">
        <v>0</v>
      </c>
      <c r="BR362">
        <v>522444</v>
      </c>
      <c r="BS362" t="s">
        <v>130</v>
      </c>
      <c r="BT362">
        <v>0</v>
      </c>
      <c r="BU362" t="s">
        <v>109</v>
      </c>
      <c r="BV362">
        <v>0</v>
      </c>
      <c r="BW362" s="9">
        <v>0</v>
      </c>
      <c r="BX362" t="s">
        <v>451</v>
      </c>
      <c r="BY362" t="s">
        <v>504</v>
      </c>
      <c r="BZ362" t="s">
        <v>109</v>
      </c>
      <c r="CA362" t="s">
        <v>149</v>
      </c>
      <c r="CD362" t="s">
        <v>504</v>
      </c>
      <c r="CE362" t="s">
        <v>133</v>
      </c>
      <c r="CF362" t="s">
        <v>172</v>
      </c>
      <c r="CG362" t="s">
        <v>135</v>
      </c>
      <c r="CI362" t="s">
        <v>281</v>
      </c>
      <c r="CM362" t="s">
        <v>7</v>
      </c>
    </row>
    <row r="363" spans="1:91">
      <c r="A363" t="s">
        <v>109</v>
      </c>
      <c r="B363" t="s">
        <v>110</v>
      </c>
      <c r="C363" t="s">
        <v>111</v>
      </c>
      <c r="D363" t="s">
        <v>112</v>
      </c>
      <c r="F363" t="s">
        <v>113</v>
      </c>
      <c r="G363" t="s">
        <v>109</v>
      </c>
      <c r="H363">
        <v>1</v>
      </c>
      <c r="I363" s="9">
        <v>0</v>
      </c>
      <c r="J363">
        <v>1</v>
      </c>
      <c r="L363">
        <v>1741569</v>
      </c>
      <c r="M363" t="s">
        <v>7</v>
      </c>
      <c r="N363" t="s">
        <v>445</v>
      </c>
      <c r="O363" s="9">
        <v>0</v>
      </c>
      <c r="P363">
        <v>1744778</v>
      </c>
      <c r="Q363" t="s">
        <v>116</v>
      </c>
      <c r="S363" s="9">
        <v>0</v>
      </c>
      <c r="T363" s="10" t="s">
        <v>280</v>
      </c>
      <c r="U363">
        <v>1744778</v>
      </c>
      <c r="V363">
        <v>1</v>
      </c>
      <c r="W363" t="s">
        <v>118</v>
      </c>
      <c r="X363" t="s">
        <v>119</v>
      </c>
      <c r="Y363">
        <v>0</v>
      </c>
      <c r="Z363" s="16">
        <v>-200192.37</v>
      </c>
      <c r="AA363">
        <v>1</v>
      </c>
      <c r="AB363" s="10">
        <v>-200192.37</v>
      </c>
      <c r="AC363" t="s">
        <v>120</v>
      </c>
      <c r="AF363" t="s">
        <v>121</v>
      </c>
      <c r="AI363">
        <v>0</v>
      </c>
      <c r="AJ363" s="9">
        <v>0</v>
      </c>
      <c r="AK363" s="9">
        <v>0</v>
      </c>
      <c r="AL363" t="s">
        <v>7</v>
      </c>
      <c r="AM363" t="s">
        <v>120</v>
      </c>
      <c r="AN363" s="9">
        <v>0</v>
      </c>
      <c r="AO363" t="s">
        <v>122</v>
      </c>
      <c r="AP363" t="s">
        <v>7</v>
      </c>
      <c r="AQ363">
        <v>1</v>
      </c>
      <c r="AR363">
        <v>1</v>
      </c>
      <c r="AT363" t="s">
        <v>123</v>
      </c>
      <c r="AU363" t="s">
        <v>124</v>
      </c>
      <c r="AX363" t="s">
        <v>120</v>
      </c>
      <c r="BA363">
        <v>-200192.37</v>
      </c>
      <c r="BB363" t="s">
        <v>120</v>
      </c>
      <c r="BC363">
        <v>0</v>
      </c>
      <c r="BE363" t="s">
        <v>125</v>
      </c>
      <c r="BF363">
        <v>1</v>
      </c>
      <c r="BG363">
        <v>19717</v>
      </c>
      <c r="BH363">
        <v>1005199</v>
      </c>
      <c r="BI363" t="s">
        <v>109</v>
      </c>
      <c r="BJ363" t="s">
        <v>126</v>
      </c>
      <c r="BL363" t="s">
        <v>127</v>
      </c>
      <c r="BM363" t="s">
        <v>128</v>
      </c>
      <c r="BN363" t="s">
        <v>129</v>
      </c>
      <c r="BO363">
        <v>85948</v>
      </c>
      <c r="BQ363">
        <v>0</v>
      </c>
      <c r="BR363">
        <v>522391</v>
      </c>
      <c r="BS363" t="s">
        <v>130</v>
      </c>
      <c r="BT363">
        <v>0</v>
      </c>
      <c r="BU363" t="s">
        <v>109</v>
      </c>
      <c r="BV363">
        <v>0</v>
      </c>
      <c r="BW363" s="9">
        <v>0</v>
      </c>
      <c r="BX363" t="s">
        <v>451</v>
      </c>
      <c r="BY363" t="s">
        <v>319</v>
      </c>
      <c r="BZ363" t="s">
        <v>109</v>
      </c>
      <c r="CA363" t="s">
        <v>149</v>
      </c>
      <c r="CD363" t="s">
        <v>319</v>
      </c>
      <c r="CE363" t="s">
        <v>133</v>
      </c>
      <c r="CF363" t="s">
        <v>172</v>
      </c>
      <c r="CG363" t="s">
        <v>135</v>
      </c>
      <c r="CI363" t="s">
        <v>281</v>
      </c>
      <c r="CM363" t="s">
        <v>7</v>
      </c>
    </row>
    <row r="364" spans="1:91">
      <c r="A364" t="s">
        <v>109</v>
      </c>
      <c r="B364" t="s">
        <v>110</v>
      </c>
      <c r="C364" t="s">
        <v>111</v>
      </c>
      <c r="D364" t="s">
        <v>112</v>
      </c>
      <c r="F364" t="s">
        <v>113</v>
      </c>
      <c r="G364" t="s">
        <v>109</v>
      </c>
      <c r="H364">
        <v>1</v>
      </c>
      <c r="I364" s="9">
        <v>0</v>
      </c>
      <c r="J364">
        <v>1</v>
      </c>
      <c r="L364">
        <v>1741558</v>
      </c>
      <c r="M364" t="s">
        <v>7</v>
      </c>
      <c r="N364" t="s">
        <v>445</v>
      </c>
      <c r="O364" s="9">
        <v>0</v>
      </c>
      <c r="P364">
        <v>1744757</v>
      </c>
      <c r="Q364" t="s">
        <v>116</v>
      </c>
      <c r="S364" s="9">
        <v>0</v>
      </c>
      <c r="T364" s="10" t="s">
        <v>280</v>
      </c>
      <c r="U364">
        <v>1744757</v>
      </c>
      <c r="V364">
        <v>1</v>
      </c>
      <c r="W364" t="s">
        <v>118</v>
      </c>
      <c r="X364" t="s">
        <v>119</v>
      </c>
      <c r="Y364">
        <v>0</v>
      </c>
      <c r="Z364" s="16">
        <v>-2796011.03</v>
      </c>
      <c r="AA364">
        <v>1</v>
      </c>
      <c r="AB364" s="10">
        <v>-2796011.03</v>
      </c>
      <c r="AC364" t="s">
        <v>120</v>
      </c>
      <c r="AF364" t="s">
        <v>121</v>
      </c>
      <c r="AI364">
        <v>0</v>
      </c>
      <c r="AJ364" s="9">
        <v>0</v>
      </c>
      <c r="AK364" s="9">
        <v>0</v>
      </c>
      <c r="AL364" t="s">
        <v>7</v>
      </c>
      <c r="AM364" t="s">
        <v>120</v>
      </c>
      <c r="AN364" s="9">
        <v>0</v>
      </c>
      <c r="AO364" t="s">
        <v>122</v>
      </c>
      <c r="AP364" t="s">
        <v>7</v>
      </c>
      <c r="AQ364">
        <v>1</v>
      </c>
      <c r="AR364">
        <v>1</v>
      </c>
      <c r="AT364" t="s">
        <v>123</v>
      </c>
      <c r="AU364" t="s">
        <v>124</v>
      </c>
      <c r="AX364" t="s">
        <v>120</v>
      </c>
      <c r="BA364">
        <v>-2796011.03</v>
      </c>
      <c r="BB364" t="s">
        <v>120</v>
      </c>
      <c r="BC364">
        <v>0</v>
      </c>
      <c r="BE364" t="s">
        <v>125</v>
      </c>
      <c r="BF364">
        <v>1</v>
      </c>
      <c r="BG364">
        <v>19717</v>
      </c>
      <c r="BH364">
        <v>1005199</v>
      </c>
      <c r="BI364" t="s">
        <v>109</v>
      </c>
      <c r="BJ364" t="s">
        <v>126</v>
      </c>
      <c r="BL364" t="s">
        <v>127</v>
      </c>
      <c r="BM364" t="s">
        <v>128</v>
      </c>
      <c r="BN364" t="s">
        <v>129</v>
      </c>
      <c r="BO364">
        <v>85948</v>
      </c>
      <c r="BQ364">
        <v>0</v>
      </c>
      <c r="BR364">
        <v>520772</v>
      </c>
      <c r="BS364" t="s">
        <v>130</v>
      </c>
      <c r="BT364">
        <v>0</v>
      </c>
      <c r="BU364" t="s">
        <v>109</v>
      </c>
      <c r="BV364">
        <v>0</v>
      </c>
      <c r="BW364" s="9">
        <v>0</v>
      </c>
      <c r="BX364" t="s">
        <v>451</v>
      </c>
      <c r="BY364" t="s">
        <v>505</v>
      </c>
      <c r="BZ364" t="s">
        <v>109</v>
      </c>
      <c r="CA364" t="s">
        <v>149</v>
      </c>
      <c r="CD364" t="s">
        <v>505</v>
      </c>
      <c r="CE364" t="s">
        <v>133</v>
      </c>
      <c r="CF364" t="s">
        <v>172</v>
      </c>
      <c r="CG364" t="s">
        <v>135</v>
      </c>
      <c r="CI364" t="s">
        <v>281</v>
      </c>
      <c r="CM364" t="s">
        <v>7</v>
      </c>
    </row>
    <row r="365" spans="1:91">
      <c r="A365" t="s">
        <v>109</v>
      </c>
      <c r="B365" t="s">
        <v>110</v>
      </c>
      <c r="C365" t="s">
        <v>111</v>
      </c>
      <c r="D365" t="s">
        <v>112</v>
      </c>
      <c r="F365" t="s">
        <v>113</v>
      </c>
      <c r="G365" t="s">
        <v>109</v>
      </c>
      <c r="H365">
        <v>1</v>
      </c>
      <c r="I365" s="9">
        <v>0</v>
      </c>
      <c r="J365">
        <v>1</v>
      </c>
      <c r="L365">
        <v>1739902</v>
      </c>
      <c r="M365" t="s">
        <v>7</v>
      </c>
      <c r="N365" t="s">
        <v>445</v>
      </c>
      <c r="O365" s="9">
        <v>0</v>
      </c>
      <c r="P365">
        <v>1741505</v>
      </c>
      <c r="Q365" t="s">
        <v>116</v>
      </c>
      <c r="S365" s="9">
        <v>0</v>
      </c>
      <c r="T365" s="10" t="s">
        <v>280</v>
      </c>
      <c r="U365">
        <v>1741505</v>
      </c>
      <c r="V365">
        <v>1</v>
      </c>
      <c r="W365" t="s">
        <v>118</v>
      </c>
      <c r="X365" t="s">
        <v>119</v>
      </c>
      <c r="Y365">
        <v>0</v>
      </c>
      <c r="Z365" s="16">
        <v>-412840.39</v>
      </c>
      <c r="AA365">
        <v>1</v>
      </c>
      <c r="AB365" s="10">
        <v>-412840.39</v>
      </c>
      <c r="AC365" t="s">
        <v>120</v>
      </c>
      <c r="AF365" t="s">
        <v>121</v>
      </c>
      <c r="AI365">
        <v>0</v>
      </c>
      <c r="AJ365" s="9">
        <v>0</v>
      </c>
      <c r="AK365" s="9">
        <v>0</v>
      </c>
      <c r="AL365" t="s">
        <v>7</v>
      </c>
      <c r="AM365" t="s">
        <v>120</v>
      </c>
      <c r="AN365" s="9">
        <v>0</v>
      </c>
      <c r="AO365" t="s">
        <v>122</v>
      </c>
      <c r="AP365" t="s">
        <v>7</v>
      </c>
      <c r="AQ365">
        <v>1</v>
      </c>
      <c r="AR365">
        <v>1</v>
      </c>
      <c r="AT365" t="s">
        <v>123</v>
      </c>
      <c r="AU365" t="s">
        <v>124</v>
      </c>
      <c r="AX365" t="s">
        <v>120</v>
      </c>
      <c r="BA365">
        <v>-412840.39</v>
      </c>
      <c r="BB365" t="s">
        <v>120</v>
      </c>
      <c r="BC365">
        <v>0</v>
      </c>
      <c r="BE365" t="s">
        <v>125</v>
      </c>
      <c r="BF365">
        <v>1</v>
      </c>
      <c r="BG365">
        <v>19717</v>
      </c>
      <c r="BH365">
        <v>1005199</v>
      </c>
      <c r="BI365" t="s">
        <v>109</v>
      </c>
      <c r="BJ365" t="s">
        <v>126</v>
      </c>
      <c r="BL365" t="s">
        <v>127</v>
      </c>
      <c r="BM365" t="s">
        <v>128</v>
      </c>
      <c r="BN365" t="s">
        <v>129</v>
      </c>
      <c r="BO365">
        <v>85948</v>
      </c>
      <c r="BQ365">
        <v>0</v>
      </c>
      <c r="BR365">
        <v>523809</v>
      </c>
      <c r="BS365" t="s">
        <v>130</v>
      </c>
      <c r="BT365">
        <v>0</v>
      </c>
      <c r="BU365" t="s">
        <v>109</v>
      </c>
      <c r="BV365">
        <v>0</v>
      </c>
      <c r="BW365" s="9">
        <v>0</v>
      </c>
      <c r="BX365" t="s">
        <v>451</v>
      </c>
      <c r="BY365" t="s">
        <v>201</v>
      </c>
      <c r="BZ365" t="s">
        <v>109</v>
      </c>
      <c r="CA365" t="s">
        <v>149</v>
      </c>
      <c r="CD365" t="s">
        <v>201</v>
      </c>
      <c r="CE365" t="s">
        <v>133</v>
      </c>
      <c r="CF365" t="s">
        <v>172</v>
      </c>
      <c r="CG365" t="s">
        <v>135</v>
      </c>
      <c r="CI365" t="s">
        <v>281</v>
      </c>
      <c r="CM365" t="s">
        <v>7</v>
      </c>
    </row>
    <row r="366" spans="1:91">
      <c r="A366" t="s">
        <v>109</v>
      </c>
      <c r="B366" t="s">
        <v>110</v>
      </c>
      <c r="C366" t="s">
        <v>111</v>
      </c>
      <c r="D366" t="s">
        <v>112</v>
      </c>
      <c r="F366" t="s">
        <v>113</v>
      </c>
      <c r="G366" t="s">
        <v>109</v>
      </c>
      <c r="H366">
        <v>1</v>
      </c>
      <c r="I366" s="9">
        <v>0</v>
      </c>
      <c r="J366">
        <v>1</v>
      </c>
      <c r="L366">
        <v>1739101</v>
      </c>
      <c r="M366" t="s">
        <v>7</v>
      </c>
      <c r="N366" t="s">
        <v>451</v>
      </c>
      <c r="O366" s="9">
        <v>0</v>
      </c>
      <c r="P366">
        <v>1739974</v>
      </c>
      <c r="Q366" t="s">
        <v>116</v>
      </c>
      <c r="S366" s="9">
        <v>0</v>
      </c>
      <c r="T366" s="10" t="s">
        <v>272</v>
      </c>
      <c r="U366">
        <v>1739974</v>
      </c>
      <c r="V366">
        <v>1</v>
      </c>
      <c r="W366" t="s">
        <v>118</v>
      </c>
      <c r="X366" t="s">
        <v>119</v>
      </c>
      <c r="Y366">
        <v>0</v>
      </c>
      <c r="Z366" s="16">
        <v>-9780.7800000000007</v>
      </c>
      <c r="AA366">
        <v>1</v>
      </c>
      <c r="AB366" s="10">
        <v>-9780.7800000000007</v>
      </c>
      <c r="AC366" t="s">
        <v>120</v>
      </c>
      <c r="AF366" t="s">
        <v>121</v>
      </c>
      <c r="AI366">
        <v>0</v>
      </c>
      <c r="AJ366" s="9">
        <v>0</v>
      </c>
      <c r="AK366" s="9">
        <v>0</v>
      </c>
      <c r="AL366" t="s">
        <v>7</v>
      </c>
      <c r="AM366" t="s">
        <v>120</v>
      </c>
      <c r="AN366" s="9">
        <v>0</v>
      </c>
      <c r="AO366" t="s">
        <v>122</v>
      </c>
      <c r="AP366" t="s">
        <v>7</v>
      </c>
      <c r="AQ366">
        <v>1</v>
      </c>
      <c r="AR366">
        <v>1</v>
      </c>
      <c r="AT366" t="s">
        <v>123</v>
      </c>
      <c r="AU366" t="s">
        <v>124</v>
      </c>
      <c r="AX366" t="s">
        <v>122</v>
      </c>
      <c r="BA366">
        <v>-9780.7800000000007</v>
      </c>
      <c r="BB366" t="s">
        <v>120</v>
      </c>
      <c r="BC366">
        <v>0</v>
      </c>
      <c r="BE366" t="s">
        <v>125</v>
      </c>
      <c r="BF366">
        <v>1</v>
      </c>
      <c r="BG366">
        <v>19717</v>
      </c>
      <c r="BH366">
        <v>1005199</v>
      </c>
      <c r="BI366" t="s">
        <v>109</v>
      </c>
      <c r="BJ366" t="s">
        <v>126</v>
      </c>
      <c r="BL366" t="s">
        <v>127</v>
      </c>
      <c r="BM366" t="s">
        <v>128</v>
      </c>
      <c r="BN366" t="s">
        <v>129</v>
      </c>
      <c r="BO366">
        <v>85948</v>
      </c>
      <c r="BQ366">
        <v>1370</v>
      </c>
      <c r="BR366">
        <v>526367</v>
      </c>
      <c r="BS366" t="s">
        <v>130</v>
      </c>
      <c r="BT366">
        <v>0</v>
      </c>
      <c r="BU366" t="s">
        <v>109</v>
      </c>
      <c r="BV366">
        <v>0</v>
      </c>
      <c r="BW366" s="9">
        <v>0</v>
      </c>
      <c r="BX366" t="s">
        <v>190</v>
      </c>
      <c r="BY366" t="s">
        <v>506</v>
      </c>
      <c r="BZ366" t="s">
        <v>109</v>
      </c>
      <c r="CA366" t="s">
        <v>132</v>
      </c>
      <c r="CD366" t="s">
        <v>506</v>
      </c>
      <c r="CE366" t="s">
        <v>133</v>
      </c>
      <c r="CF366" t="s">
        <v>172</v>
      </c>
      <c r="CG366" t="s">
        <v>135</v>
      </c>
      <c r="CI366" t="s">
        <v>278</v>
      </c>
      <c r="CM366" t="s">
        <v>7</v>
      </c>
    </row>
    <row r="367" spans="1:91">
      <c r="A367" t="s">
        <v>109</v>
      </c>
      <c r="B367" t="s">
        <v>110</v>
      </c>
      <c r="C367" t="s">
        <v>111</v>
      </c>
      <c r="D367" t="s">
        <v>112</v>
      </c>
      <c r="F367" t="s">
        <v>113</v>
      </c>
      <c r="G367" t="s">
        <v>109</v>
      </c>
      <c r="H367">
        <v>1</v>
      </c>
      <c r="I367" s="9">
        <v>0</v>
      </c>
      <c r="J367">
        <v>1</v>
      </c>
      <c r="L367">
        <v>1735153</v>
      </c>
      <c r="M367" t="s">
        <v>7</v>
      </c>
      <c r="N367" t="s">
        <v>115</v>
      </c>
      <c r="O367" s="9">
        <v>0</v>
      </c>
      <c r="P367">
        <v>1734554</v>
      </c>
      <c r="Q367" t="s">
        <v>116</v>
      </c>
      <c r="S367" s="9">
        <v>0</v>
      </c>
      <c r="T367" s="10" t="s">
        <v>117</v>
      </c>
      <c r="U367">
        <v>1734554</v>
      </c>
      <c r="V367">
        <v>2</v>
      </c>
      <c r="W367" t="s">
        <v>118</v>
      </c>
      <c r="X367" t="s">
        <v>119</v>
      </c>
      <c r="Y367">
        <v>0</v>
      </c>
      <c r="Z367" s="16">
        <v>-432.02</v>
      </c>
      <c r="AA367">
        <v>1</v>
      </c>
      <c r="AB367" s="10">
        <v>-432.02</v>
      </c>
      <c r="AC367" t="s">
        <v>120</v>
      </c>
      <c r="AF367" t="s">
        <v>121</v>
      </c>
      <c r="AI367">
        <v>0</v>
      </c>
      <c r="AJ367" s="9">
        <v>0</v>
      </c>
      <c r="AK367" s="9">
        <v>0</v>
      </c>
      <c r="AL367" t="s">
        <v>7</v>
      </c>
      <c r="AM367" t="s">
        <v>120</v>
      </c>
      <c r="AN367" s="9">
        <v>0</v>
      </c>
      <c r="AO367" t="s">
        <v>122</v>
      </c>
      <c r="AP367" t="s">
        <v>7</v>
      </c>
      <c r="AQ367">
        <v>1</v>
      </c>
      <c r="AR367">
        <v>1</v>
      </c>
      <c r="AT367" t="s">
        <v>123</v>
      </c>
      <c r="AU367" t="s">
        <v>124</v>
      </c>
      <c r="AX367" t="s">
        <v>122</v>
      </c>
      <c r="BA367">
        <v>-432.02</v>
      </c>
      <c r="BB367" t="s">
        <v>120</v>
      </c>
      <c r="BC367">
        <v>0</v>
      </c>
      <c r="BE367" t="s">
        <v>125</v>
      </c>
      <c r="BF367">
        <v>1</v>
      </c>
      <c r="BG367">
        <v>19717</v>
      </c>
      <c r="BH367">
        <v>1005199</v>
      </c>
      <c r="BI367" t="s">
        <v>109</v>
      </c>
      <c r="BJ367" t="s">
        <v>126</v>
      </c>
      <c r="BL367" t="s">
        <v>127</v>
      </c>
      <c r="BM367" t="s">
        <v>128</v>
      </c>
      <c r="BN367" t="s">
        <v>129</v>
      </c>
      <c r="BO367">
        <v>85948</v>
      </c>
      <c r="BQ367">
        <v>1370</v>
      </c>
      <c r="BR367">
        <v>870954</v>
      </c>
      <c r="BS367" t="s">
        <v>130</v>
      </c>
      <c r="BT367">
        <v>0</v>
      </c>
      <c r="BU367" t="s">
        <v>109</v>
      </c>
      <c r="BV367">
        <v>0</v>
      </c>
      <c r="BW367" s="9">
        <v>0</v>
      </c>
      <c r="BX367" t="s">
        <v>131</v>
      </c>
      <c r="BY367" t="s">
        <v>109</v>
      </c>
      <c r="BZ367" t="s">
        <v>109</v>
      </c>
      <c r="CA367" t="s">
        <v>132</v>
      </c>
      <c r="CD367" t="s">
        <v>109</v>
      </c>
      <c r="CE367" t="s">
        <v>133</v>
      </c>
      <c r="CF367" t="s">
        <v>134</v>
      </c>
      <c r="CG367" t="s">
        <v>135</v>
      </c>
      <c r="CI367" t="s">
        <v>136</v>
      </c>
      <c r="CM367" t="s">
        <v>7</v>
      </c>
    </row>
    <row r="368" spans="1:91">
      <c r="A368" t="s">
        <v>109</v>
      </c>
      <c r="B368" t="s">
        <v>110</v>
      </c>
      <c r="C368" t="s">
        <v>111</v>
      </c>
      <c r="D368" t="s">
        <v>112</v>
      </c>
      <c r="F368" t="s">
        <v>113</v>
      </c>
      <c r="G368" t="s">
        <v>109</v>
      </c>
      <c r="H368">
        <v>1</v>
      </c>
      <c r="I368" s="9">
        <v>0</v>
      </c>
      <c r="J368">
        <v>1</v>
      </c>
      <c r="L368">
        <v>1735141</v>
      </c>
      <c r="M368" t="s">
        <v>7</v>
      </c>
      <c r="N368" t="s">
        <v>115</v>
      </c>
      <c r="O368" s="9">
        <v>0</v>
      </c>
      <c r="P368">
        <v>1734542</v>
      </c>
      <c r="Q368" t="s">
        <v>116</v>
      </c>
      <c r="S368" s="9">
        <v>0</v>
      </c>
      <c r="T368" s="10" t="s">
        <v>117</v>
      </c>
      <c r="U368">
        <v>1734542</v>
      </c>
      <c r="V368">
        <v>2</v>
      </c>
      <c r="W368" t="s">
        <v>118</v>
      </c>
      <c r="X368" t="s">
        <v>119</v>
      </c>
      <c r="Y368">
        <v>0</v>
      </c>
      <c r="Z368" s="16">
        <v>-3599835</v>
      </c>
      <c r="AA368">
        <v>1</v>
      </c>
      <c r="AB368" s="10">
        <v>-3599835</v>
      </c>
      <c r="AC368" t="s">
        <v>120</v>
      </c>
      <c r="AF368" t="s">
        <v>121</v>
      </c>
      <c r="AI368">
        <v>0</v>
      </c>
      <c r="AJ368" s="9">
        <v>0</v>
      </c>
      <c r="AK368" s="9">
        <v>0</v>
      </c>
      <c r="AL368" t="s">
        <v>7</v>
      </c>
      <c r="AM368" t="s">
        <v>120</v>
      </c>
      <c r="AN368" s="9">
        <v>0</v>
      </c>
      <c r="AO368" t="s">
        <v>122</v>
      </c>
      <c r="AP368" t="s">
        <v>7</v>
      </c>
      <c r="AQ368">
        <v>1</v>
      </c>
      <c r="AR368">
        <v>1</v>
      </c>
      <c r="AT368" t="s">
        <v>123</v>
      </c>
      <c r="AU368" t="s">
        <v>124</v>
      </c>
      <c r="AX368" t="s">
        <v>122</v>
      </c>
      <c r="BA368">
        <v>-3599835</v>
      </c>
      <c r="BB368" t="s">
        <v>120</v>
      </c>
      <c r="BC368">
        <v>0</v>
      </c>
      <c r="BE368" t="s">
        <v>125</v>
      </c>
      <c r="BF368">
        <v>1</v>
      </c>
      <c r="BG368">
        <v>19717</v>
      </c>
      <c r="BH368">
        <v>1005199</v>
      </c>
      <c r="BI368" t="s">
        <v>109</v>
      </c>
      <c r="BJ368" t="s">
        <v>126</v>
      </c>
      <c r="BL368" t="s">
        <v>127</v>
      </c>
      <c r="BM368" t="s">
        <v>128</v>
      </c>
      <c r="BN368" t="s">
        <v>129</v>
      </c>
      <c r="BO368">
        <v>85948</v>
      </c>
      <c r="BQ368">
        <v>1370</v>
      </c>
      <c r="BR368">
        <v>870938</v>
      </c>
      <c r="BS368" t="s">
        <v>130</v>
      </c>
      <c r="BT368">
        <v>0</v>
      </c>
      <c r="BU368" t="s">
        <v>109</v>
      </c>
      <c r="BV368">
        <v>0</v>
      </c>
      <c r="BW368" s="9">
        <v>0</v>
      </c>
      <c r="BX368" t="s">
        <v>131</v>
      </c>
      <c r="BY368" t="s">
        <v>109</v>
      </c>
      <c r="BZ368" t="s">
        <v>109</v>
      </c>
      <c r="CA368" t="s">
        <v>132</v>
      </c>
      <c r="CD368" t="s">
        <v>109</v>
      </c>
      <c r="CE368" t="s">
        <v>133</v>
      </c>
      <c r="CF368" t="s">
        <v>134</v>
      </c>
      <c r="CG368" t="s">
        <v>135</v>
      </c>
      <c r="CI368" t="s">
        <v>136</v>
      </c>
      <c r="CM368" t="s">
        <v>7</v>
      </c>
    </row>
    <row r="369" spans="1:91">
      <c r="A369" t="s">
        <v>109</v>
      </c>
      <c r="B369" t="s">
        <v>110</v>
      </c>
      <c r="C369" t="s">
        <v>111</v>
      </c>
      <c r="D369" t="s">
        <v>112</v>
      </c>
      <c r="F369" t="s">
        <v>113</v>
      </c>
      <c r="G369" t="s">
        <v>109</v>
      </c>
      <c r="H369">
        <v>1</v>
      </c>
      <c r="I369" s="9">
        <v>0</v>
      </c>
      <c r="J369">
        <v>1</v>
      </c>
      <c r="L369">
        <v>1741077</v>
      </c>
      <c r="M369" t="s">
        <v>7</v>
      </c>
      <c r="N369" t="s">
        <v>451</v>
      </c>
      <c r="O369" s="9">
        <v>0</v>
      </c>
      <c r="P369">
        <v>1743814</v>
      </c>
      <c r="Q369" t="s">
        <v>116</v>
      </c>
      <c r="S369" s="9">
        <v>0</v>
      </c>
      <c r="T369" s="10" t="s">
        <v>272</v>
      </c>
      <c r="U369">
        <v>1743814</v>
      </c>
      <c r="V369">
        <v>1</v>
      </c>
      <c r="W369" t="s">
        <v>118</v>
      </c>
      <c r="X369" t="s">
        <v>119</v>
      </c>
      <c r="Y369">
        <v>0</v>
      </c>
      <c r="Z369" s="16">
        <v>-1086.3800000000001</v>
      </c>
      <c r="AA369">
        <v>1</v>
      </c>
      <c r="AB369" s="10">
        <v>-1086.3800000000001</v>
      </c>
      <c r="AC369" t="s">
        <v>120</v>
      </c>
      <c r="AF369" t="s">
        <v>121</v>
      </c>
      <c r="AI369">
        <v>0</v>
      </c>
      <c r="AJ369" s="9">
        <v>0</v>
      </c>
      <c r="AK369" s="9">
        <v>0</v>
      </c>
      <c r="AL369" t="s">
        <v>7</v>
      </c>
      <c r="AM369" t="s">
        <v>120</v>
      </c>
      <c r="AN369" s="9">
        <v>0</v>
      </c>
      <c r="AO369" t="s">
        <v>122</v>
      </c>
      <c r="AP369" t="s">
        <v>7</v>
      </c>
      <c r="AQ369">
        <v>1</v>
      </c>
      <c r="AR369">
        <v>1</v>
      </c>
      <c r="AT369" t="s">
        <v>123</v>
      </c>
      <c r="AU369" t="s">
        <v>124</v>
      </c>
      <c r="AX369" t="s">
        <v>122</v>
      </c>
      <c r="BA369">
        <v>-1086.3800000000001</v>
      </c>
      <c r="BB369" t="s">
        <v>120</v>
      </c>
      <c r="BC369">
        <v>0</v>
      </c>
      <c r="BE369" t="s">
        <v>125</v>
      </c>
      <c r="BF369">
        <v>1</v>
      </c>
      <c r="BG369">
        <v>19717</v>
      </c>
      <c r="BH369">
        <v>1005199</v>
      </c>
      <c r="BI369" t="s">
        <v>109</v>
      </c>
      <c r="BJ369" t="s">
        <v>126</v>
      </c>
      <c r="BL369" t="s">
        <v>127</v>
      </c>
      <c r="BM369" t="s">
        <v>128</v>
      </c>
      <c r="BN369" t="s">
        <v>129</v>
      </c>
      <c r="BO369">
        <v>85948</v>
      </c>
      <c r="BQ369">
        <v>1370</v>
      </c>
      <c r="BR369">
        <v>525633</v>
      </c>
      <c r="BS369" t="s">
        <v>130</v>
      </c>
      <c r="BT369">
        <v>0</v>
      </c>
      <c r="BU369" t="s">
        <v>109</v>
      </c>
      <c r="BV369">
        <v>0</v>
      </c>
      <c r="BW369" s="9">
        <v>0</v>
      </c>
      <c r="BX369" t="s">
        <v>190</v>
      </c>
      <c r="BY369" t="s">
        <v>252</v>
      </c>
      <c r="BZ369" t="s">
        <v>109</v>
      </c>
      <c r="CA369" t="s">
        <v>132</v>
      </c>
      <c r="CD369" t="s">
        <v>252</v>
      </c>
      <c r="CE369" t="s">
        <v>133</v>
      </c>
      <c r="CF369" t="s">
        <v>172</v>
      </c>
      <c r="CG369" t="s">
        <v>135</v>
      </c>
      <c r="CI369" t="s">
        <v>278</v>
      </c>
      <c r="CM369" t="s">
        <v>7</v>
      </c>
    </row>
    <row r="370" spans="1:91">
      <c r="A370" t="s">
        <v>109</v>
      </c>
      <c r="B370" t="s">
        <v>110</v>
      </c>
      <c r="C370" t="s">
        <v>111</v>
      </c>
      <c r="D370" t="s">
        <v>112</v>
      </c>
      <c r="F370" t="s">
        <v>113</v>
      </c>
      <c r="G370" t="s">
        <v>109</v>
      </c>
      <c r="H370">
        <v>1</v>
      </c>
      <c r="I370" s="9">
        <v>0</v>
      </c>
      <c r="J370">
        <v>1</v>
      </c>
      <c r="L370">
        <v>1740879</v>
      </c>
      <c r="M370" t="s">
        <v>7</v>
      </c>
      <c r="N370" t="s">
        <v>451</v>
      </c>
      <c r="O370" s="9">
        <v>0</v>
      </c>
      <c r="P370">
        <v>1743422</v>
      </c>
      <c r="Q370" t="s">
        <v>116</v>
      </c>
      <c r="S370" s="9">
        <v>0</v>
      </c>
      <c r="T370" s="10" t="s">
        <v>280</v>
      </c>
      <c r="U370">
        <v>1743422</v>
      </c>
      <c r="V370">
        <v>1</v>
      </c>
      <c r="W370" t="s">
        <v>118</v>
      </c>
      <c r="X370" t="s">
        <v>137</v>
      </c>
      <c r="Y370">
        <v>0</v>
      </c>
      <c r="Z370" s="16">
        <v>55360.78</v>
      </c>
      <c r="AA370">
        <v>1</v>
      </c>
      <c r="AB370" s="10">
        <v>55360.78</v>
      </c>
      <c r="AC370" t="s">
        <v>120</v>
      </c>
      <c r="AF370" t="s">
        <v>121</v>
      </c>
      <c r="AI370">
        <v>0</v>
      </c>
      <c r="AJ370" s="9">
        <v>0</v>
      </c>
      <c r="AK370" s="9">
        <v>0</v>
      </c>
      <c r="AL370" t="s">
        <v>7</v>
      </c>
      <c r="AM370" t="s">
        <v>120</v>
      </c>
      <c r="AN370" s="9">
        <v>0</v>
      </c>
      <c r="AO370" t="s">
        <v>122</v>
      </c>
      <c r="AP370" t="s">
        <v>7</v>
      </c>
      <c r="AQ370">
        <v>1</v>
      </c>
      <c r="AR370">
        <v>1</v>
      </c>
      <c r="AT370" t="s">
        <v>123</v>
      </c>
      <c r="AU370" t="s">
        <v>124</v>
      </c>
      <c r="AX370" t="s">
        <v>120</v>
      </c>
      <c r="BA370">
        <v>55360.78</v>
      </c>
      <c r="BB370" t="s">
        <v>120</v>
      </c>
      <c r="BC370">
        <v>0</v>
      </c>
      <c r="BE370" t="s">
        <v>125</v>
      </c>
      <c r="BF370">
        <v>1</v>
      </c>
      <c r="BG370">
        <v>19717</v>
      </c>
      <c r="BH370">
        <v>1005199</v>
      </c>
      <c r="BI370" t="s">
        <v>109</v>
      </c>
      <c r="BJ370" t="s">
        <v>126</v>
      </c>
      <c r="BL370" t="s">
        <v>127</v>
      </c>
      <c r="BM370" t="s">
        <v>128</v>
      </c>
      <c r="BN370" t="s">
        <v>129</v>
      </c>
      <c r="BO370">
        <v>85948</v>
      </c>
      <c r="BQ370">
        <v>0</v>
      </c>
      <c r="BR370">
        <v>527686</v>
      </c>
      <c r="BS370" t="s">
        <v>130</v>
      </c>
      <c r="BT370">
        <v>0</v>
      </c>
      <c r="BU370" t="s">
        <v>109</v>
      </c>
      <c r="BV370">
        <v>0</v>
      </c>
      <c r="BW370" s="9">
        <v>0</v>
      </c>
      <c r="BX370" t="s">
        <v>445</v>
      </c>
      <c r="BY370" t="s">
        <v>507</v>
      </c>
      <c r="BZ370" t="s">
        <v>109</v>
      </c>
      <c r="CA370" t="s">
        <v>132</v>
      </c>
      <c r="CD370" t="s">
        <v>507</v>
      </c>
      <c r="CE370" t="s">
        <v>133</v>
      </c>
      <c r="CF370" t="s">
        <v>172</v>
      </c>
      <c r="CG370" t="s">
        <v>135</v>
      </c>
      <c r="CI370" t="s">
        <v>278</v>
      </c>
      <c r="CM370" t="s">
        <v>7</v>
      </c>
    </row>
    <row r="371" spans="1:91">
      <c r="A371" t="s">
        <v>109</v>
      </c>
      <c r="B371" t="s">
        <v>110</v>
      </c>
      <c r="C371" t="s">
        <v>111</v>
      </c>
      <c r="D371" t="s">
        <v>112</v>
      </c>
      <c r="F371" t="s">
        <v>113</v>
      </c>
      <c r="G371" t="s">
        <v>109</v>
      </c>
      <c r="H371">
        <v>1</v>
      </c>
      <c r="I371" s="9">
        <v>0</v>
      </c>
      <c r="J371">
        <v>1</v>
      </c>
      <c r="L371">
        <v>1740678</v>
      </c>
      <c r="M371" t="s">
        <v>7</v>
      </c>
      <c r="N371" t="s">
        <v>451</v>
      </c>
      <c r="O371" s="9">
        <v>0</v>
      </c>
      <c r="P371">
        <v>1743025</v>
      </c>
      <c r="Q371" t="s">
        <v>116</v>
      </c>
      <c r="S371" s="9">
        <v>0</v>
      </c>
      <c r="T371" s="10" t="s">
        <v>272</v>
      </c>
      <c r="U371">
        <v>1743025</v>
      </c>
      <c r="V371">
        <v>1</v>
      </c>
      <c r="W371" t="s">
        <v>118</v>
      </c>
      <c r="X371" t="s">
        <v>119</v>
      </c>
      <c r="Y371">
        <v>0</v>
      </c>
      <c r="Z371" s="16">
        <v>-109.21</v>
      </c>
      <c r="AA371">
        <v>1</v>
      </c>
      <c r="AB371" s="10">
        <v>-109.21</v>
      </c>
      <c r="AC371" t="s">
        <v>120</v>
      </c>
      <c r="AF371" t="s">
        <v>121</v>
      </c>
      <c r="AI371">
        <v>0</v>
      </c>
      <c r="AJ371" s="9">
        <v>0</v>
      </c>
      <c r="AK371" s="9">
        <v>0</v>
      </c>
      <c r="AL371" t="s">
        <v>7</v>
      </c>
      <c r="AM371" t="s">
        <v>120</v>
      </c>
      <c r="AN371" s="9">
        <v>0</v>
      </c>
      <c r="AO371" t="s">
        <v>122</v>
      </c>
      <c r="AP371" t="s">
        <v>7</v>
      </c>
      <c r="AQ371">
        <v>1</v>
      </c>
      <c r="AR371">
        <v>1</v>
      </c>
      <c r="AT371" t="s">
        <v>123</v>
      </c>
      <c r="AU371" t="s">
        <v>124</v>
      </c>
      <c r="AX371" t="s">
        <v>122</v>
      </c>
      <c r="BA371">
        <v>-109.21</v>
      </c>
      <c r="BB371" t="s">
        <v>120</v>
      </c>
      <c r="BC371">
        <v>0</v>
      </c>
      <c r="BE371" t="s">
        <v>125</v>
      </c>
      <c r="BF371">
        <v>1</v>
      </c>
      <c r="BG371">
        <v>19717</v>
      </c>
      <c r="BH371">
        <v>1005199</v>
      </c>
      <c r="BI371" t="s">
        <v>109</v>
      </c>
      <c r="BJ371" t="s">
        <v>126</v>
      </c>
      <c r="BL371" t="s">
        <v>127</v>
      </c>
      <c r="BM371" t="s">
        <v>128</v>
      </c>
      <c r="BN371" t="s">
        <v>129</v>
      </c>
      <c r="BO371">
        <v>85948</v>
      </c>
      <c r="BQ371">
        <v>1370</v>
      </c>
      <c r="BR371">
        <v>526729</v>
      </c>
      <c r="BS371" t="s">
        <v>130</v>
      </c>
      <c r="BT371">
        <v>0</v>
      </c>
      <c r="BU371" t="s">
        <v>109</v>
      </c>
      <c r="BV371">
        <v>0</v>
      </c>
      <c r="BW371" s="9">
        <v>0</v>
      </c>
      <c r="BX371" t="s">
        <v>190</v>
      </c>
      <c r="BY371" t="s">
        <v>201</v>
      </c>
      <c r="BZ371" t="s">
        <v>109</v>
      </c>
      <c r="CA371" t="s">
        <v>132</v>
      </c>
      <c r="CD371" t="s">
        <v>201</v>
      </c>
      <c r="CE371" t="s">
        <v>133</v>
      </c>
      <c r="CF371" t="s">
        <v>172</v>
      </c>
      <c r="CG371" t="s">
        <v>135</v>
      </c>
      <c r="CI371" t="s">
        <v>278</v>
      </c>
      <c r="CM371" t="s">
        <v>7</v>
      </c>
    </row>
    <row r="372" spans="1:91">
      <c r="A372" t="s">
        <v>109</v>
      </c>
      <c r="B372" t="s">
        <v>110</v>
      </c>
      <c r="C372" t="s">
        <v>111</v>
      </c>
      <c r="D372" t="s">
        <v>112</v>
      </c>
      <c r="F372" t="s">
        <v>113</v>
      </c>
      <c r="G372" t="s">
        <v>109</v>
      </c>
      <c r="H372">
        <v>1</v>
      </c>
      <c r="I372" s="9">
        <v>0</v>
      </c>
      <c r="J372">
        <v>1</v>
      </c>
      <c r="L372">
        <v>1739085</v>
      </c>
      <c r="M372" t="s">
        <v>7</v>
      </c>
      <c r="N372" t="s">
        <v>445</v>
      </c>
      <c r="O372" s="9">
        <v>0</v>
      </c>
      <c r="P372">
        <v>1739946</v>
      </c>
      <c r="Q372" t="s">
        <v>116</v>
      </c>
      <c r="S372" s="9">
        <v>0</v>
      </c>
      <c r="T372" s="10" t="s">
        <v>280</v>
      </c>
      <c r="U372">
        <v>1739946</v>
      </c>
      <c r="V372">
        <v>1</v>
      </c>
      <c r="W372" t="s">
        <v>118</v>
      </c>
      <c r="X372" t="s">
        <v>119</v>
      </c>
      <c r="Y372">
        <v>0</v>
      </c>
      <c r="Z372" s="16">
        <v>-44705.98</v>
      </c>
      <c r="AA372">
        <v>1</v>
      </c>
      <c r="AB372" s="10">
        <v>-44705.98</v>
      </c>
      <c r="AC372" t="s">
        <v>120</v>
      </c>
      <c r="AF372" t="s">
        <v>121</v>
      </c>
      <c r="AI372">
        <v>0</v>
      </c>
      <c r="AJ372" s="9">
        <v>0</v>
      </c>
      <c r="AK372" s="9">
        <v>0</v>
      </c>
      <c r="AL372" t="s">
        <v>7</v>
      </c>
      <c r="AM372" t="s">
        <v>120</v>
      </c>
      <c r="AN372" s="9">
        <v>0</v>
      </c>
      <c r="AO372" t="s">
        <v>122</v>
      </c>
      <c r="AP372" t="s">
        <v>7</v>
      </c>
      <c r="AQ372">
        <v>1</v>
      </c>
      <c r="AR372">
        <v>1</v>
      </c>
      <c r="AT372" t="s">
        <v>123</v>
      </c>
      <c r="AU372" t="s">
        <v>124</v>
      </c>
      <c r="AX372" t="s">
        <v>120</v>
      </c>
      <c r="BA372">
        <v>-44705.98</v>
      </c>
      <c r="BB372" t="s">
        <v>120</v>
      </c>
      <c r="BC372">
        <v>0</v>
      </c>
      <c r="BE372" t="s">
        <v>125</v>
      </c>
      <c r="BF372">
        <v>1</v>
      </c>
      <c r="BG372">
        <v>19717</v>
      </c>
      <c r="BH372">
        <v>1005199</v>
      </c>
      <c r="BI372" t="s">
        <v>109</v>
      </c>
      <c r="BJ372" t="s">
        <v>126</v>
      </c>
      <c r="BL372" t="s">
        <v>127</v>
      </c>
      <c r="BM372" t="s">
        <v>128</v>
      </c>
      <c r="BN372" t="s">
        <v>129</v>
      </c>
      <c r="BO372">
        <v>85948</v>
      </c>
      <c r="BQ372">
        <v>0</v>
      </c>
      <c r="BR372">
        <v>526581</v>
      </c>
      <c r="BS372" t="s">
        <v>130</v>
      </c>
      <c r="BT372">
        <v>0</v>
      </c>
      <c r="BU372" t="s">
        <v>109</v>
      </c>
      <c r="BV372">
        <v>0</v>
      </c>
      <c r="BW372" s="9">
        <v>0</v>
      </c>
      <c r="BX372" t="s">
        <v>451</v>
      </c>
      <c r="BY372" t="s">
        <v>508</v>
      </c>
      <c r="BZ372" t="s">
        <v>109</v>
      </c>
      <c r="CA372" t="s">
        <v>149</v>
      </c>
      <c r="CD372" t="s">
        <v>508</v>
      </c>
      <c r="CE372" t="s">
        <v>133</v>
      </c>
      <c r="CF372" t="s">
        <v>172</v>
      </c>
      <c r="CG372" t="s">
        <v>135</v>
      </c>
      <c r="CI372" t="s">
        <v>281</v>
      </c>
      <c r="CM372" t="s">
        <v>7</v>
      </c>
    </row>
    <row r="373" spans="1:91">
      <c r="A373" t="s">
        <v>109</v>
      </c>
      <c r="B373" t="s">
        <v>110</v>
      </c>
      <c r="C373" t="s">
        <v>111</v>
      </c>
      <c r="D373" t="s">
        <v>112</v>
      </c>
      <c r="F373" t="s">
        <v>113</v>
      </c>
      <c r="G373" t="s">
        <v>109</v>
      </c>
      <c r="H373">
        <v>1</v>
      </c>
      <c r="I373" s="9">
        <v>0</v>
      </c>
      <c r="J373">
        <v>1</v>
      </c>
      <c r="L373">
        <v>1735171</v>
      </c>
      <c r="M373" t="s">
        <v>7</v>
      </c>
      <c r="N373" t="s">
        <v>115</v>
      </c>
      <c r="O373" s="9">
        <v>0</v>
      </c>
      <c r="P373">
        <v>1734572</v>
      </c>
      <c r="Q373" t="s">
        <v>116</v>
      </c>
      <c r="S373" s="9">
        <v>0</v>
      </c>
      <c r="T373" s="10" t="s">
        <v>117</v>
      </c>
      <c r="U373">
        <v>1734572</v>
      </c>
      <c r="V373">
        <v>2</v>
      </c>
      <c r="W373" t="s">
        <v>118</v>
      </c>
      <c r="X373" t="s">
        <v>119</v>
      </c>
      <c r="Y373">
        <v>0</v>
      </c>
      <c r="Z373" s="16">
        <v>-14983.3</v>
      </c>
      <c r="AA373">
        <v>1</v>
      </c>
      <c r="AB373" s="10">
        <v>-14983.3</v>
      </c>
      <c r="AC373" t="s">
        <v>120</v>
      </c>
      <c r="AF373" t="s">
        <v>121</v>
      </c>
      <c r="AI373">
        <v>0</v>
      </c>
      <c r="AJ373" s="9">
        <v>0</v>
      </c>
      <c r="AK373" s="9">
        <v>0</v>
      </c>
      <c r="AL373" t="s">
        <v>7</v>
      </c>
      <c r="AM373" t="s">
        <v>120</v>
      </c>
      <c r="AN373" s="9">
        <v>0</v>
      </c>
      <c r="AO373" t="s">
        <v>122</v>
      </c>
      <c r="AP373" t="s">
        <v>7</v>
      </c>
      <c r="AQ373">
        <v>1</v>
      </c>
      <c r="AR373">
        <v>1</v>
      </c>
      <c r="AT373" t="s">
        <v>123</v>
      </c>
      <c r="AU373" t="s">
        <v>124</v>
      </c>
      <c r="AX373" t="s">
        <v>122</v>
      </c>
      <c r="BA373">
        <v>-14983.3</v>
      </c>
      <c r="BB373" t="s">
        <v>120</v>
      </c>
      <c r="BC373">
        <v>0</v>
      </c>
      <c r="BE373" t="s">
        <v>125</v>
      </c>
      <c r="BF373">
        <v>1</v>
      </c>
      <c r="BG373">
        <v>19717</v>
      </c>
      <c r="BH373">
        <v>1005199</v>
      </c>
      <c r="BI373" t="s">
        <v>109</v>
      </c>
      <c r="BJ373" t="s">
        <v>126</v>
      </c>
      <c r="BL373" t="s">
        <v>127</v>
      </c>
      <c r="BM373" t="s">
        <v>128</v>
      </c>
      <c r="BN373" t="s">
        <v>129</v>
      </c>
      <c r="BO373">
        <v>85948</v>
      </c>
      <c r="BQ373">
        <v>1370</v>
      </c>
      <c r="BR373">
        <v>870978</v>
      </c>
      <c r="BS373" t="s">
        <v>130</v>
      </c>
      <c r="BT373">
        <v>0</v>
      </c>
      <c r="BU373" t="s">
        <v>109</v>
      </c>
      <c r="BV373">
        <v>0</v>
      </c>
      <c r="BW373" s="9">
        <v>0</v>
      </c>
      <c r="BX373" t="s">
        <v>131</v>
      </c>
      <c r="BY373" t="s">
        <v>109</v>
      </c>
      <c r="BZ373" t="s">
        <v>109</v>
      </c>
      <c r="CA373" t="s">
        <v>132</v>
      </c>
      <c r="CD373" t="s">
        <v>109</v>
      </c>
      <c r="CE373" t="s">
        <v>133</v>
      </c>
      <c r="CF373" t="s">
        <v>134</v>
      </c>
      <c r="CG373" t="s">
        <v>135</v>
      </c>
      <c r="CI373" t="s">
        <v>136</v>
      </c>
      <c r="CM373" t="s">
        <v>7</v>
      </c>
    </row>
    <row r="374" spans="1:91">
      <c r="A374" t="s">
        <v>109</v>
      </c>
      <c r="B374" t="s">
        <v>110</v>
      </c>
      <c r="C374" t="s">
        <v>111</v>
      </c>
      <c r="D374" t="s">
        <v>112</v>
      </c>
      <c r="F374" t="s">
        <v>113</v>
      </c>
      <c r="G374" t="s">
        <v>109</v>
      </c>
      <c r="H374">
        <v>1</v>
      </c>
      <c r="I374" s="9">
        <v>0</v>
      </c>
      <c r="J374">
        <v>1</v>
      </c>
      <c r="L374">
        <v>1741569</v>
      </c>
      <c r="M374" t="s">
        <v>7</v>
      </c>
      <c r="N374" t="s">
        <v>451</v>
      </c>
      <c r="O374" s="9">
        <v>0</v>
      </c>
      <c r="P374">
        <v>1744778</v>
      </c>
      <c r="Q374" t="s">
        <v>116</v>
      </c>
      <c r="S374" s="9">
        <v>0</v>
      </c>
      <c r="T374" s="10" t="s">
        <v>280</v>
      </c>
      <c r="U374">
        <v>1744778</v>
      </c>
      <c r="V374">
        <v>1</v>
      </c>
      <c r="W374" t="s">
        <v>118</v>
      </c>
      <c r="X374" t="s">
        <v>137</v>
      </c>
      <c r="Y374">
        <v>0</v>
      </c>
      <c r="Z374" s="16">
        <v>200192.37</v>
      </c>
      <c r="AA374">
        <v>1</v>
      </c>
      <c r="AB374" s="10">
        <v>200192.37</v>
      </c>
      <c r="AC374" t="s">
        <v>120</v>
      </c>
      <c r="AF374" t="s">
        <v>121</v>
      </c>
      <c r="AI374">
        <v>0</v>
      </c>
      <c r="AJ374" s="9">
        <v>0</v>
      </c>
      <c r="AK374" s="9">
        <v>0</v>
      </c>
      <c r="AL374" t="s">
        <v>7</v>
      </c>
      <c r="AM374" t="s">
        <v>120</v>
      </c>
      <c r="AN374" s="9">
        <v>0</v>
      </c>
      <c r="AO374" t="s">
        <v>122</v>
      </c>
      <c r="AP374" t="s">
        <v>7</v>
      </c>
      <c r="AQ374">
        <v>1</v>
      </c>
      <c r="AR374">
        <v>1</v>
      </c>
      <c r="AT374" t="s">
        <v>123</v>
      </c>
      <c r="AU374" t="s">
        <v>124</v>
      </c>
      <c r="AX374" t="s">
        <v>120</v>
      </c>
      <c r="BA374">
        <v>200192.37</v>
      </c>
      <c r="BB374" t="s">
        <v>120</v>
      </c>
      <c r="BC374">
        <v>0</v>
      </c>
      <c r="BE374" t="s">
        <v>125</v>
      </c>
      <c r="BF374">
        <v>1</v>
      </c>
      <c r="BG374">
        <v>19717</v>
      </c>
      <c r="BH374">
        <v>1005199</v>
      </c>
      <c r="BI374" t="s">
        <v>109</v>
      </c>
      <c r="BJ374" t="s">
        <v>126</v>
      </c>
      <c r="BL374" t="s">
        <v>127</v>
      </c>
      <c r="BM374" t="s">
        <v>128</v>
      </c>
      <c r="BN374" t="s">
        <v>129</v>
      </c>
      <c r="BO374">
        <v>85948</v>
      </c>
      <c r="BQ374">
        <v>0</v>
      </c>
      <c r="BR374">
        <v>522659</v>
      </c>
      <c r="BS374" t="s">
        <v>130</v>
      </c>
      <c r="BT374">
        <v>0</v>
      </c>
      <c r="BU374" t="s">
        <v>109</v>
      </c>
      <c r="BV374">
        <v>0</v>
      </c>
      <c r="BW374" s="9">
        <v>0</v>
      </c>
      <c r="BX374" t="s">
        <v>445</v>
      </c>
      <c r="BY374" t="s">
        <v>319</v>
      </c>
      <c r="BZ374" t="s">
        <v>109</v>
      </c>
      <c r="CA374" t="s">
        <v>132</v>
      </c>
      <c r="CD374" t="s">
        <v>319</v>
      </c>
      <c r="CE374" t="s">
        <v>133</v>
      </c>
      <c r="CF374" t="s">
        <v>172</v>
      </c>
      <c r="CG374" t="s">
        <v>135</v>
      </c>
      <c r="CI374" t="s">
        <v>278</v>
      </c>
      <c r="CM374" t="s">
        <v>7</v>
      </c>
    </row>
    <row r="375" spans="1:91">
      <c r="A375" t="s">
        <v>109</v>
      </c>
      <c r="B375" t="s">
        <v>110</v>
      </c>
      <c r="C375" t="s">
        <v>111</v>
      </c>
      <c r="D375" t="s">
        <v>112</v>
      </c>
      <c r="F375" t="s">
        <v>113</v>
      </c>
      <c r="G375" t="s">
        <v>109</v>
      </c>
      <c r="H375">
        <v>1</v>
      </c>
      <c r="I375" s="9">
        <v>0</v>
      </c>
      <c r="J375">
        <v>1</v>
      </c>
      <c r="L375">
        <v>1735169</v>
      </c>
      <c r="M375" t="s">
        <v>7</v>
      </c>
      <c r="N375" t="s">
        <v>115</v>
      </c>
      <c r="O375" s="9">
        <v>0</v>
      </c>
      <c r="P375">
        <v>1734570</v>
      </c>
      <c r="Q375" t="s">
        <v>116</v>
      </c>
      <c r="S375" s="9">
        <v>0</v>
      </c>
      <c r="T375" s="10" t="s">
        <v>117</v>
      </c>
      <c r="U375">
        <v>1734570</v>
      </c>
      <c r="V375">
        <v>2</v>
      </c>
      <c r="W375" t="s">
        <v>118</v>
      </c>
      <c r="X375" t="s">
        <v>119</v>
      </c>
      <c r="Y375">
        <v>0</v>
      </c>
      <c r="Z375" s="16">
        <v>-2.15</v>
      </c>
      <c r="AA375">
        <v>1</v>
      </c>
      <c r="AB375" s="10">
        <v>-2.15</v>
      </c>
      <c r="AC375" t="s">
        <v>120</v>
      </c>
      <c r="AF375" t="s">
        <v>121</v>
      </c>
      <c r="AI375">
        <v>0</v>
      </c>
      <c r="AJ375" s="9">
        <v>0</v>
      </c>
      <c r="AK375" s="9">
        <v>0</v>
      </c>
      <c r="AL375" t="s">
        <v>7</v>
      </c>
      <c r="AM375" t="s">
        <v>120</v>
      </c>
      <c r="AN375" s="9">
        <v>0</v>
      </c>
      <c r="AO375" t="s">
        <v>122</v>
      </c>
      <c r="AP375" t="s">
        <v>7</v>
      </c>
      <c r="AQ375">
        <v>1</v>
      </c>
      <c r="AR375">
        <v>1</v>
      </c>
      <c r="AT375" t="s">
        <v>123</v>
      </c>
      <c r="AU375" t="s">
        <v>124</v>
      </c>
      <c r="AX375" t="s">
        <v>122</v>
      </c>
      <c r="BA375">
        <v>-2.15</v>
      </c>
      <c r="BB375" t="s">
        <v>120</v>
      </c>
      <c r="BC375">
        <v>0</v>
      </c>
      <c r="BE375" t="s">
        <v>125</v>
      </c>
      <c r="BF375">
        <v>1</v>
      </c>
      <c r="BG375">
        <v>19717</v>
      </c>
      <c r="BH375">
        <v>1005199</v>
      </c>
      <c r="BI375" t="s">
        <v>109</v>
      </c>
      <c r="BJ375" t="s">
        <v>126</v>
      </c>
      <c r="BL375" t="s">
        <v>127</v>
      </c>
      <c r="BM375" t="s">
        <v>128</v>
      </c>
      <c r="BN375" t="s">
        <v>129</v>
      </c>
      <c r="BO375">
        <v>85948</v>
      </c>
      <c r="BQ375">
        <v>1370</v>
      </c>
      <c r="BR375">
        <v>870976</v>
      </c>
      <c r="BS375" t="s">
        <v>130</v>
      </c>
      <c r="BT375">
        <v>0</v>
      </c>
      <c r="BU375" t="s">
        <v>109</v>
      </c>
      <c r="BV375">
        <v>0</v>
      </c>
      <c r="BW375" s="9">
        <v>0</v>
      </c>
      <c r="BX375" t="s">
        <v>131</v>
      </c>
      <c r="BY375" t="s">
        <v>109</v>
      </c>
      <c r="BZ375" t="s">
        <v>109</v>
      </c>
      <c r="CA375" t="s">
        <v>132</v>
      </c>
      <c r="CD375" t="s">
        <v>109</v>
      </c>
      <c r="CE375" t="s">
        <v>133</v>
      </c>
      <c r="CF375" t="s">
        <v>134</v>
      </c>
      <c r="CG375" t="s">
        <v>135</v>
      </c>
      <c r="CI375" t="s">
        <v>136</v>
      </c>
      <c r="CM375" t="s">
        <v>7</v>
      </c>
    </row>
    <row r="376" spans="1:91">
      <c r="A376" t="s">
        <v>109</v>
      </c>
      <c r="B376" t="s">
        <v>110</v>
      </c>
      <c r="C376" t="s">
        <v>111</v>
      </c>
      <c r="D376" t="s">
        <v>112</v>
      </c>
      <c r="F376" t="s">
        <v>113</v>
      </c>
      <c r="G376" t="s">
        <v>109</v>
      </c>
      <c r="H376">
        <v>1</v>
      </c>
      <c r="I376" s="9">
        <v>0</v>
      </c>
      <c r="J376">
        <v>1</v>
      </c>
      <c r="L376">
        <v>1735144</v>
      </c>
      <c r="M376" t="s">
        <v>7</v>
      </c>
      <c r="N376" t="s">
        <v>115</v>
      </c>
      <c r="O376" s="9">
        <v>0</v>
      </c>
      <c r="P376">
        <v>1734545</v>
      </c>
      <c r="Q376" t="s">
        <v>116</v>
      </c>
      <c r="S376" s="9">
        <v>0</v>
      </c>
      <c r="T376" s="10" t="s">
        <v>117</v>
      </c>
      <c r="U376">
        <v>1734545</v>
      </c>
      <c r="V376">
        <v>2</v>
      </c>
      <c r="W376" t="s">
        <v>118</v>
      </c>
      <c r="X376" t="s">
        <v>119</v>
      </c>
      <c r="Y376">
        <v>0</v>
      </c>
      <c r="Z376" s="16">
        <v>-11597.77</v>
      </c>
      <c r="AA376">
        <v>1</v>
      </c>
      <c r="AB376" s="10">
        <v>-11597.77</v>
      </c>
      <c r="AC376" t="s">
        <v>120</v>
      </c>
      <c r="AF376" t="s">
        <v>121</v>
      </c>
      <c r="AI376">
        <v>0</v>
      </c>
      <c r="AJ376" s="9">
        <v>0</v>
      </c>
      <c r="AK376" s="9">
        <v>0</v>
      </c>
      <c r="AL376" t="s">
        <v>7</v>
      </c>
      <c r="AM376" t="s">
        <v>120</v>
      </c>
      <c r="AN376" s="9">
        <v>0</v>
      </c>
      <c r="AO376" t="s">
        <v>122</v>
      </c>
      <c r="AP376" t="s">
        <v>7</v>
      </c>
      <c r="AQ376">
        <v>1</v>
      </c>
      <c r="AR376">
        <v>1</v>
      </c>
      <c r="AT376" t="s">
        <v>123</v>
      </c>
      <c r="AU376" t="s">
        <v>124</v>
      </c>
      <c r="AX376" t="s">
        <v>122</v>
      </c>
      <c r="BA376">
        <v>-11597.77</v>
      </c>
      <c r="BB376" t="s">
        <v>120</v>
      </c>
      <c r="BC376">
        <v>0</v>
      </c>
      <c r="BE376" t="s">
        <v>125</v>
      </c>
      <c r="BF376">
        <v>1</v>
      </c>
      <c r="BG376">
        <v>19717</v>
      </c>
      <c r="BH376">
        <v>1005199</v>
      </c>
      <c r="BI376" t="s">
        <v>109</v>
      </c>
      <c r="BJ376" t="s">
        <v>126</v>
      </c>
      <c r="BL376" t="s">
        <v>127</v>
      </c>
      <c r="BM376" t="s">
        <v>128</v>
      </c>
      <c r="BN376" t="s">
        <v>129</v>
      </c>
      <c r="BO376">
        <v>85948</v>
      </c>
      <c r="BQ376">
        <v>1370</v>
      </c>
      <c r="BR376">
        <v>870944</v>
      </c>
      <c r="BS376" t="s">
        <v>130</v>
      </c>
      <c r="BT376">
        <v>0</v>
      </c>
      <c r="BU376" t="s">
        <v>109</v>
      </c>
      <c r="BV376">
        <v>0</v>
      </c>
      <c r="BW376" s="9">
        <v>0</v>
      </c>
      <c r="BX376" t="s">
        <v>131</v>
      </c>
      <c r="BY376" t="s">
        <v>109</v>
      </c>
      <c r="BZ376" t="s">
        <v>109</v>
      </c>
      <c r="CA376" t="s">
        <v>132</v>
      </c>
      <c r="CD376" t="s">
        <v>109</v>
      </c>
      <c r="CE376" t="s">
        <v>133</v>
      </c>
      <c r="CF376" t="s">
        <v>134</v>
      </c>
      <c r="CG376" t="s">
        <v>135</v>
      </c>
      <c r="CI376" t="s">
        <v>136</v>
      </c>
      <c r="CM376" t="s">
        <v>7</v>
      </c>
    </row>
    <row r="377" spans="1:91">
      <c r="A377" t="s">
        <v>109</v>
      </c>
      <c r="B377" t="s">
        <v>110</v>
      </c>
      <c r="C377" t="s">
        <v>111</v>
      </c>
      <c r="D377" t="s">
        <v>112</v>
      </c>
      <c r="F377" t="s">
        <v>113</v>
      </c>
      <c r="G377" t="s">
        <v>109</v>
      </c>
      <c r="H377">
        <v>1</v>
      </c>
      <c r="I377" s="9">
        <v>0</v>
      </c>
      <c r="J377">
        <v>1</v>
      </c>
      <c r="L377">
        <v>1735140</v>
      </c>
      <c r="M377" t="s">
        <v>7</v>
      </c>
      <c r="N377" t="s">
        <v>115</v>
      </c>
      <c r="O377" s="9">
        <v>0</v>
      </c>
      <c r="P377">
        <v>1734541</v>
      </c>
      <c r="Q377" t="s">
        <v>116</v>
      </c>
      <c r="S377" s="9">
        <v>0</v>
      </c>
      <c r="T377" s="10" t="s">
        <v>117</v>
      </c>
      <c r="U377">
        <v>1734541</v>
      </c>
      <c r="V377">
        <v>2</v>
      </c>
      <c r="W377" t="s">
        <v>118</v>
      </c>
      <c r="X377" t="s">
        <v>119</v>
      </c>
      <c r="Y377">
        <v>0</v>
      </c>
      <c r="Z377" s="16">
        <v>-2.04</v>
      </c>
      <c r="AA377">
        <v>1</v>
      </c>
      <c r="AB377" s="10">
        <v>-2.04</v>
      </c>
      <c r="AC377" t="s">
        <v>120</v>
      </c>
      <c r="AF377" t="s">
        <v>121</v>
      </c>
      <c r="AI377">
        <v>0</v>
      </c>
      <c r="AJ377" s="9">
        <v>0</v>
      </c>
      <c r="AK377" s="9">
        <v>0</v>
      </c>
      <c r="AL377" t="s">
        <v>7</v>
      </c>
      <c r="AM377" t="s">
        <v>120</v>
      </c>
      <c r="AN377" s="9">
        <v>0</v>
      </c>
      <c r="AO377" t="s">
        <v>122</v>
      </c>
      <c r="AP377" t="s">
        <v>7</v>
      </c>
      <c r="AQ377">
        <v>1</v>
      </c>
      <c r="AR377">
        <v>1</v>
      </c>
      <c r="AT377" t="s">
        <v>123</v>
      </c>
      <c r="AU377" t="s">
        <v>124</v>
      </c>
      <c r="AX377" t="s">
        <v>122</v>
      </c>
      <c r="BA377">
        <v>-2.04</v>
      </c>
      <c r="BB377" t="s">
        <v>120</v>
      </c>
      <c r="BC377">
        <v>0</v>
      </c>
      <c r="BE377" t="s">
        <v>125</v>
      </c>
      <c r="BF377">
        <v>1</v>
      </c>
      <c r="BG377">
        <v>19717</v>
      </c>
      <c r="BH377">
        <v>1005199</v>
      </c>
      <c r="BI377" t="s">
        <v>109</v>
      </c>
      <c r="BJ377" t="s">
        <v>126</v>
      </c>
      <c r="BL377" t="s">
        <v>127</v>
      </c>
      <c r="BM377" t="s">
        <v>128</v>
      </c>
      <c r="BN377" t="s">
        <v>129</v>
      </c>
      <c r="BO377">
        <v>85948</v>
      </c>
      <c r="BQ377">
        <v>1370</v>
      </c>
      <c r="BR377">
        <v>870936</v>
      </c>
      <c r="BS377" t="s">
        <v>130</v>
      </c>
      <c r="BT377">
        <v>0</v>
      </c>
      <c r="BU377" t="s">
        <v>109</v>
      </c>
      <c r="BV377">
        <v>0</v>
      </c>
      <c r="BW377" s="9">
        <v>0</v>
      </c>
      <c r="BX377" t="s">
        <v>131</v>
      </c>
      <c r="BY377" t="s">
        <v>109</v>
      </c>
      <c r="BZ377" t="s">
        <v>109</v>
      </c>
      <c r="CA377" t="s">
        <v>132</v>
      </c>
      <c r="CD377" t="s">
        <v>109</v>
      </c>
      <c r="CE377" t="s">
        <v>133</v>
      </c>
      <c r="CF377" t="s">
        <v>134</v>
      </c>
      <c r="CG377" t="s">
        <v>135</v>
      </c>
      <c r="CI377" t="s">
        <v>136</v>
      </c>
      <c r="CM377" t="s">
        <v>7</v>
      </c>
    </row>
    <row r="378" spans="1:91">
      <c r="A378" t="s">
        <v>109</v>
      </c>
      <c r="B378" t="s">
        <v>110</v>
      </c>
      <c r="C378" t="s">
        <v>111</v>
      </c>
      <c r="D378" t="s">
        <v>112</v>
      </c>
      <c r="F378" t="s">
        <v>113</v>
      </c>
      <c r="G378" t="s">
        <v>109</v>
      </c>
      <c r="H378">
        <v>1</v>
      </c>
      <c r="I378" s="9">
        <v>0</v>
      </c>
      <c r="J378">
        <v>1</v>
      </c>
      <c r="L378">
        <v>1740941</v>
      </c>
      <c r="M378" t="s">
        <v>7</v>
      </c>
      <c r="N378" t="s">
        <v>451</v>
      </c>
      <c r="O378" s="9">
        <v>0</v>
      </c>
      <c r="P378">
        <v>1743544</v>
      </c>
      <c r="Q378" t="s">
        <v>116</v>
      </c>
      <c r="S378" s="9">
        <v>0</v>
      </c>
      <c r="T378" s="10" t="s">
        <v>272</v>
      </c>
      <c r="U378">
        <v>1743544</v>
      </c>
      <c r="V378">
        <v>1</v>
      </c>
      <c r="W378" t="s">
        <v>118</v>
      </c>
      <c r="X378" t="s">
        <v>119</v>
      </c>
      <c r="Y378">
        <v>0</v>
      </c>
      <c r="Z378" s="16">
        <v>-279845.19</v>
      </c>
      <c r="AA378">
        <v>1</v>
      </c>
      <c r="AB378" s="10">
        <v>-279845.19</v>
      </c>
      <c r="AC378" t="s">
        <v>120</v>
      </c>
      <c r="AF378" t="s">
        <v>121</v>
      </c>
      <c r="AI378">
        <v>0</v>
      </c>
      <c r="AJ378" s="9">
        <v>0</v>
      </c>
      <c r="AK378" s="9">
        <v>0</v>
      </c>
      <c r="AL378" t="s">
        <v>7</v>
      </c>
      <c r="AM378" t="s">
        <v>120</v>
      </c>
      <c r="AN378" s="9">
        <v>0</v>
      </c>
      <c r="AO378" t="s">
        <v>122</v>
      </c>
      <c r="AP378" t="s">
        <v>7</v>
      </c>
      <c r="AQ378">
        <v>1</v>
      </c>
      <c r="AR378">
        <v>1</v>
      </c>
      <c r="AT378" t="s">
        <v>123</v>
      </c>
      <c r="AU378" t="s">
        <v>124</v>
      </c>
      <c r="AX378" t="s">
        <v>122</v>
      </c>
      <c r="BA378">
        <v>-279845.19</v>
      </c>
      <c r="BB378" t="s">
        <v>120</v>
      </c>
      <c r="BC378">
        <v>0</v>
      </c>
      <c r="BE378" t="s">
        <v>125</v>
      </c>
      <c r="BF378">
        <v>1</v>
      </c>
      <c r="BG378">
        <v>19717</v>
      </c>
      <c r="BH378">
        <v>1005199</v>
      </c>
      <c r="BI378" t="s">
        <v>109</v>
      </c>
      <c r="BJ378" t="s">
        <v>126</v>
      </c>
      <c r="BL378" t="s">
        <v>127</v>
      </c>
      <c r="BM378" t="s">
        <v>128</v>
      </c>
      <c r="BN378" t="s">
        <v>129</v>
      </c>
      <c r="BO378">
        <v>85948</v>
      </c>
      <c r="BQ378">
        <v>1370</v>
      </c>
      <c r="BR378">
        <v>520544</v>
      </c>
      <c r="BS378" t="s">
        <v>130</v>
      </c>
      <c r="BT378">
        <v>0</v>
      </c>
      <c r="BU378" t="s">
        <v>109</v>
      </c>
      <c r="BV378">
        <v>0</v>
      </c>
      <c r="BW378" s="9">
        <v>0</v>
      </c>
      <c r="BX378" t="s">
        <v>190</v>
      </c>
      <c r="BY378" t="s">
        <v>509</v>
      </c>
      <c r="BZ378" t="s">
        <v>109</v>
      </c>
      <c r="CA378" t="s">
        <v>132</v>
      </c>
      <c r="CD378" t="s">
        <v>509</v>
      </c>
      <c r="CE378" t="s">
        <v>133</v>
      </c>
      <c r="CF378" t="s">
        <v>172</v>
      </c>
      <c r="CG378" t="s">
        <v>135</v>
      </c>
      <c r="CI378" t="s">
        <v>278</v>
      </c>
      <c r="CM378" t="s">
        <v>7</v>
      </c>
    </row>
    <row r="379" spans="1:91">
      <c r="A379" t="s">
        <v>109</v>
      </c>
      <c r="B379" t="s">
        <v>110</v>
      </c>
      <c r="C379" t="s">
        <v>111</v>
      </c>
      <c r="D379" t="s">
        <v>112</v>
      </c>
      <c r="F379" t="s">
        <v>113</v>
      </c>
      <c r="G379" t="s">
        <v>109</v>
      </c>
      <c r="H379">
        <v>1</v>
      </c>
      <c r="I379" s="9">
        <v>0</v>
      </c>
      <c r="J379">
        <v>1</v>
      </c>
      <c r="L379">
        <v>1735148</v>
      </c>
      <c r="M379" t="s">
        <v>7</v>
      </c>
      <c r="N379" t="s">
        <v>115</v>
      </c>
      <c r="O379" s="9">
        <v>0</v>
      </c>
      <c r="P379">
        <v>1734549</v>
      </c>
      <c r="Q379" t="s">
        <v>116</v>
      </c>
      <c r="S379" s="9">
        <v>0</v>
      </c>
      <c r="T379" s="10" t="s">
        <v>117</v>
      </c>
      <c r="U379">
        <v>1734549</v>
      </c>
      <c r="V379">
        <v>2</v>
      </c>
      <c r="W379" t="s">
        <v>118</v>
      </c>
      <c r="X379" t="s">
        <v>119</v>
      </c>
      <c r="Y379">
        <v>0</v>
      </c>
      <c r="Z379" s="16">
        <v>-108948181.66</v>
      </c>
      <c r="AA379">
        <v>1</v>
      </c>
      <c r="AB379" s="15">
        <v>-108948181.66</v>
      </c>
      <c r="AC379" t="s">
        <v>120</v>
      </c>
      <c r="AF379" t="s">
        <v>121</v>
      </c>
      <c r="AI379">
        <v>0</v>
      </c>
      <c r="AJ379" s="9">
        <v>0</v>
      </c>
      <c r="AK379" s="9">
        <v>0</v>
      </c>
      <c r="AL379" t="s">
        <v>7</v>
      </c>
      <c r="AM379" t="s">
        <v>120</v>
      </c>
      <c r="AN379" s="9">
        <v>0</v>
      </c>
      <c r="AO379" t="s">
        <v>122</v>
      </c>
      <c r="AP379" t="s">
        <v>7</v>
      </c>
      <c r="AQ379">
        <v>1</v>
      </c>
      <c r="AR379">
        <v>1</v>
      </c>
      <c r="AT379" t="s">
        <v>123</v>
      </c>
      <c r="AU379" t="s">
        <v>124</v>
      </c>
      <c r="AX379" t="s">
        <v>122</v>
      </c>
      <c r="BA379">
        <v>-108948181.66</v>
      </c>
      <c r="BB379" t="s">
        <v>120</v>
      </c>
      <c r="BC379">
        <v>0</v>
      </c>
      <c r="BE379" t="s">
        <v>125</v>
      </c>
      <c r="BF379">
        <v>1</v>
      </c>
      <c r="BG379">
        <v>19717</v>
      </c>
      <c r="BH379">
        <v>1005199</v>
      </c>
      <c r="BI379" t="s">
        <v>109</v>
      </c>
      <c r="BJ379" t="s">
        <v>126</v>
      </c>
      <c r="BL379" t="s">
        <v>127</v>
      </c>
      <c r="BM379" t="s">
        <v>128</v>
      </c>
      <c r="BN379" t="s">
        <v>129</v>
      </c>
      <c r="BO379">
        <v>85948</v>
      </c>
      <c r="BQ379">
        <v>1370</v>
      </c>
      <c r="BR379">
        <v>870948</v>
      </c>
      <c r="BS379" t="s">
        <v>130</v>
      </c>
      <c r="BT379">
        <v>0</v>
      </c>
      <c r="BU379" t="s">
        <v>109</v>
      </c>
      <c r="BV379">
        <v>0</v>
      </c>
      <c r="BW379" s="9">
        <v>0</v>
      </c>
      <c r="BX379" t="s">
        <v>131</v>
      </c>
      <c r="BY379" t="s">
        <v>109</v>
      </c>
      <c r="BZ379" t="s">
        <v>109</v>
      </c>
      <c r="CA379" t="s">
        <v>132</v>
      </c>
      <c r="CD379" t="s">
        <v>109</v>
      </c>
      <c r="CE379" t="s">
        <v>133</v>
      </c>
      <c r="CF379" t="s">
        <v>134</v>
      </c>
      <c r="CG379" t="s">
        <v>135</v>
      </c>
      <c r="CI379" t="s">
        <v>136</v>
      </c>
      <c r="CM379" t="s">
        <v>7</v>
      </c>
    </row>
    <row r="380" spans="1:91">
      <c r="A380" t="s">
        <v>109</v>
      </c>
      <c r="B380" t="s">
        <v>174</v>
      </c>
      <c r="C380" t="s">
        <v>175</v>
      </c>
      <c r="D380" t="s">
        <v>176</v>
      </c>
      <c r="F380" t="s">
        <v>113</v>
      </c>
      <c r="G380" t="s">
        <v>109</v>
      </c>
      <c r="H380">
        <v>1</v>
      </c>
      <c r="I380" s="9">
        <v>0</v>
      </c>
      <c r="J380">
        <v>1</v>
      </c>
      <c r="L380">
        <v>1734678</v>
      </c>
      <c r="M380" t="s">
        <v>7</v>
      </c>
      <c r="N380" t="s">
        <v>17</v>
      </c>
      <c r="O380" s="9">
        <v>0</v>
      </c>
      <c r="P380">
        <v>1734079</v>
      </c>
      <c r="Q380" t="s">
        <v>116</v>
      </c>
      <c r="S380" s="9">
        <v>0</v>
      </c>
      <c r="T380" s="10" t="s">
        <v>169</v>
      </c>
      <c r="U380">
        <v>1734079</v>
      </c>
      <c r="V380">
        <v>2</v>
      </c>
      <c r="W380" t="s">
        <v>118</v>
      </c>
      <c r="X380" t="s">
        <v>119</v>
      </c>
      <c r="Y380">
        <v>30</v>
      </c>
      <c r="Z380" s="16">
        <v>486250</v>
      </c>
      <c r="AA380">
        <v>1</v>
      </c>
      <c r="AB380" s="10">
        <v>486250</v>
      </c>
      <c r="AC380" t="s">
        <v>120</v>
      </c>
      <c r="AD380" t="s">
        <v>356</v>
      </c>
      <c r="AE380" t="s">
        <v>109</v>
      </c>
      <c r="AF380" t="s">
        <v>146</v>
      </c>
      <c r="AI380">
        <v>0</v>
      </c>
      <c r="AJ380">
        <v>150000000</v>
      </c>
      <c r="AK380">
        <v>3.89</v>
      </c>
      <c r="AL380" t="s">
        <v>7</v>
      </c>
      <c r="AM380" t="s">
        <v>120</v>
      </c>
      <c r="AN380" s="9">
        <v>0</v>
      </c>
      <c r="AO380" t="s">
        <v>122</v>
      </c>
      <c r="AP380" t="s">
        <v>7</v>
      </c>
      <c r="AQ380">
        <v>1</v>
      </c>
      <c r="AR380">
        <v>1</v>
      </c>
      <c r="AT380" t="s">
        <v>123</v>
      </c>
      <c r="AU380" t="s">
        <v>113</v>
      </c>
      <c r="AW380" t="s">
        <v>7</v>
      </c>
      <c r="AX380" t="s">
        <v>120</v>
      </c>
      <c r="BA380">
        <v>486250</v>
      </c>
      <c r="BB380" t="s">
        <v>120</v>
      </c>
      <c r="BC380">
        <v>0</v>
      </c>
      <c r="BE380" t="s">
        <v>125</v>
      </c>
      <c r="BF380">
        <v>1</v>
      </c>
      <c r="BG380">
        <v>19717</v>
      </c>
      <c r="BH380">
        <v>1005199</v>
      </c>
      <c r="BI380" t="s">
        <v>109</v>
      </c>
      <c r="BJ380" t="s">
        <v>126</v>
      </c>
      <c r="BL380" t="s">
        <v>127</v>
      </c>
      <c r="BM380" t="s">
        <v>128</v>
      </c>
      <c r="BN380" t="s">
        <v>129</v>
      </c>
      <c r="BO380">
        <v>85948</v>
      </c>
      <c r="BQ380">
        <v>1411</v>
      </c>
      <c r="BR380">
        <v>122487</v>
      </c>
      <c r="BS380" t="s">
        <v>130</v>
      </c>
      <c r="BT380">
        <v>2990</v>
      </c>
      <c r="BU380" t="s">
        <v>109</v>
      </c>
      <c r="BV380">
        <v>0</v>
      </c>
      <c r="BW380">
        <v>3.89</v>
      </c>
      <c r="BX380" t="s">
        <v>425</v>
      </c>
      <c r="BY380" t="s">
        <v>150</v>
      </c>
      <c r="BZ380" t="s">
        <v>356</v>
      </c>
      <c r="CA380" t="s">
        <v>132</v>
      </c>
      <c r="CD380" t="s">
        <v>150</v>
      </c>
      <c r="CE380" t="s">
        <v>109</v>
      </c>
      <c r="CF380" t="s">
        <v>172</v>
      </c>
      <c r="CG380" t="s">
        <v>152</v>
      </c>
      <c r="CH380" t="s">
        <v>426</v>
      </c>
      <c r="CI380" t="s">
        <v>154</v>
      </c>
      <c r="CJ380" t="s">
        <v>155</v>
      </c>
      <c r="CM380" t="s">
        <v>7</v>
      </c>
    </row>
    <row r="381" spans="1:91">
      <c r="A381" t="s">
        <v>109</v>
      </c>
      <c r="B381" t="s">
        <v>110</v>
      </c>
      <c r="C381" t="s">
        <v>111</v>
      </c>
      <c r="D381" t="s">
        <v>168</v>
      </c>
      <c r="F381" t="s">
        <v>113</v>
      </c>
      <c r="G381" t="s">
        <v>109</v>
      </c>
      <c r="H381">
        <v>1</v>
      </c>
      <c r="I381" s="9">
        <v>0</v>
      </c>
      <c r="J381">
        <v>1</v>
      </c>
      <c r="L381">
        <v>1735251</v>
      </c>
      <c r="M381" t="s">
        <v>7</v>
      </c>
      <c r="N381" t="s">
        <v>443</v>
      </c>
      <c r="O381" s="9">
        <v>0</v>
      </c>
      <c r="P381">
        <v>1734652</v>
      </c>
      <c r="Q381" t="s">
        <v>116</v>
      </c>
      <c r="S381" s="9">
        <v>0</v>
      </c>
      <c r="T381" s="10" t="s">
        <v>428</v>
      </c>
      <c r="U381">
        <v>1734652</v>
      </c>
      <c r="V381">
        <v>4</v>
      </c>
      <c r="W381" t="s">
        <v>200</v>
      </c>
      <c r="X381" t="s">
        <v>119</v>
      </c>
      <c r="Y381">
        <v>0</v>
      </c>
      <c r="Z381" s="16">
        <v>-10500000</v>
      </c>
      <c r="AA381">
        <v>1</v>
      </c>
      <c r="AB381" s="15">
        <v>-10500000</v>
      </c>
      <c r="AC381" t="s">
        <v>120</v>
      </c>
      <c r="AF381" t="s">
        <v>429</v>
      </c>
      <c r="AI381">
        <v>0</v>
      </c>
      <c r="AJ381">
        <v>15000000</v>
      </c>
      <c r="AK381" s="9">
        <v>0</v>
      </c>
      <c r="AL381" t="s">
        <v>7</v>
      </c>
      <c r="AM381" t="s">
        <v>120</v>
      </c>
      <c r="AN381" s="9">
        <v>0</v>
      </c>
      <c r="AO381" t="s">
        <v>122</v>
      </c>
      <c r="AP381" t="s">
        <v>7</v>
      </c>
      <c r="AQ381">
        <v>1</v>
      </c>
      <c r="AR381">
        <v>1</v>
      </c>
      <c r="AS381" t="s">
        <v>133</v>
      </c>
      <c r="AT381" t="s">
        <v>123</v>
      </c>
      <c r="AU381" t="s">
        <v>124</v>
      </c>
      <c r="AW381" t="s">
        <v>7</v>
      </c>
      <c r="AX381" t="s">
        <v>122</v>
      </c>
      <c r="BA381">
        <v>-10500000</v>
      </c>
      <c r="BB381" t="s">
        <v>120</v>
      </c>
      <c r="BC381">
        <v>0</v>
      </c>
      <c r="BE381" t="s">
        <v>125</v>
      </c>
      <c r="BF381">
        <v>1</v>
      </c>
      <c r="BG381">
        <v>19717</v>
      </c>
      <c r="BH381">
        <v>1005199</v>
      </c>
      <c r="BI381" t="s">
        <v>109</v>
      </c>
      <c r="BJ381" t="s">
        <v>126</v>
      </c>
      <c r="BL381" t="s">
        <v>127</v>
      </c>
      <c r="BM381" t="s">
        <v>128</v>
      </c>
      <c r="BN381" t="s">
        <v>129</v>
      </c>
      <c r="BO381">
        <v>85948</v>
      </c>
      <c r="BQ381">
        <v>1370</v>
      </c>
      <c r="BR381">
        <v>406062</v>
      </c>
      <c r="BS381" t="s">
        <v>130</v>
      </c>
      <c r="BT381">
        <v>3216</v>
      </c>
      <c r="BU381" t="s">
        <v>109</v>
      </c>
      <c r="BV381">
        <v>0</v>
      </c>
      <c r="BW381" s="9">
        <v>0</v>
      </c>
      <c r="BX381" t="s">
        <v>510</v>
      </c>
      <c r="BY381" t="s">
        <v>511</v>
      </c>
      <c r="BZ381" t="s">
        <v>432</v>
      </c>
      <c r="CA381" t="s">
        <v>132</v>
      </c>
      <c r="CD381" t="s">
        <v>511</v>
      </c>
      <c r="CE381" t="s">
        <v>133</v>
      </c>
      <c r="CF381" t="s">
        <v>434</v>
      </c>
      <c r="CG381" t="s">
        <v>435</v>
      </c>
      <c r="CH381" t="s">
        <v>512</v>
      </c>
      <c r="CI381" t="s">
        <v>437</v>
      </c>
      <c r="CJ381" t="s">
        <v>155</v>
      </c>
      <c r="CM381" t="s">
        <v>7</v>
      </c>
    </row>
    <row r="382" spans="1:91">
      <c r="A382" t="s">
        <v>109</v>
      </c>
      <c r="B382" t="s">
        <v>110</v>
      </c>
      <c r="C382" t="s">
        <v>111</v>
      </c>
      <c r="D382" t="s">
        <v>168</v>
      </c>
      <c r="F382" t="s">
        <v>113</v>
      </c>
      <c r="G382" t="s">
        <v>109</v>
      </c>
      <c r="H382">
        <v>1</v>
      </c>
      <c r="I382" s="9">
        <v>0</v>
      </c>
      <c r="J382">
        <v>1</v>
      </c>
      <c r="L382">
        <v>1735241</v>
      </c>
      <c r="M382" t="s">
        <v>7</v>
      </c>
      <c r="N382" t="s">
        <v>443</v>
      </c>
      <c r="O382" s="9">
        <v>0</v>
      </c>
      <c r="P382">
        <v>1734642</v>
      </c>
      <c r="Q382" t="s">
        <v>116</v>
      </c>
      <c r="S382" s="9">
        <v>0</v>
      </c>
      <c r="T382" s="10" t="s">
        <v>428</v>
      </c>
      <c r="U382">
        <v>1734642</v>
      </c>
      <c r="V382">
        <v>3</v>
      </c>
      <c r="W382" t="s">
        <v>200</v>
      </c>
      <c r="X382" t="s">
        <v>119</v>
      </c>
      <c r="Y382">
        <v>0</v>
      </c>
      <c r="Z382" s="16">
        <v>-60500000</v>
      </c>
      <c r="AA382">
        <v>1</v>
      </c>
      <c r="AB382" s="15">
        <v>-60500000</v>
      </c>
      <c r="AC382" t="s">
        <v>120</v>
      </c>
      <c r="AF382" t="s">
        <v>429</v>
      </c>
      <c r="AI382">
        <v>0</v>
      </c>
      <c r="AJ382">
        <v>214354300.06999901</v>
      </c>
      <c r="AK382" s="9">
        <v>0</v>
      </c>
      <c r="AL382" t="s">
        <v>7</v>
      </c>
      <c r="AM382" t="s">
        <v>120</v>
      </c>
      <c r="AN382" s="9">
        <v>0</v>
      </c>
      <c r="AO382" t="s">
        <v>122</v>
      </c>
      <c r="AP382" t="s">
        <v>7</v>
      </c>
      <c r="AQ382">
        <v>1</v>
      </c>
      <c r="AR382">
        <v>1</v>
      </c>
      <c r="AS382" t="s">
        <v>513</v>
      </c>
      <c r="AT382" t="s">
        <v>123</v>
      </c>
      <c r="AU382" t="s">
        <v>124</v>
      </c>
      <c r="AW382" t="s">
        <v>7</v>
      </c>
      <c r="AX382" t="s">
        <v>122</v>
      </c>
      <c r="BA382">
        <v>-60500000</v>
      </c>
      <c r="BB382" t="s">
        <v>120</v>
      </c>
      <c r="BC382">
        <v>0</v>
      </c>
      <c r="BE382" t="s">
        <v>125</v>
      </c>
      <c r="BF382">
        <v>1</v>
      </c>
      <c r="BG382">
        <v>19717</v>
      </c>
      <c r="BH382">
        <v>1005199</v>
      </c>
      <c r="BI382" t="s">
        <v>109</v>
      </c>
      <c r="BJ382" t="s">
        <v>126</v>
      </c>
      <c r="BL382" t="s">
        <v>127</v>
      </c>
      <c r="BM382" t="s">
        <v>128</v>
      </c>
      <c r="BN382" t="s">
        <v>129</v>
      </c>
      <c r="BO382">
        <v>85948</v>
      </c>
      <c r="BQ382">
        <v>1370</v>
      </c>
      <c r="BR382">
        <v>406113</v>
      </c>
      <c r="BS382" t="s">
        <v>130</v>
      </c>
      <c r="BT382">
        <v>2882</v>
      </c>
      <c r="BU382" t="s">
        <v>109</v>
      </c>
      <c r="BV382">
        <v>0</v>
      </c>
      <c r="BW382" s="9">
        <v>0</v>
      </c>
      <c r="BX382" t="s">
        <v>514</v>
      </c>
      <c r="BY382" t="s">
        <v>515</v>
      </c>
      <c r="BZ382" t="s">
        <v>432</v>
      </c>
      <c r="CA382" t="s">
        <v>132</v>
      </c>
      <c r="CD382" t="s">
        <v>515</v>
      </c>
      <c r="CE382" t="s">
        <v>133</v>
      </c>
      <c r="CF382" t="s">
        <v>434</v>
      </c>
      <c r="CG382" t="s">
        <v>435</v>
      </c>
      <c r="CH382" t="s">
        <v>516</v>
      </c>
      <c r="CI382" t="s">
        <v>437</v>
      </c>
      <c r="CJ382" t="s">
        <v>155</v>
      </c>
      <c r="CM382" t="s">
        <v>7</v>
      </c>
    </row>
    <row r="383" spans="1:91">
      <c r="A383" t="s">
        <v>109</v>
      </c>
      <c r="B383" t="s">
        <v>110</v>
      </c>
      <c r="C383" t="s">
        <v>111</v>
      </c>
      <c r="D383" t="s">
        <v>168</v>
      </c>
      <c r="F383" t="s">
        <v>113</v>
      </c>
      <c r="G383" t="s">
        <v>109</v>
      </c>
      <c r="H383">
        <v>1</v>
      </c>
      <c r="I383" s="9">
        <v>0</v>
      </c>
      <c r="J383">
        <v>1</v>
      </c>
      <c r="L383">
        <v>1735208</v>
      </c>
      <c r="M383" t="s">
        <v>7</v>
      </c>
      <c r="N383" t="s">
        <v>443</v>
      </c>
      <c r="O383" s="9">
        <v>0</v>
      </c>
      <c r="P383">
        <v>1734609</v>
      </c>
      <c r="Q383" t="s">
        <v>116</v>
      </c>
      <c r="S383" s="9">
        <v>0</v>
      </c>
      <c r="T383" s="10" t="s">
        <v>428</v>
      </c>
      <c r="U383">
        <v>1734609</v>
      </c>
      <c r="V383">
        <v>3</v>
      </c>
      <c r="W383" t="s">
        <v>200</v>
      </c>
      <c r="X383" t="s">
        <v>119</v>
      </c>
      <c r="Y383">
        <v>0</v>
      </c>
      <c r="Z383" s="16">
        <v>1500000</v>
      </c>
      <c r="AA383">
        <v>1</v>
      </c>
      <c r="AB383" s="10">
        <v>1500000</v>
      </c>
      <c r="AC383" t="s">
        <v>120</v>
      </c>
      <c r="AF383" t="s">
        <v>429</v>
      </c>
      <c r="AI383">
        <v>0</v>
      </c>
      <c r="AJ383">
        <v>23500000</v>
      </c>
      <c r="AK383" s="9">
        <v>0</v>
      </c>
      <c r="AL383" t="s">
        <v>7</v>
      </c>
      <c r="AM383" t="s">
        <v>120</v>
      </c>
      <c r="AN383" s="9">
        <v>0</v>
      </c>
      <c r="AO383" t="s">
        <v>122</v>
      </c>
      <c r="AP383" t="s">
        <v>7</v>
      </c>
      <c r="AQ383">
        <v>1</v>
      </c>
      <c r="AR383">
        <v>1</v>
      </c>
      <c r="AS383" t="s">
        <v>513</v>
      </c>
      <c r="AT383" t="s">
        <v>123</v>
      </c>
      <c r="AU383" t="s">
        <v>124</v>
      </c>
      <c r="AW383" t="s">
        <v>7</v>
      </c>
      <c r="AX383" t="s">
        <v>120</v>
      </c>
      <c r="BA383">
        <v>1500000</v>
      </c>
      <c r="BB383" t="s">
        <v>120</v>
      </c>
      <c r="BC383">
        <v>0</v>
      </c>
      <c r="BE383" t="s">
        <v>125</v>
      </c>
      <c r="BF383">
        <v>1</v>
      </c>
      <c r="BG383">
        <v>19717</v>
      </c>
      <c r="BH383">
        <v>1005199</v>
      </c>
      <c r="BI383" t="s">
        <v>109</v>
      </c>
      <c r="BJ383" t="s">
        <v>126</v>
      </c>
      <c r="BL383" t="s">
        <v>127</v>
      </c>
      <c r="BM383" t="s">
        <v>128</v>
      </c>
      <c r="BN383" t="s">
        <v>129</v>
      </c>
      <c r="BO383">
        <v>85948</v>
      </c>
      <c r="BQ383">
        <v>1370</v>
      </c>
      <c r="BR383">
        <v>406050</v>
      </c>
      <c r="BS383" t="s">
        <v>130</v>
      </c>
      <c r="BT383">
        <v>2932</v>
      </c>
      <c r="BU383" t="s">
        <v>109</v>
      </c>
      <c r="BV383">
        <v>0</v>
      </c>
      <c r="BW383" s="9">
        <v>0</v>
      </c>
      <c r="BX383" t="s">
        <v>517</v>
      </c>
      <c r="BY383" t="s">
        <v>518</v>
      </c>
      <c r="BZ383" t="s">
        <v>432</v>
      </c>
      <c r="CA383" t="s">
        <v>132</v>
      </c>
      <c r="CD383" t="s">
        <v>518</v>
      </c>
      <c r="CE383" t="s">
        <v>133</v>
      </c>
      <c r="CF383" t="s">
        <v>434</v>
      </c>
      <c r="CG383" t="s">
        <v>435</v>
      </c>
      <c r="CH383" t="s">
        <v>519</v>
      </c>
      <c r="CI383" t="s">
        <v>437</v>
      </c>
      <c r="CJ383" t="s">
        <v>155</v>
      </c>
      <c r="CM383" t="s">
        <v>7</v>
      </c>
    </row>
    <row r="384" spans="1:91">
      <c r="A384" t="s">
        <v>109</v>
      </c>
      <c r="B384" t="s">
        <v>174</v>
      </c>
      <c r="C384" t="s">
        <v>175</v>
      </c>
      <c r="D384" t="s">
        <v>197</v>
      </c>
      <c r="E384" t="s">
        <v>349</v>
      </c>
      <c r="F384" t="s">
        <v>113</v>
      </c>
      <c r="G384" t="s">
        <v>109</v>
      </c>
      <c r="H384">
        <v>1</v>
      </c>
      <c r="I384" s="9">
        <v>0</v>
      </c>
      <c r="J384">
        <v>1</v>
      </c>
      <c r="L384">
        <v>1747075</v>
      </c>
      <c r="M384" t="s">
        <v>7</v>
      </c>
      <c r="N384" t="s">
        <v>279</v>
      </c>
      <c r="O384" s="9">
        <v>0</v>
      </c>
      <c r="P384">
        <v>1754722</v>
      </c>
      <c r="Q384" t="s">
        <v>116</v>
      </c>
      <c r="S384">
        <v>3.63</v>
      </c>
      <c r="T384" s="10" t="s">
        <v>250</v>
      </c>
      <c r="U384">
        <v>1754722</v>
      </c>
      <c r="V384">
        <v>1</v>
      </c>
      <c r="W384" t="s">
        <v>200</v>
      </c>
      <c r="X384" t="s">
        <v>137</v>
      </c>
      <c r="Y384">
        <v>3</v>
      </c>
      <c r="Z384" s="16">
        <v>-5283369.9182272404</v>
      </c>
      <c r="AA384">
        <v>1</v>
      </c>
      <c r="AB384" s="10">
        <v>-5283369.9182272404</v>
      </c>
      <c r="AC384" t="s">
        <v>122</v>
      </c>
      <c r="AD384" t="s">
        <v>109</v>
      </c>
      <c r="AE384" t="s">
        <v>133</v>
      </c>
      <c r="AF384" t="s">
        <v>121</v>
      </c>
      <c r="AG384" t="s">
        <v>109</v>
      </c>
      <c r="AH384" t="s">
        <v>109</v>
      </c>
      <c r="AI384">
        <v>0.32</v>
      </c>
      <c r="AJ384">
        <v>-16050744055.3801</v>
      </c>
      <c r="AK384">
        <v>3.95</v>
      </c>
      <c r="AL384" t="s">
        <v>7</v>
      </c>
      <c r="AM384" t="s">
        <v>122</v>
      </c>
      <c r="AN384" s="9">
        <v>0</v>
      </c>
      <c r="AO384" t="s">
        <v>120</v>
      </c>
      <c r="AP384" t="s">
        <v>7</v>
      </c>
      <c r="AQ384">
        <v>1</v>
      </c>
      <c r="AR384">
        <v>1</v>
      </c>
      <c r="AS384" t="s">
        <v>133</v>
      </c>
      <c r="AT384" t="s">
        <v>123</v>
      </c>
      <c r="AU384" t="s">
        <v>350</v>
      </c>
      <c r="AV384" t="s">
        <v>439</v>
      </c>
      <c r="AW384" t="s">
        <v>7</v>
      </c>
      <c r="AX384" t="s">
        <v>122</v>
      </c>
      <c r="AY384" t="s">
        <v>109</v>
      </c>
      <c r="BA384">
        <v>-5283369.9182270002</v>
      </c>
      <c r="BB384" t="s">
        <v>120</v>
      </c>
      <c r="BC384">
        <v>0</v>
      </c>
      <c r="BD384" t="s">
        <v>440</v>
      </c>
      <c r="BE384" t="s">
        <v>125</v>
      </c>
      <c r="BF384">
        <v>1</v>
      </c>
      <c r="BG384">
        <v>19717</v>
      </c>
      <c r="BH384">
        <v>1005199</v>
      </c>
      <c r="BI384" t="s">
        <v>109</v>
      </c>
      <c r="BJ384" t="s">
        <v>126</v>
      </c>
      <c r="BL384" t="s">
        <v>127</v>
      </c>
      <c r="BM384" t="s">
        <v>128</v>
      </c>
      <c r="BN384" t="s">
        <v>129</v>
      </c>
      <c r="BO384">
        <v>85948</v>
      </c>
      <c r="BQ384">
        <v>0</v>
      </c>
      <c r="BR384">
        <v>758442</v>
      </c>
      <c r="BS384" t="s">
        <v>130</v>
      </c>
      <c r="BT384">
        <v>0</v>
      </c>
      <c r="BU384" t="s">
        <v>109</v>
      </c>
      <c r="BV384">
        <v>0</v>
      </c>
      <c r="BW384">
        <v>3.95</v>
      </c>
      <c r="BX384" t="s">
        <v>438</v>
      </c>
      <c r="BY384" t="s">
        <v>254</v>
      </c>
      <c r="BZ384" t="s">
        <v>109</v>
      </c>
      <c r="CA384" t="s">
        <v>132</v>
      </c>
      <c r="CD384" t="s">
        <v>109</v>
      </c>
      <c r="CE384" t="s">
        <v>133</v>
      </c>
      <c r="CF384" t="s">
        <v>172</v>
      </c>
      <c r="CG384" t="s">
        <v>135</v>
      </c>
      <c r="CI384" t="s">
        <v>281</v>
      </c>
      <c r="CJ384" t="s">
        <v>155</v>
      </c>
      <c r="CM384" t="s">
        <v>7</v>
      </c>
    </row>
    <row r="385" spans="1:91">
      <c r="A385" t="s">
        <v>109</v>
      </c>
      <c r="B385" t="s">
        <v>174</v>
      </c>
      <c r="C385" t="s">
        <v>175</v>
      </c>
      <c r="D385" t="s">
        <v>197</v>
      </c>
      <c r="E385" t="s">
        <v>349</v>
      </c>
      <c r="F385" t="s">
        <v>113</v>
      </c>
      <c r="G385" t="s">
        <v>109</v>
      </c>
      <c r="H385">
        <v>1</v>
      </c>
      <c r="I385" s="9">
        <v>0</v>
      </c>
      <c r="J385">
        <v>1</v>
      </c>
      <c r="L385">
        <v>1735372</v>
      </c>
      <c r="M385" t="s">
        <v>7</v>
      </c>
      <c r="N385" t="s">
        <v>520</v>
      </c>
      <c r="O385" s="9">
        <v>0</v>
      </c>
      <c r="P385">
        <v>1734773</v>
      </c>
      <c r="Q385" t="s">
        <v>116</v>
      </c>
      <c r="S385">
        <v>3.63</v>
      </c>
      <c r="T385" s="10" t="s">
        <v>250</v>
      </c>
      <c r="U385">
        <v>1734773</v>
      </c>
      <c r="V385">
        <v>1</v>
      </c>
      <c r="W385" t="s">
        <v>200</v>
      </c>
      <c r="X385" t="s">
        <v>119</v>
      </c>
      <c r="Y385">
        <v>3</v>
      </c>
      <c r="Z385" s="16">
        <v>1368192.85431605</v>
      </c>
      <c r="AA385">
        <v>1</v>
      </c>
      <c r="AB385" s="10">
        <v>1368192.85431605</v>
      </c>
      <c r="AC385" t="s">
        <v>122</v>
      </c>
      <c r="AD385" t="s">
        <v>109</v>
      </c>
      <c r="AE385" t="s">
        <v>133</v>
      </c>
      <c r="AF385" t="s">
        <v>121</v>
      </c>
      <c r="AG385" t="s">
        <v>109</v>
      </c>
      <c r="AH385" t="s">
        <v>109</v>
      </c>
      <c r="AI385">
        <v>0.32</v>
      </c>
      <c r="AJ385">
        <v>4156535253.6199899</v>
      </c>
      <c r="AK385">
        <v>3.95</v>
      </c>
      <c r="AL385" t="s">
        <v>7</v>
      </c>
      <c r="AM385" t="s">
        <v>122</v>
      </c>
      <c r="AN385" s="9">
        <v>0</v>
      </c>
      <c r="AO385" t="s">
        <v>120</v>
      </c>
      <c r="AP385" t="s">
        <v>7</v>
      </c>
      <c r="AQ385">
        <v>1</v>
      </c>
      <c r="AR385">
        <v>1</v>
      </c>
      <c r="AS385" t="s">
        <v>133</v>
      </c>
      <c r="AT385" t="s">
        <v>123</v>
      </c>
      <c r="AU385" t="s">
        <v>350</v>
      </c>
      <c r="AV385" t="s">
        <v>439</v>
      </c>
      <c r="AW385" t="s">
        <v>7</v>
      </c>
      <c r="AX385" t="s">
        <v>122</v>
      </c>
      <c r="AY385" t="s">
        <v>109</v>
      </c>
      <c r="BA385">
        <v>1368192.8543159999</v>
      </c>
      <c r="BB385" t="s">
        <v>120</v>
      </c>
      <c r="BC385">
        <v>0</v>
      </c>
      <c r="BD385" t="s">
        <v>440</v>
      </c>
      <c r="BE385" t="s">
        <v>125</v>
      </c>
      <c r="BF385">
        <v>1</v>
      </c>
      <c r="BG385">
        <v>19717</v>
      </c>
      <c r="BH385">
        <v>1005199</v>
      </c>
      <c r="BI385" t="s">
        <v>109</v>
      </c>
      <c r="BJ385" t="s">
        <v>126</v>
      </c>
      <c r="BL385" t="s">
        <v>127</v>
      </c>
      <c r="BM385" t="s">
        <v>128</v>
      </c>
      <c r="BN385" t="s">
        <v>129</v>
      </c>
      <c r="BO385">
        <v>85948</v>
      </c>
      <c r="BQ385">
        <v>0</v>
      </c>
      <c r="BR385">
        <v>758399</v>
      </c>
      <c r="BS385" t="s">
        <v>130</v>
      </c>
      <c r="BT385">
        <v>0</v>
      </c>
      <c r="BU385" t="s">
        <v>109</v>
      </c>
      <c r="BV385">
        <v>0</v>
      </c>
      <c r="BW385">
        <v>3.95</v>
      </c>
      <c r="BX385" t="s">
        <v>13</v>
      </c>
      <c r="BY385" t="s">
        <v>254</v>
      </c>
      <c r="BZ385" t="s">
        <v>109</v>
      </c>
      <c r="CA385" t="s">
        <v>149</v>
      </c>
      <c r="CD385" t="s">
        <v>109</v>
      </c>
      <c r="CE385" t="s">
        <v>133</v>
      </c>
      <c r="CF385" t="s">
        <v>172</v>
      </c>
      <c r="CG385" t="s">
        <v>135</v>
      </c>
      <c r="CI385" t="s">
        <v>165</v>
      </c>
      <c r="CJ385" t="s">
        <v>155</v>
      </c>
      <c r="CM385" t="s">
        <v>7</v>
      </c>
    </row>
    <row r="386" spans="1:91">
      <c r="A386" t="s">
        <v>109</v>
      </c>
      <c r="B386" t="s">
        <v>174</v>
      </c>
      <c r="C386" t="s">
        <v>175</v>
      </c>
      <c r="D386" t="s">
        <v>197</v>
      </c>
      <c r="E386" t="s">
        <v>349</v>
      </c>
      <c r="F386" t="s">
        <v>113</v>
      </c>
      <c r="G386" t="s">
        <v>109</v>
      </c>
      <c r="H386">
        <v>1</v>
      </c>
      <c r="I386" s="9">
        <v>0</v>
      </c>
      <c r="J386">
        <v>1</v>
      </c>
      <c r="L386">
        <v>1735369</v>
      </c>
      <c r="M386" t="s">
        <v>7</v>
      </c>
      <c r="N386" t="s">
        <v>14</v>
      </c>
      <c r="O386" s="9">
        <v>0</v>
      </c>
      <c r="P386">
        <v>1734770</v>
      </c>
      <c r="Q386" t="s">
        <v>116</v>
      </c>
      <c r="S386">
        <v>3.63</v>
      </c>
      <c r="T386" s="10" t="s">
        <v>250</v>
      </c>
      <c r="U386">
        <v>1734770</v>
      </c>
      <c r="V386">
        <v>1</v>
      </c>
      <c r="W386" t="s">
        <v>200</v>
      </c>
      <c r="X386" t="s">
        <v>137</v>
      </c>
      <c r="Y386">
        <v>3</v>
      </c>
      <c r="Z386" s="16">
        <v>-945286.53041259001</v>
      </c>
      <c r="AA386">
        <v>1</v>
      </c>
      <c r="AB386" s="10">
        <v>-945286.53041259001</v>
      </c>
      <c r="AC386" t="s">
        <v>122</v>
      </c>
      <c r="AD386" t="s">
        <v>109</v>
      </c>
      <c r="AE386" t="s">
        <v>133</v>
      </c>
      <c r="AF386" t="s">
        <v>121</v>
      </c>
      <c r="AG386" t="s">
        <v>109</v>
      </c>
      <c r="AH386" t="s">
        <v>109</v>
      </c>
      <c r="AI386">
        <v>0.32</v>
      </c>
      <c r="AJ386">
        <v>-2871756548.0900002</v>
      </c>
      <c r="AK386">
        <v>3.95</v>
      </c>
      <c r="AL386" t="s">
        <v>7</v>
      </c>
      <c r="AM386" t="s">
        <v>122</v>
      </c>
      <c r="AN386" s="9">
        <v>0</v>
      </c>
      <c r="AO386" t="s">
        <v>120</v>
      </c>
      <c r="AP386" t="s">
        <v>7</v>
      </c>
      <c r="AQ386">
        <v>1</v>
      </c>
      <c r="AR386">
        <v>1</v>
      </c>
      <c r="AS386" t="s">
        <v>133</v>
      </c>
      <c r="AT386" t="s">
        <v>123</v>
      </c>
      <c r="AU386" t="s">
        <v>350</v>
      </c>
      <c r="AV386" t="s">
        <v>439</v>
      </c>
      <c r="AW386" t="s">
        <v>7</v>
      </c>
      <c r="AX386" t="s">
        <v>122</v>
      </c>
      <c r="AY386" t="s">
        <v>109</v>
      </c>
      <c r="BA386">
        <v>-945286.53041300003</v>
      </c>
      <c r="BB386" t="s">
        <v>120</v>
      </c>
      <c r="BC386">
        <v>0</v>
      </c>
      <c r="BD386" t="s">
        <v>440</v>
      </c>
      <c r="BE386" t="s">
        <v>125</v>
      </c>
      <c r="BF386">
        <v>1</v>
      </c>
      <c r="BG386">
        <v>19717</v>
      </c>
      <c r="BH386">
        <v>1005199</v>
      </c>
      <c r="BI386" t="s">
        <v>109</v>
      </c>
      <c r="BJ386" t="s">
        <v>126</v>
      </c>
      <c r="BL386" t="s">
        <v>127</v>
      </c>
      <c r="BM386" t="s">
        <v>128</v>
      </c>
      <c r="BN386" t="s">
        <v>129</v>
      </c>
      <c r="BO386">
        <v>85948</v>
      </c>
      <c r="BQ386">
        <v>0</v>
      </c>
      <c r="BR386">
        <v>758410</v>
      </c>
      <c r="BS386" t="s">
        <v>130</v>
      </c>
      <c r="BT386">
        <v>0</v>
      </c>
      <c r="BU386" t="s">
        <v>109</v>
      </c>
      <c r="BV386">
        <v>0</v>
      </c>
      <c r="BW386">
        <v>3.95</v>
      </c>
      <c r="BX386" t="s">
        <v>520</v>
      </c>
      <c r="BY386" t="s">
        <v>254</v>
      </c>
      <c r="BZ386" t="s">
        <v>109</v>
      </c>
      <c r="CA386" t="s">
        <v>132</v>
      </c>
      <c r="CD386" t="s">
        <v>109</v>
      </c>
      <c r="CE386" t="s">
        <v>133</v>
      </c>
      <c r="CF386" t="s">
        <v>172</v>
      </c>
      <c r="CG386" t="s">
        <v>135</v>
      </c>
      <c r="CI386" t="s">
        <v>165</v>
      </c>
      <c r="CJ386" t="s">
        <v>155</v>
      </c>
      <c r="CM386" t="s">
        <v>7</v>
      </c>
    </row>
    <row r="387" spans="1:91">
      <c r="A387" t="s">
        <v>109</v>
      </c>
      <c r="B387" t="s">
        <v>174</v>
      </c>
      <c r="C387" t="s">
        <v>175</v>
      </c>
      <c r="D387" t="s">
        <v>197</v>
      </c>
      <c r="E387" t="s">
        <v>349</v>
      </c>
      <c r="F387" t="s">
        <v>113</v>
      </c>
      <c r="G387" t="s">
        <v>109</v>
      </c>
      <c r="H387">
        <v>1</v>
      </c>
      <c r="I387" s="9">
        <v>0</v>
      </c>
      <c r="J387">
        <v>1</v>
      </c>
      <c r="L387">
        <v>1735373</v>
      </c>
      <c r="M387" t="s">
        <v>7</v>
      </c>
      <c r="N387" t="s">
        <v>520</v>
      </c>
      <c r="O387" s="9">
        <v>0</v>
      </c>
      <c r="P387">
        <v>1734774</v>
      </c>
      <c r="Q387" t="s">
        <v>116</v>
      </c>
      <c r="S387">
        <v>3.63</v>
      </c>
      <c r="T387" s="10" t="s">
        <v>250</v>
      </c>
      <c r="U387">
        <v>1734774</v>
      </c>
      <c r="V387">
        <v>1</v>
      </c>
      <c r="W387" t="s">
        <v>200</v>
      </c>
      <c r="X387" t="s">
        <v>119</v>
      </c>
      <c r="Y387">
        <v>3</v>
      </c>
      <c r="Z387" s="16">
        <v>736409.63392396003</v>
      </c>
      <c r="AA387">
        <v>1</v>
      </c>
      <c r="AB387" s="10">
        <v>736409.63392396003</v>
      </c>
      <c r="AC387" t="s">
        <v>122</v>
      </c>
      <c r="AD387" t="s">
        <v>109</v>
      </c>
      <c r="AE387" t="s">
        <v>133</v>
      </c>
      <c r="AF387" t="s">
        <v>121</v>
      </c>
      <c r="AG387" t="s">
        <v>109</v>
      </c>
      <c r="AH387" t="s">
        <v>109</v>
      </c>
      <c r="AI387">
        <v>0.32</v>
      </c>
      <c r="AJ387">
        <v>2237193824.5799899</v>
      </c>
      <c r="AK387">
        <v>3.95</v>
      </c>
      <c r="AL387" t="s">
        <v>7</v>
      </c>
      <c r="AM387" t="s">
        <v>122</v>
      </c>
      <c r="AN387" s="9">
        <v>0</v>
      </c>
      <c r="AO387" t="s">
        <v>120</v>
      </c>
      <c r="AP387" t="s">
        <v>7</v>
      </c>
      <c r="AQ387">
        <v>1</v>
      </c>
      <c r="AR387">
        <v>1</v>
      </c>
      <c r="AS387" t="s">
        <v>133</v>
      </c>
      <c r="AT387" t="s">
        <v>123</v>
      </c>
      <c r="AU387" t="s">
        <v>350</v>
      </c>
      <c r="AV387" t="s">
        <v>439</v>
      </c>
      <c r="AW387" t="s">
        <v>7</v>
      </c>
      <c r="AX387" t="s">
        <v>122</v>
      </c>
      <c r="AY387" t="s">
        <v>109</v>
      </c>
      <c r="BA387">
        <v>736409.63392399997</v>
      </c>
      <c r="BB387" t="s">
        <v>120</v>
      </c>
      <c r="BC387">
        <v>0</v>
      </c>
      <c r="BD387" t="s">
        <v>440</v>
      </c>
      <c r="BE387" t="s">
        <v>125</v>
      </c>
      <c r="BF387">
        <v>1</v>
      </c>
      <c r="BG387">
        <v>19717</v>
      </c>
      <c r="BH387">
        <v>1005199</v>
      </c>
      <c r="BI387" t="s">
        <v>109</v>
      </c>
      <c r="BJ387" t="s">
        <v>126</v>
      </c>
      <c r="BL387" t="s">
        <v>127</v>
      </c>
      <c r="BM387" t="s">
        <v>128</v>
      </c>
      <c r="BN387" t="s">
        <v>129</v>
      </c>
      <c r="BO387">
        <v>85948</v>
      </c>
      <c r="BQ387">
        <v>0</v>
      </c>
      <c r="BR387">
        <v>758402</v>
      </c>
      <c r="BS387" t="s">
        <v>130</v>
      </c>
      <c r="BT387">
        <v>0</v>
      </c>
      <c r="BU387" t="s">
        <v>109</v>
      </c>
      <c r="BV387">
        <v>0</v>
      </c>
      <c r="BW387">
        <v>3.95</v>
      </c>
      <c r="BX387" t="s">
        <v>11</v>
      </c>
      <c r="BY387" t="s">
        <v>254</v>
      </c>
      <c r="BZ387" t="s">
        <v>109</v>
      </c>
      <c r="CA387" t="s">
        <v>149</v>
      </c>
      <c r="CD387" t="s">
        <v>109</v>
      </c>
      <c r="CE387" t="s">
        <v>133</v>
      </c>
      <c r="CF387" t="s">
        <v>172</v>
      </c>
      <c r="CG387" t="s">
        <v>135</v>
      </c>
      <c r="CI387" t="s">
        <v>165</v>
      </c>
      <c r="CJ387" t="s">
        <v>155</v>
      </c>
      <c r="CM387" t="s">
        <v>7</v>
      </c>
    </row>
    <row r="388" spans="1:91">
      <c r="A388" t="s">
        <v>109</v>
      </c>
      <c r="B388" t="s">
        <v>174</v>
      </c>
      <c r="C388" t="s">
        <v>175</v>
      </c>
      <c r="D388" t="s">
        <v>197</v>
      </c>
      <c r="E388" t="s">
        <v>349</v>
      </c>
      <c r="F388" t="s">
        <v>113</v>
      </c>
      <c r="G388" t="s">
        <v>109</v>
      </c>
      <c r="H388">
        <v>1</v>
      </c>
      <c r="I388" s="9">
        <v>0</v>
      </c>
      <c r="J388">
        <v>1</v>
      </c>
      <c r="L388">
        <v>1747077</v>
      </c>
      <c r="M388" t="s">
        <v>7</v>
      </c>
      <c r="N388" t="s">
        <v>398</v>
      </c>
      <c r="O388" s="9">
        <v>0</v>
      </c>
      <c r="P388">
        <v>1754724</v>
      </c>
      <c r="Q388" t="s">
        <v>116</v>
      </c>
      <c r="S388">
        <v>3.63</v>
      </c>
      <c r="T388" s="10" t="s">
        <v>250</v>
      </c>
      <c r="U388">
        <v>1754724</v>
      </c>
      <c r="V388">
        <v>1</v>
      </c>
      <c r="W388" t="s">
        <v>200</v>
      </c>
      <c r="X388" t="s">
        <v>137</v>
      </c>
      <c r="Y388">
        <v>3</v>
      </c>
      <c r="Z388" s="16">
        <v>-474711.27077890001</v>
      </c>
      <c r="AA388">
        <v>1</v>
      </c>
      <c r="AB388" s="10">
        <v>-474711.27077890001</v>
      </c>
      <c r="AC388" t="s">
        <v>122</v>
      </c>
      <c r="AD388" t="s">
        <v>109</v>
      </c>
      <c r="AE388" t="s">
        <v>133</v>
      </c>
      <c r="AF388" t="s">
        <v>121</v>
      </c>
      <c r="AG388" t="s">
        <v>109</v>
      </c>
      <c r="AH388" t="s">
        <v>109</v>
      </c>
      <c r="AI388">
        <v>0.32</v>
      </c>
      <c r="AJ388">
        <v>-1442160822.6199901</v>
      </c>
      <c r="AK388">
        <v>3.95</v>
      </c>
      <c r="AL388" t="s">
        <v>7</v>
      </c>
      <c r="AM388" t="s">
        <v>122</v>
      </c>
      <c r="AN388" s="9">
        <v>0</v>
      </c>
      <c r="AO388" t="s">
        <v>120</v>
      </c>
      <c r="AP388" t="s">
        <v>7</v>
      </c>
      <c r="AQ388">
        <v>1</v>
      </c>
      <c r="AR388">
        <v>1</v>
      </c>
      <c r="AS388" t="s">
        <v>133</v>
      </c>
      <c r="AT388" t="s">
        <v>123</v>
      </c>
      <c r="AU388" t="s">
        <v>350</v>
      </c>
      <c r="AV388" t="s">
        <v>439</v>
      </c>
      <c r="AW388" t="s">
        <v>7</v>
      </c>
      <c r="AX388" t="s">
        <v>122</v>
      </c>
      <c r="AY388" t="s">
        <v>109</v>
      </c>
      <c r="BA388">
        <v>-474711.27077900001</v>
      </c>
      <c r="BB388" t="s">
        <v>120</v>
      </c>
      <c r="BC388">
        <v>0</v>
      </c>
      <c r="BD388" t="s">
        <v>440</v>
      </c>
      <c r="BE388" t="s">
        <v>125</v>
      </c>
      <c r="BF388">
        <v>1</v>
      </c>
      <c r="BG388">
        <v>19717</v>
      </c>
      <c r="BH388">
        <v>1005199</v>
      </c>
      <c r="BI388" t="s">
        <v>109</v>
      </c>
      <c r="BJ388" t="s">
        <v>126</v>
      </c>
      <c r="BL388" t="s">
        <v>127</v>
      </c>
      <c r="BM388" t="s">
        <v>128</v>
      </c>
      <c r="BN388" t="s">
        <v>129</v>
      </c>
      <c r="BO388">
        <v>85948</v>
      </c>
      <c r="BQ388">
        <v>0</v>
      </c>
      <c r="BR388">
        <v>758444</v>
      </c>
      <c r="BS388" t="s">
        <v>130</v>
      </c>
      <c r="BT388">
        <v>0</v>
      </c>
      <c r="BU388" t="s">
        <v>109</v>
      </c>
      <c r="BV388">
        <v>0</v>
      </c>
      <c r="BW388">
        <v>3.95</v>
      </c>
      <c r="BX388" t="s">
        <v>438</v>
      </c>
      <c r="BY388" t="s">
        <v>254</v>
      </c>
      <c r="BZ388" t="s">
        <v>109</v>
      </c>
      <c r="CA388" t="s">
        <v>132</v>
      </c>
      <c r="CD388" t="s">
        <v>109</v>
      </c>
      <c r="CE388" t="s">
        <v>133</v>
      </c>
      <c r="CF388" t="s">
        <v>172</v>
      </c>
      <c r="CG388" t="s">
        <v>135</v>
      </c>
      <c r="CI388" t="s">
        <v>164</v>
      </c>
      <c r="CJ388" t="s">
        <v>155</v>
      </c>
      <c r="CM388" t="s">
        <v>7</v>
      </c>
    </row>
    <row r="389" spans="1:91">
      <c r="A389" t="s">
        <v>109</v>
      </c>
      <c r="B389" t="s">
        <v>174</v>
      </c>
      <c r="C389" t="s">
        <v>175</v>
      </c>
      <c r="D389" t="s">
        <v>197</v>
      </c>
      <c r="E389" t="s">
        <v>349</v>
      </c>
      <c r="F389" t="s">
        <v>113</v>
      </c>
      <c r="G389" t="s">
        <v>109</v>
      </c>
      <c r="H389">
        <v>1</v>
      </c>
      <c r="I389" s="9">
        <v>0</v>
      </c>
      <c r="J389">
        <v>1</v>
      </c>
      <c r="L389">
        <v>1736364</v>
      </c>
      <c r="M389" t="s">
        <v>7</v>
      </c>
      <c r="N389" t="s">
        <v>520</v>
      </c>
      <c r="O389" s="9">
        <v>0</v>
      </c>
      <c r="P389">
        <v>1736131</v>
      </c>
      <c r="Q389" t="s">
        <v>116</v>
      </c>
      <c r="S389">
        <v>3.63</v>
      </c>
      <c r="T389" s="10" t="s">
        <v>250</v>
      </c>
      <c r="U389">
        <v>1736131</v>
      </c>
      <c r="V389">
        <v>1</v>
      </c>
      <c r="W389" t="s">
        <v>200</v>
      </c>
      <c r="X389" t="s">
        <v>137</v>
      </c>
      <c r="Y389">
        <v>3</v>
      </c>
      <c r="Z389" s="16">
        <v>-327468.71637486998</v>
      </c>
      <c r="AA389">
        <v>1</v>
      </c>
      <c r="AB389" s="10">
        <v>-327468.71637486998</v>
      </c>
      <c r="AC389" t="s">
        <v>122</v>
      </c>
      <c r="AD389" t="s">
        <v>109</v>
      </c>
      <c r="AE389" t="s">
        <v>133</v>
      </c>
      <c r="AF389" t="s">
        <v>121</v>
      </c>
      <c r="AG389" t="s">
        <v>109</v>
      </c>
      <c r="AH389" t="s">
        <v>109</v>
      </c>
      <c r="AI389">
        <v>0.32</v>
      </c>
      <c r="AJ389">
        <v>-994841670</v>
      </c>
      <c r="AK389">
        <v>3.95</v>
      </c>
      <c r="AL389" t="s">
        <v>7</v>
      </c>
      <c r="AM389" t="s">
        <v>122</v>
      </c>
      <c r="AN389" s="9">
        <v>0</v>
      </c>
      <c r="AO389" t="s">
        <v>120</v>
      </c>
      <c r="AP389" t="s">
        <v>7</v>
      </c>
      <c r="AQ389">
        <v>1</v>
      </c>
      <c r="AR389">
        <v>1</v>
      </c>
      <c r="AS389" t="s">
        <v>133</v>
      </c>
      <c r="AT389" t="s">
        <v>123</v>
      </c>
      <c r="AU389" t="s">
        <v>350</v>
      </c>
      <c r="AV389" t="s">
        <v>439</v>
      </c>
      <c r="AW389" t="s">
        <v>7</v>
      </c>
      <c r="AX389" t="s">
        <v>122</v>
      </c>
      <c r="AY389" t="s">
        <v>109</v>
      </c>
      <c r="BA389">
        <v>-327468.71637500002</v>
      </c>
      <c r="BB389" t="s">
        <v>120</v>
      </c>
      <c r="BC389">
        <v>0</v>
      </c>
      <c r="BD389" t="s">
        <v>440</v>
      </c>
      <c r="BE389" t="s">
        <v>125</v>
      </c>
      <c r="BF389">
        <v>1</v>
      </c>
      <c r="BG389">
        <v>19717</v>
      </c>
      <c r="BH389">
        <v>1005199</v>
      </c>
      <c r="BI389" t="s">
        <v>109</v>
      </c>
      <c r="BJ389" t="s">
        <v>126</v>
      </c>
      <c r="BL389" t="s">
        <v>127</v>
      </c>
      <c r="BM389" t="s">
        <v>128</v>
      </c>
      <c r="BN389" t="s">
        <v>129</v>
      </c>
      <c r="BO389">
        <v>85948</v>
      </c>
      <c r="BQ389">
        <v>0</v>
      </c>
      <c r="BR389">
        <v>758434</v>
      </c>
      <c r="BS389" t="s">
        <v>130</v>
      </c>
      <c r="BT389">
        <v>0</v>
      </c>
      <c r="BU389" t="s">
        <v>109</v>
      </c>
      <c r="BV389">
        <v>0</v>
      </c>
      <c r="BW389">
        <v>3.95</v>
      </c>
      <c r="BX389" t="s">
        <v>438</v>
      </c>
      <c r="BY389" t="s">
        <v>254</v>
      </c>
      <c r="BZ389" t="s">
        <v>109</v>
      </c>
      <c r="CA389" t="s">
        <v>132</v>
      </c>
      <c r="CD389" t="s">
        <v>109</v>
      </c>
      <c r="CE389" t="s">
        <v>133</v>
      </c>
      <c r="CF389" t="s">
        <v>172</v>
      </c>
      <c r="CG389" t="s">
        <v>135</v>
      </c>
      <c r="CI389" t="s">
        <v>165</v>
      </c>
      <c r="CJ389" t="s">
        <v>155</v>
      </c>
      <c r="CM389" t="s">
        <v>7</v>
      </c>
    </row>
    <row r="390" spans="1:91">
      <c r="A390" t="s">
        <v>109</v>
      </c>
      <c r="B390" t="s">
        <v>174</v>
      </c>
      <c r="C390" t="s">
        <v>175</v>
      </c>
      <c r="D390" t="s">
        <v>197</v>
      </c>
      <c r="E390" t="s">
        <v>349</v>
      </c>
      <c r="F390" t="s">
        <v>113</v>
      </c>
      <c r="G390" t="s">
        <v>109</v>
      </c>
      <c r="H390">
        <v>1</v>
      </c>
      <c r="I390" s="9">
        <v>0</v>
      </c>
      <c r="J390">
        <v>1</v>
      </c>
      <c r="L390">
        <v>1735368</v>
      </c>
      <c r="M390" t="s">
        <v>7</v>
      </c>
      <c r="N390" t="s">
        <v>438</v>
      </c>
      <c r="O390" s="9">
        <v>0</v>
      </c>
      <c r="P390">
        <v>1734769</v>
      </c>
      <c r="Q390" t="s">
        <v>116</v>
      </c>
      <c r="S390">
        <v>3.63</v>
      </c>
      <c r="T390" s="10" t="s">
        <v>250</v>
      </c>
      <c r="U390">
        <v>1734769</v>
      </c>
      <c r="V390">
        <v>1</v>
      </c>
      <c r="W390" t="s">
        <v>200</v>
      </c>
      <c r="X390" t="s">
        <v>119</v>
      </c>
      <c r="Y390">
        <v>3</v>
      </c>
      <c r="Z390" s="16">
        <v>373586.80973123002</v>
      </c>
      <c r="AA390">
        <v>1</v>
      </c>
      <c r="AB390" s="10">
        <v>373586.80973123002</v>
      </c>
      <c r="AC390" t="s">
        <v>122</v>
      </c>
      <c r="AD390" t="s">
        <v>109</v>
      </c>
      <c r="AE390" t="s">
        <v>133</v>
      </c>
      <c r="AF390" t="s">
        <v>121</v>
      </c>
      <c r="AG390" t="s">
        <v>109</v>
      </c>
      <c r="AH390" t="s">
        <v>109</v>
      </c>
      <c r="AI390">
        <v>0.32</v>
      </c>
      <c r="AJ390">
        <v>1134947270.0699899</v>
      </c>
      <c r="AK390">
        <v>3.95</v>
      </c>
      <c r="AL390" t="s">
        <v>7</v>
      </c>
      <c r="AM390" t="s">
        <v>122</v>
      </c>
      <c r="AN390" s="9">
        <v>0</v>
      </c>
      <c r="AO390" t="s">
        <v>120</v>
      </c>
      <c r="AP390" t="s">
        <v>7</v>
      </c>
      <c r="AQ390">
        <v>1</v>
      </c>
      <c r="AR390">
        <v>1</v>
      </c>
      <c r="AS390" t="s">
        <v>133</v>
      </c>
      <c r="AT390" t="s">
        <v>123</v>
      </c>
      <c r="AU390" t="s">
        <v>350</v>
      </c>
      <c r="AV390" t="s">
        <v>439</v>
      </c>
      <c r="AW390" t="s">
        <v>7</v>
      </c>
      <c r="AX390" t="s">
        <v>122</v>
      </c>
      <c r="AY390" t="s">
        <v>109</v>
      </c>
      <c r="BA390">
        <v>373586.80973099999</v>
      </c>
      <c r="BB390" t="s">
        <v>120</v>
      </c>
      <c r="BC390">
        <v>0</v>
      </c>
      <c r="BD390" t="s">
        <v>440</v>
      </c>
      <c r="BE390" t="s">
        <v>125</v>
      </c>
      <c r="BF390">
        <v>1</v>
      </c>
      <c r="BG390">
        <v>19717</v>
      </c>
      <c r="BH390">
        <v>1005199</v>
      </c>
      <c r="BI390" t="s">
        <v>109</v>
      </c>
      <c r="BJ390" t="s">
        <v>126</v>
      </c>
      <c r="BL390" t="s">
        <v>127</v>
      </c>
      <c r="BM390" t="s">
        <v>128</v>
      </c>
      <c r="BN390" t="s">
        <v>129</v>
      </c>
      <c r="BO390">
        <v>85948</v>
      </c>
      <c r="BQ390">
        <v>0</v>
      </c>
      <c r="BR390">
        <v>758448</v>
      </c>
      <c r="BS390" t="s">
        <v>130</v>
      </c>
      <c r="BT390">
        <v>0</v>
      </c>
      <c r="BU390" t="s">
        <v>109</v>
      </c>
      <c r="BV390">
        <v>0</v>
      </c>
      <c r="BW390">
        <v>3.95</v>
      </c>
      <c r="BX390" t="s">
        <v>443</v>
      </c>
      <c r="BY390" t="s">
        <v>254</v>
      </c>
      <c r="BZ390" t="s">
        <v>109</v>
      </c>
      <c r="CA390" t="s">
        <v>149</v>
      </c>
      <c r="CD390" t="s">
        <v>109</v>
      </c>
      <c r="CE390" t="s">
        <v>133</v>
      </c>
      <c r="CF390" t="s">
        <v>172</v>
      </c>
      <c r="CG390" t="s">
        <v>135</v>
      </c>
      <c r="CI390" t="s">
        <v>441</v>
      </c>
      <c r="CJ390" t="s">
        <v>155</v>
      </c>
      <c r="CM390" t="s">
        <v>7</v>
      </c>
    </row>
    <row r="391" spans="1:91">
      <c r="A391" t="s">
        <v>109</v>
      </c>
      <c r="B391" t="s">
        <v>174</v>
      </c>
      <c r="C391" t="s">
        <v>175</v>
      </c>
      <c r="D391" t="s">
        <v>197</v>
      </c>
      <c r="E391" t="s">
        <v>349</v>
      </c>
      <c r="F391" t="s">
        <v>113</v>
      </c>
      <c r="G391" t="s">
        <v>109</v>
      </c>
      <c r="H391">
        <v>1</v>
      </c>
      <c r="I391" s="9">
        <v>0</v>
      </c>
      <c r="J391">
        <v>1</v>
      </c>
      <c r="L391">
        <v>1747752</v>
      </c>
      <c r="M391" t="s">
        <v>7</v>
      </c>
      <c r="N391" t="s">
        <v>438</v>
      </c>
      <c r="O391" s="9">
        <v>0</v>
      </c>
      <c r="P391">
        <v>1755399</v>
      </c>
      <c r="Q391" t="s">
        <v>116</v>
      </c>
      <c r="S391">
        <v>3.63</v>
      </c>
      <c r="T391" s="10" t="s">
        <v>250</v>
      </c>
      <c r="U391">
        <v>1755399</v>
      </c>
      <c r="V391">
        <v>1</v>
      </c>
      <c r="W391" t="s">
        <v>200</v>
      </c>
      <c r="X391" t="s">
        <v>119</v>
      </c>
      <c r="Y391">
        <v>3</v>
      </c>
      <c r="Z391" s="16">
        <v>1792344.3178459101</v>
      </c>
      <c r="AA391">
        <v>1</v>
      </c>
      <c r="AB391" s="10">
        <v>1792344.3178459101</v>
      </c>
      <c r="AC391" t="s">
        <v>122</v>
      </c>
      <c r="AD391" t="s">
        <v>109</v>
      </c>
      <c r="AE391" t="s">
        <v>133</v>
      </c>
      <c r="AF391" t="s">
        <v>121</v>
      </c>
      <c r="AG391" t="s">
        <v>109</v>
      </c>
      <c r="AH391" t="s">
        <v>109</v>
      </c>
      <c r="AI391">
        <v>0.32</v>
      </c>
      <c r="AJ391">
        <v>5445096661.8124704</v>
      </c>
      <c r="AK391">
        <v>3.95</v>
      </c>
      <c r="AL391" t="s">
        <v>7</v>
      </c>
      <c r="AM391" t="s">
        <v>122</v>
      </c>
      <c r="AN391" s="9">
        <v>0</v>
      </c>
      <c r="AO391" t="s">
        <v>120</v>
      </c>
      <c r="AP391" t="s">
        <v>7</v>
      </c>
      <c r="AQ391">
        <v>1</v>
      </c>
      <c r="AR391">
        <v>1</v>
      </c>
      <c r="AS391" t="s">
        <v>133</v>
      </c>
      <c r="AT391" t="s">
        <v>123</v>
      </c>
      <c r="AU391" t="s">
        <v>350</v>
      </c>
      <c r="AV391" t="s">
        <v>439</v>
      </c>
      <c r="AW391" t="s">
        <v>7</v>
      </c>
      <c r="AX391" t="s">
        <v>122</v>
      </c>
      <c r="AY391" t="s">
        <v>109</v>
      </c>
      <c r="BA391">
        <v>1792344.317846</v>
      </c>
      <c r="BB391" t="s">
        <v>120</v>
      </c>
      <c r="BC391">
        <v>0</v>
      </c>
      <c r="BD391" t="s">
        <v>440</v>
      </c>
      <c r="BE391" t="s">
        <v>125</v>
      </c>
      <c r="BF391">
        <v>1</v>
      </c>
      <c r="BG391">
        <v>19717</v>
      </c>
      <c r="BH391">
        <v>1005199</v>
      </c>
      <c r="BI391" t="s">
        <v>109</v>
      </c>
      <c r="BJ391" t="s">
        <v>126</v>
      </c>
      <c r="BL391" t="s">
        <v>127</v>
      </c>
      <c r="BM391" t="s">
        <v>128</v>
      </c>
      <c r="BN391" t="s">
        <v>129</v>
      </c>
      <c r="BO391">
        <v>85948</v>
      </c>
      <c r="BQ391">
        <v>0</v>
      </c>
      <c r="BR391">
        <v>758429</v>
      </c>
      <c r="BS391" t="s">
        <v>130</v>
      </c>
      <c r="BT391">
        <v>0</v>
      </c>
      <c r="BU391" t="s">
        <v>109</v>
      </c>
      <c r="BV391">
        <v>0</v>
      </c>
      <c r="BW391">
        <v>3.95</v>
      </c>
      <c r="BX391" t="s">
        <v>17</v>
      </c>
      <c r="BY391" t="s">
        <v>254</v>
      </c>
      <c r="BZ391" t="s">
        <v>109</v>
      </c>
      <c r="CA391" t="s">
        <v>149</v>
      </c>
      <c r="CD391" t="s">
        <v>109</v>
      </c>
      <c r="CE391" t="s">
        <v>133</v>
      </c>
      <c r="CF391" t="s">
        <v>172</v>
      </c>
      <c r="CG391" t="s">
        <v>135</v>
      </c>
      <c r="CI391" t="s">
        <v>441</v>
      </c>
      <c r="CJ391" t="s">
        <v>155</v>
      </c>
      <c r="CM391" t="s">
        <v>7</v>
      </c>
    </row>
    <row r="392" spans="1:91">
      <c r="A392" t="s">
        <v>109</v>
      </c>
      <c r="B392" t="s">
        <v>174</v>
      </c>
      <c r="C392" t="s">
        <v>175</v>
      </c>
      <c r="D392" t="s">
        <v>197</v>
      </c>
      <c r="E392" t="s">
        <v>349</v>
      </c>
      <c r="F392" t="s">
        <v>113</v>
      </c>
      <c r="G392" t="s">
        <v>109</v>
      </c>
      <c r="H392">
        <v>1</v>
      </c>
      <c r="I392" s="9">
        <v>0</v>
      </c>
      <c r="J392">
        <v>1</v>
      </c>
      <c r="L392">
        <v>1747063</v>
      </c>
      <c r="M392" t="s">
        <v>7</v>
      </c>
      <c r="N392" t="s">
        <v>521</v>
      </c>
      <c r="O392" s="9">
        <v>0</v>
      </c>
      <c r="P392">
        <v>1754710</v>
      </c>
      <c r="Q392" t="s">
        <v>116</v>
      </c>
      <c r="S392">
        <v>3.63</v>
      </c>
      <c r="T392" s="10" t="s">
        <v>250</v>
      </c>
      <c r="U392">
        <v>1754710</v>
      </c>
      <c r="V392">
        <v>1</v>
      </c>
      <c r="W392" t="s">
        <v>200</v>
      </c>
      <c r="X392" t="s">
        <v>137</v>
      </c>
      <c r="Y392">
        <v>3</v>
      </c>
      <c r="Z392" s="16">
        <v>-767197.98523525998</v>
      </c>
      <c r="AA392">
        <v>1</v>
      </c>
      <c r="AB392" s="10">
        <v>-767197.98523525998</v>
      </c>
      <c r="AC392" t="s">
        <v>122</v>
      </c>
      <c r="AD392" t="s">
        <v>109</v>
      </c>
      <c r="AE392" t="s">
        <v>133</v>
      </c>
      <c r="AF392" t="s">
        <v>121</v>
      </c>
      <c r="AG392" t="s">
        <v>109</v>
      </c>
      <c r="AH392" t="s">
        <v>109</v>
      </c>
      <c r="AI392">
        <v>0.02</v>
      </c>
      <c r="AJ392">
        <v>-2522294745.98</v>
      </c>
      <c r="AK392">
        <v>3.65</v>
      </c>
      <c r="AL392" t="s">
        <v>7</v>
      </c>
      <c r="AM392" t="s">
        <v>122</v>
      </c>
      <c r="AN392" s="9">
        <v>0</v>
      </c>
      <c r="AO392" t="s">
        <v>120</v>
      </c>
      <c r="AP392" t="s">
        <v>7</v>
      </c>
      <c r="AQ392">
        <v>1</v>
      </c>
      <c r="AR392">
        <v>1</v>
      </c>
      <c r="AS392" t="s">
        <v>133</v>
      </c>
      <c r="AT392" t="s">
        <v>123</v>
      </c>
      <c r="AU392" t="s">
        <v>350</v>
      </c>
      <c r="AV392" t="s">
        <v>439</v>
      </c>
      <c r="AW392" t="s">
        <v>7</v>
      </c>
      <c r="AX392" t="s">
        <v>122</v>
      </c>
      <c r="AY392" t="s">
        <v>109</v>
      </c>
      <c r="BA392">
        <v>-767197.98523500003</v>
      </c>
      <c r="BB392" t="s">
        <v>120</v>
      </c>
      <c r="BC392">
        <v>0</v>
      </c>
      <c r="BD392" t="s">
        <v>440</v>
      </c>
      <c r="BE392" t="s">
        <v>125</v>
      </c>
      <c r="BF392">
        <v>1</v>
      </c>
      <c r="BG392">
        <v>19717</v>
      </c>
      <c r="BH392">
        <v>1005199</v>
      </c>
      <c r="BI392" t="s">
        <v>109</v>
      </c>
      <c r="BJ392" t="s">
        <v>126</v>
      </c>
      <c r="BL392" t="s">
        <v>127</v>
      </c>
      <c r="BM392" t="s">
        <v>128</v>
      </c>
      <c r="BN392" t="s">
        <v>129</v>
      </c>
      <c r="BO392">
        <v>85948</v>
      </c>
      <c r="BQ392">
        <v>0</v>
      </c>
      <c r="BR392">
        <v>758435</v>
      </c>
      <c r="BS392" t="s">
        <v>130</v>
      </c>
      <c r="BT392">
        <v>0</v>
      </c>
      <c r="BU392" t="s">
        <v>109</v>
      </c>
      <c r="BV392">
        <v>0</v>
      </c>
      <c r="BW392">
        <v>3.65</v>
      </c>
      <c r="BX392" t="s">
        <v>438</v>
      </c>
      <c r="BY392" t="s">
        <v>254</v>
      </c>
      <c r="BZ392" t="s">
        <v>109</v>
      </c>
      <c r="CA392" t="s">
        <v>132</v>
      </c>
      <c r="CD392" t="s">
        <v>109</v>
      </c>
      <c r="CE392" t="s">
        <v>133</v>
      </c>
      <c r="CF392" t="s">
        <v>172</v>
      </c>
      <c r="CG392" t="s">
        <v>135</v>
      </c>
      <c r="CI392" t="s">
        <v>281</v>
      </c>
      <c r="CJ392" t="s">
        <v>155</v>
      </c>
      <c r="CM392" t="s">
        <v>7</v>
      </c>
    </row>
    <row r="393" spans="1:91">
      <c r="A393" t="s">
        <v>109</v>
      </c>
      <c r="B393" t="s">
        <v>156</v>
      </c>
      <c r="C393" t="s">
        <v>111</v>
      </c>
      <c r="D393" t="s">
        <v>157</v>
      </c>
      <c r="E393" t="s">
        <v>158</v>
      </c>
      <c r="F393" t="s">
        <v>159</v>
      </c>
      <c r="G393" t="s">
        <v>109</v>
      </c>
      <c r="H393">
        <v>1</v>
      </c>
      <c r="I393" s="9">
        <v>0</v>
      </c>
      <c r="J393">
        <v>1</v>
      </c>
      <c r="L393">
        <v>1735359</v>
      </c>
      <c r="M393" t="s">
        <v>7</v>
      </c>
      <c r="N393" t="s">
        <v>225</v>
      </c>
      <c r="O393" s="9">
        <v>0</v>
      </c>
      <c r="P393">
        <v>1734760</v>
      </c>
      <c r="S393" s="9">
        <v>0</v>
      </c>
      <c r="T393" s="10" t="s">
        <v>161</v>
      </c>
      <c r="U393">
        <v>1734760</v>
      </c>
      <c r="V393">
        <v>1</v>
      </c>
      <c r="X393" t="s">
        <v>119</v>
      </c>
      <c r="Y393">
        <v>0</v>
      </c>
      <c r="Z393" s="16">
        <v>42788241.100000001</v>
      </c>
      <c r="AA393">
        <v>1</v>
      </c>
      <c r="AB393" s="15">
        <v>42788241.100000001</v>
      </c>
      <c r="AC393" t="s">
        <v>120</v>
      </c>
      <c r="AF393" t="s">
        <v>146</v>
      </c>
      <c r="AI393">
        <v>0</v>
      </c>
      <c r="AJ393" s="9">
        <v>0</v>
      </c>
      <c r="AK393" s="9">
        <v>0</v>
      </c>
      <c r="AL393" t="s">
        <v>7</v>
      </c>
      <c r="AM393" t="s">
        <v>120</v>
      </c>
      <c r="AN393" s="9">
        <v>0</v>
      </c>
      <c r="AO393" t="s">
        <v>122</v>
      </c>
      <c r="AQ393">
        <v>0</v>
      </c>
      <c r="AR393" s="9">
        <v>0</v>
      </c>
      <c r="AT393" t="s">
        <v>123</v>
      </c>
      <c r="AU393" t="s">
        <v>157</v>
      </c>
      <c r="AX393" t="s">
        <v>122</v>
      </c>
      <c r="BA393">
        <v>0</v>
      </c>
      <c r="BB393" t="s">
        <v>120</v>
      </c>
      <c r="BC393">
        <v>0</v>
      </c>
      <c r="BD393" t="s">
        <v>440</v>
      </c>
      <c r="BE393" t="s">
        <v>125</v>
      </c>
      <c r="BF393">
        <v>1</v>
      </c>
      <c r="BG393">
        <v>19717</v>
      </c>
      <c r="BH393">
        <v>1005199</v>
      </c>
      <c r="BI393" t="s">
        <v>109</v>
      </c>
      <c r="BJ393" t="s">
        <v>126</v>
      </c>
      <c r="BL393" t="s">
        <v>127</v>
      </c>
      <c r="BM393" t="s">
        <v>128</v>
      </c>
      <c r="BN393" t="s">
        <v>129</v>
      </c>
      <c r="BO393">
        <v>85948</v>
      </c>
      <c r="BQ393">
        <v>1423</v>
      </c>
      <c r="BR393">
        <v>992025</v>
      </c>
      <c r="BS393" t="s">
        <v>130</v>
      </c>
      <c r="BT393">
        <v>0</v>
      </c>
      <c r="BU393" t="s">
        <v>109</v>
      </c>
      <c r="BV393">
        <v>0</v>
      </c>
      <c r="BW393" s="9">
        <v>0</v>
      </c>
      <c r="BX393" t="s">
        <v>163</v>
      </c>
      <c r="BZ393" t="s">
        <v>109</v>
      </c>
      <c r="CA393" t="s">
        <v>132</v>
      </c>
      <c r="CD393" t="s">
        <v>109</v>
      </c>
      <c r="CF393" t="s">
        <v>161</v>
      </c>
      <c r="CG393" t="s">
        <v>152</v>
      </c>
      <c r="CI393" t="s">
        <v>164</v>
      </c>
      <c r="CM393" t="s">
        <v>7</v>
      </c>
    </row>
    <row r="394" spans="1:91">
      <c r="A394" t="s">
        <v>109</v>
      </c>
      <c r="B394" t="s">
        <v>156</v>
      </c>
      <c r="C394" t="s">
        <v>175</v>
      </c>
      <c r="F394" t="s">
        <v>185</v>
      </c>
      <c r="G394" t="s">
        <v>109</v>
      </c>
      <c r="H394">
        <v>1</v>
      </c>
      <c r="I394" s="9">
        <v>0</v>
      </c>
      <c r="J394">
        <v>1</v>
      </c>
      <c r="L394">
        <v>1738114</v>
      </c>
      <c r="M394" t="s">
        <v>187</v>
      </c>
      <c r="N394" t="s">
        <v>186</v>
      </c>
      <c r="O394" s="9">
        <v>0</v>
      </c>
      <c r="P394">
        <v>1738109</v>
      </c>
      <c r="S394" s="9">
        <v>0</v>
      </c>
      <c r="T394" s="10" t="s">
        <v>161</v>
      </c>
      <c r="U394">
        <v>1738109</v>
      </c>
      <c r="V394">
        <v>1</v>
      </c>
      <c r="X394" t="s">
        <v>119</v>
      </c>
      <c r="Y394">
        <v>0</v>
      </c>
      <c r="Z394" s="16">
        <v>7626.68</v>
      </c>
      <c r="AA394">
        <v>1</v>
      </c>
      <c r="AB394" s="10">
        <v>7626.68</v>
      </c>
      <c r="AC394" t="s">
        <v>120</v>
      </c>
      <c r="AF394" t="s">
        <v>121</v>
      </c>
      <c r="AI394">
        <v>0</v>
      </c>
      <c r="AJ394" s="9">
        <v>0</v>
      </c>
      <c r="AK394" s="9">
        <v>0</v>
      </c>
      <c r="AL394" t="s">
        <v>7</v>
      </c>
      <c r="AM394" t="s">
        <v>120</v>
      </c>
      <c r="AN394" s="9">
        <v>0</v>
      </c>
      <c r="AO394" t="s">
        <v>122</v>
      </c>
      <c r="AQ394">
        <v>0</v>
      </c>
      <c r="AR394" s="9">
        <v>0</v>
      </c>
      <c r="AT394" t="s">
        <v>123</v>
      </c>
      <c r="AX394" t="s">
        <v>122</v>
      </c>
      <c r="BA394">
        <v>0</v>
      </c>
      <c r="BB394" t="s">
        <v>120</v>
      </c>
      <c r="BC394">
        <v>0</v>
      </c>
      <c r="BD394" t="s">
        <v>440</v>
      </c>
      <c r="BE394" t="s">
        <v>125</v>
      </c>
      <c r="BF394">
        <v>1</v>
      </c>
      <c r="BG394">
        <v>19717</v>
      </c>
      <c r="BH394">
        <v>1005199</v>
      </c>
      <c r="BI394" t="s">
        <v>109</v>
      </c>
      <c r="BJ394" t="s">
        <v>126</v>
      </c>
      <c r="BL394" t="s">
        <v>127</v>
      </c>
      <c r="BM394" t="s">
        <v>128</v>
      </c>
      <c r="BN394" t="s">
        <v>129</v>
      </c>
      <c r="BO394">
        <v>85948</v>
      </c>
      <c r="BQ394">
        <v>0</v>
      </c>
      <c r="BR394">
        <v>650883</v>
      </c>
      <c r="BS394" t="s">
        <v>130</v>
      </c>
      <c r="BT394">
        <v>0</v>
      </c>
      <c r="BU394" t="s">
        <v>213</v>
      </c>
      <c r="BV394">
        <v>0</v>
      </c>
      <c r="BW394" s="9">
        <v>0</v>
      </c>
      <c r="BX394" t="s">
        <v>190</v>
      </c>
      <c r="BZ394" t="s">
        <v>214</v>
      </c>
      <c r="CA394" t="s">
        <v>132</v>
      </c>
      <c r="CD394" t="s">
        <v>213</v>
      </c>
      <c r="CF394" t="s">
        <v>161</v>
      </c>
      <c r="CG394" t="s">
        <v>135</v>
      </c>
      <c r="CI394" t="s">
        <v>192</v>
      </c>
      <c r="CM394" t="s">
        <v>187</v>
      </c>
    </row>
    <row r="395" spans="1:91">
      <c r="A395" t="s">
        <v>109</v>
      </c>
      <c r="B395" t="s">
        <v>156</v>
      </c>
      <c r="C395" t="s">
        <v>175</v>
      </c>
      <c r="F395" t="s">
        <v>185</v>
      </c>
      <c r="G395" t="s">
        <v>109</v>
      </c>
      <c r="H395">
        <v>1</v>
      </c>
      <c r="I395" s="9">
        <v>0</v>
      </c>
      <c r="J395">
        <v>1</v>
      </c>
      <c r="L395">
        <v>1737702</v>
      </c>
      <c r="M395" t="s">
        <v>7</v>
      </c>
      <c r="N395" t="s">
        <v>186</v>
      </c>
      <c r="O395" s="9">
        <v>0</v>
      </c>
      <c r="P395">
        <v>1737697</v>
      </c>
      <c r="S395" s="9">
        <v>0</v>
      </c>
      <c r="T395" s="10" t="s">
        <v>161</v>
      </c>
      <c r="U395">
        <v>1737697</v>
      </c>
      <c r="V395">
        <v>1</v>
      </c>
      <c r="X395" t="s">
        <v>119</v>
      </c>
      <c r="Y395">
        <v>0</v>
      </c>
      <c r="Z395" s="16">
        <v>2760</v>
      </c>
      <c r="AA395">
        <v>1</v>
      </c>
      <c r="AB395" s="10">
        <v>2760</v>
      </c>
      <c r="AC395" t="s">
        <v>120</v>
      </c>
      <c r="AF395" t="s">
        <v>121</v>
      </c>
      <c r="AI395">
        <v>0</v>
      </c>
      <c r="AJ395" s="9">
        <v>0</v>
      </c>
      <c r="AK395" s="9">
        <v>0</v>
      </c>
      <c r="AL395" t="s">
        <v>7</v>
      </c>
      <c r="AM395" t="s">
        <v>120</v>
      </c>
      <c r="AN395" s="9">
        <v>0</v>
      </c>
      <c r="AO395" t="s">
        <v>122</v>
      </c>
      <c r="AQ395">
        <v>0</v>
      </c>
      <c r="AR395" s="9">
        <v>0</v>
      </c>
      <c r="AT395" t="s">
        <v>123</v>
      </c>
      <c r="AX395" t="s">
        <v>122</v>
      </c>
      <c r="BA395">
        <v>0</v>
      </c>
      <c r="BB395" t="s">
        <v>120</v>
      </c>
      <c r="BC395">
        <v>0</v>
      </c>
      <c r="BD395" t="s">
        <v>440</v>
      </c>
      <c r="BE395" t="s">
        <v>125</v>
      </c>
      <c r="BF395">
        <v>1</v>
      </c>
      <c r="BG395">
        <v>19717</v>
      </c>
      <c r="BH395">
        <v>1005199</v>
      </c>
      <c r="BI395" t="s">
        <v>109</v>
      </c>
      <c r="BJ395" t="s">
        <v>126</v>
      </c>
      <c r="BL395" t="s">
        <v>127</v>
      </c>
      <c r="BM395" t="s">
        <v>128</v>
      </c>
      <c r="BN395" t="s">
        <v>129</v>
      </c>
      <c r="BO395">
        <v>85948</v>
      </c>
      <c r="BQ395">
        <v>0</v>
      </c>
      <c r="BR395">
        <v>983182</v>
      </c>
      <c r="BS395" t="s">
        <v>130</v>
      </c>
      <c r="BT395">
        <v>0</v>
      </c>
      <c r="BU395" t="s">
        <v>522</v>
      </c>
      <c r="BV395">
        <v>0</v>
      </c>
      <c r="BW395" s="9">
        <v>0</v>
      </c>
      <c r="BX395" t="s">
        <v>190</v>
      </c>
      <c r="BZ395" t="s">
        <v>523</v>
      </c>
      <c r="CA395" t="s">
        <v>132</v>
      </c>
      <c r="CD395" t="s">
        <v>522</v>
      </c>
      <c r="CF395" t="s">
        <v>161</v>
      </c>
      <c r="CG395" t="s">
        <v>135</v>
      </c>
      <c r="CI395" t="s">
        <v>192</v>
      </c>
      <c r="CM395" t="s">
        <v>7</v>
      </c>
    </row>
    <row r="396" spans="1:91">
      <c r="A396" t="s">
        <v>109</v>
      </c>
      <c r="B396" t="s">
        <v>156</v>
      </c>
      <c r="C396" t="s">
        <v>175</v>
      </c>
      <c r="F396" t="s">
        <v>185</v>
      </c>
      <c r="G396" t="s">
        <v>109</v>
      </c>
      <c r="H396">
        <v>1</v>
      </c>
      <c r="I396" s="9">
        <v>0</v>
      </c>
      <c r="J396">
        <v>1</v>
      </c>
      <c r="L396">
        <v>1737816</v>
      </c>
      <c r="M396" t="s">
        <v>7</v>
      </c>
      <c r="N396" t="s">
        <v>186</v>
      </c>
      <c r="O396" s="9">
        <v>0</v>
      </c>
      <c r="P396">
        <v>1737811</v>
      </c>
      <c r="S396" s="9">
        <v>0</v>
      </c>
      <c r="T396" s="10" t="s">
        <v>161</v>
      </c>
      <c r="U396">
        <v>1737811</v>
      </c>
      <c r="V396">
        <v>1</v>
      </c>
      <c r="X396" t="s">
        <v>119</v>
      </c>
      <c r="Y396">
        <v>0</v>
      </c>
      <c r="Z396" s="16">
        <v>453.44</v>
      </c>
      <c r="AA396">
        <v>1</v>
      </c>
      <c r="AB396" s="10">
        <v>453.44</v>
      </c>
      <c r="AC396" t="s">
        <v>120</v>
      </c>
      <c r="AF396" t="s">
        <v>121</v>
      </c>
      <c r="AI396">
        <v>0</v>
      </c>
      <c r="AJ396" s="9">
        <v>0</v>
      </c>
      <c r="AK396" s="9">
        <v>0</v>
      </c>
      <c r="AL396" t="s">
        <v>7</v>
      </c>
      <c r="AM396" t="s">
        <v>120</v>
      </c>
      <c r="AN396" s="9">
        <v>0</v>
      </c>
      <c r="AO396" t="s">
        <v>122</v>
      </c>
      <c r="AQ396">
        <v>0</v>
      </c>
      <c r="AR396" s="9">
        <v>0</v>
      </c>
      <c r="AT396" t="s">
        <v>123</v>
      </c>
      <c r="AX396" t="s">
        <v>122</v>
      </c>
      <c r="BA396">
        <v>0</v>
      </c>
      <c r="BB396" t="s">
        <v>120</v>
      </c>
      <c r="BC396">
        <v>0</v>
      </c>
      <c r="BD396" t="s">
        <v>440</v>
      </c>
      <c r="BE396" t="s">
        <v>125</v>
      </c>
      <c r="BF396">
        <v>1</v>
      </c>
      <c r="BG396">
        <v>19717</v>
      </c>
      <c r="BH396">
        <v>1005199</v>
      </c>
      <c r="BI396" t="s">
        <v>109</v>
      </c>
      <c r="BJ396" t="s">
        <v>126</v>
      </c>
      <c r="BL396" t="s">
        <v>127</v>
      </c>
      <c r="BM396" t="s">
        <v>128</v>
      </c>
      <c r="BN396" t="s">
        <v>129</v>
      </c>
      <c r="BO396">
        <v>85948</v>
      </c>
      <c r="BQ396">
        <v>0</v>
      </c>
      <c r="BR396">
        <v>972335</v>
      </c>
      <c r="BS396" t="s">
        <v>130</v>
      </c>
      <c r="BT396">
        <v>0</v>
      </c>
      <c r="BU396" t="s">
        <v>524</v>
      </c>
      <c r="BV396">
        <v>0</v>
      </c>
      <c r="BW396" s="9">
        <v>0</v>
      </c>
      <c r="BX396" t="s">
        <v>190</v>
      </c>
      <c r="BZ396" t="s">
        <v>525</v>
      </c>
      <c r="CA396" t="s">
        <v>132</v>
      </c>
      <c r="CD396" t="s">
        <v>524</v>
      </c>
      <c r="CF396" t="s">
        <v>161</v>
      </c>
      <c r="CG396" t="s">
        <v>135</v>
      </c>
      <c r="CI396" t="s">
        <v>192</v>
      </c>
      <c r="CM396" t="s">
        <v>7</v>
      </c>
    </row>
    <row r="397" spans="1:91">
      <c r="A397" t="s">
        <v>109</v>
      </c>
      <c r="B397" t="s">
        <v>156</v>
      </c>
      <c r="C397" t="s">
        <v>175</v>
      </c>
      <c r="F397" t="s">
        <v>185</v>
      </c>
      <c r="G397" t="s">
        <v>109</v>
      </c>
      <c r="H397">
        <v>1</v>
      </c>
      <c r="I397" s="9">
        <v>0</v>
      </c>
      <c r="J397">
        <v>1</v>
      </c>
      <c r="L397">
        <v>1736983</v>
      </c>
      <c r="M397" t="s">
        <v>7</v>
      </c>
      <c r="N397" t="s">
        <v>451</v>
      </c>
      <c r="O397" s="9">
        <v>0</v>
      </c>
      <c r="P397">
        <v>1736978</v>
      </c>
      <c r="S397" s="9">
        <v>0</v>
      </c>
      <c r="T397" s="10" t="s">
        <v>161</v>
      </c>
      <c r="U397">
        <v>1736978</v>
      </c>
      <c r="V397">
        <v>1</v>
      </c>
      <c r="X397" t="s">
        <v>119</v>
      </c>
      <c r="Y397">
        <v>0</v>
      </c>
      <c r="Z397" s="16">
        <v>8095.63</v>
      </c>
      <c r="AA397">
        <v>1</v>
      </c>
      <c r="AB397" s="10">
        <v>8095.63</v>
      </c>
      <c r="AC397" t="s">
        <v>120</v>
      </c>
      <c r="AF397" t="s">
        <v>121</v>
      </c>
      <c r="AI397">
        <v>0</v>
      </c>
      <c r="AJ397" s="9">
        <v>0</v>
      </c>
      <c r="AK397" s="9">
        <v>0</v>
      </c>
      <c r="AL397" t="s">
        <v>7</v>
      </c>
      <c r="AM397" t="s">
        <v>120</v>
      </c>
      <c r="AN397" s="9">
        <v>0</v>
      </c>
      <c r="AO397" t="s">
        <v>122</v>
      </c>
      <c r="AQ397">
        <v>0</v>
      </c>
      <c r="AR397" s="9">
        <v>0</v>
      </c>
      <c r="AT397" t="s">
        <v>123</v>
      </c>
      <c r="AX397" t="s">
        <v>122</v>
      </c>
      <c r="BA397">
        <v>0</v>
      </c>
      <c r="BB397" t="s">
        <v>120</v>
      </c>
      <c r="BC397">
        <v>0</v>
      </c>
      <c r="BD397" t="s">
        <v>440</v>
      </c>
      <c r="BE397" t="s">
        <v>125</v>
      </c>
      <c r="BF397">
        <v>1</v>
      </c>
      <c r="BG397">
        <v>19717</v>
      </c>
      <c r="BH397">
        <v>1005199</v>
      </c>
      <c r="BI397" t="s">
        <v>109</v>
      </c>
      <c r="BJ397" t="s">
        <v>126</v>
      </c>
      <c r="BL397" t="s">
        <v>127</v>
      </c>
      <c r="BM397" t="s">
        <v>128</v>
      </c>
      <c r="BN397" t="s">
        <v>129</v>
      </c>
      <c r="BO397">
        <v>85948</v>
      </c>
      <c r="BQ397">
        <v>0</v>
      </c>
      <c r="BR397">
        <v>984627</v>
      </c>
      <c r="BS397" t="s">
        <v>130</v>
      </c>
      <c r="BT397">
        <v>0</v>
      </c>
      <c r="BU397" t="s">
        <v>526</v>
      </c>
      <c r="BV397">
        <v>0</v>
      </c>
      <c r="BW397" s="9">
        <v>0</v>
      </c>
      <c r="BX397" t="s">
        <v>190</v>
      </c>
      <c r="BZ397" t="s">
        <v>527</v>
      </c>
      <c r="CA397" t="s">
        <v>132</v>
      </c>
      <c r="CD397" t="s">
        <v>526</v>
      </c>
      <c r="CF397" t="s">
        <v>161</v>
      </c>
      <c r="CG397" t="s">
        <v>135</v>
      </c>
      <c r="CI397" t="s">
        <v>278</v>
      </c>
      <c r="CM397" t="s">
        <v>7</v>
      </c>
    </row>
    <row r="398" spans="1:91">
      <c r="A398" t="s">
        <v>109</v>
      </c>
      <c r="B398" t="s">
        <v>156</v>
      </c>
      <c r="C398" t="s">
        <v>175</v>
      </c>
      <c r="F398" t="s">
        <v>185</v>
      </c>
      <c r="G398" t="s">
        <v>109</v>
      </c>
      <c r="H398">
        <v>1</v>
      </c>
      <c r="I398" s="9">
        <v>0</v>
      </c>
      <c r="J398">
        <v>1</v>
      </c>
      <c r="L398">
        <v>1736825</v>
      </c>
      <c r="M398" t="s">
        <v>7</v>
      </c>
      <c r="N398" t="s">
        <v>186</v>
      </c>
      <c r="O398" s="9">
        <v>0</v>
      </c>
      <c r="P398">
        <v>1736820</v>
      </c>
      <c r="S398" s="9">
        <v>0</v>
      </c>
      <c r="T398" s="10" t="s">
        <v>161</v>
      </c>
      <c r="U398">
        <v>1736820</v>
      </c>
      <c r="V398">
        <v>1</v>
      </c>
      <c r="X398" t="s">
        <v>119</v>
      </c>
      <c r="Y398">
        <v>0</v>
      </c>
      <c r="Z398" s="16">
        <v>7800</v>
      </c>
      <c r="AA398">
        <v>1</v>
      </c>
      <c r="AB398" s="10">
        <v>7800</v>
      </c>
      <c r="AC398" t="s">
        <v>120</v>
      </c>
      <c r="AF398" t="s">
        <v>121</v>
      </c>
      <c r="AI398">
        <v>0</v>
      </c>
      <c r="AJ398" s="9">
        <v>0</v>
      </c>
      <c r="AK398" s="9">
        <v>0</v>
      </c>
      <c r="AL398" t="s">
        <v>7</v>
      </c>
      <c r="AM398" t="s">
        <v>120</v>
      </c>
      <c r="AN398" s="9">
        <v>0</v>
      </c>
      <c r="AO398" t="s">
        <v>122</v>
      </c>
      <c r="AQ398">
        <v>0</v>
      </c>
      <c r="AR398" s="9">
        <v>0</v>
      </c>
      <c r="AT398" t="s">
        <v>123</v>
      </c>
      <c r="AX398" t="s">
        <v>122</v>
      </c>
      <c r="BA398">
        <v>0</v>
      </c>
      <c r="BB398" t="s">
        <v>120</v>
      </c>
      <c r="BC398">
        <v>0</v>
      </c>
      <c r="BD398" t="s">
        <v>440</v>
      </c>
      <c r="BE398" t="s">
        <v>125</v>
      </c>
      <c r="BF398">
        <v>1</v>
      </c>
      <c r="BG398">
        <v>19717</v>
      </c>
      <c r="BH398">
        <v>1005199</v>
      </c>
      <c r="BI398" t="s">
        <v>109</v>
      </c>
      <c r="BJ398" t="s">
        <v>126</v>
      </c>
      <c r="BL398" t="s">
        <v>127</v>
      </c>
      <c r="BM398" t="s">
        <v>128</v>
      </c>
      <c r="BN398" t="s">
        <v>129</v>
      </c>
      <c r="BO398">
        <v>85948</v>
      </c>
      <c r="BQ398">
        <v>0</v>
      </c>
      <c r="BR398">
        <v>989489</v>
      </c>
      <c r="BS398" t="s">
        <v>130</v>
      </c>
      <c r="BT398">
        <v>0</v>
      </c>
      <c r="BU398" t="s">
        <v>528</v>
      </c>
      <c r="BV398">
        <v>0</v>
      </c>
      <c r="BW398" s="9">
        <v>0</v>
      </c>
      <c r="BX398" t="s">
        <v>190</v>
      </c>
      <c r="BZ398" t="s">
        <v>529</v>
      </c>
      <c r="CA398" t="s">
        <v>132</v>
      </c>
      <c r="CD398" t="s">
        <v>528</v>
      </c>
      <c r="CF398" t="s">
        <v>161</v>
      </c>
      <c r="CG398" t="s">
        <v>135</v>
      </c>
      <c r="CI398" t="s">
        <v>192</v>
      </c>
      <c r="CM398" t="s">
        <v>7</v>
      </c>
    </row>
    <row r="399" spans="1:91">
      <c r="A399" t="s">
        <v>109</v>
      </c>
      <c r="B399" t="s">
        <v>156</v>
      </c>
      <c r="C399" t="s">
        <v>175</v>
      </c>
      <c r="F399" t="s">
        <v>185</v>
      </c>
      <c r="G399" t="s">
        <v>109</v>
      </c>
      <c r="H399">
        <v>1</v>
      </c>
      <c r="I399" s="9">
        <v>0</v>
      </c>
      <c r="J399">
        <v>1</v>
      </c>
      <c r="L399">
        <v>1737530</v>
      </c>
      <c r="M399" t="s">
        <v>7</v>
      </c>
      <c r="N399" t="s">
        <v>186</v>
      </c>
      <c r="O399" s="9">
        <v>0</v>
      </c>
      <c r="P399">
        <v>1737525</v>
      </c>
      <c r="S399" s="9">
        <v>0</v>
      </c>
      <c r="T399" s="10" t="s">
        <v>161</v>
      </c>
      <c r="U399">
        <v>1737525</v>
      </c>
      <c r="V399">
        <v>1</v>
      </c>
      <c r="X399" t="s">
        <v>119</v>
      </c>
      <c r="Y399">
        <v>0</v>
      </c>
      <c r="Z399" s="16">
        <v>26215.27</v>
      </c>
      <c r="AA399">
        <v>1</v>
      </c>
      <c r="AB399" s="10">
        <v>26215.27</v>
      </c>
      <c r="AC399" t="s">
        <v>120</v>
      </c>
      <c r="AF399" t="s">
        <v>121</v>
      </c>
      <c r="AI399">
        <v>0</v>
      </c>
      <c r="AJ399" s="9">
        <v>0</v>
      </c>
      <c r="AK399" s="9">
        <v>0</v>
      </c>
      <c r="AL399" t="s">
        <v>7</v>
      </c>
      <c r="AM399" t="s">
        <v>120</v>
      </c>
      <c r="AN399" s="9">
        <v>0</v>
      </c>
      <c r="AO399" t="s">
        <v>122</v>
      </c>
      <c r="AQ399">
        <v>0</v>
      </c>
      <c r="AR399" s="9">
        <v>0</v>
      </c>
      <c r="AT399" t="s">
        <v>123</v>
      </c>
      <c r="AX399" t="s">
        <v>122</v>
      </c>
      <c r="BA399">
        <v>0</v>
      </c>
      <c r="BB399" t="s">
        <v>120</v>
      </c>
      <c r="BC399">
        <v>0</v>
      </c>
      <c r="BD399" t="s">
        <v>440</v>
      </c>
      <c r="BE399" t="s">
        <v>125</v>
      </c>
      <c r="BF399">
        <v>1</v>
      </c>
      <c r="BG399">
        <v>19717</v>
      </c>
      <c r="BH399">
        <v>1005199</v>
      </c>
      <c r="BI399" t="s">
        <v>109</v>
      </c>
      <c r="BJ399" t="s">
        <v>126</v>
      </c>
      <c r="BL399" t="s">
        <v>127</v>
      </c>
      <c r="BM399" t="s">
        <v>128</v>
      </c>
      <c r="BN399" t="s">
        <v>129</v>
      </c>
      <c r="BO399">
        <v>85948</v>
      </c>
      <c r="BQ399">
        <v>0</v>
      </c>
      <c r="BR399">
        <v>978705</v>
      </c>
      <c r="BS399" t="s">
        <v>130</v>
      </c>
      <c r="BT399">
        <v>0</v>
      </c>
      <c r="BU399" t="s">
        <v>211</v>
      </c>
      <c r="BV399">
        <v>0</v>
      </c>
      <c r="BW399" s="9">
        <v>0</v>
      </c>
      <c r="BX399" t="s">
        <v>190</v>
      </c>
      <c r="BZ399" t="s">
        <v>212</v>
      </c>
      <c r="CA399" t="s">
        <v>132</v>
      </c>
      <c r="CD399" t="s">
        <v>211</v>
      </c>
      <c r="CF399" t="s">
        <v>161</v>
      </c>
      <c r="CG399" t="s">
        <v>135</v>
      </c>
      <c r="CI399" t="s">
        <v>192</v>
      </c>
      <c r="CM399" t="s">
        <v>7</v>
      </c>
    </row>
    <row r="400" spans="1:91">
      <c r="A400" t="s">
        <v>109</v>
      </c>
      <c r="B400" t="s">
        <v>156</v>
      </c>
      <c r="C400" t="s">
        <v>175</v>
      </c>
      <c r="F400" t="s">
        <v>185</v>
      </c>
      <c r="G400" t="s">
        <v>109</v>
      </c>
      <c r="H400">
        <v>1</v>
      </c>
      <c r="I400" s="9">
        <v>0</v>
      </c>
      <c r="J400">
        <v>1</v>
      </c>
      <c r="L400">
        <v>1737519</v>
      </c>
      <c r="M400" t="s">
        <v>7</v>
      </c>
      <c r="N400" t="s">
        <v>186</v>
      </c>
      <c r="O400" s="9">
        <v>0</v>
      </c>
      <c r="P400">
        <v>1737514</v>
      </c>
      <c r="S400" s="9">
        <v>0</v>
      </c>
      <c r="T400" s="10" t="s">
        <v>161</v>
      </c>
      <c r="U400">
        <v>1737514</v>
      </c>
      <c r="V400">
        <v>1</v>
      </c>
      <c r="X400" t="s">
        <v>119</v>
      </c>
      <c r="Y400">
        <v>0</v>
      </c>
      <c r="Z400" s="16">
        <v>13310.56</v>
      </c>
      <c r="AA400">
        <v>1</v>
      </c>
      <c r="AB400" s="10">
        <v>13310.56</v>
      </c>
      <c r="AC400" t="s">
        <v>120</v>
      </c>
      <c r="AF400" t="s">
        <v>121</v>
      </c>
      <c r="AI400">
        <v>0</v>
      </c>
      <c r="AJ400" s="9">
        <v>0</v>
      </c>
      <c r="AK400" s="9">
        <v>0</v>
      </c>
      <c r="AL400" t="s">
        <v>7</v>
      </c>
      <c r="AM400" t="s">
        <v>120</v>
      </c>
      <c r="AN400" s="9">
        <v>0</v>
      </c>
      <c r="AO400" t="s">
        <v>122</v>
      </c>
      <c r="AQ400">
        <v>0</v>
      </c>
      <c r="AR400" s="9">
        <v>0</v>
      </c>
      <c r="AT400" t="s">
        <v>123</v>
      </c>
      <c r="AX400" t="s">
        <v>122</v>
      </c>
      <c r="BA400">
        <v>0</v>
      </c>
      <c r="BB400" t="s">
        <v>120</v>
      </c>
      <c r="BC400">
        <v>0</v>
      </c>
      <c r="BD400" t="s">
        <v>440</v>
      </c>
      <c r="BE400" t="s">
        <v>125</v>
      </c>
      <c r="BF400">
        <v>1</v>
      </c>
      <c r="BG400">
        <v>19717</v>
      </c>
      <c r="BH400">
        <v>1005199</v>
      </c>
      <c r="BI400" t="s">
        <v>109</v>
      </c>
      <c r="BJ400" t="s">
        <v>126</v>
      </c>
      <c r="BL400" t="s">
        <v>127</v>
      </c>
      <c r="BM400" t="s">
        <v>128</v>
      </c>
      <c r="BN400" t="s">
        <v>129</v>
      </c>
      <c r="BO400">
        <v>85948</v>
      </c>
      <c r="BQ400">
        <v>0</v>
      </c>
      <c r="BR400">
        <v>1003124</v>
      </c>
      <c r="BS400" t="s">
        <v>130</v>
      </c>
      <c r="BT400">
        <v>0</v>
      </c>
      <c r="BU400" t="s">
        <v>530</v>
      </c>
      <c r="BV400">
        <v>0</v>
      </c>
      <c r="BW400" s="9">
        <v>0</v>
      </c>
      <c r="BX400" t="s">
        <v>190</v>
      </c>
      <c r="BZ400" t="s">
        <v>531</v>
      </c>
      <c r="CA400" t="s">
        <v>132</v>
      </c>
      <c r="CD400" t="s">
        <v>530</v>
      </c>
      <c r="CF400" t="s">
        <v>161</v>
      </c>
      <c r="CG400" t="s">
        <v>135</v>
      </c>
      <c r="CI400" t="s">
        <v>192</v>
      </c>
      <c r="CM400" t="s">
        <v>7</v>
      </c>
    </row>
    <row r="401" spans="1:91">
      <c r="A401" t="s">
        <v>109</v>
      </c>
      <c r="B401" t="s">
        <v>156</v>
      </c>
      <c r="C401" t="s">
        <v>175</v>
      </c>
      <c r="F401" t="s">
        <v>185</v>
      </c>
      <c r="G401" t="s">
        <v>109</v>
      </c>
      <c r="H401">
        <v>1</v>
      </c>
      <c r="I401" s="9">
        <v>0</v>
      </c>
      <c r="J401">
        <v>1</v>
      </c>
      <c r="L401">
        <v>1737318</v>
      </c>
      <c r="M401" t="s">
        <v>7</v>
      </c>
      <c r="N401" t="s">
        <v>451</v>
      </c>
      <c r="O401" s="9">
        <v>0</v>
      </c>
      <c r="P401">
        <v>1737313</v>
      </c>
      <c r="S401" s="9">
        <v>0</v>
      </c>
      <c r="T401" s="10" t="s">
        <v>161</v>
      </c>
      <c r="U401">
        <v>1737313</v>
      </c>
      <c r="V401">
        <v>1</v>
      </c>
      <c r="X401" t="s">
        <v>119</v>
      </c>
      <c r="Y401">
        <v>0</v>
      </c>
      <c r="Z401" s="16">
        <v>58578.080000000002</v>
      </c>
      <c r="AA401">
        <v>1</v>
      </c>
      <c r="AB401" s="10">
        <v>58578.080000000002</v>
      </c>
      <c r="AC401" t="s">
        <v>120</v>
      </c>
      <c r="AF401" t="s">
        <v>121</v>
      </c>
      <c r="AI401">
        <v>0</v>
      </c>
      <c r="AJ401" s="9">
        <v>0</v>
      </c>
      <c r="AK401" s="9">
        <v>0</v>
      </c>
      <c r="AL401" t="s">
        <v>7</v>
      </c>
      <c r="AM401" t="s">
        <v>120</v>
      </c>
      <c r="AN401" s="9">
        <v>0</v>
      </c>
      <c r="AO401" t="s">
        <v>122</v>
      </c>
      <c r="AQ401">
        <v>0</v>
      </c>
      <c r="AR401" s="9">
        <v>0</v>
      </c>
      <c r="AT401" t="s">
        <v>123</v>
      </c>
      <c r="AX401" t="s">
        <v>122</v>
      </c>
      <c r="BA401">
        <v>0</v>
      </c>
      <c r="BB401" t="s">
        <v>120</v>
      </c>
      <c r="BC401">
        <v>0</v>
      </c>
      <c r="BD401" t="s">
        <v>440</v>
      </c>
      <c r="BE401" t="s">
        <v>125</v>
      </c>
      <c r="BF401">
        <v>1</v>
      </c>
      <c r="BG401">
        <v>19717</v>
      </c>
      <c r="BH401">
        <v>1005199</v>
      </c>
      <c r="BI401" t="s">
        <v>109</v>
      </c>
      <c r="BJ401" t="s">
        <v>126</v>
      </c>
      <c r="BL401" t="s">
        <v>127</v>
      </c>
      <c r="BM401" t="s">
        <v>128</v>
      </c>
      <c r="BN401" t="s">
        <v>129</v>
      </c>
      <c r="BO401">
        <v>85948</v>
      </c>
      <c r="BQ401">
        <v>0</v>
      </c>
      <c r="BR401">
        <v>982580</v>
      </c>
      <c r="BS401" t="s">
        <v>130</v>
      </c>
      <c r="BT401">
        <v>0</v>
      </c>
      <c r="BU401" t="s">
        <v>532</v>
      </c>
      <c r="BV401">
        <v>0</v>
      </c>
      <c r="BW401" s="9">
        <v>0</v>
      </c>
      <c r="BX401" t="s">
        <v>190</v>
      </c>
      <c r="BZ401" t="s">
        <v>533</v>
      </c>
      <c r="CA401" t="s">
        <v>132</v>
      </c>
      <c r="CD401" t="s">
        <v>532</v>
      </c>
      <c r="CF401" t="s">
        <v>161</v>
      </c>
      <c r="CG401" t="s">
        <v>135</v>
      </c>
      <c r="CI401" t="s">
        <v>278</v>
      </c>
      <c r="CM401" t="s">
        <v>7</v>
      </c>
    </row>
    <row r="402" spans="1:91">
      <c r="A402" t="s">
        <v>109</v>
      </c>
      <c r="B402" t="s">
        <v>156</v>
      </c>
      <c r="C402" t="s">
        <v>175</v>
      </c>
      <c r="F402" t="s">
        <v>185</v>
      </c>
      <c r="G402" t="s">
        <v>109</v>
      </c>
      <c r="H402">
        <v>1</v>
      </c>
      <c r="I402" s="9">
        <v>0</v>
      </c>
      <c r="J402">
        <v>1</v>
      </c>
      <c r="L402">
        <v>1737408</v>
      </c>
      <c r="M402" t="s">
        <v>7</v>
      </c>
      <c r="N402" t="s">
        <v>186</v>
      </c>
      <c r="O402" s="9">
        <v>0</v>
      </c>
      <c r="P402">
        <v>1737403</v>
      </c>
      <c r="S402" s="9">
        <v>0</v>
      </c>
      <c r="T402" s="10" t="s">
        <v>161</v>
      </c>
      <c r="U402">
        <v>1737403</v>
      </c>
      <c r="V402">
        <v>1</v>
      </c>
      <c r="X402" t="s">
        <v>119</v>
      </c>
      <c r="Y402">
        <v>0</v>
      </c>
      <c r="Z402" s="16">
        <v>306156.24</v>
      </c>
      <c r="AA402">
        <v>1</v>
      </c>
      <c r="AB402" s="10">
        <v>306156.24</v>
      </c>
      <c r="AC402" t="s">
        <v>120</v>
      </c>
      <c r="AF402" t="s">
        <v>121</v>
      </c>
      <c r="AI402">
        <v>0</v>
      </c>
      <c r="AJ402" s="9">
        <v>0</v>
      </c>
      <c r="AK402" s="9">
        <v>0</v>
      </c>
      <c r="AL402" t="s">
        <v>7</v>
      </c>
      <c r="AM402" t="s">
        <v>120</v>
      </c>
      <c r="AN402" s="9">
        <v>0</v>
      </c>
      <c r="AO402" t="s">
        <v>122</v>
      </c>
      <c r="AQ402">
        <v>0</v>
      </c>
      <c r="AR402" s="9">
        <v>0</v>
      </c>
      <c r="AT402" t="s">
        <v>123</v>
      </c>
      <c r="AX402" t="s">
        <v>122</v>
      </c>
      <c r="BA402">
        <v>0</v>
      </c>
      <c r="BB402" t="s">
        <v>120</v>
      </c>
      <c r="BC402">
        <v>0</v>
      </c>
      <c r="BD402" t="s">
        <v>440</v>
      </c>
      <c r="BE402" t="s">
        <v>125</v>
      </c>
      <c r="BF402">
        <v>1</v>
      </c>
      <c r="BG402">
        <v>19717</v>
      </c>
      <c r="BH402">
        <v>1005199</v>
      </c>
      <c r="BI402" t="s">
        <v>109</v>
      </c>
      <c r="BJ402" t="s">
        <v>126</v>
      </c>
      <c r="BL402" t="s">
        <v>127</v>
      </c>
      <c r="BM402" t="s">
        <v>128</v>
      </c>
      <c r="BN402" t="s">
        <v>129</v>
      </c>
      <c r="BO402">
        <v>85948</v>
      </c>
      <c r="BQ402">
        <v>0</v>
      </c>
      <c r="BR402">
        <v>973787</v>
      </c>
      <c r="BS402" t="s">
        <v>130</v>
      </c>
      <c r="BT402">
        <v>0</v>
      </c>
      <c r="BU402" t="s">
        <v>534</v>
      </c>
      <c r="BV402">
        <v>0</v>
      </c>
      <c r="BW402" s="9">
        <v>0</v>
      </c>
      <c r="BX402" t="s">
        <v>190</v>
      </c>
      <c r="BZ402" t="s">
        <v>535</v>
      </c>
      <c r="CA402" t="s">
        <v>132</v>
      </c>
      <c r="CD402" t="s">
        <v>534</v>
      </c>
      <c r="CF402" t="s">
        <v>161</v>
      </c>
      <c r="CG402" t="s">
        <v>135</v>
      </c>
      <c r="CI402" t="s">
        <v>192</v>
      </c>
      <c r="CM402" t="s">
        <v>7</v>
      </c>
    </row>
    <row r="403" spans="1:91">
      <c r="A403" t="s">
        <v>109</v>
      </c>
      <c r="B403" t="s">
        <v>156</v>
      </c>
      <c r="C403" t="s">
        <v>175</v>
      </c>
      <c r="F403" t="s">
        <v>185</v>
      </c>
      <c r="G403" t="s">
        <v>109</v>
      </c>
      <c r="H403">
        <v>1</v>
      </c>
      <c r="I403" s="9">
        <v>0</v>
      </c>
      <c r="J403">
        <v>1</v>
      </c>
      <c r="L403">
        <v>1736909</v>
      </c>
      <c r="M403" t="s">
        <v>7</v>
      </c>
      <c r="N403" t="s">
        <v>186</v>
      </c>
      <c r="O403" s="9">
        <v>0</v>
      </c>
      <c r="P403">
        <v>1736904</v>
      </c>
      <c r="S403" s="9">
        <v>0</v>
      </c>
      <c r="T403" s="10" t="s">
        <v>161</v>
      </c>
      <c r="U403">
        <v>1736904</v>
      </c>
      <c r="V403">
        <v>1</v>
      </c>
      <c r="X403" t="s">
        <v>119</v>
      </c>
      <c r="Y403">
        <v>0</v>
      </c>
      <c r="Z403" s="16">
        <v>5878.75</v>
      </c>
      <c r="AA403">
        <v>1</v>
      </c>
      <c r="AB403" s="10">
        <v>5878.75</v>
      </c>
      <c r="AC403" t="s">
        <v>120</v>
      </c>
      <c r="AF403" t="s">
        <v>121</v>
      </c>
      <c r="AI403">
        <v>0</v>
      </c>
      <c r="AJ403" s="9">
        <v>0</v>
      </c>
      <c r="AK403" s="9">
        <v>0</v>
      </c>
      <c r="AL403" t="s">
        <v>7</v>
      </c>
      <c r="AM403" t="s">
        <v>120</v>
      </c>
      <c r="AN403" s="9">
        <v>0</v>
      </c>
      <c r="AO403" t="s">
        <v>122</v>
      </c>
      <c r="AQ403">
        <v>0</v>
      </c>
      <c r="AR403" s="9">
        <v>0</v>
      </c>
      <c r="AT403" t="s">
        <v>123</v>
      </c>
      <c r="AX403" t="s">
        <v>122</v>
      </c>
      <c r="BA403">
        <v>0</v>
      </c>
      <c r="BB403" t="s">
        <v>120</v>
      </c>
      <c r="BC403">
        <v>0</v>
      </c>
      <c r="BD403" t="s">
        <v>440</v>
      </c>
      <c r="BE403" t="s">
        <v>125</v>
      </c>
      <c r="BF403">
        <v>1</v>
      </c>
      <c r="BG403">
        <v>19717</v>
      </c>
      <c r="BH403">
        <v>1005199</v>
      </c>
      <c r="BI403" t="s">
        <v>109</v>
      </c>
      <c r="BJ403" t="s">
        <v>126</v>
      </c>
      <c r="BL403" t="s">
        <v>127</v>
      </c>
      <c r="BM403" t="s">
        <v>128</v>
      </c>
      <c r="BN403" t="s">
        <v>129</v>
      </c>
      <c r="BO403">
        <v>85948</v>
      </c>
      <c r="BQ403">
        <v>0</v>
      </c>
      <c r="BR403">
        <v>972841</v>
      </c>
      <c r="BS403" t="s">
        <v>130</v>
      </c>
      <c r="BT403">
        <v>0</v>
      </c>
      <c r="BU403" t="s">
        <v>536</v>
      </c>
      <c r="BV403">
        <v>0</v>
      </c>
      <c r="BW403" s="9">
        <v>0</v>
      </c>
      <c r="BX403" t="s">
        <v>190</v>
      </c>
      <c r="BZ403" t="s">
        <v>537</v>
      </c>
      <c r="CA403" t="s">
        <v>132</v>
      </c>
      <c r="CD403" t="s">
        <v>536</v>
      </c>
      <c r="CF403" t="s">
        <v>161</v>
      </c>
      <c r="CG403" t="s">
        <v>135</v>
      </c>
      <c r="CI403" t="s">
        <v>192</v>
      </c>
      <c r="CM403" t="s">
        <v>7</v>
      </c>
    </row>
    <row r="404" spans="1:91">
      <c r="A404" t="s">
        <v>109</v>
      </c>
      <c r="B404" t="s">
        <v>174</v>
      </c>
      <c r="C404" t="s">
        <v>175</v>
      </c>
      <c r="D404" t="s">
        <v>197</v>
      </c>
      <c r="E404" t="s">
        <v>176</v>
      </c>
      <c r="F404" t="s">
        <v>113</v>
      </c>
      <c r="G404" t="s">
        <v>109</v>
      </c>
      <c r="H404">
        <v>1</v>
      </c>
      <c r="I404" s="9">
        <v>0</v>
      </c>
      <c r="J404">
        <v>1</v>
      </c>
      <c r="L404">
        <v>1739770</v>
      </c>
      <c r="M404" t="s">
        <v>7</v>
      </c>
      <c r="N404" t="s">
        <v>494</v>
      </c>
      <c r="O404" s="9">
        <v>0</v>
      </c>
      <c r="P404">
        <v>1741249</v>
      </c>
      <c r="Q404" t="s">
        <v>116</v>
      </c>
      <c r="S404">
        <v>0.11600000000000001</v>
      </c>
      <c r="T404" s="10" t="s">
        <v>272</v>
      </c>
      <c r="U404">
        <v>1741249</v>
      </c>
      <c r="V404">
        <v>1</v>
      </c>
      <c r="W404" t="s">
        <v>200</v>
      </c>
      <c r="X404" t="s">
        <v>119</v>
      </c>
      <c r="Y404">
        <v>1620</v>
      </c>
      <c r="Z404" s="16">
        <v>2787.42</v>
      </c>
      <c r="AA404">
        <v>1</v>
      </c>
      <c r="AB404" s="10">
        <v>2787.42</v>
      </c>
      <c r="AC404" t="s">
        <v>120</v>
      </c>
      <c r="AD404" t="s">
        <v>538</v>
      </c>
      <c r="AE404" t="s">
        <v>109</v>
      </c>
      <c r="AF404" t="s">
        <v>121</v>
      </c>
      <c r="AG404" t="s">
        <v>539</v>
      </c>
      <c r="AI404">
        <v>0</v>
      </c>
      <c r="AJ404">
        <v>533988.09</v>
      </c>
      <c r="AK404">
        <v>0.11600000000000001</v>
      </c>
      <c r="AL404" t="s">
        <v>7</v>
      </c>
      <c r="AM404" t="s">
        <v>120</v>
      </c>
      <c r="AN404">
        <v>0.11600000000000001</v>
      </c>
      <c r="AO404" t="s">
        <v>120</v>
      </c>
      <c r="AP404" t="s">
        <v>7</v>
      </c>
      <c r="AQ404">
        <v>1</v>
      </c>
      <c r="AR404">
        <v>1</v>
      </c>
      <c r="AS404" t="s">
        <v>539</v>
      </c>
      <c r="AT404" t="s">
        <v>123</v>
      </c>
      <c r="AU404" t="s">
        <v>113</v>
      </c>
      <c r="AV404" t="s">
        <v>540</v>
      </c>
      <c r="AW404" t="s">
        <v>7</v>
      </c>
      <c r="AX404" t="s">
        <v>120</v>
      </c>
      <c r="AY404" t="s">
        <v>539</v>
      </c>
      <c r="BA404">
        <v>2787.42</v>
      </c>
      <c r="BB404" t="s">
        <v>120</v>
      </c>
      <c r="BC404">
        <v>0</v>
      </c>
      <c r="BE404" t="s">
        <v>125</v>
      </c>
      <c r="BF404">
        <v>1</v>
      </c>
      <c r="BG404">
        <v>19717</v>
      </c>
      <c r="BH404">
        <v>1005199</v>
      </c>
      <c r="BI404" t="s">
        <v>109</v>
      </c>
      <c r="BJ404" t="s">
        <v>126</v>
      </c>
      <c r="BL404" t="s">
        <v>127</v>
      </c>
      <c r="BM404" t="s">
        <v>128</v>
      </c>
      <c r="BN404" t="s">
        <v>129</v>
      </c>
      <c r="BO404">
        <v>85948</v>
      </c>
      <c r="BQ404">
        <v>1370</v>
      </c>
      <c r="BR404">
        <v>720496</v>
      </c>
      <c r="BS404" t="s">
        <v>130</v>
      </c>
      <c r="BT404">
        <v>0</v>
      </c>
      <c r="BU404" t="s">
        <v>109</v>
      </c>
      <c r="BV404">
        <v>0</v>
      </c>
      <c r="BW404">
        <v>0.11600000000000001</v>
      </c>
      <c r="BX404" t="s">
        <v>190</v>
      </c>
      <c r="BY404" t="s">
        <v>541</v>
      </c>
      <c r="BZ404" t="s">
        <v>538</v>
      </c>
      <c r="CA404" t="s">
        <v>132</v>
      </c>
      <c r="CD404" t="s">
        <v>541</v>
      </c>
      <c r="CE404" t="s">
        <v>542</v>
      </c>
      <c r="CF404" t="s">
        <v>172</v>
      </c>
      <c r="CG404" t="s">
        <v>135</v>
      </c>
      <c r="CI404" t="s">
        <v>497</v>
      </c>
      <c r="CM404" t="s">
        <v>7</v>
      </c>
    </row>
    <row r="405" spans="1:91">
      <c r="A405" t="s">
        <v>109</v>
      </c>
      <c r="B405" t="s">
        <v>174</v>
      </c>
      <c r="C405" t="s">
        <v>175</v>
      </c>
      <c r="D405" t="s">
        <v>197</v>
      </c>
      <c r="E405" t="s">
        <v>176</v>
      </c>
      <c r="F405" t="s">
        <v>113</v>
      </c>
      <c r="G405" t="s">
        <v>109</v>
      </c>
      <c r="H405">
        <v>1</v>
      </c>
      <c r="I405" s="9">
        <v>0</v>
      </c>
      <c r="J405">
        <v>1</v>
      </c>
      <c r="L405">
        <v>1739771</v>
      </c>
      <c r="M405" t="s">
        <v>7</v>
      </c>
      <c r="N405" t="s">
        <v>494</v>
      </c>
      <c r="O405" s="9">
        <v>0</v>
      </c>
      <c r="P405">
        <v>1741250</v>
      </c>
      <c r="Q405" t="s">
        <v>116</v>
      </c>
      <c r="S405">
        <v>0.11600000000000001</v>
      </c>
      <c r="T405" s="10" t="s">
        <v>280</v>
      </c>
      <c r="U405">
        <v>1741250</v>
      </c>
      <c r="V405">
        <v>1</v>
      </c>
      <c r="W405" t="s">
        <v>200</v>
      </c>
      <c r="X405" t="s">
        <v>137</v>
      </c>
      <c r="Y405">
        <v>1620</v>
      </c>
      <c r="Z405" s="16">
        <v>-2787.42</v>
      </c>
      <c r="AA405">
        <v>1</v>
      </c>
      <c r="AB405" s="10">
        <v>-2787.42</v>
      </c>
      <c r="AC405" t="s">
        <v>120</v>
      </c>
      <c r="AD405" t="s">
        <v>538</v>
      </c>
      <c r="AE405" t="s">
        <v>109</v>
      </c>
      <c r="AF405" t="s">
        <v>121</v>
      </c>
      <c r="AG405" t="s">
        <v>539</v>
      </c>
      <c r="AI405">
        <v>0</v>
      </c>
      <c r="AJ405">
        <v>-533988.09</v>
      </c>
      <c r="AK405">
        <v>0.11600000000000001</v>
      </c>
      <c r="AL405" t="s">
        <v>7</v>
      </c>
      <c r="AM405" t="s">
        <v>120</v>
      </c>
      <c r="AN405">
        <v>0.11600000000000001</v>
      </c>
      <c r="AO405" t="s">
        <v>120</v>
      </c>
      <c r="AP405" t="s">
        <v>7</v>
      </c>
      <c r="AQ405">
        <v>1</v>
      </c>
      <c r="AR405">
        <v>1</v>
      </c>
      <c r="AS405" t="s">
        <v>539</v>
      </c>
      <c r="AT405" t="s">
        <v>123</v>
      </c>
      <c r="AU405" t="s">
        <v>113</v>
      </c>
      <c r="AV405" t="s">
        <v>540</v>
      </c>
      <c r="AW405" t="s">
        <v>7</v>
      </c>
      <c r="AX405" t="s">
        <v>122</v>
      </c>
      <c r="AY405" t="s">
        <v>539</v>
      </c>
      <c r="BA405">
        <v>-2787.42</v>
      </c>
      <c r="BB405" t="s">
        <v>120</v>
      </c>
      <c r="BC405">
        <v>0</v>
      </c>
      <c r="BE405" t="s">
        <v>125</v>
      </c>
      <c r="BF405">
        <v>1</v>
      </c>
      <c r="BG405">
        <v>19717</v>
      </c>
      <c r="BH405">
        <v>1005199</v>
      </c>
      <c r="BI405" t="s">
        <v>109</v>
      </c>
      <c r="BJ405" t="s">
        <v>126</v>
      </c>
      <c r="BL405" t="s">
        <v>127</v>
      </c>
      <c r="BM405" t="s">
        <v>128</v>
      </c>
      <c r="BN405" t="s">
        <v>129</v>
      </c>
      <c r="BO405">
        <v>85948</v>
      </c>
      <c r="BQ405">
        <v>0</v>
      </c>
      <c r="BR405">
        <v>720542</v>
      </c>
      <c r="BS405" t="s">
        <v>130</v>
      </c>
      <c r="BT405">
        <v>0</v>
      </c>
      <c r="BU405" t="s">
        <v>109</v>
      </c>
      <c r="BV405">
        <v>0</v>
      </c>
      <c r="BW405">
        <v>0.11600000000000001</v>
      </c>
      <c r="BX405" t="s">
        <v>492</v>
      </c>
      <c r="BY405" t="s">
        <v>541</v>
      </c>
      <c r="BZ405" t="s">
        <v>538</v>
      </c>
      <c r="CA405" t="s">
        <v>132</v>
      </c>
      <c r="CD405" t="s">
        <v>541</v>
      </c>
      <c r="CE405" t="s">
        <v>542</v>
      </c>
      <c r="CF405" t="s">
        <v>172</v>
      </c>
      <c r="CG405" t="s">
        <v>135</v>
      </c>
      <c r="CI405" t="s">
        <v>497</v>
      </c>
      <c r="CM405" t="s">
        <v>7</v>
      </c>
    </row>
    <row r="406" spans="1:91">
      <c r="A406" t="s">
        <v>109</v>
      </c>
      <c r="B406" t="s">
        <v>110</v>
      </c>
      <c r="C406" t="s">
        <v>111</v>
      </c>
      <c r="D406" t="s">
        <v>112</v>
      </c>
      <c r="F406" t="s">
        <v>113</v>
      </c>
      <c r="G406" t="s">
        <v>109</v>
      </c>
      <c r="H406">
        <v>1</v>
      </c>
      <c r="I406" s="9">
        <v>0</v>
      </c>
      <c r="J406">
        <v>1</v>
      </c>
      <c r="L406">
        <v>1743037</v>
      </c>
      <c r="M406" t="s">
        <v>7</v>
      </c>
      <c r="N406" t="s">
        <v>451</v>
      </c>
      <c r="O406" s="9">
        <v>0</v>
      </c>
      <c r="P406">
        <v>1747646</v>
      </c>
      <c r="Q406" t="s">
        <v>116</v>
      </c>
      <c r="S406" s="9">
        <v>0</v>
      </c>
      <c r="T406" s="10" t="s">
        <v>272</v>
      </c>
      <c r="U406">
        <v>1747646</v>
      </c>
      <c r="V406">
        <v>1</v>
      </c>
      <c r="W406" t="s">
        <v>118</v>
      </c>
      <c r="X406" t="s">
        <v>119</v>
      </c>
      <c r="Y406">
        <v>0</v>
      </c>
      <c r="Z406" s="16">
        <v>-500.55</v>
      </c>
      <c r="AA406">
        <v>1</v>
      </c>
      <c r="AB406" s="10">
        <v>-500.55</v>
      </c>
      <c r="AC406" t="s">
        <v>120</v>
      </c>
      <c r="AF406" t="s">
        <v>121</v>
      </c>
      <c r="AI406">
        <v>0</v>
      </c>
      <c r="AJ406" s="9">
        <v>0</v>
      </c>
      <c r="AK406" s="9">
        <v>0</v>
      </c>
      <c r="AL406" t="s">
        <v>7</v>
      </c>
      <c r="AM406" t="s">
        <v>120</v>
      </c>
      <c r="AN406" s="9">
        <v>0</v>
      </c>
      <c r="AO406" t="s">
        <v>122</v>
      </c>
      <c r="AP406" t="s">
        <v>7</v>
      </c>
      <c r="AQ406">
        <v>1</v>
      </c>
      <c r="AR406">
        <v>1</v>
      </c>
      <c r="AT406" t="s">
        <v>123</v>
      </c>
      <c r="AU406" t="s">
        <v>124</v>
      </c>
      <c r="AX406" t="s">
        <v>122</v>
      </c>
      <c r="BA406">
        <v>-500.55</v>
      </c>
      <c r="BB406" t="s">
        <v>120</v>
      </c>
      <c r="BC406">
        <v>0</v>
      </c>
      <c r="BE406" t="s">
        <v>125</v>
      </c>
      <c r="BF406">
        <v>1</v>
      </c>
      <c r="BG406">
        <v>19717</v>
      </c>
      <c r="BH406">
        <v>1005199</v>
      </c>
      <c r="BI406" t="s">
        <v>109</v>
      </c>
      <c r="BJ406" t="s">
        <v>126</v>
      </c>
      <c r="BL406" t="s">
        <v>127</v>
      </c>
      <c r="BM406" t="s">
        <v>128</v>
      </c>
      <c r="BN406" t="s">
        <v>129</v>
      </c>
      <c r="BO406">
        <v>85948</v>
      </c>
      <c r="BQ406">
        <v>1370</v>
      </c>
      <c r="BR406">
        <v>524904</v>
      </c>
      <c r="BS406" t="s">
        <v>130</v>
      </c>
      <c r="BT406">
        <v>0</v>
      </c>
      <c r="BU406" t="s">
        <v>109</v>
      </c>
      <c r="BV406">
        <v>0</v>
      </c>
      <c r="BW406" s="9">
        <v>0</v>
      </c>
      <c r="BX406" t="s">
        <v>190</v>
      </c>
      <c r="BY406" t="s">
        <v>503</v>
      </c>
      <c r="BZ406" t="s">
        <v>109</v>
      </c>
      <c r="CA406" t="s">
        <v>132</v>
      </c>
      <c r="CD406" t="s">
        <v>503</v>
      </c>
      <c r="CE406" t="s">
        <v>133</v>
      </c>
      <c r="CF406" t="s">
        <v>172</v>
      </c>
      <c r="CG406" t="s">
        <v>135</v>
      </c>
      <c r="CI406" t="s">
        <v>278</v>
      </c>
      <c r="CM406" t="s">
        <v>7</v>
      </c>
    </row>
    <row r="407" spans="1:91">
      <c r="A407" t="s">
        <v>109</v>
      </c>
      <c r="B407" t="s">
        <v>110</v>
      </c>
      <c r="C407" t="s">
        <v>111</v>
      </c>
      <c r="D407" t="s">
        <v>112</v>
      </c>
      <c r="F407" t="s">
        <v>113</v>
      </c>
      <c r="G407" t="s">
        <v>109</v>
      </c>
      <c r="H407">
        <v>1</v>
      </c>
      <c r="I407" s="9">
        <v>0</v>
      </c>
      <c r="J407">
        <v>1</v>
      </c>
      <c r="L407">
        <v>1743395</v>
      </c>
      <c r="M407" t="s">
        <v>7</v>
      </c>
      <c r="N407" t="s">
        <v>445</v>
      </c>
      <c r="O407" s="9">
        <v>0</v>
      </c>
      <c r="P407">
        <v>1748344</v>
      </c>
      <c r="Q407" t="s">
        <v>116</v>
      </c>
      <c r="S407" s="9">
        <v>0</v>
      </c>
      <c r="T407" s="10" t="s">
        <v>280</v>
      </c>
      <c r="U407">
        <v>1748344</v>
      </c>
      <c r="V407">
        <v>1</v>
      </c>
      <c r="W407" t="s">
        <v>118</v>
      </c>
      <c r="X407" t="s">
        <v>119</v>
      </c>
      <c r="Y407">
        <v>0</v>
      </c>
      <c r="Z407" s="16">
        <v>-35618.76</v>
      </c>
      <c r="AA407">
        <v>1</v>
      </c>
      <c r="AB407" s="10">
        <v>-35618.76</v>
      </c>
      <c r="AC407" t="s">
        <v>120</v>
      </c>
      <c r="AF407" t="s">
        <v>121</v>
      </c>
      <c r="AI407">
        <v>0</v>
      </c>
      <c r="AJ407" s="9">
        <v>0</v>
      </c>
      <c r="AK407" s="9">
        <v>0</v>
      </c>
      <c r="AL407" t="s">
        <v>7</v>
      </c>
      <c r="AM407" t="s">
        <v>120</v>
      </c>
      <c r="AN407" s="9">
        <v>0</v>
      </c>
      <c r="AO407" t="s">
        <v>122</v>
      </c>
      <c r="AP407" t="s">
        <v>7</v>
      </c>
      <c r="AQ407">
        <v>1</v>
      </c>
      <c r="AR407">
        <v>1</v>
      </c>
      <c r="AT407" t="s">
        <v>123</v>
      </c>
      <c r="AU407" t="s">
        <v>124</v>
      </c>
      <c r="AX407" t="s">
        <v>120</v>
      </c>
      <c r="BA407">
        <v>-35618.76</v>
      </c>
      <c r="BB407" t="s">
        <v>120</v>
      </c>
      <c r="BC407">
        <v>0</v>
      </c>
      <c r="BE407" t="s">
        <v>125</v>
      </c>
      <c r="BF407">
        <v>1</v>
      </c>
      <c r="BG407">
        <v>19717</v>
      </c>
      <c r="BH407">
        <v>1005199</v>
      </c>
      <c r="BI407" t="s">
        <v>109</v>
      </c>
      <c r="BJ407" t="s">
        <v>126</v>
      </c>
      <c r="BL407" t="s">
        <v>127</v>
      </c>
      <c r="BM407" t="s">
        <v>128</v>
      </c>
      <c r="BN407" t="s">
        <v>129</v>
      </c>
      <c r="BO407">
        <v>85948</v>
      </c>
      <c r="BQ407">
        <v>0</v>
      </c>
      <c r="BR407">
        <v>527123</v>
      </c>
      <c r="BS407" t="s">
        <v>130</v>
      </c>
      <c r="BT407">
        <v>0</v>
      </c>
      <c r="BU407" t="s">
        <v>109</v>
      </c>
      <c r="BV407">
        <v>0</v>
      </c>
      <c r="BW407" s="9">
        <v>0</v>
      </c>
      <c r="BX407" t="s">
        <v>451</v>
      </c>
      <c r="BY407" t="s">
        <v>206</v>
      </c>
      <c r="BZ407" t="s">
        <v>109</v>
      </c>
      <c r="CA407" t="s">
        <v>149</v>
      </c>
      <c r="CD407" t="s">
        <v>206</v>
      </c>
      <c r="CE407" t="s">
        <v>133</v>
      </c>
      <c r="CF407" t="s">
        <v>172</v>
      </c>
      <c r="CG407" t="s">
        <v>135</v>
      </c>
      <c r="CI407" t="s">
        <v>281</v>
      </c>
      <c r="CM407" t="s">
        <v>7</v>
      </c>
    </row>
    <row r="408" spans="1:91">
      <c r="A408" t="s">
        <v>109</v>
      </c>
      <c r="B408" t="s">
        <v>110</v>
      </c>
      <c r="C408" t="s">
        <v>111</v>
      </c>
      <c r="D408" t="s">
        <v>112</v>
      </c>
      <c r="F408" t="s">
        <v>113</v>
      </c>
      <c r="G408" t="s">
        <v>109</v>
      </c>
      <c r="H408">
        <v>1</v>
      </c>
      <c r="I408" s="9">
        <v>0</v>
      </c>
      <c r="J408">
        <v>1</v>
      </c>
      <c r="L408">
        <v>1741655</v>
      </c>
      <c r="M408" t="s">
        <v>7</v>
      </c>
      <c r="N408" t="s">
        <v>445</v>
      </c>
      <c r="O408" s="9">
        <v>0</v>
      </c>
      <c r="P408">
        <v>1744948</v>
      </c>
      <c r="Q408" t="s">
        <v>116</v>
      </c>
      <c r="S408" s="9">
        <v>0</v>
      </c>
      <c r="T408" s="10" t="s">
        <v>280</v>
      </c>
      <c r="U408">
        <v>1744948</v>
      </c>
      <c r="V408">
        <v>1</v>
      </c>
      <c r="W408" t="s">
        <v>118</v>
      </c>
      <c r="X408" t="s">
        <v>119</v>
      </c>
      <c r="Y408">
        <v>0</v>
      </c>
      <c r="Z408" s="16">
        <v>-70351.63</v>
      </c>
      <c r="AA408">
        <v>1</v>
      </c>
      <c r="AB408" s="10">
        <v>-70351.63</v>
      </c>
      <c r="AC408" t="s">
        <v>120</v>
      </c>
      <c r="AF408" t="s">
        <v>121</v>
      </c>
      <c r="AI408">
        <v>0</v>
      </c>
      <c r="AJ408" s="9">
        <v>0</v>
      </c>
      <c r="AK408" s="9">
        <v>0</v>
      </c>
      <c r="AL408" t="s">
        <v>7</v>
      </c>
      <c r="AM408" t="s">
        <v>120</v>
      </c>
      <c r="AN408" s="9">
        <v>0</v>
      </c>
      <c r="AO408" t="s">
        <v>122</v>
      </c>
      <c r="AP408" t="s">
        <v>7</v>
      </c>
      <c r="AQ408">
        <v>1</v>
      </c>
      <c r="AR408">
        <v>1</v>
      </c>
      <c r="AT408" t="s">
        <v>123</v>
      </c>
      <c r="AU408" t="s">
        <v>124</v>
      </c>
      <c r="AX408" t="s">
        <v>120</v>
      </c>
      <c r="BA408">
        <v>-70351.63</v>
      </c>
      <c r="BB408" t="s">
        <v>120</v>
      </c>
      <c r="BC408">
        <v>0</v>
      </c>
      <c r="BE408" t="s">
        <v>125</v>
      </c>
      <c r="BF408">
        <v>1</v>
      </c>
      <c r="BG408">
        <v>19717</v>
      </c>
      <c r="BH408">
        <v>1005199</v>
      </c>
      <c r="BI408" t="s">
        <v>109</v>
      </c>
      <c r="BJ408" t="s">
        <v>126</v>
      </c>
      <c r="BL408" t="s">
        <v>127</v>
      </c>
      <c r="BM408" t="s">
        <v>128</v>
      </c>
      <c r="BN408" t="s">
        <v>129</v>
      </c>
      <c r="BO408">
        <v>85948</v>
      </c>
      <c r="BQ408">
        <v>0</v>
      </c>
      <c r="BR408">
        <v>524631</v>
      </c>
      <c r="BS408" t="s">
        <v>130</v>
      </c>
      <c r="BT408">
        <v>0</v>
      </c>
      <c r="BU408" t="s">
        <v>109</v>
      </c>
      <c r="BV408">
        <v>0</v>
      </c>
      <c r="BW408" s="9">
        <v>0</v>
      </c>
      <c r="BX408" t="s">
        <v>451</v>
      </c>
      <c r="BY408" t="s">
        <v>498</v>
      </c>
      <c r="BZ408" t="s">
        <v>109</v>
      </c>
      <c r="CA408" t="s">
        <v>149</v>
      </c>
      <c r="CD408" t="s">
        <v>498</v>
      </c>
      <c r="CE408" t="s">
        <v>133</v>
      </c>
      <c r="CF408" t="s">
        <v>172</v>
      </c>
      <c r="CG408" t="s">
        <v>135</v>
      </c>
      <c r="CI408" t="s">
        <v>281</v>
      </c>
      <c r="CM408" t="s">
        <v>7</v>
      </c>
    </row>
    <row r="409" spans="1:91">
      <c r="A409" t="s">
        <v>109</v>
      </c>
      <c r="B409" t="s">
        <v>110</v>
      </c>
      <c r="C409" t="s">
        <v>111</v>
      </c>
      <c r="D409" t="s">
        <v>112</v>
      </c>
      <c r="F409" t="s">
        <v>113</v>
      </c>
      <c r="G409" t="s">
        <v>109</v>
      </c>
      <c r="H409">
        <v>1</v>
      </c>
      <c r="I409" s="9">
        <v>0</v>
      </c>
      <c r="J409">
        <v>1</v>
      </c>
      <c r="L409">
        <v>1740880</v>
      </c>
      <c r="M409" t="s">
        <v>7</v>
      </c>
      <c r="N409" t="s">
        <v>451</v>
      </c>
      <c r="O409" s="9">
        <v>0</v>
      </c>
      <c r="P409">
        <v>1743425</v>
      </c>
      <c r="Q409" t="s">
        <v>116</v>
      </c>
      <c r="S409" s="9">
        <v>0</v>
      </c>
      <c r="T409" s="10" t="s">
        <v>272</v>
      </c>
      <c r="U409">
        <v>1743425</v>
      </c>
      <c r="V409">
        <v>1</v>
      </c>
      <c r="W409" t="s">
        <v>118</v>
      </c>
      <c r="X409" t="s">
        <v>119</v>
      </c>
      <c r="Y409">
        <v>0</v>
      </c>
      <c r="Z409" s="16">
        <v>-108.03</v>
      </c>
      <c r="AA409">
        <v>1</v>
      </c>
      <c r="AB409" s="10">
        <v>-108.03</v>
      </c>
      <c r="AC409" t="s">
        <v>120</v>
      </c>
      <c r="AF409" t="s">
        <v>121</v>
      </c>
      <c r="AI409">
        <v>0</v>
      </c>
      <c r="AJ409" s="9">
        <v>0</v>
      </c>
      <c r="AK409" s="9">
        <v>0</v>
      </c>
      <c r="AL409" t="s">
        <v>7</v>
      </c>
      <c r="AM409" t="s">
        <v>120</v>
      </c>
      <c r="AN409" s="9">
        <v>0</v>
      </c>
      <c r="AO409" t="s">
        <v>122</v>
      </c>
      <c r="AP409" t="s">
        <v>7</v>
      </c>
      <c r="AQ409">
        <v>1</v>
      </c>
      <c r="AR409">
        <v>1</v>
      </c>
      <c r="AT409" t="s">
        <v>123</v>
      </c>
      <c r="AU409" t="s">
        <v>124</v>
      </c>
      <c r="AX409" t="s">
        <v>122</v>
      </c>
      <c r="BA409">
        <v>-108.03</v>
      </c>
      <c r="BB409" t="s">
        <v>120</v>
      </c>
      <c r="BC409">
        <v>0</v>
      </c>
      <c r="BE409" t="s">
        <v>125</v>
      </c>
      <c r="BF409">
        <v>1</v>
      </c>
      <c r="BG409">
        <v>19717</v>
      </c>
      <c r="BH409">
        <v>1005199</v>
      </c>
      <c r="BI409" t="s">
        <v>109</v>
      </c>
      <c r="BJ409" t="s">
        <v>126</v>
      </c>
      <c r="BL409" t="s">
        <v>127</v>
      </c>
      <c r="BM409" t="s">
        <v>128</v>
      </c>
      <c r="BN409" t="s">
        <v>129</v>
      </c>
      <c r="BO409">
        <v>85948</v>
      </c>
      <c r="BQ409">
        <v>1370</v>
      </c>
      <c r="BR409">
        <v>527736</v>
      </c>
      <c r="BS409" t="s">
        <v>130</v>
      </c>
      <c r="BT409">
        <v>0</v>
      </c>
      <c r="BU409" t="s">
        <v>109</v>
      </c>
      <c r="BV409">
        <v>0</v>
      </c>
      <c r="BW409" s="9">
        <v>0</v>
      </c>
      <c r="BX409" t="s">
        <v>190</v>
      </c>
      <c r="BY409" t="s">
        <v>507</v>
      </c>
      <c r="BZ409" t="s">
        <v>109</v>
      </c>
      <c r="CA409" t="s">
        <v>132</v>
      </c>
      <c r="CD409" t="s">
        <v>507</v>
      </c>
      <c r="CE409" t="s">
        <v>133</v>
      </c>
      <c r="CF409" t="s">
        <v>172</v>
      </c>
      <c r="CG409" t="s">
        <v>135</v>
      </c>
      <c r="CI409" t="s">
        <v>278</v>
      </c>
      <c r="CM409" t="s">
        <v>7</v>
      </c>
    </row>
    <row r="410" spans="1:91">
      <c r="A410" t="s">
        <v>109</v>
      </c>
      <c r="B410" t="s">
        <v>110</v>
      </c>
      <c r="C410" t="s">
        <v>111</v>
      </c>
      <c r="D410" t="s">
        <v>112</v>
      </c>
      <c r="F410" t="s">
        <v>113</v>
      </c>
      <c r="G410" t="s">
        <v>109</v>
      </c>
      <c r="H410">
        <v>1</v>
      </c>
      <c r="I410" s="9">
        <v>0</v>
      </c>
      <c r="J410">
        <v>1</v>
      </c>
      <c r="L410">
        <v>1735175</v>
      </c>
      <c r="M410" t="s">
        <v>7</v>
      </c>
      <c r="N410" t="s">
        <v>167</v>
      </c>
      <c r="O410" s="9">
        <v>0</v>
      </c>
      <c r="P410">
        <v>1734576</v>
      </c>
      <c r="Q410" t="s">
        <v>116</v>
      </c>
      <c r="S410" s="9">
        <v>0</v>
      </c>
      <c r="T410" s="10" t="s">
        <v>117</v>
      </c>
      <c r="U410">
        <v>1734576</v>
      </c>
      <c r="V410">
        <v>2</v>
      </c>
      <c r="W410" t="s">
        <v>118</v>
      </c>
      <c r="X410" t="s">
        <v>119</v>
      </c>
      <c r="Y410">
        <v>0</v>
      </c>
      <c r="Z410" s="16">
        <v>-218070.58</v>
      </c>
      <c r="AA410">
        <v>1</v>
      </c>
      <c r="AB410" s="10">
        <v>-218070.58</v>
      </c>
      <c r="AC410" t="s">
        <v>120</v>
      </c>
      <c r="AF410" t="s">
        <v>121</v>
      </c>
      <c r="AI410">
        <v>0</v>
      </c>
      <c r="AJ410" s="9">
        <v>0</v>
      </c>
      <c r="AK410" s="9">
        <v>0</v>
      </c>
      <c r="AL410" t="s">
        <v>7</v>
      </c>
      <c r="AM410" t="s">
        <v>120</v>
      </c>
      <c r="AN410" s="9">
        <v>0</v>
      </c>
      <c r="AO410" t="s">
        <v>122</v>
      </c>
      <c r="AP410" t="s">
        <v>7</v>
      </c>
      <c r="AQ410">
        <v>1</v>
      </c>
      <c r="AR410">
        <v>1</v>
      </c>
      <c r="AT410" t="s">
        <v>123</v>
      </c>
      <c r="AU410" t="s">
        <v>124</v>
      </c>
      <c r="AX410" t="s">
        <v>122</v>
      </c>
      <c r="BA410">
        <v>-218070.58</v>
      </c>
      <c r="BB410" t="s">
        <v>120</v>
      </c>
      <c r="BC410">
        <v>0</v>
      </c>
      <c r="BE410" t="s">
        <v>125</v>
      </c>
      <c r="BF410">
        <v>1</v>
      </c>
      <c r="BG410">
        <v>19717</v>
      </c>
      <c r="BH410">
        <v>1005199</v>
      </c>
      <c r="BI410" t="s">
        <v>109</v>
      </c>
      <c r="BJ410" t="s">
        <v>126</v>
      </c>
      <c r="BL410" t="s">
        <v>127</v>
      </c>
      <c r="BM410" t="s">
        <v>128</v>
      </c>
      <c r="BN410" t="s">
        <v>129</v>
      </c>
      <c r="BO410">
        <v>85948</v>
      </c>
      <c r="BQ410">
        <v>1370</v>
      </c>
      <c r="BR410">
        <v>870986</v>
      </c>
      <c r="BS410" t="s">
        <v>130</v>
      </c>
      <c r="BT410">
        <v>0</v>
      </c>
      <c r="BU410" t="s">
        <v>109</v>
      </c>
      <c r="BV410">
        <v>0</v>
      </c>
      <c r="BW410" s="9">
        <v>0</v>
      </c>
      <c r="BX410" t="s">
        <v>131</v>
      </c>
      <c r="BY410" t="s">
        <v>109</v>
      </c>
      <c r="BZ410" t="s">
        <v>109</v>
      </c>
      <c r="CA410" t="s">
        <v>132</v>
      </c>
      <c r="CD410" t="s">
        <v>109</v>
      </c>
      <c r="CE410" t="s">
        <v>133</v>
      </c>
      <c r="CF410" t="s">
        <v>134</v>
      </c>
      <c r="CG410" t="s">
        <v>135</v>
      </c>
      <c r="CI410" t="s">
        <v>136</v>
      </c>
      <c r="CM410" t="s">
        <v>7</v>
      </c>
    </row>
    <row r="411" spans="1:91">
      <c r="A411" t="s">
        <v>109</v>
      </c>
      <c r="B411" t="s">
        <v>110</v>
      </c>
      <c r="C411" t="s">
        <v>111</v>
      </c>
      <c r="D411" t="s">
        <v>112</v>
      </c>
      <c r="F411" t="s">
        <v>113</v>
      </c>
      <c r="G411" t="s">
        <v>109</v>
      </c>
      <c r="H411">
        <v>1</v>
      </c>
      <c r="I411" s="9">
        <v>0</v>
      </c>
      <c r="J411">
        <v>1</v>
      </c>
      <c r="L411">
        <v>1743304</v>
      </c>
      <c r="M411" t="s">
        <v>7</v>
      </c>
      <c r="N411" t="s">
        <v>445</v>
      </c>
      <c r="O411" s="9">
        <v>0</v>
      </c>
      <c r="P411">
        <v>1748163</v>
      </c>
      <c r="Q411" t="s">
        <v>116</v>
      </c>
      <c r="S411" s="9">
        <v>0</v>
      </c>
      <c r="T411" s="10" t="s">
        <v>280</v>
      </c>
      <c r="U411">
        <v>1748163</v>
      </c>
      <c r="V411">
        <v>1</v>
      </c>
      <c r="W411" t="s">
        <v>118</v>
      </c>
      <c r="X411" t="s">
        <v>119</v>
      </c>
      <c r="Y411">
        <v>0</v>
      </c>
      <c r="Z411" s="16">
        <v>-158717.20000000001</v>
      </c>
      <c r="AA411">
        <v>1</v>
      </c>
      <c r="AB411" s="10">
        <v>-158717.20000000001</v>
      </c>
      <c r="AC411" t="s">
        <v>120</v>
      </c>
      <c r="AF411" t="s">
        <v>121</v>
      </c>
      <c r="AI411">
        <v>0</v>
      </c>
      <c r="AJ411" s="9">
        <v>0</v>
      </c>
      <c r="AK411" s="9">
        <v>0</v>
      </c>
      <c r="AL411" t="s">
        <v>7</v>
      </c>
      <c r="AM411" t="s">
        <v>120</v>
      </c>
      <c r="AN411" s="9">
        <v>0</v>
      </c>
      <c r="AO411" t="s">
        <v>122</v>
      </c>
      <c r="AP411" t="s">
        <v>7</v>
      </c>
      <c r="AQ411">
        <v>1</v>
      </c>
      <c r="AR411">
        <v>1</v>
      </c>
      <c r="AT411" t="s">
        <v>123</v>
      </c>
      <c r="AU411" t="s">
        <v>124</v>
      </c>
      <c r="AX411" t="s">
        <v>120</v>
      </c>
      <c r="BA411">
        <v>-158717.20000000001</v>
      </c>
      <c r="BB411" t="s">
        <v>120</v>
      </c>
      <c r="BC411">
        <v>0</v>
      </c>
      <c r="BE411" t="s">
        <v>125</v>
      </c>
      <c r="BF411">
        <v>1</v>
      </c>
      <c r="BG411">
        <v>19717</v>
      </c>
      <c r="BH411">
        <v>1005199</v>
      </c>
      <c r="BI411" t="s">
        <v>109</v>
      </c>
      <c r="BJ411" t="s">
        <v>126</v>
      </c>
      <c r="BL411" t="s">
        <v>127</v>
      </c>
      <c r="BM411" t="s">
        <v>128</v>
      </c>
      <c r="BN411" t="s">
        <v>129</v>
      </c>
      <c r="BO411">
        <v>85948</v>
      </c>
      <c r="BQ411">
        <v>0</v>
      </c>
      <c r="BR411">
        <v>523773</v>
      </c>
      <c r="BS411" t="s">
        <v>130</v>
      </c>
      <c r="BT411">
        <v>0</v>
      </c>
      <c r="BU411" t="s">
        <v>109</v>
      </c>
      <c r="BV411">
        <v>0</v>
      </c>
      <c r="BW411" s="9">
        <v>0</v>
      </c>
      <c r="BX411" t="s">
        <v>451</v>
      </c>
      <c r="BY411" t="s">
        <v>488</v>
      </c>
      <c r="BZ411" t="s">
        <v>109</v>
      </c>
      <c r="CA411" t="s">
        <v>149</v>
      </c>
      <c r="CD411" t="s">
        <v>488</v>
      </c>
      <c r="CE411" t="s">
        <v>133</v>
      </c>
      <c r="CF411" t="s">
        <v>172</v>
      </c>
      <c r="CG411" t="s">
        <v>135</v>
      </c>
      <c r="CI411" t="s">
        <v>281</v>
      </c>
      <c r="CM411" t="s">
        <v>7</v>
      </c>
    </row>
    <row r="412" spans="1:91">
      <c r="A412" t="s">
        <v>109</v>
      </c>
      <c r="B412" t="s">
        <v>110</v>
      </c>
      <c r="C412" t="s">
        <v>111</v>
      </c>
      <c r="D412" t="s">
        <v>112</v>
      </c>
      <c r="F412" t="s">
        <v>113</v>
      </c>
      <c r="G412" t="s">
        <v>109</v>
      </c>
      <c r="H412">
        <v>1</v>
      </c>
      <c r="I412" s="9">
        <v>0</v>
      </c>
      <c r="J412">
        <v>1</v>
      </c>
      <c r="L412">
        <v>1739981</v>
      </c>
      <c r="M412" t="s">
        <v>7</v>
      </c>
      <c r="N412" t="s">
        <v>445</v>
      </c>
      <c r="O412" s="9">
        <v>0</v>
      </c>
      <c r="P412">
        <v>1741662</v>
      </c>
      <c r="Q412" t="s">
        <v>116</v>
      </c>
      <c r="S412" s="9">
        <v>0</v>
      </c>
      <c r="T412" s="10" t="s">
        <v>280</v>
      </c>
      <c r="U412">
        <v>1741662</v>
      </c>
      <c r="V412">
        <v>1</v>
      </c>
      <c r="W412" t="s">
        <v>118</v>
      </c>
      <c r="X412" t="s">
        <v>119</v>
      </c>
      <c r="Y412">
        <v>0</v>
      </c>
      <c r="Z412" s="16">
        <v>-646.54999999999995</v>
      </c>
      <c r="AA412">
        <v>1</v>
      </c>
      <c r="AB412" s="10">
        <v>-646.54999999999995</v>
      </c>
      <c r="AC412" t="s">
        <v>120</v>
      </c>
      <c r="AF412" t="s">
        <v>121</v>
      </c>
      <c r="AI412">
        <v>0</v>
      </c>
      <c r="AJ412" s="9">
        <v>0</v>
      </c>
      <c r="AK412" s="9">
        <v>0</v>
      </c>
      <c r="AL412" t="s">
        <v>7</v>
      </c>
      <c r="AM412" t="s">
        <v>120</v>
      </c>
      <c r="AN412" s="9">
        <v>0</v>
      </c>
      <c r="AO412" t="s">
        <v>122</v>
      </c>
      <c r="AP412" t="s">
        <v>7</v>
      </c>
      <c r="AQ412">
        <v>1</v>
      </c>
      <c r="AR412">
        <v>1</v>
      </c>
      <c r="AT412" t="s">
        <v>123</v>
      </c>
      <c r="AU412" t="s">
        <v>124</v>
      </c>
      <c r="AX412" t="s">
        <v>120</v>
      </c>
      <c r="BA412">
        <v>-646.54999999999995</v>
      </c>
      <c r="BB412" t="s">
        <v>120</v>
      </c>
      <c r="BC412">
        <v>0</v>
      </c>
      <c r="BE412" t="s">
        <v>125</v>
      </c>
      <c r="BF412">
        <v>1</v>
      </c>
      <c r="BG412">
        <v>19717</v>
      </c>
      <c r="BH412">
        <v>1005199</v>
      </c>
      <c r="BI412" t="s">
        <v>109</v>
      </c>
      <c r="BJ412" t="s">
        <v>126</v>
      </c>
      <c r="BL412" t="s">
        <v>127</v>
      </c>
      <c r="BM412" t="s">
        <v>128</v>
      </c>
      <c r="BN412" t="s">
        <v>129</v>
      </c>
      <c r="BO412">
        <v>85948</v>
      </c>
      <c r="BQ412">
        <v>0</v>
      </c>
      <c r="BR412">
        <v>526705</v>
      </c>
      <c r="BS412" t="s">
        <v>130</v>
      </c>
      <c r="BT412">
        <v>0</v>
      </c>
      <c r="BU412" t="s">
        <v>109</v>
      </c>
      <c r="BV412">
        <v>0</v>
      </c>
      <c r="BW412" s="9">
        <v>0</v>
      </c>
      <c r="BX412" t="s">
        <v>451</v>
      </c>
      <c r="BY412" t="s">
        <v>256</v>
      </c>
      <c r="BZ412" t="s">
        <v>109</v>
      </c>
      <c r="CA412" t="s">
        <v>149</v>
      </c>
      <c r="CD412" t="s">
        <v>256</v>
      </c>
      <c r="CE412" t="s">
        <v>133</v>
      </c>
      <c r="CF412" t="s">
        <v>172</v>
      </c>
      <c r="CG412" t="s">
        <v>135</v>
      </c>
      <c r="CI412" t="s">
        <v>281</v>
      </c>
      <c r="CM412" t="s">
        <v>7</v>
      </c>
    </row>
    <row r="413" spans="1:91">
      <c r="A413" t="s">
        <v>109</v>
      </c>
      <c r="B413" t="s">
        <v>110</v>
      </c>
      <c r="C413" t="s">
        <v>111</v>
      </c>
      <c r="D413" t="s">
        <v>112</v>
      </c>
      <c r="F413" t="s">
        <v>113</v>
      </c>
      <c r="G413" t="s">
        <v>109</v>
      </c>
      <c r="H413">
        <v>1</v>
      </c>
      <c r="I413" s="9">
        <v>0</v>
      </c>
      <c r="J413">
        <v>1</v>
      </c>
      <c r="L413">
        <v>1739086</v>
      </c>
      <c r="M413" t="s">
        <v>7</v>
      </c>
      <c r="N413" t="s">
        <v>451</v>
      </c>
      <c r="O413" s="9">
        <v>0</v>
      </c>
      <c r="P413">
        <v>1739949</v>
      </c>
      <c r="Q413" t="s">
        <v>116</v>
      </c>
      <c r="S413" s="9">
        <v>0</v>
      </c>
      <c r="T413" s="10" t="s">
        <v>272</v>
      </c>
      <c r="U413">
        <v>1739949</v>
      </c>
      <c r="V413">
        <v>1</v>
      </c>
      <c r="W413" t="s">
        <v>118</v>
      </c>
      <c r="X413" t="s">
        <v>119</v>
      </c>
      <c r="Y413">
        <v>0</v>
      </c>
      <c r="Z413" s="16">
        <v>-445.89</v>
      </c>
      <c r="AA413">
        <v>1</v>
      </c>
      <c r="AB413" s="10">
        <v>-445.89</v>
      </c>
      <c r="AC413" t="s">
        <v>120</v>
      </c>
      <c r="AF413" t="s">
        <v>121</v>
      </c>
      <c r="AI413">
        <v>0</v>
      </c>
      <c r="AJ413" s="9">
        <v>0</v>
      </c>
      <c r="AK413" s="9">
        <v>0</v>
      </c>
      <c r="AL413" t="s">
        <v>7</v>
      </c>
      <c r="AM413" t="s">
        <v>120</v>
      </c>
      <c r="AN413" s="9">
        <v>0</v>
      </c>
      <c r="AO413" t="s">
        <v>122</v>
      </c>
      <c r="AP413" t="s">
        <v>7</v>
      </c>
      <c r="AQ413">
        <v>1</v>
      </c>
      <c r="AR413">
        <v>1</v>
      </c>
      <c r="AT413" t="s">
        <v>123</v>
      </c>
      <c r="AU413" t="s">
        <v>124</v>
      </c>
      <c r="AX413" t="s">
        <v>122</v>
      </c>
      <c r="BA413">
        <v>-445.89</v>
      </c>
      <c r="BB413" t="s">
        <v>120</v>
      </c>
      <c r="BC413">
        <v>0</v>
      </c>
      <c r="BE413" t="s">
        <v>125</v>
      </c>
      <c r="BF413">
        <v>1</v>
      </c>
      <c r="BG413">
        <v>19717</v>
      </c>
      <c r="BH413">
        <v>1005199</v>
      </c>
      <c r="BI413" t="s">
        <v>109</v>
      </c>
      <c r="BJ413" t="s">
        <v>126</v>
      </c>
      <c r="BL413" t="s">
        <v>127</v>
      </c>
      <c r="BM413" t="s">
        <v>128</v>
      </c>
      <c r="BN413" t="s">
        <v>129</v>
      </c>
      <c r="BO413">
        <v>85948</v>
      </c>
      <c r="BQ413">
        <v>1370</v>
      </c>
      <c r="BR413">
        <v>526502</v>
      </c>
      <c r="BS413" t="s">
        <v>130</v>
      </c>
      <c r="BT413">
        <v>0</v>
      </c>
      <c r="BU413" t="s">
        <v>109</v>
      </c>
      <c r="BV413">
        <v>0</v>
      </c>
      <c r="BW413" s="9">
        <v>0</v>
      </c>
      <c r="BX413" t="s">
        <v>190</v>
      </c>
      <c r="BY413" t="s">
        <v>500</v>
      </c>
      <c r="BZ413" t="s">
        <v>109</v>
      </c>
      <c r="CA413" t="s">
        <v>132</v>
      </c>
      <c r="CD413" t="s">
        <v>500</v>
      </c>
      <c r="CE413" t="s">
        <v>133</v>
      </c>
      <c r="CF413" t="s">
        <v>172</v>
      </c>
      <c r="CG413" t="s">
        <v>135</v>
      </c>
      <c r="CI413" t="s">
        <v>278</v>
      </c>
      <c r="CM413" t="s">
        <v>7</v>
      </c>
    </row>
    <row r="414" spans="1:91">
      <c r="A414" t="s">
        <v>109</v>
      </c>
      <c r="B414" t="s">
        <v>110</v>
      </c>
      <c r="C414" t="s">
        <v>111</v>
      </c>
      <c r="D414" t="s">
        <v>112</v>
      </c>
      <c r="F414" t="s">
        <v>113</v>
      </c>
      <c r="G414" t="s">
        <v>109</v>
      </c>
      <c r="H414">
        <v>1</v>
      </c>
      <c r="I414" s="9">
        <v>0</v>
      </c>
      <c r="J414">
        <v>1</v>
      </c>
      <c r="L414">
        <v>1739095</v>
      </c>
      <c r="M414" t="s">
        <v>7</v>
      </c>
      <c r="N414" t="s">
        <v>451</v>
      </c>
      <c r="O414" s="9">
        <v>0</v>
      </c>
      <c r="P414">
        <v>1739966</v>
      </c>
      <c r="Q414" t="s">
        <v>116</v>
      </c>
      <c r="S414" s="9">
        <v>0</v>
      </c>
      <c r="T414" s="10" t="s">
        <v>272</v>
      </c>
      <c r="U414">
        <v>1739966</v>
      </c>
      <c r="V414">
        <v>1</v>
      </c>
      <c r="W414" t="s">
        <v>118</v>
      </c>
      <c r="X414" t="s">
        <v>119</v>
      </c>
      <c r="Y414">
        <v>0</v>
      </c>
      <c r="Z414" s="16">
        <v>-276.27</v>
      </c>
      <c r="AA414">
        <v>1</v>
      </c>
      <c r="AB414" s="10">
        <v>-276.27</v>
      </c>
      <c r="AC414" t="s">
        <v>120</v>
      </c>
      <c r="AF414" t="s">
        <v>121</v>
      </c>
      <c r="AI414">
        <v>0</v>
      </c>
      <c r="AJ414" s="9">
        <v>0</v>
      </c>
      <c r="AK414" s="9">
        <v>0</v>
      </c>
      <c r="AL414" t="s">
        <v>7</v>
      </c>
      <c r="AM414" t="s">
        <v>120</v>
      </c>
      <c r="AN414" s="9">
        <v>0</v>
      </c>
      <c r="AO414" t="s">
        <v>122</v>
      </c>
      <c r="AP414" t="s">
        <v>7</v>
      </c>
      <c r="AQ414">
        <v>1</v>
      </c>
      <c r="AR414">
        <v>1</v>
      </c>
      <c r="AT414" t="s">
        <v>123</v>
      </c>
      <c r="AU414" t="s">
        <v>124</v>
      </c>
      <c r="AX414" t="s">
        <v>122</v>
      </c>
      <c r="BA414">
        <v>-276.27</v>
      </c>
      <c r="BB414" t="s">
        <v>120</v>
      </c>
      <c r="BC414">
        <v>0</v>
      </c>
      <c r="BE414" t="s">
        <v>125</v>
      </c>
      <c r="BF414">
        <v>1</v>
      </c>
      <c r="BG414">
        <v>19717</v>
      </c>
      <c r="BH414">
        <v>1005199</v>
      </c>
      <c r="BI414" t="s">
        <v>109</v>
      </c>
      <c r="BJ414" t="s">
        <v>126</v>
      </c>
      <c r="BL414" t="s">
        <v>127</v>
      </c>
      <c r="BM414" t="s">
        <v>128</v>
      </c>
      <c r="BN414" t="s">
        <v>129</v>
      </c>
      <c r="BO414">
        <v>85948</v>
      </c>
      <c r="BQ414">
        <v>1370</v>
      </c>
      <c r="BR414">
        <v>526454</v>
      </c>
      <c r="BS414" t="s">
        <v>130</v>
      </c>
      <c r="BT414">
        <v>0</v>
      </c>
      <c r="BU414" t="s">
        <v>109</v>
      </c>
      <c r="BV414">
        <v>0</v>
      </c>
      <c r="BW414" s="9">
        <v>0</v>
      </c>
      <c r="BX414" t="s">
        <v>190</v>
      </c>
      <c r="BY414" t="s">
        <v>543</v>
      </c>
      <c r="BZ414" t="s">
        <v>109</v>
      </c>
      <c r="CA414" t="s">
        <v>132</v>
      </c>
      <c r="CD414" t="s">
        <v>543</v>
      </c>
      <c r="CE414" t="s">
        <v>133</v>
      </c>
      <c r="CF414" t="s">
        <v>172</v>
      </c>
      <c r="CG414" t="s">
        <v>135</v>
      </c>
      <c r="CI414" t="s">
        <v>278</v>
      </c>
      <c r="CM414" t="s">
        <v>7</v>
      </c>
    </row>
    <row r="415" spans="1:91">
      <c r="A415" t="s">
        <v>109</v>
      </c>
      <c r="B415" t="s">
        <v>110</v>
      </c>
      <c r="C415" t="s">
        <v>111</v>
      </c>
      <c r="D415" t="s">
        <v>112</v>
      </c>
      <c r="F415" t="s">
        <v>113</v>
      </c>
      <c r="G415" t="s">
        <v>109</v>
      </c>
      <c r="H415">
        <v>1</v>
      </c>
      <c r="I415" s="9">
        <v>0</v>
      </c>
      <c r="J415">
        <v>1</v>
      </c>
      <c r="L415">
        <v>1735373</v>
      </c>
      <c r="M415" t="s">
        <v>7</v>
      </c>
      <c r="N415" t="s">
        <v>520</v>
      </c>
      <c r="O415" s="9">
        <v>0</v>
      </c>
      <c r="P415">
        <v>1734774</v>
      </c>
      <c r="Q415" t="s">
        <v>116</v>
      </c>
      <c r="S415" s="9">
        <v>0</v>
      </c>
      <c r="T415" s="10" t="s">
        <v>250</v>
      </c>
      <c r="U415">
        <v>1734774</v>
      </c>
      <c r="V415">
        <v>1</v>
      </c>
      <c r="W415" t="s">
        <v>200</v>
      </c>
      <c r="X415" t="s">
        <v>119</v>
      </c>
      <c r="Y415">
        <v>0</v>
      </c>
      <c r="Z415" s="16">
        <v>-2237193824.5799899</v>
      </c>
      <c r="AA415">
        <v>1</v>
      </c>
      <c r="AB415" s="15">
        <v>-2237193824.5799999</v>
      </c>
      <c r="AC415" t="s">
        <v>120</v>
      </c>
      <c r="AF415" t="s">
        <v>121</v>
      </c>
      <c r="AI415">
        <v>0</v>
      </c>
      <c r="AJ415" s="9">
        <v>0</v>
      </c>
      <c r="AK415" s="9">
        <v>0</v>
      </c>
      <c r="AL415" t="s">
        <v>7</v>
      </c>
      <c r="AM415" t="s">
        <v>120</v>
      </c>
      <c r="AN415" s="9">
        <v>0</v>
      </c>
      <c r="AO415" t="s">
        <v>122</v>
      </c>
      <c r="AP415" t="s">
        <v>7</v>
      </c>
      <c r="AQ415">
        <v>1</v>
      </c>
      <c r="AR415">
        <v>1</v>
      </c>
      <c r="AT415" t="s">
        <v>123</v>
      </c>
      <c r="AU415" t="s">
        <v>124</v>
      </c>
      <c r="AX415" t="s">
        <v>120</v>
      </c>
      <c r="BA415">
        <v>-2237193824.5799999</v>
      </c>
      <c r="BB415" t="s">
        <v>120</v>
      </c>
      <c r="BC415">
        <v>0</v>
      </c>
      <c r="BE415" t="s">
        <v>125</v>
      </c>
      <c r="BF415">
        <v>1</v>
      </c>
      <c r="BG415">
        <v>19717</v>
      </c>
      <c r="BH415">
        <v>1005199</v>
      </c>
      <c r="BI415" t="s">
        <v>109</v>
      </c>
      <c r="BJ415" t="s">
        <v>126</v>
      </c>
      <c r="BL415" t="s">
        <v>127</v>
      </c>
      <c r="BM415" t="s">
        <v>128</v>
      </c>
      <c r="BN415" t="s">
        <v>129</v>
      </c>
      <c r="BO415">
        <v>85948</v>
      </c>
      <c r="BQ415">
        <v>0</v>
      </c>
      <c r="BR415">
        <v>758401</v>
      </c>
      <c r="BS415" t="s">
        <v>130</v>
      </c>
      <c r="BT415">
        <v>0</v>
      </c>
      <c r="BU415" t="s">
        <v>109</v>
      </c>
      <c r="BV415">
        <v>0</v>
      </c>
      <c r="BW415" s="9">
        <v>0</v>
      </c>
      <c r="BX415" t="s">
        <v>11</v>
      </c>
      <c r="BY415" t="s">
        <v>254</v>
      </c>
      <c r="BZ415" t="s">
        <v>109</v>
      </c>
      <c r="CA415" t="s">
        <v>149</v>
      </c>
      <c r="CD415" t="s">
        <v>109</v>
      </c>
      <c r="CE415" t="s">
        <v>133</v>
      </c>
      <c r="CF415" t="s">
        <v>172</v>
      </c>
      <c r="CG415" t="s">
        <v>135</v>
      </c>
      <c r="CI415" t="s">
        <v>165</v>
      </c>
      <c r="CJ415" t="s">
        <v>155</v>
      </c>
      <c r="CM415" t="s">
        <v>7</v>
      </c>
    </row>
    <row r="416" spans="1:91">
      <c r="A416" t="s">
        <v>109</v>
      </c>
      <c r="B416" t="s">
        <v>110</v>
      </c>
      <c r="C416" t="s">
        <v>111</v>
      </c>
      <c r="D416" t="s">
        <v>112</v>
      </c>
      <c r="F416" t="s">
        <v>113</v>
      </c>
      <c r="G416" t="s">
        <v>109</v>
      </c>
      <c r="H416">
        <v>1</v>
      </c>
      <c r="I416" s="9">
        <v>0</v>
      </c>
      <c r="J416">
        <v>1</v>
      </c>
      <c r="L416">
        <v>1735271</v>
      </c>
      <c r="M416" t="s">
        <v>7</v>
      </c>
      <c r="N416" t="s">
        <v>520</v>
      </c>
      <c r="O416" s="9">
        <v>0</v>
      </c>
      <c r="P416">
        <v>1734672</v>
      </c>
      <c r="Q416" t="s">
        <v>267</v>
      </c>
      <c r="S416" s="9">
        <v>0</v>
      </c>
      <c r="T416" s="10" t="s">
        <v>117</v>
      </c>
      <c r="U416">
        <v>1734672</v>
      </c>
      <c r="V416">
        <v>2</v>
      </c>
      <c r="W416" t="s">
        <v>200</v>
      </c>
      <c r="X416" t="s">
        <v>119</v>
      </c>
      <c r="Y416">
        <v>0</v>
      </c>
      <c r="Z416" s="16">
        <v>-994841670</v>
      </c>
      <c r="AA416">
        <v>1</v>
      </c>
      <c r="AB416" s="15">
        <v>-994841670</v>
      </c>
      <c r="AC416" t="s">
        <v>120</v>
      </c>
      <c r="AF416" t="s">
        <v>121</v>
      </c>
      <c r="AI416">
        <v>0</v>
      </c>
      <c r="AJ416" s="9">
        <v>0</v>
      </c>
      <c r="AK416" s="9">
        <v>0</v>
      </c>
      <c r="AL416" t="s">
        <v>7</v>
      </c>
      <c r="AM416" t="s">
        <v>120</v>
      </c>
      <c r="AN416" s="9">
        <v>0</v>
      </c>
      <c r="AO416" t="s">
        <v>122</v>
      </c>
      <c r="AP416" t="s">
        <v>7</v>
      </c>
      <c r="AQ416">
        <v>1</v>
      </c>
      <c r="AR416">
        <v>1</v>
      </c>
      <c r="AT416" t="s">
        <v>123</v>
      </c>
      <c r="AU416" t="s">
        <v>124</v>
      </c>
      <c r="AX416" t="s">
        <v>122</v>
      </c>
      <c r="BA416">
        <v>-994841670</v>
      </c>
      <c r="BB416" t="s">
        <v>120</v>
      </c>
      <c r="BC416">
        <v>0</v>
      </c>
      <c r="BE416" t="s">
        <v>125</v>
      </c>
      <c r="BF416">
        <v>1</v>
      </c>
      <c r="BG416">
        <v>19717</v>
      </c>
      <c r="BH416">
        <v>1005199</v>
      </c>
      <c r="BI416" t="s">
        <v>109</v>
      </c>
      <c r="BJ416" t="s">
        <v>126</v>
      </c>
      <c r="BL416" t="s">
        <v>127</v>
      </c>
      <c r="BM416" t="s">
        <v>128</v>
      </c>
      <c r="BN416" t="s">
        <v>129</v>
      </c>
      <c r="BO416">
        <v>85948</v>
      </c>
      <c r="BQ416">
        <v>0</v>
      </c>
      <c r="BR416">
        <v>594236</v>
      </c>
      <c r="BS416" t="s">
        <v>130</v>
      </c>
      <c r="BT416">
        <v>0</v>
      </c>
      <c r="BU416" t="s">
        <v>109</v>
      </c>
      <c r="BV416">
        <v>0</v>
      </c>
      <c r="BW416" s="9">
        <v>0</v>
      </c>
      <c r="BX416" t="s">
        <v>17</v>
      </c>
      <c r="BY416" t="s">
        <v>109</v>
      </c>
      <c r="BZ416" t="s">
        <v>109</v>
      </c>
      <c r="CA416" t="s">
        <v>132</v>
      </c>
      <c r="CD416" t="s">
        <v>109</v>
      </c>
      <c r="CE416" t="s">
        <v>544</v>
      </c>
      <c r="CF416" t="s">
        <v>134</v>
      </c>
      <c r="CG416" t="s">
        <v>135</v>
      </c>
      <c r="CI416" t="s">
        <v>165</v>
      </c>
      <c r="CM416" t="s">
        <v>7</v>
      </c>
    </row>
    <row r="417" spans="1:92">
      <c r="A417" t="s">
        <v>109</v>
      </c>
      <c r="B417" t="s">
        <v>110</v>
      </c>
      <c r="C417" t="s">
        <v>111</v>
      </c>
      <c r="D417" t="s">
        <v>112</v>
      </c>
      <c r="F417" t="s">
        <v>113</v>
      </c>
      <c r="G417" t="s">
        <v>109</v>
      </c>
      <c r="H417">
        <v>1</v>
      </c>
      <c r="I417" s="9">
        <v>0</v>
      </c>
      <c r="J417">
        <v>1</v>
      </c>
      <c r="L417">
        <v>1739365</v>
      </c>
      <c r="M417" t="s">
        <v>7</v>
      </c>
      <c r="N417" t="s">
        <v>445</v>
      </c>
      <c r="O417" s="9">
        <v>0</v>
      </c>
      <c r="P417">
        <v>1740478</v>
      </c>
      <c r="Q417" t="s">
        <v>116</v>
      </c>
      <c r="S417" s="9">
        <v>0</v>
      </c>
      <c r="T417" s="10" t="s">
        <v>280</v>
      </c>
      <c r="U417">
        <v>1740478</v>
      </c>
      <c r="V417">
        <v>1</v>
      </c>
      <c r="W417" t="s">
        <v>118</v>
      </c>
      <c r="X417" t="s">
        <v>119</v>
      </c>
      <c r="Y417">
        <v>0</v>
      </c>
      <c r="Z417" s="16">
        <v>-316741.67</v>
      </c>
      <c r="AA417">
        <v>1</v>
      </c>
      <c r="AB417" s="10">
        <v>-316741.67</v>
      </c>
      <c r="AC417" t="s">
        <v>120</v>
      </c>
      <c r="AF417" t="s">
        <v>121</v>
      </c>
      <c r="AI417">
        <v>0</v>
      </c>
      <c r="AJ417" s="9">
        <v>0</v>
      </c>
      <c r="AK417" s="9">
        <v>0</v>
      </c>
      <c r="AL417" t="s">
        <v>7</v>
      </c>
      <c r="AM417" t="s">
        <v>120</v>
      </c>
      <c r="AN417" s="9">
        <v>0</v>
      </c>
      <c r="AO417" t="s">
        <v>122</v>
      </c>
      <c r="AP417" t="s">
        <v>7</v>
      </c>
      <c r="AQ417">
        <v>1</v>
      </c>
      <c r="AR417">
        <v>1</v>
      </c>
      <c r="AT417" t="s">
        <v>123</v>
      </c>
      <c r="AU417" t="s">
        <v>124</v>
      </c>
      <c r="AX417" t="s">
        <v>120</v>
      </c>
      <c r="BA417">
        <v>-316741.67</v>
      </c>
      <c r="BB417" t="s">
        <v>120</v>
      </c>
      <c r="BC417">
        <v>0</v>
      </c>
      <c r="BE417" t="s">
        <v>125</v>
      </c>
      <c r="BF417">
        <v>1</v>
      </c>
      <c r="BG417">
        <v>19717</v>
      </c>
      <c r="BH417">
        <v>1005199</v>
      </c>
      <c r="BI417" t="s">
        <v>109</v>
      </c>
      <c r="BJ417" t="s">
        <v>126</v>
      </c>
      <c r="BL417" t="s">
        <v>127</v>
      </c>
      <c r="BM417" t="s">
        <v>128</v>
      </c>
      <c r="BN417" t="s">
        <v>129</v>
      </c>
      <c r="BO417">
        <v>85948</v>
      </c>
      <c r="BQ417">
        <v>0</v>
      </c>
      <c r="BR417">
        <v>526745</v>
      </c>
      <c r="BS417" t="s">
        <v>130</v>
      </c>
      <c r="BT417">
        <v>0</v>
      </c>
      <c r="BU417" t="s">
        <v>109</v>
      </c>
      <c r="BV417">
        <v>0</v>
      </c>
      <c r="BW417" s="9">
        <v>0</v>
      </c>
      <c r="BX417" t="s">
        <v>451</v>
      </c>
      <c r="BY417" t="s">
        <v>545</v>
      </c>
      <c r="BZ417" t="s">
        <v>109</v>
      </c>
      <c r="CA417" t="s">
        <v>149</v>
      </c>
      <c r="CD417" t="s">
        <v>545</v>
      </c>
      <c r="CE417" t="s">
        <v>133</v>
      </c>
      <c r="CF417" t="s">
        <v>172</v>
      </c>
      <c r="CG417" t="s">
        <v>135</v>
      </c>
      <c r="CI417" t="s">
        <v>281</v>
      </c>
      <c r="CM417" t="s">
        <v>7</v>
      </c>
    </row>
    <row r="418" spans="1:92">
      <c r="A418" t="s">
        <v>109</v>
      </c>
      <c r="B418" t="s">
        <v>110</v>
      </c>
      <c r="C418" t="s">
        <v>111</v>
      </c>
      <c r="D418" t="s">
        <v>112</v>
      </c>
      <c r="F418" t="s">
        <v>113</v>
      </c>
      <c r="G418" t="s">
        <v>109</v>
      </c>
      <c r="H418">
        <v>1</v>
      </c>
      <c r="I418" s="9">
        <v>0</v>
      </c>
      <c r="J418">
        <v>1</v>
      </c>
      <c r="L418">
        <v>1739133</v>
      </c>
      <c r="M418" t="s">
        <v>7</v>
      </c>
      <c r="N418" t="s">
        <v>451</v>
      </c>
      <c r="O418" s="9">
        <v>0</v>
      </c>
      <c r="P418">
        <v>1740036</v>
      </c>
      <c r="Q418" t="s">
        <v>116</v>
      </c>
      <c r="S418" s="9">
        <v>0</v>
      </c>
      <c r="T418" s="10" t="s">
        <v>272</v>
      </c>
      <c r="U418">
        <v>1740036</v>
      </c>
      <c r="V418">
        <v>1</v>
      </c>
      <c r="W418" t="s">
        <v>118</v>
      </c>
      <c r="X418" t="s">
        <v>119</v>
      </c>
      <c r="Y418">
        <v>0</v>
      </c>
      <c r="Z418" s="16">
        <v>-1177.47</v>
      </c>
      <c r="AA418">
        <v>1</v>
      </c>
      <c r="AB418" s="10">
        <v>-1177.47</v>
      </c>
      <c r="AC418" t="s">
        <v>120</v>
      </c>
      <c r="AF418" t="s">
        <v>121</v>
      </c>
      <c r="AI418">
        <v>0</v>
      </c>
      <c r="AJ418" s="9">
        <v>0</v>
      </c>
      <c r="AK418" s="9">
        <v>0</v>
      </c>
      <c r="AL418" t="s">
        <v>7</v>
      </c>
      <c r="AM418" t="s">
        <v>120</v>
      </c>
      <c r="AN418" s="9">
        <v>0</v>
      </c>
      <c r="AO418" t="s">
        <v>122</v>
      </c>
      <c r="AP418" t="s">
        <v>7</v>
      </c>
      <c r="AQ418">
        <v>1</v>
      </c>
      <c r="AR418">
        <v>1</v>
      </c>
      <c r="AT418" t="s">
        <v>123</v>
      </c>
      <c r="AU418" t="s">
        <v>124</v>
      </c>
      <c r="AX418" t="s">
        <v>122</v>
      </c>
      <c r="BA418">
        <v>-1177.47</v>
      </c>
      <c r="BB418" t="s">
        <v>120</v>
      </c>
      <c r="BC418">
        <v>0</v>
      </c>
      <c r="BE418" t="s">
        <v>125</v>
      </c>
      <c r="BF418">
        <v>1</v>
      </c>
      <c r="BG418">
        <v>19717</v>
      </c>
      <c r="BH418">
        <v>1005199</v>
      </c>
      <c r="BI418" t="s">
        <v>109</v>
      </c>
      <c r="BJ418" t="s">
        <v>126</v>
      </c>
      <c r="BL418" t="s">
        <v>127</v>
      </c>
      <c r="BM418" t="s">
        <v>128</v>
      </c>
      <c r="BN418" t="s">
        <v>129</v>
      </c>
      <c r="BO418">
        <v>85948</v>
      </c>
      <c r="BQ418">
        <v>1370</v>
      </c>
      <c r="BR418">
        <v>521766</v>
      </c>
      <c r="BS418" t="s">
        <v>130</v>
      </c>
      <c r="BT418">
        <v>0</v>
      </c>
      <c r="BU418" t="s">
        <v>109</v>
      </c>
      <c r="BV418">
        <v>0</v>
      </c>
      <c r="BW418" s="9">
        <v>0</v>
      </c>
      <c r="BX418" t="s">
        <v>190</v>
      </c>
      <c r="BY418" t="s">
        <v>490</v>
      </c>
      <c r="BZ418" t="s">
        <v>109</v>
      </c>
      <c r="CA418" t="s">
        <v>132</v>
      </c>
      <c r="CD418" t="s">
        <v>490</v>
      </c>
      <c r="CE418" t="s">
        <v>133</v>
      </c>
      <c r="CF418" t="s">
        <v>172</v>
      </c>
      <c r="CG418" t="s">
        <v>135</v>
      </c>
      <c r="CI418" t="s">
        <v>278</v>
      </c>
      <c r="CM418" t="s">
        <v>7</v>
      </c>
    </row>
    <row r="419" spans="1:92">
      <c r="A419" t="s">
        <v>109</v>
      </c>
      <c r="B419" t="s">
        <v>110</v>
      </c>
      <c r="C419" t="s">
        <v>111</v>
      </c>
      <c r="D419" t="s">
        <v>112</v>
      </c>
      <c r="F419" t="s">
        <v>113</v>
      </c>
      <c r="G419" t="s">
        <v>109</v>
      </c>
      <c r="H419">
        <v>1</v>
      </c>
      <c r="I419" s="9">
        <v>0</v>
      </c>
      <c r="J419">
        <v>1</v>
      </c>
      <c r="L419">
        <v>1735372</v>
      </c>
      <c r="M419" t="s">
        <v>7</v>
      </c>
      <c r="N419" t="s">
        <v>520</v>
      </c>
      <c r="O419" s="9">
        <v>0</v>
      </c>
      <c r="P419">
        <v>1734773</v>
      </c>
      <c r="Q419" t="s">
        <v>116</v>
      </c>
      <c r="S419" s="9">
        <v>0</v>
      </c>
      <c r="T419" s="10" t="s">
        <v>250</v>
      </c>
      <c r="U419">
        <v>1734773</v>
      </c>
      <c r="V419">
        <v>1</v>
      </c>
      <c r="W419" t="s">
        <v>200</v>
      </c>
      <c r="X419" t="s">
        <v>119</v>
      </c>
      <c r="Y419">
        <v>0</v>
      </c>
      <c r="Z419" s="16">
        <v>-4156535253.6199899</v>
      </c>
      <c r="AA419">
        <v>1</v>
      </c>
      <c r="AB419" s="15">
        <v>-4156535253.6199999</v>
      </c>
      <c r="AC419" t="s">
        <v>120</v>
      </c>
      <c r="AF419" t="s">
        <v>121</v>
      </c>
      <c r="AI419">
        <v>0</v>
      </c>
      <c r="AJ419" s="9">
        <v>0</v>
      </c>
      <c r="AK419" s="9">
        <v>0</v>
      </c>
      <c r="AL419" t="s">
        <v>7</v>
      </c>
      <c r="AM419" t="s">
        <v>120</v>
      </c>
      <c r="AN419" s="9">
        <v>0</v>
      </c>
      <c r="AO419" t="s">
        <v>122</v>
      </c>
      <c r="AP419" t="s">
        <v>7</v>
      </c>
      <c r="AQ419">
        <v>1</v>
      </c>
      <c r="AR419">
        <v>1</v>
      </c>
      <c r="AT419" t="s">
        <v>123</v>
      </c>
      <c r="AU419" t="s">
        <v>124</v>
      </c>
      <c r="AX419" t="s">
        <v>120</v>
      </c>
      <c r="BA419">
        <v>-4156535253.6199999</v>
      </c>
      <c r="BB419" t="s">
        <v>120</v>
      </c>
      <c r="BC419">
        <v>0</v>
      </c>
      <c r="BE419" t="s">
        <v>125</v>
      </c>
      <c r="BF419">
        <v>1</v>
      </c>
      <c r="BG419">
        <v>19717</v>
      </c>
      <c r="BH419">
        <v>1005199</v>
      </c>
      <c r="BI419" t="s">
        <v>109</v>
      </c>
      <c r="BJ419" t="s">
        <v>126</v>
      </c>
      <c r="BL419" t="s">
        <v>127</v>
      </c>
      <c r="BM419" t="s">
        <v>128</v>
      </c>
      <c r="BN419" t="s">
        <v>129</v>
      </c>
      <c r="BO419">
        <v>85948</v>
      </c>
      <c r="BQ419">
        <v>0</v>
      </c>
      <c r="BR419">
        <v>758458</v>
      </c>
      <c r="BS419" t="s">
        <v>130</v>
      </c>
      <c r="BT419">
        <v>0</v>
      </c>
      <c r="BU419" t="s">
        <v>109</v>
      </c>
      <c r="BV419">
        <v>0</v>
      </c>
      <c r="BW419" s="9">
        <v>0</v>
      </c>
      <c r="BX419" t="s">
        <v>13</v>
      </c>
      <c r="BY419" t="s">
        <v>254</v>
      </c>
      <c r="BZ419" t="s">
        <v>109</v>
      </c>
      <c r="CA419" t="s">
        <v>149</v>
      </c>
      <c r="CD419" t="s">
        <v>109</v>
      </c>
      <c r="CE419" t="s">
        <v>133</v>
      </c>
      <c r="CF419" t="s">
        <v>172</v>
      </c>
      <c r="CG419" t="s">
        <v>135</v>
      </c>
      <c r="CI419" t="s">
        <v>165</v>
      </c>
      <c r="CJ419" t="s">
        <v>155</v>
      </c>
      <c r="CM419" t="s">
        <v>7</v>
      </c>
    </row>
    <row r="420" spans="1:92">
      <c r="A420" t="s">
        <v>109</v>
      </c>
      <c r="B420" t="s">
        <v>110</v>
      </c>
      <c r="C420" t="s">
        <v>111</v>
      </c>
      <c r="D420" t="s">
        <v>112</v>
      </c>
      <c r="F420" t="s">
        <v>113</v>
      </c>
      <c r="G420" t="s">
        <v>109</v>
      </c>
      <c r="H420">
        <v>1</v>
      </c>
      <c r="I420" s="9">
        <v>0</v>
      </c>
      <c r="J420">
        <v>1</v>
      </c>
      <c r="L420">
        <v>1740940</v>
      </c>
      <c r="M420" t="s">
        <v>7</v>
      </c>
      <c r="N420" t="s">
        <v>451</v>
      </c>
      <c r="O420" s="9">
        <v>0</v>
      </c>
      <c r="P420">
        <v>1743543</v>
      </c>
      <c r="Q420" t="s">
        <v>116</v>
      </c>
      <c r="S420" s="9">
        <v>0</v>
      </c>
      <c r="T420" s="10" t="s">
        <v>272</v>
      </c>
      <c r="U420">
        <v>1743543</v>
      </c>
      <c r="V420">
        <v>1</v>
      </c>
      <c r="W420" t="s">
        <v>118</v>
      </c>
      <c r="X420" t="s">
        <v>119</v>
      </c>
      <c r="Y420">
        <v>0</v>
      </c>
      <c r="Z420" s="16">
        <v>-3192.67</v>
      </c>
      <c r="AA420">
        <v>1</v>
      </c>
      <c r="AB420" s="10">
        <v>-3192.67</v>
      </c>
      <c r="AC420" t="s">
        <v>120</v>
      </c>
      <c r="AF420" t="s">
        <v>121</v>
      </c>
      <c r="AI420">
        <v>0</v>
      </c>
      <c r="AJ420" s="9">
        <v>0</v>
      </c>
      <c r="AK420" s="9">
        <v>0</v>
      </c>
      <c r="AL420" t="s">
        <v>7</v>
      </c>
      <c r="AM420" t="s">
        <v>120</v>
      </c>
      <c r="AN420" s="9">
        <v>0</v>
      </c>
      <c r="AO420" t="s">
        <v>122</v>
      </c>
      <c r="AP420" t="s">
        <v>7</v>
      </c>
      <c r="AQ420">
        <v>1</v>
      </c>
      <c r="AR420">
        <v>1</v>
      </c>
      <c r="AT420" t="s">
        <v>123</v>
      </c>
      <c r="AU420" t="s">
        <v>124</v>
      </c>
      <c r="AX420" t="s">
        <v>122</v>
      </c>
      <c r="BA420">
        <v>-3192.67</v>
      </c>
      <c r="BB420" t="s">
        <v>120</v>
      </c>
      <c r="BC420">
        <v>0</v>
      </c>
      <c r="BE420" t="s">
        <v>125</v>
      </c>
      <c r="BF420">
        <v>1</v>
      </c>
      <c r="BG420">
        <v>19717</v>
      </c>
      <c r="BH420">
        <v>1005199</v>
      </c>
      <c r="BI420" t="s">
        <v>109</v>
      </c>
      <c r="BJ420" t="s">
        <v>126</v>
      </c>
      <c r="BL420" t="s">
        <v>127</v>
      </c>
      <c r="BM420" t="s">
        <v>128</v>
      </c>
      <c r="BN420" t="s">
        <v>129</v>
      </c>
      <c r="BO420">
        <v>85948</v>
      </c>
      <c r="BQ420">
        <v>1370</v>
      </c>
      <c r="BR420">
        <v>520535</v>
      </c>
      <c r="BS420" t="s">
        <v>130</v>
      </c>
      <c r="BT420">
        <v>0</v>
      </c>
      <c r="BU420" t="s">
        <v>109</v>
      </c>
      <c r="BV420">
        <v>0</v>
      </c>
      <c r="BW420" s="9">
        <v>0</v>
      </c>
      <c r="BX420" t="s">
        <v>190</v>
      </c>
      <c r="BY420" t="s">
        <v>509</v>
      </c>
      <c r="BZ420" t="s">
        <v>109</v>
      </c>
      <c r="CA420" t="s">
        <v>132</v>
      </c>
      <c r="CD420" t="s">
        <v>509</v>
      </c>
      <c r="CE420" t="s">
        <v>133</v>
      </c>
      <c r="CF420" t="s">
        <v>172</v>
      </c>
      <c r="CG420" t="s">
        <v>135</v>
      </c>
      <c r="CI420" t="s">
        <v>278</v>
      </c>
      <c r="CM420" t="s">
        <v>7</v>
      </c>
    </row>
    <row r="421" spans="1:92">
      <c r="A421" t="s">
        <v>109</v>
      </c>
      <c r="B421" t="s">
        <v>110</v>
      </c>
      <c r="C421" t="s">
        <v>111</v>
      </c>
      <c r="D421" t="s">
        <v>112</v>
      </c>
      <c r="F421" t="s">
        <v>113</v>
      </c>
      <c r="G421" t="s">
        <v>109</v>
      </c>
      <c r="H421">
        <v>1</v>
      </c>
      <c r="I421" s="9">
        <v>0</v>
      </c>
      <c r="J421">
        <v>1</v>
      </c>
      <c r="L421">
        <v>1741244</v>
      </c>
      <c r="M421" t="s">
        <v>7</v>
      </c>
      <c r="N421" t="s">
        <v>451</v>
      </c>
      <c r="O421" s="9">
        <v>0</v>
      </c>
      <c r="P421">
        <v>1744147</v>
      </c>
      <c r="Q421" t="s">
        <v>116</v>
      </c>
      <c r="S421" s="9">
        <v>0</v>
      </c>
      <c r="T421" s="10" t="s">
        <v>272</v>
      </c>
      <c r="U421">
        <v>1744147</v>
      </c>
      <c r="V421">
        <v>1</v>
      </c>
      <c r="W421" t="s">
        <v>118</v>
      </c>
      <c r="X421" t="s">
        <v>119</v>
      </c>
      <c r="Y421">
        <v>0</v>
      </c>
      <c r="Z421" s="16">
        <v>-736.91</v>
      </c>
      <c r="AA421">
        <v>1</v>
      </c>
      <c r="AB421" s="10">
        <v>-736.91</v>
      </c>
      <c r="AC421" t="s">
        <v>120</v>
      </c>
      <c r="AF421" t="s">
        <v>121</v>
      </c>
      <c r="AI421">
        <v>0</v>
      </c>
      <c r="AJ421" s="9">
        <v>0</v>
      </c>
      <c r="AK421" s="9">
        <v>0</v>
      </c>
      <c r="AL421" t="s">
        <v>7</v>
      </c>
      <c r="AM421" t="s">
        <v>120</v>
      </c>
      <c r="AN421" s="9">
        <v>0</v>
      </c>
      <c r="AO421" t="s">
        <v>122</v>
      </c>
      <c r="AP421" t="s">
        <v>7</v>
      </c>
      <c r="AQ421">
        <v>1</v>
      </c>
      <c r="AR421">
        <v>1</v>
      </c>
      <c r="AT421" t="s">
        <v>123</v>
      </c>
      <c r="AU421" t="s">
        <v>124</v>
      </c>
      <c r="AX421" t="s">
        <v>122</v>
      </c>
      <c r="BA421">
        <v>-736.91</v>
      </c>
      <c r="BB421" t="s">
        <v>120</v>
      </c>
      <c r="BC421">
        <v>0</v>
      </c>
      <c r="BE421" t="s">
        <v>125</v>
      </c>
      <c r="BF421">
        <v>1</v>
      </c>
      <c r="BG421">
        <v>19717</v>
      </c>
      <c r="BH421">
        <v>1005199</v>
      </c>
      <c r="BI421" t="s">
        <v>109</v>
      </c>
      <c r="BJ421" t="s">
        <v>126</v>
      </c>
      <c r="BL421" t="s">
        <v>127</v>
      </c>
      <c r="BM421" t="s">
        <v>128</v>
      </c>
      <c r="BN421" t="s">
        <v>129</v>
      </c>
      <c r="BO421">
        <v>85948</v>
      </c>
      <c r="BQ421">
        <v>1370</v>
      </c>
      <c r="BR421">
        <v>523014</v>
      </c>
      <c r="BS421" t="s">
        <v>130</v>
      </c>
      <c r="BT421">
        <v>0</v>
      </c>
      <c r="BU421" t="s">
        <v>109</v>
      </c>
      <c r="BV421">
        <v>0</v>
      </c>
      <c r="BW421" s="9">
        <v>0</v>
      </c>
      <c r="BX421" t="s">
        <v>190</v>
      </c>
      <c r="BY421" t="s">
        <v>546</v>
      </c>
      <c r="BZ421" t="s">
        <v>109</v>
      </c>
      <c r="CA421" t="s">
        <v>132</v>
      </c>
      <c r="CD421" t="s">
        <v>546</v>
      </c>
      <c r="CE421" t="s">
        <v>133</v>
      </c>
      <c r="CF421" t="s">
        <v>172</v>
      </c>
      <c r="CG421" t="s">
        <v>135</v>
      </c>
      <c r="CI421" t="s">
        <v>278</v>
      </c>
      <c r="CM421" t="s">
        <v>7</v>
      </c>
    </row>
    <row r="422" spans="1:92">
      <c r="A422" t="s">
        <v>109</v>
      </c>
      <c r="B422" t="s">
        <v>110</v>
      </c>
      <c r="C422" t="s">
        <v>111</v>
      </c>
      <c r="D422" t="s">
        <v>112</v>
      </c>
      <c r="F422" t="s">
        <v>113</v>
      </c>
      <c r="G422" t="s">
        <v>109</v>
      </c>
      <c r="H422">
        <v>1</v>
      </c>
      <c r="I422" s="9">
        <v>0</v>
      </c>
      <c r="J422">
        <v>1</v>
      </c>
      <c r="L422">
        <v>1743034</v>
      </c>
      <c r="M422" t="s">
        <v>7</v>
      </c>
      <c r="N422" t="s">
        <v>451</v>
      </c>
      <c r="O422" s="9">
        <v>0</v>
      </c>
      <c r="P422">
        <v>1747639</v>
      </c>
      <c r="Q422" t="s">
        <v>116</v>
      </c>
      <c r="S422" s="9">
        <v>0</v>
      </c>
      <c r="T422" s="10" t="s">
        <v>272</v>
      </c>
      <c r="U422">
        <v>1747639</v>
      </c>
      <c r="V422">
        <v>1</v>
      </c>
      <c r="W422" t="s">
        <v>118</v>
      </c>
      <c r="X422" t="s">
        <v>119</v>
      </c>
      <c r="Y422">
        <v>0</v>
      </c>
      <c r="Z422" s="16">
        <v>-83621.53</v>
      </c>
      <c r="AA422">
        <v>1</v>
      </c>
      <c r="AB422" s="10">
        <v>-83621.53</v>
      </c>
      <c r="AC422" t="s">
        <v>120</v>
      </c>
      <c r="AF422" t="s">
        <v>121</v>
      </c>
      <c r="AI422">
        <v>0</v>
      </c>
      <c r="AJ422" s="9">
        <v>0</v>
      </c>
      <c r="AK422" s="9">
        <v>0</v>
      </c>
      <c r="AL422" t="s">
        <v>7</v>
      </c>
      <c r="AM422" t="s">
        <v>120</v>
      </c>
      <c r="AN422" s="9">
        <v>0</v>
      </c>
      <c r="AO422" t="s">
        <v>122</v>
      </c>
      <c r="AP422" t="s">
        <v>7</v>
      </c>
      <c r="AQ422">
        <v>1</v>
      </c>
      <c r="AR422">
        <v>1</v>
      </c>
      <c r="AT422" t="s">
        <v>123</v>
      </c>
      <c r="AU422" t="s">
        <v>124</v>
      </c>
      <c r="AX422" t="s">
        <v>122</v>
      </c>
      <c r="BA422">
        <v>-83621.53</v>
      </c>
      <c r="BB422" t="s">
        <v>120</v>
      </c>
      <c r="BC422">
        <v>0</v>
      </c>
      <c r="BE422" t="s">
        <v>125</v>
      </c>
      <c r="BF422">
        <v>1</v>
      </c>
      <c r="BG422">
        <v>19717</v>
      </c>
      <c r="BH422">
        <v>1005199</v>
      </c>
      <c r="BI422" t="s">
        <v>109</v>
      </c>
      <c r="BJ422" t="s">
        <v>126</v>
      </c>
      <c r="BL422" t="s">
        <v>127</v>
      </c>
      <c r="BM422" t="s">
        <v>128</v>
      </c>
      <c r="BN422" t="s">
        <v>129</v>
      </c>
      <c r="BO422">
        <v>85948</v>
      </c>
      <c r="BQ422">
        <v>1370</v>
      </c>
      <c r="BR422">
        <v>524865</v>
      </c>
      <c r="BS422" t="s">
        <v>130</v>
      </c>
      <c r="BT422">
        <v>0</v>
      </c>
      <c r="BU422" t="s">
        <v>109</v>
      </c>
      <c r="BV422">
        <v>0</v>
      </c>
      <c r="BW422" s="9">
        <v>0</v>
      </c>
      <c r="BX422" t="s">
        <v>190</v>
      </c>
      <c r="BY422" t="s">
        <v>503</v>
      </c>
      <c r="BZ422" t="s">
        <v>109</v>
      </c>
      <c r="CA422" t="s">
        <v>132</v>
      </c>
      <c r="CD422" t="s">
        <v>503</v>
      </c>
      <c r="CE422" t="s">
        <v>133</v>
      </c>
      <c r="CF422" t="s">
        <v>172</v>
      </c>
      <c r="CG422" t="s">
        <v>135</v>
      </c>
      <c r="CI422" t="s">
        <v>278</v>
      </c>
      <c r="CM422" t="s">
        <v>7</v>
      </c>
    </row>
    <row r="423" spans="1:92">
      <c r="A423" t="s">
        <v>109</v>
      </c>
      <c r="B423" t="s">
        <v>110</v>
      </c>
      <c r="C423" t="s">
        <v>111</v>
      </c>
      <c r="D423" t="s">
        <v>112</v>
      </c>
      <c r="F423" t="s">
        <v>113</v>
      </c>
      <c r="G423" t="s">
        <v>109</v>
      </c>
      <c r="H423">
        <v>1</v>
      </c>
      <c r="I423" s="9">
        <v>0</v>
      </c>
      <c r="J423">
        <v>1</v>
      </c>
      <c r="L423">
        <v>1739374</v>
      </c>
      <c r="M423" t="s">
        <v>7</v>
      </c>
      <c r="N423" t="s">
        <v>445</v>
      </c>
      <c r="O423" s="9">
        <v>0</v>
      </c>
      <c r="P423">
        <v>1740493</v>
      </c>
      <c r="Q423" t="s">
        <v>116</v>
      </c>
      <c r="S423" s="9">
        <v>0</v>
      </c>
      <c r="T423" s="10" t="s">
        <v>280</v>
      </c>
      <c r="U423">
        <v>1740493</v>
      </c>
      <c r="V423">
        <v>1</v>
      </c>
      <c r="W423" t="s">
        <v>118</v>
      </c>
      <c r="X423" t="s">
        <v>119</v>
      </c>
      <c r="Y423">
        <v>0</v>
      </c>
      <c r="Z423" s="16">
        <v>-344210.89</v>
      </c>
      <c r="AA423">
        <v>1</v>
      </c>
      <c r="AB423" s="10">
        <v>-344210.89</v>
      </c>
      <c r="AC423" t="s">
        <v>120</v>
      </c>
      <c r="AF423" t="s">
        <v>121</v>
      </c>
      <c r="AI423">
        <v>0</v>
      </c>
      <c r="AJ423" s="9">
        <v>0</v>
      </c>
      <c r="AK423" s="9">
        <v>0</v>
      </c>
      <c r="AL423" t="s">
        <v>7</v>
      </c>
      <c r="AM423" t="s">
        <v>120</v>
      </c>
      <c r="AN423" s="9">
        <v>0</v>
      </c>
      <c r="AO423" t="s">
        <v>122</v>
      </c>
      <c r="AP423" t="s">
        <v>7</v>
      </c>
      <c r="AQ423">
        <v>1</v>
      </c>
      <c r="AR423">
        <v>1</v>
      </c>
      <c r="AT423" t="s">
        <v>123</v>
      </c>
      <c r="AU423" t="s">
        <v>124</v>
      </c>
      <c r="AX423" t="s">
        <v>120</v>
      </c>
      <c r="BA423">
        <v>-344210.89</v>
      </c>
      <c r="BB423" t="s">
        <v>120</v>
      </c>
      <c r="BC423">
        <v>0</v>
      </c>
      <c r="BE423" t="s">
        <v>125</v>
      </c>
      <c r="BF423">
        <v>1</v>
      </c>
      <c r="BG423">
        <v>19717</v>
      </c>
      <c r="BH423">
        <v>1005199</v>
      </c>
      <c r="BI423" t="s">
        <v>109</v>
      </c>
      <c r="BJ423" t="s">
        <v>126</v>
      </c>
      <c r="BL423" t="s">
        <v>127</v>
      </c>
      <c r="BM423" t="s">
        <v>128</v>
      </c>
      <c r="BN423" t="s">
        <v>129</v>
      </c>
      <c r="BO423">
        <v>85948</v>
      </c>
      <c r="BQ423">
        <v>0</v>
      </c>
      <c r="BR423">
        <v>526777</v>
      </c>
      <c r="BS423" t="s">
        <v>130</v>
      </c>
      <c r="BT423">
        <v>0</v>
      </c>
      <c r="BU423" t="s">
        <v>109</v>
      </c>
      <c r="BV423">
        <v>0</v>
      </c>
      <c r="BW423" s="9">
        <v>0</v>
      </c>
      <c r="BX423" t="s">
        <v>451</v>
      </c>
      <c r="BY423" t="s">
        <v>547</v>
      </c>
      <c r="BZ423" t="s">
        <v>109</v>
      </c>
      <c r="CA423" t="s">
        <v>149</v>
      </c>
      <c r="CD423" t="s">
        <v>547</v>
      </c>
      <c r="CE423" t="s">
        <v>133</v>
      </c>
      <c r="CF423" t="s">
        <v>172</v>
      </c>
      <c r="CG423" t="s">
        <v>135</v>
      </c>
      <c r="CI423" t="s">
        <v>281</v>
      </c>
      <c r="CM423" t="s">
        <v>7</v>
      </c>
    </row>
    <row r="424" spans="1:92">
      <c r="A424" t="s">
        <v>109</v>
      </c>
      <c r="B424" t="s">
        <v>110</v>
      </c>
      <c r="C424" t="s">
        <v>111</v>
      </c>
      <c r="D424" t="s">
        <v>112</v>
      </c>
      <c r="F424" t="s">
        <v>113</v>
      </c>
      <c r="G424" t="s">
        <v>109</v>
      </c>
      <c r="H424">
        <v>1</v>
      </c>
      <c r="I424" s="9">
        <v>0</v>
      </c>
      <c r="J424">
        <v>1</v>
      </c>
      <c r="L424">
        <v>1739076</v>
      </c>
      <c r="M424" t="s">
        <v>7</v>
      </c>
      <c r="N424" t="s">
        <v>451</v>
      </c>
      <c r="O424" s="9">
        <v>0</v>
      </c>
      <c r="P424">
        <v>1739931</v>
      </c>
      <c r="Q424" t="s">
        <v>116</v>
      </c>
      <c r="S424" s="9">
        <v>0</v>
      </c>
      <c r="T424" s="10" t="s">
        <v>272</v>
      </c>
      <c r="U424">
        <v>1739931</v>
      </c>
      <c r="V424">
        <v>1</v>
      </c>
      <c r="W424" t="s">
        <v>118</v>
      </c>
      <c r="X424" t="s">
        <v>119</v>
      </c>
      <c r="Y424">
        <v>0</v>
      </c>
      <c r="Z424" s="16">
        <v>-482577.91</v>
      </c>
      <c r="AA424">
        <v>1</v>
      </c>
      <c r="AB424" s="10">
        <v>-482577.91</v>
      </c>
      <c r="AC424" t="s">
        <v>120</v>
      </c>
      <c r="AF424" t="s">
        <v>121</v>
      </c>
      <c r="AI424">
        <v>0</v>
      </c>
      <c r="AJ424" s="9">
        <v>0</v>
      </c>
      <c r="AK424" s="9">
        <v>0</v>
      </c>
      <c r="AL424" t="s">
        <v>7</v>
      </c>
      <c r="AM424" t="s">
        <v>120</v>
      </c>
      <c r="AN424" s="9">
        <v>0</v>
      </c>
      <c r="AO424" t="s">
        <v>122</v>
      </c>
      <c r="AP424" t="s">
        <v>7</v>
      </c>
      <c r="AQ424">
        <v>1</v>
      </c>
      <c r="AR424">
        <v>1</v>
      </c>
      <c r="AT424" t="s">
        <v>123</v>
      </c>
      <c r="AU424" t="s">
        <v>124</v>
      </c>
      <c r="AX424" t="s">
        <v>122</v>
      </c>
      <c r="BA424">
        <v>-482577.91</v>
      </c>
      <c r="BB424" t="s">
        <v>120</v>
      </c>
      <c r="BC424">
        <v>0</v>
      </c>
      <c r="BE424" t="s">
        <v>125</v>
      </c>
      <c r="BF424">
        <v>1</v>
      </c>
      <c r="BG424">
        <v>19717</v>
      </c>
      <c r="BH424">
        <v>1005199</v>
      </c>
      <c r="BI424" t="s">
        <v>109</v>
      </c>
      <c r="BJ424" t="s">
        <v>126</v>
      </c>
      <c r="BL424" t="s">
        <v>127</v>
      </c>
      <c r="BM424" t="s">
        <v>128</v>
      </c>
      <c r="BN424" t="s">
        <v>129</v>
      </c>
      <c r="BO424">
        <v>85948</v>
      </c>
      <c r="BQ424">
        <v>1370</v>
      </c>
      <c r="BR424">
        <v>523596</v>
      </c>
      <c r="BS424" t="s">
        <v>130</v>
      </c>
      <c r="BT424">
        <v>0</v>
      </c>
      <c r="BU424" t="s">
        <v>109</v>
      </c>
      <c r="BV424">
        <v>0</v>
      </c>
      <c r="BW424" s="9">
        <v>0</v>
      </c>
      <c r="BX424" t="s">
        <v>190</v>
      </c>
      <c r="BY424" t="s">
        <v>504</v>
      </c>
      <c r="BZ424" t="s">
        <v>109</v>
      </c>
      <c r="CA424" t="s">
        <v>132</v>
      </c>
      <c r="CD424" t="s">
        <v>504</v>
      </c>
      <c r="CE424" t="s">
        <v>133</v>
      </c>
      <c r="CF424" t="s">
        <v>172</v>
      </c>
      <c r="CG424" t="s">
        <v>135</v>
      </c>
      <c r="CI424" t="s">
        <v>278</v>
      </c>
      <c r="CM424" t="s">
        <v>7</v>
      </c>
    </row>
    <row r="425" spans="1:92">
      <c r="A425" t="s">
        <v>109</v>
      </c>
      <c r="B425" t="s">
        <v>174</v>
      </c>
      <c r="C425" t="s">
        <v>175</v>
      </c>
      <c r="D425" t="s">
        <v>176</v>
      </c>
      <c r="F425" t="s">
        <v>113</v>
      </c>
      <c r="G425" t="s">
        <v>109</v>
      </c>
      <c r="H425">
        <v>1</v>
      </c>
      <c r="I425" s="9">
        <v>0</v>
      </c>
      <c r="J425">
        <v>1</v>
      </c>
      <c r="K425" t="s">
        <v>548</v>
      </c>
      <c r="L425">
        <v>1732140</v>
      </c>
      <c r="M425" t="s">
        <v>7</v>
      </c>
      <c r="N425" t="s">
        <v>377</v>
      </c>
      <c r="O425" s="9">
        <v>0</v>
      </c>
      <c r="P425">
        <v>1731521</v>
      </c>
      <c r="Q425" t="s">
        <v>416</v>
      </c>
      <c r="R425" t="s">
        <v>378</v>
      </c>
      <c r="S425" s="9">
        <v>0</v>
      </c>
      <c r="T425" s="10" t="s">
        <v>461</v>
      </c>
      <c r="U425">
        <v>1731521</v>
      </c>
      <c r="V425">
        <v>2</v>
      </c>
      <c r="W425" t="s">
        <v>118</v>
      </c>
      <c r="X425" t="s">
        <v>119</v>
      </c>
      <c r="Y425">
        <v>181</v>
      </c>
      <c r="Z425" s="16">
        <v>1227500</v>
      </c>
      <c r="AA425">
        <v>1</v>
      </c>
      <c r="AB425" s="10">
        <v>1227500</v>
      </c>
      <c r="AC425" t="s">
        <v>120</v>
      </c>
      <c r="AD425" t="s">
        <v>385</v>
      </c>
      <c r="AE425" t="s">
        <v>109</v>
      </c>
      <c r="AF425" t="s">
        <v>121</v>
      </c>
      <c r="AI425">
        <v>0</v>
      </c>
      <c r="AJ425">
        <v>50000000</v>
      </c>
      <c r="AK425">
        <v>4.91</v>
      </c>
      <c r="AL425" t="s">
        <v>7</v>
      </c>
      <c r="AM425" t="s">
        <v>120</v>
      </c>
      <c r="AN425" s="9">
        <v>0</v>
      </c>
      <c r="AO425" t="s">
        <v>122</v>
      </c>
      <c r="AP425" t="s">
        <v>7</v>
      </c>
      <c r="AQ425">
        <v>1</v>
      </c>
      <c r="AR425">
        <v>1</v>
      </c>
      <c r="AT425" t="s">
        <v>123</v>
      </c>
      <c r="AU425" t="s">
        <v>113</v>
      </c>
      <c r="AW425" t="s">
        <v>7</v>
      </c>
      <c r="AX425" t="s">
        <v>120</v>
      </c>
      <c r="BA425">
        <v>1227500</v>
      </c>
      <c r="BB425" t="s">
        <v>120</v>
      </c>
      <c r="BC425">
        <v>2</v>
      </c>
      <c r="BE425" t="s">
        <v>125</v>
      </c>
      <c r="BF425">
        <v>1</v>
      </c>
      <c r="BG425">
        <v>19717</v>
      </c>
      <c r="BH425">
        <v>1005199</v>
      </c>
      <c r="BI425" t="s">
        <v>109</v>
      </c>
      <c r="BJ425" t="s">
        <v>126</v>
      </c>
      <c r="BL425" t="s">
        <v>127</v>
      </c>
      <c r="BM425" t="s">
        <v>128</v>
      </c>
      <c r="BN425" t="s">
        <v>129</v>
      </c>
      <c r="BO425">
        <v>85948</v>
      </c>
      <c r="BQ425">
        <v>1370</v>
      </c>
      <c r="BR425">
        <v>765042</v>
      </c>
      <c r="BS425" t="s">
        <v>130</v>
      </c>
      <c r="BT425">
        <v>3525</v>
      </c>
      <c r="BU425" t="s">
        <v>109</v>
      </c>
      <c r="BV425">
        <v>0</v>
      </c>
      <c r="BW425">
        <v>4.91</v>
      </c>
      <c r="BX425" t="s">
        <v>466</v>
      </c>
      <c r="BY425" t="s">
        <v>549</v>
      </c>
      <c r="BZ425" t="s">
        <v>549</v>
      </c>
      <c r="CA425" t="s">
        <v>132</v>
      </c>
      <c r="CC425" t="s">
        <v>440</v>
      </c>
      <c r="CD425" t="s">
        <v>550</v>
      </c>
      <c r="CE425" t="s">
        <v>109</v>
      </c>
      <c r="CF425" t="s">
        <v>461</v>
      </c>
      <c r="CG425" t="s">
        <v>135</v>
      </c>
      <c r="CH425" t="s">
        <v>551</v>
      </c>
      <c r="CI425" t="s">
        <v>382</v>
      </c>
      <c r="CJ425" t="s">
        <v>552</v>
      </c>
      <c r="CM425" t="s">
        <v>7</v>
      </c>
      <c r="CN425" s="9">
        <v>0</v>
      </c>
    </row>
    <row r="426" spans="1:92">
      <c r="A426" t="s">
        <v>109</v>
      </c>
      <c r="B426" t="s">
        <v>110</v>
      </c>
      <c r="C426" t="s">
        <v>111</v>
      </c>
      <c r="D426" t="s">
        <v>112</v>
      </c>
      <c r="F426" t="s">
        <v>113</v>
      </c>
      <c r="G426" t="s">
        <v>109</v>
      </c>
      <c r="H426">
        <v>1</v>
      </c>
      <c r="I426" s="9">
        <v>0</v>
      </c>
      <c r="J426">
        <v>1</v>
      </c>
      <c r="L426">
        <v>1741270</v>
      </c>
      <c r="M426" t="s">
        <v>7</v>
      </c>
      <c r="N426" t="s">
        <v>451</v>
      </c>
      <c r="O426" s="9">
        <v>0</v>
      </c>
      <c r="P426">
        <v>1744197</v>
      </c>
      <c r="Q426" t="s">
        <v>116</v>
      </c>
      <c r="S426" s="9">
        <v>0</v>
      </c>
      <c r="T426" s="10" t="s">
        <v>272</v>
      </c>
      <c r="U426">
        <v>1744197</v>
      </c>
      <c r="V426">
        <v>1</v>
      </c>
      <c r="W426" t="s">
        <v>118</v>
      </c>
      <c r="X426" t="s">
        <v>119</v>
      </c>
      <c r="Y426">
        <v>0</v>
      </c>
      <c r="Z426" s="16">
        <v>-1555.53</v>
      </c>
      <c r="AA426">
        <v>1</v>
      </c>
      <c r="AB426" s="10">
        <v>-1555.53</v>
      </c>
      <c r="AC426" t="s">
        <v>120</v>
      </c>
      <c r="AF426" t="s">
        <v>121</v>
      </c>
      <c r="AI426">
        <v>0</v>
      </c>
      <c r="AJ426" s="9">
        <v>0</v>
      </c>
      <c r="AK426" s="9">
        <v>0</v>
      </c>
      <c r="AL426" t="s">
        <v>7</v>
      </c>
      <c r="AM426" t="s">
        <v>120</v>
      </c>
      <c r="AN426" s="9">
        <v>0</v>
      </c>
      <c r="AO426" t="s">
        <v>122</v>
      </c>
      <c r="AP426" t="s">
        <v>7</v>
      </c>
      <c r="AQ426">
        <v>1</v>
      </c>
      <c r="AR426">
        <v>1</v>
      </c>
      <c r="AT426" t="s">
        <v>123</v>
      </c>
      <c r="AU426" t="s">
        <v>124</v>
      </c>
      <c r="AX426" t="s">
        <v>122</v>
      </c>
      <c r="BA426">
        <v>-1555.53</v>
      </c>
      <c r="BB426" t="s">
        <v>120</v>
      </c>
      <c r="BC426">
        <v>0</v>
      </c>
      <c r="BE426" t="s">
        <v>125</v>
      </c>
      <c r="BF426">
        <v>1</v>
      </c>
      <c r="BG426">
        <v>19717</v>
      </c>
      <c r="BH426">
        <v>1005199</v>
      </c>
      <c r="BI426" t="s">
        <v>109</v>
      </c>
      <c r="BJ426" t="s">
        <v>126</v>
      </c>
      <c r="BL426" t="s">
        <v>127</v>
      </c>
      <c r="BM426" t="s">
        <v>128</v>
      </c>
      <c r="BN426" t="s">
        <v>129</v>
      </c>
      <c r="BO426">
        <v>85948</v>
      </c>
      <c r="BQ426">
        <v>1370</v>
      </c>
      <c r="BR426">
        <v>523104</v>
      </c>
      <c r="BS426" t="s">
        <v>130</v>
      </c>
      <c r="BT426">
        <v>0</v>
      </c>
      <c r="BU426" t="s">
        <v>109</v>
      </c>
      <c r="BV426">
        <v>0</v>
      </c>
      <c r="BW426" s="9">
        <v>0</v>
      </c>
      <c r="BX426" t="s">
        <v>190</v>
      </c>
      <c r="BY426" t="s">
        <v>489</v>
      </c>
      <c r="BZ426" t="s">
        <v>109</v>
      </c>
      <c r="CA426" t="s">
        <v>132</v>
      </c>
      <c r="CD426" t="s">
        <v>489</v>
      </c>
      <c r="CE426" t="s">
        <v>133</v>
      </c>
      <c r="CF426" t="s">
        <v>172</v>
      </c>
      <c r="CG426" t="s">
        <v>135</v>
      </c>
      <c r="CI426" t="s">
        <v>278</v>
      </c>
      <c r="CM426" t="s">
        <v>7</v>
      </c>
    </row>
    <row r="427" spans="1:92">
      <c r="A427" t="s">
        <v>109</v>
      </c>
      <c r="B427" t="s">
        <v>110</v>
      </c>
      <c r="C427" t="s">
        <v>111</v>
      </c>
      <c r="D427" t="s">
        <v>112</v>
      </c>
      <c r="F427" t="s">
        <v>113</v>
      </c>
      <c r="G427" t="s">
        <v>109</v>
      </c>
      <c r="H427">
        <v>1</v>
      </c>
      <c r="I427" s="9">
        <v>0</v>
      </c>
      <c r="J427">
        <v>1</v>
      </c>
      <c r="L427">
        <v>1743395</v>
      </c>
      <c r="M427" t="s">
        <v>7</v>
      </c>
      <c r="N427" t="s">
        <v>451</v>
      </c>
      <c r="O427" s="9">
        <v>0</v>
      </c>
      <c r="P427">
        <v>1748344</v>
      </c>
      <c r="Q427" t="s">
        <v>116</v>
      </c>
      <c r="S427" s="9">
        <v>0</v>
      </c>
      <c r="T427" s="10" t="s">
        <v>280</v>
      </c>
      <c r="U427">
        <v>1748344</v>
      </c>
      <c r="V427">
        <v>1</v>
      </c>
      <c r="W427" t="s">
        <v>118</v>
      </c>
      <c r="X427" t="s">
        <v>137</v>
      </c>
      <c r="Y427">
        <v>0</v>
      </c>
      <c r="Z427" s="16">
        <v>35618.76</v>
      </c>
      <c r="AA427">
        <v>1</v>
      </c>
      <c r="AB427" s="10">
        <v>35618.76</v>
      </c>
      <c r="AC427" t="s">
        <v>120</v>
      </c>
      <c r="AF427" t="s">
        <v>121</v>
      </c>
      <c r="AI427">
        <v>0</v>
      </c>
      <c r="AJ427" s="9">
        <v>0</v>
      </c>
      <c r="AK427" s="9">
        <v>0</v>
      </c>
      <c r="AL427" t="s">
        <v>7</v>
      </c>
      <c r="AM427" t="s">
        <v>120</v>
      </c>
      <c r="AN427" s="9">
        <v>0</v>
      </c>
      <c r="AO427" t="s">
        <v>122</v>
      </c>
      <c r="AP427" t="s">
        <v>7</v>
      </c>
      <c r="AQ427">
        <v>1</v>
      </c>
      <c r="AR427">
        <v>1</v>
      </c>
      <c r="AT427" t="s">
        <v>123</v>
      </c>
      <c r="AU427" t="s">
        <v>124</v>
      </c>
      <c r="AX427" t="s">
        <v>120</v>
      </c>
      <c r="BA427">
        <v>35618.76</v>
      </c>
      <c r="BB427" t="s">
        <v>120</v>
      </c>
      <c r="BC427">
        <v>0</v>
      </c>
      <c r="BE427" t="s">
        <v>125</v>
      </c>
      <c r="BF427">
        <v>1</v>
      </c>
      <c r="BG427">
        <v>19717</v>
      </c>
      <c r="BH427">
        <v>1005199</v>
      </c>
      <c r="BI427" t="s">
        <v>109</v>
      </c>
      <c r="BJ427" t="s">
        <v>126</v>
      </c>
      <c r="BL427" t="s">
        <v>127</v>
      </c>
      <c r="BM427" t="s">
        <v>128</v>
      </c>
      <c r="BN427" t="s">
        <v>129</v>
      </c>
      <c r="BO427">
        <v>85948</v>
      </c>
      <c r="BQ427">
        <v>0</v>
      </c>
      <c r="BR427">
        <v>527150</v>
      </c>
      <c r="BS427" t="s">
        <v>130</v>
      </c>
      <c r="BT427">
        <v>0</v>
      </c>
      <c r="BU427" t="s">
        <v>109</v>
      </c>
      <c r="BV427">
        <v>0</v>
      </c>
      <c r="BW427" s="9">
        <v>0</v>
      </c>
      <c r="BX427" t="s">
        <v>445</v>
      </c>
      <c r="BY427" t="s">
        <v>206</v>
      </c>
      <c r="BZ427" t="s">
        <v>109</v>
      </c>
      <c r="CA427" t="s">
        <v>132</v>
      </c>
      <c r="CD427" t="s">
        <v>206</v>
      </c>
      <c r="CE427" t="s">
        <v>133</v>
      </c>
      <c r="CF427" t="s">
        <v>172</v>
      </c>
      <c r="CG427" t="s">
        <v>135</v>
      </c>
      <c r="CI427" t="s">
        <v>278</v>
      </c>
      <c r="CM427" t="s">
        <v>7</v>
      </c>
    </row>
    <row r="428" spans="1:92">
      <c r="A428" t="s">
        <v>109</v>
      </c>
      <c r="B428" t="s">
        <v>110</v>
      </c>
      <c r="C428" t="s">
        <v>111</v>
      </c>
      <c r="D428" t="s">
        <v>112</v>
      </c>
      <c r="F428" t="s">
        <v>113</v>
      </c>
      <c r="G428" t="s">
        <v>109</v>
      </c>
      <c r="H428">
        <v>1</v>
      </c>
      <c r="I428" s="9">
        <v>0</v>
      </c>
      <c r="J428">
        <v>1</v>
      </c>
      <c r="L428">
        <v>1739870</v>
      </c>
      <c r="M428" t="s">
        <v>7</v>
      </c>
      <c r="N428" t="s">
        <v>451</v>
      </c>
      <c r="O428" s="9">
        <v>0</v>
      </c>
      <c r="P428">
        <v>1741443</v>
      </c>
      <c r="Q428" t="s">
        <v>116</v>
      </c>
      <c r="S428" s="9">
        <v>0</v>
      </c>
      <c r="T428" s="10" t="s">
        <v>272</v>
      </c>
      <c r="U428">
        <v>1741443</v>
      </c>
      <c r="V428">
        <v>1</v>
      </c>
      <c r="W428" t="s">
        <v>118</v>
      </c>
      <c r="X428" t="s">
        <v>119</v>
      </c>
      <c r="Y428">
        <v>0</v>
      </c>
      <c r="Z428" s="16">
        <v>-8340.18</v>
      </c>
      <c r="AA428">
        <v>1</v>
      </c>
      <c r="AB428" s="10">
        <v>-8340.18</v>
      </c>
      <c r="AC428" t="s">
        <v>120</v>
      </c>
      <c r="AF428" t="s">
        <v>121</v>
      </c>
      <c r="AI428">
        <v>0</v>
      </c>
      <c r="AJ428" s="9">
        <v>0</v>
      </c>
      <c r="AK428" s="9">
        <v>0</v>
      </c>
      <c r="AL428" t="s">
        <v>7</v>
      </c>
      <c r="AM428" t="s">
        <v>120</v>
      </c>
      <c r="AN428" s="9">
        <v>0</v>
      </c>
      <c r="AO428" t="s">
        <v>122</v>
      </c>
      <c r="AP428" t="s">
        <v>7</v>
      </c>
      <c r="AQ428">
        <v>1</v>
      </c>
      <c r="AR428">
        <v>1</v>
      </c>
      <c r="AT428" t="s">
        <v>123</v>
      </c>
      <c r="AU428" t="s">
        <v>124</v>
      </c>
      <c r="AX428" t="s">
        <v>122</v>
      </c>
      <c r="BA428">
        <v>-8340.18</v>
      </c>
      <c r="BB428" t="s">
        <v>120</v>
      </c>
      <c r="BC428">
        <v>0</v>
      </c>
      <c r="BE428" t="s">
        <v>125</v>
      </c>
      <c r="BF428">
        <v>1</v>
      </c>
      <c r="BG428">
        <v>19717</v>
      </c>
      <c r="BH428">
        <v>1005199</v>
      </c>
      <c r="BI428" t="s">
        <v>109</v>
      </c>
      <c r="BJ428" t="s">
        <v>126</v>
      </c>
      <c r="BL428" t="s">
        <v>127</v>
      </c>
      <c r="BM428" t="s">
        <v>128</v>
      </c>
      <c r="BN428" t="s">
        <v>129</v>
      </c>
      <c r="BO428">
        <v>85948</v>
      </c>
      <c r="BQ428">
        <v>1370</v>
      </c>
      <c r="BR428">
        <v>521831</v>
      </c>
      <c r="BS428" t="s">
        <v>130</v>
      </c>
      <c r="BT428">
        <v>0</v>
      </c>
      <c r="BU428" t="s">
        <v>109</v>
      </c>
      <c r="BV428">
        <v>0</v>
      </c>
      <c r="BW428" s="9">
        <v>0</v>
      </c>
      <c r="BX428" t="s">
        <v>190</v>
      </c>
      <c r="BY428" t="s">
        <v>553</v>
      </c>
      <c r="BZ428" t="s">
        <v>109</v>
      </c>
      <c r="CA428" t="s">
        <v>132</v>
      </c>
      <c r="CD428" t="s">
        <v>553</v>
      </c>
      <c r="CE428" t="s">
        <v>133</v>
      </c>
      <c r="CF428" t="s">
        <v>172</v>
      </c>
      <c r="CG428" t="s">
        <v>135</v>
      </c>
      <c r="CI428" t="s">
        <v>278</v>
      </c>
      <c r="CM428" t="s">
        <v>7</v>
      </c>
    </row>
    <row r="429" spans="1:92">
      <c r="A429" t="s">
        <v>109</v>
      </c>
      <c r="B429" t="s">
        <v>110</v>
      </c>
      <c r="C429" t="s">
        <v>111</v>
      </c>
      <c r="D429" t="s">
        <v>112</v>
      </c>
      <c r="F429" t="s">
        <v>113</v>
      </c>
      <c r="G429" t="s">
        <v>109</v>
      </c>
      <c r="H429">
        <v>1</v>
      </c>
      <c r="I429" s="9">
        <v>0</v>
      </c>
      <c r="J429">
        <v>1</v>
      </c>
      <c r="L429">
        <v>1735271</v>
      </c>
      <c r="M429" t="s">
        <v>7</v>
      </c>
      <c r="N429" t="s">
        <v>17</v>
      </c>
      <c r="O429" s="9">
        <v>0</v>
      </c>
      <c r="P429">
        <v>1734672</v>
      </c>
      <c r="Q429" t="s">
        <v>267</v>
      </c>
      <c r="S429" s="9">
        <v>0</v>
      </c>
      <c r="T429" s="10" t="s">
        <v>117</v>
      </c>
      <c r="U429">
        <v>1734672</v>
      </c>
      <c r="V429">
        <v>2</v>
      </c>
      <c r="W429" t="s">
        <v>200</v>
      </c>
      <c r="X429" t="s">
        <v>137</v>
      </c>
      <c r="Y429">
        <v>0</v>
      </c>
      <c r="Z429" s="16">
        <v>994841670</v>
      </c>
      <c r="AA429">
        <v>1</v>
      </c>
      <c r="AB429" s="15">
        <v>994841670</v>
      </c>
      <c r="AC429" t="s">
        <v>120</v>
      </c>
      <c r="AF429" t="s">
        <v>121</v>
      </c>
      <c r="AI429">
        <v>0</v>
      </c>
      <c r="AJ429" s="9">
        <v>0</v>
      </c>
      <c r="AK429" s="9">
        <v>0</v>
      </c>
      <c r="AL429" t="s">
        <v>7</v>
      </c>
      <c r="AM429" t="s">
        <v>120</v>
      </c>
      <c r="AN429" s="9">
        <v>0</v>
      </c>
      <c r="AO429" t="s">
        <v>122</v>
      </c>
      <c r="AP429" t="s">
        <v>7</v>
      </c>
      <c r="AQ429">
        <v>1</v>
      </c>
      <c r="AR429">
        <v>1</v>
      </c>
      <c r="AT429" t="s">
        <v>123</v>
      </c>
      <c r="AU429" t="s">
        <v>124</v>
      </c>
      <c r="AX429" t="s">
        <v>122</v>
      </c>
      <c r="BA429">
        <v>994841670</v>
      </c>
      <c r="BB429" t="s">
        <v>120</v>
      </c>
      <c r="BC429">
        <v>0</v>
      </c>
      <c r="BE429" t="s">
        <v>125</v>
      </c>
      <c r="BF429">
        <v>1</v>
      </c>
      <c r="BG429">
        <v>19717</v>
      </c>
      <c r="BH429">
        <v>1005199</v>
      </c>
      <c r="BI429" t="s">
        <v>109</v>
      </c>
      <c r="BJ429" t="s">
        <v>126</v>
      </c>
      <c r="BL429" t="s">
        <v>127</v>
      </c>
      <c r="BM429" t="s">
        <v>128</v>
      </c>
      <c r="BN429" t="s">
        <v>129</v>
      </c>
      <c r="BO429">
        <v>85948</v>
      </c>
      <c r="BQ429">
        <v>0</v>
      </c>
      <c r="BR429">
        <v>594209</v>
      </c>
      <c r="BS429" t="s">
        <v>130</v>
      </c>
      <c r="BT429">
        <v>0</v>
      </c>
      <c r="BU429" t="s">
        <v>109</v>
      </c>
      <c r="BV429">
        <v>0</v>
      </c>
      <c r="BW429" s="9">
        <v>0</v>
      </c>
      <c r="BX429" t="s">
        <v>520</v>
      </c>
      <c r="BY429" t="s">
        <v>109</v>
      </c>
      <c r="BZ429" t="s">
        <v>109</v>
      </c>
      <c r="CA429" t="s">
        <v>149</v>
      </c>
      <c r="CD429" t="s">
        <v>109</v>
      </c>
      <c r="CE429" t="s">
        <v>544</v>
      </c>
      <c r="CF429" t="s">
        <v>134</v>
      </c>
      <c r="CG429" t="s">
        <v>135</v>
      </c>
      <c r="CI429" t="s">
        <v>154</v>
      </c>
      <c r="CM429" t="s">
        <v>7</v>
      </c>
    </row>
    <row r="430" spans="1:92">
      <c r="A430" t="s">
        <v>109</v>
      </c>
      <c r="B430" t="s">
        <v>110</v>
      </c>
      <c r="C430" t="s">
        <v>111</v>
      </c>
      <c r="D430" t="s">
        <v>112</v>
      </c>
      <c r="F430" t="s">
        <v>113</v>
      </c>
      <c r="G430" t="s">
        <v>109</v>
      </c>
      <c r="H430">
        <v>1</v>
      </c>
      <c r="I430" s="9">
        <v>0</v>
      </c>
      <c r="J430">
        <v>1</v>
      </c>
      <c r="L430">
        <v>1741556</v>
      </c>
      <c r="M430" t="s">
        <v>7</v>
      </c>
      <c r="N430" t="s">
        <v>451</v>
      </c>
      <c r="O430" s="9">
        <v>0</v>
      </c>
      <c r="P430">
        <v>1744753</v>
      </c>
      <c r="Q430" t="s">
        <v>116</v>
      </c>
      <c r="S430" s="9">
        <v>0</v>
      </c>
      <c r="T430" s="10" t="s">
        <v>272</v>
      </c>
      <c r="U430">
        <v>1744753</v>
      </c>
      <c r="V430">
        <v>1</v>
      </c>
      <c r="W430" t="s">
        <v>118</v>
      </c>
      <c r="X430" t="s">
        <v>119</v>
      </c>
      <c r="Y430">
        <v>0</v>
      </c>
      <c r="Z430" s="16">
        <v>-2796011.03</v>
      </c>
      <c r="AA430">
        <v>1</v>
      </c>
      <c r="AB430" s="10">
        <v>-2796011.03</v>
      </c>
      <c r="AC430" t="s">
        <v>120</v>
      </c>
      <c r="AF430" t="s">
        <v>121</v>
      </c>
      <c r="AI430">
        <v>0</v>
      </c>
      <c r="AJ430" s="9">
        <v>0</v>
      </c>
      <c r="AK430" s="9">
        <v>0</v>
      </c>
      <c r="AL430" t="s">
        <v>7</v>
      </c>
      <c r="AM430" t="s">
        <v>120</v>
      </c>
      <c r="AN430" s="9">
        <v>0</v>
      </c>
      <c r="AO430" t="s">
        <v>122</v>
      </c>
      <c r="AP430" t="s">
        <v>7</v>
      </c>
      <c r="AQ430">
        <v>1</v>
      </c>
      <c r="AR430">
        <v>1</v>
      </c>
      <c r="AT430" t="s">
        <v>123</v>
      </c>
      <c r="AU430" t="s">
        <v>124</v>
      </c>
      <c r="AX430" t="s">
        <v>122</v>
      </c>
      <c r="BA430">
        <v>-2796011.03</v>
      </c>
      <c r="BB430" t="s">
        <v>120</v>
      </c>
      <c r="BC430">
        <v>0</v>
      </c>
      <c r="BE430" t="s">
        <v>125</v>
      </c>
      <c r="BF430">
        <v>1</v>
      </c>
      <c r="BG430">
        <v>19717</v>
      </c>
      <c r="BH430">
        <v>1005199</v>
      </c>
      <c r="BI430" t="s">
        <v>109</v>
      </c>
      <c r="BJ430" t="s">
        <v>126</v>
      </c>
      <c r="BL430" t="s">
        <v>127</v>
      </c>
      <c r="BM430" t="s">
        <v>128</v>
      </c>
      <c r="BN430" t="s">
        <v>129</v>
      </c>
      <c r="BO430">
        <v>85948</v>
      </c>
      <c r="BQ430">
        <v>1370</v>
      </c>
      <c r="BR430">
        <v>520767</v>
      </c>
      <c r="BS430" t="s">
        <v>130</v>
      </c>
      <c r="BT430">
        <v>0</v>
      </c>
      <c r="BU430" t="s">
        <v>109</v>
      </c>
      <c r="BV430">
        <v>0</v>
      </c>
      <c r="BW430" s="9">
        <v>0</v>
      </c>
      <c r="BX430" t="s">
        <v>190</v>
      </c>
      <c r="BY430" t="s">
        <v>505</v>
      </c>
      <c r="BZ430" t="s">
        <v>109</v>
      </c>
      <c r="CA430" t="s">
        <v>132</v>
      </c>
      <c r="CD430" t="s">
        <v>505</v>
      </c>
      <c r="CE430" t="s">
        <v>133</v>
      </c>
      <c r="CF430" t="s">
        <v>172</v>
      </c>
      <c r="CG430" t="s">
        <v>135</v>
      </c>
      <c r="CI430" t="s">
        <v>278</v>
      </c>
      <c r="CM430" t="s">
        <v>7</v>
      </c>
    </row>
    <row r="431" spans="1:92">
      <c r="A431" t="s">
        <v>109</v>
      </c>
      <c r="B431" t="s">
        <v>110</v>
      </c>
      <c r="C431" t="s">
        <v>111</v>
      </c>
      <c r="D431" t="s">
        <v>112</v>
      </c>
      <c r="F431" t="s">
        <v>113</v>
      </c>
      <c r="G431" t="s">
        <v>109</v>
      </c>
      <c r="H431">
        <v>1</v>
      </c>
      <c r="I431" s="9">
        <v>0</v>
      </c>
      <c r="J431">
        <v>1</v>
      </c>
      <c r="L431">
        <v>1739380</v>
      </c>
      <c r="M431" t="s">
        <v>7</v>
      </c>
      <c r="N431" t="s">
        <v>445</v>
      </c>
      <c r="O431" s="9">
        <v>0</v>
      </c>
      <c r="P431">
        <v>1740505</v>
      </c>
      <c r="Q431" t="s">
        <v>116</v>
      </c>
      <c r="S431" s="9">
        <v>0</v>
      </c>
      <c r="T431" s="10" t="s">
        <v>280</v>
      </c>
      <c r="U431">
        <v>1740505</v>
      </c>
      <c r="V431">
        <v>1</v>
      </c>
      <c r="W431" t="s">
        <v>118</v>
      </c>
      <c r="X431" t="s">
        <v>119</v>
      </c>
      <c r="Y431">
        <v>0</v>
      </c>
      <c r="Z431" s="16">
        <v>-228141.57</v>
      </c>
      <c r="AA431">
        <v>1</v>
      </c>
      <c r="AB431" s="10">
        <v>-228141.57</v>
      </c>
      <c r="AC431" t="s">
        <v>120</v>
      </c>
      <c r="AF431" t="s">
        <v>121</v>
      </c>
      <c r="AI431">
        <v>0</v>
      </c>
      <c r="AJ431" s="9">
        <v>0</v>
      </c>
      <c r="AK431" s="9">
        <v>0</v>
      </c>
      <c r="AL431" t="s">
        <v>7</v>
      </c>
      <c r="AM431" t="s">
        <v>120</v>
      </c>
      <c r="AN431" s="9">
        <v>0</v>
      </c>
      <c r="AO431" t="s">
        <v>122</v>
      </c>
      <c r="AP431" t="s">
        <v>7</v>
      </c>
      <c r="AQ431">
        <v>1</v>
      </c>
      <c r="AR431">
        <v>1</v>
      </c>
      <c r="AT431" t="s">
        <v>123</v>
      </c>
      <c r="AU431" t="s">
        <v>124</v>
      </c>
      <c r="AX431" t="s">
        <v>120</v>
      </c>
      <c r="BA431">
        <v>-228141.57</v>
      </c>
      <c r="BB431" t="s">
        <v>120</v>
      </c>
      <c r="BC431">
        <v>0</v>
      </c>
      <c r="BE431" t="s">
        <v>125</v>
      </c>
      <c r="BF431">
        <v>1</v>
      </c>
      <c r="BG431">
        <v>19717</v>
      </c>
      <c r="BH431">
        <v>1005199</v>
      </c>
      <c r="BI431" t="s">
        <v>109</v>
      </c>
      <c r="BJ431" t="s">
        <v>126</v>
      </c>
      <c r="BL431" t="s">
        <v>127</v>
      </c>
      <c r="BM431" t="s">
        <v>128</v>
      </c>
      <c r="BN431" t="s">
        <v>129</v>
      </c>
      <c r="BO431">
        <v>85948</v>
      </c>
      <c r="BQ431">
        <v>0</v>
      </c>
      <c r="BR431">
        <v>526789</v>
      </c>
      <c r="BS431" t="s">
        <v>130</v>
      </c>
      <c r="BT431">
        <v>0</v>
      </c>
      <c r="BU431" t="s">
        <v>109</v>
      </c>
      <c r="BV431">
        <v>0</v>
      </c>
      <c r="BW431" s="9">
        <v>0</v>
      </c>
      <c r="BX431" t="s">
        <v>451</v>
      </c>
      <c r="BY431" t="s">
        <v>547</v>
      </c>
      <c r="BZ431" t="s">
        <v>109</v>
      </c>
      <c r="CA431" t="s">
        <v>149</v>
      </c>
      <c r="CD431" t="s">
        <v>547</v>
      </c>
      <c r="CE431" t="s">
        <v>133</v>
      </c>
      <c r="CF431" t="s">
        <v>172</v>
      </c>
      <c r="CG431" t="s">
        <v>135</v>
      </c>
      <c r="CI431" t="s">
        <v>281</v>
      </c>
      <c r="CM431" t="s">
        <v>7</v>
      </c>
    </row>
    <row r="432" spans="1:92">
      <c r="A432" t="s">
        <v>109</v>
      </c>
      <c r="B432" t="s">
        <v>110</v>
      </c>
      <c r="C432" t="s">
        <v>111</v>
      </c>
      <c r="D432" t="s">
        <v>112</v>
      </c>
      <c r="F432" t="s">
        <v>113</v>
      </c>
      <c r="G432" t="s">
        <v>109</v>
      </c>
      <c r="H432">
        <v>1</v>
      </c>
      <c r="I432" s="9">
        <v>0</v>
      </c>
      <c r="J432">
        <v>1</v>
      </c>
      <c r="L432">
        <v>1739380</v>
      </c>
      <c r="M432" t="s">
        <v>7</v>
      </c>
      <c r="N432" t="s">
        <v>451</v>
      </c>
      <c r="O432" s="9">
        <v>0</v>
      </c>
      <c r="P432">
        <v>1740505</v>
      </c>
      <c r="Q432" t="s">
        <v>116</v>
      </c>
      <c r="S432" s="9">
        <v>0</v>
      </c>
      <c r="T432" s="10" t="s">
        <v>280</v>
      </c>
      <c r="U432">
        <v>1740505</v>
      </c>
      <c r="V432">
        <v>1</v>
      </c>
      <c r="W432" t="s">
        <v>118</v>
      </c>
      <c r="X432" t="s">
        <v>137</v>
      </c>
      <c r="Y432">
        <v>0</v>
      </c>
      <c r="Z432" s="16">
        <v>228141.57</v>
      </c>
      <c r="AA432">
        <v>1</v>
      </c>
      <c r="AB432" s="10">
        <v>228141.57</v>
      </c>
      <c r="AC432" t="s">
        <v>120</v>
      </c>
      <c r="AF432" t="s">
        <v>121</v>
      </c>
      <c r="AI432">
        <v>0</v>
      </c>
      <c r="AJ432" s="9">
        <v>0</v>
      </c>
      <c r="AK432" s="9">
        <v>0</v>
      </c>
      <c r="AL432" t="s">
        <v>7</v>
      </c>
      <c r="AM432" t="s">
        <v>120</v>
      </c>
      <c r="AN432" s="9">
        <v>0</v>
      </c>
      <c r="AO432" t="s">
        <v>122</v>
      </c>
      <c r="AP432" t="s">
        <v>7</v>
      </c>
      <c r="AQ432">
        <v>1</v>
      </c>
      <c r="AR432">
        <v>1</v>
      </c>
      <c r="AT432" t="s">
        <v>123</v>
      </c>
      <c r="AU432" t="s">
        <v>124</v>
      </c>
      <c r="AX432" t="s">
        <v>120</v>
      </c>
      <c r="BA432">
        <v>228141.57</v>
      </c>
      <c r="BB432" t="s">
        <v>120</v>
      </c>
      <c r="BC432">
        <v>0</v>
      </c>
      <c r="BE432" t="s">
        <v>125</v>
      </c>
      <c r="BF432">
        <v>1</v>
      </c>
      <c r="BG432">
        <v>19717</v>
      </c>
      <c r="BH432">
        <v>1005199</v>
      </c>
      <c r="BI432" t="s">
        <v>109</v>
      </c>
      <c r="BJ432" t="s">
        <v>126</v>
      </c>
      <c r="BL432" t="s">
        <v>127</v>
      </c>
      <c r="BM432" t="s">
        <v>128</v>
      </c>
      <c r="BN432" t="s">
        <v>129</v>
      </c>
      <c r="BO432">
        <v>85948</v>
      </c>
      <c r="BQ432">
        <v>0</v>
      </c>
      <c r="BR432">
        <v>526919</v>
      </c>
      <c r="BS432" t="s">
        <v>130</v>
      </c>
      <c r="BT432">
        <v>0</v>
      </c>
      <c r="BU432" t="s">
        <v>109</v>
      </c>
      <c r="BV432">
        <v>0</v>
      </c>
      <c r="BW432" s="9">
        <v>0</v>
      </c>
      <c r="BX432" t="s">
        <v>445</v>
      </c>
      <c r="BY432" t="s">
        <v>547</v>
      </c>
      <c r="BZ432" t="s">
        <v>109</v>
      </c>
      <c r="CA432" t="s">
        <v>132</v>
      </c>
      <c r="CD432" t="s">
        <v>547</v>
      </c>
      <c r="CE432" t="s">
        <v>133</v>
      </c>
      <c r="CF432" t="s">
        <v>172</v>
      </c>
      <c r="CG432" t="s">
        <v>135</v>
      </c>
      <c r="CI432" t="s">
        <v>278</v>
      </c>
      <c r="CM432" t="s">
        <v>7</v>
      </c>
    </row>
    <row r="433" spans="1:92">
      <c r="A433" t="s">
        <v>109</v>
      </c>
      <c r="B433" t="s">
        <v>110</v>
      </c>
      <c r="C433" t="s">
        <v>111</v>
      </c>
      <c r="D433" t="s">
        <v>112</v>
      </c>
      <c r="F433" t="s">
        <v>113</v>
      </c>
      <c r="G433" t="s">
        <v>109</v>
      </c>
      <c r="H433">
        <v>1</v>
      </c>
      <c r="I433" s="9">
        <v>0</v>
      </c>
      <c r="J433">
        <v>1</v>
      </c>
      <c r="L433">
        <v>1741654</v>
      </c>
      <c r="M433" t="s">
        <v>7</v>
      </c>
      <c r="N433" t="s">
        <v>451</v>
      </c>
      <c r="O433" s="9">
        <v>0</v>
      </c>
      <c r="P433">
        <v>1744947</v>
      </c>
      <c r="Q433" t="s">
        <v>116</v>
      </c>
      <c r="S433" s="9">
        <v>0</v>
      </c>
      <c r="T433" s="10" t="s">
        <v>272</v>
      </c>
      <c r="U433">
        <v>1744947</v>
      </c>
      <c r="V433">
        <v>1</v>
      </c>
      <c r="W433" t="s">
        <v>118</v>
      </c>
      <c r="X433" t="s">
        <v>119</v>
      </c>
      <c r="Y433">
        <v>0</v>
      </c>
      <c r="Z433" s="16">
        <v>-70351.63</v>
      </c>
      <c r="AA433">
        <v>1</v>
      </c>
      <c r="AB433" s="10">
        <v>-70351.63</v>
      </c>
      <c r="AC433" t="s">
        <v>120</v>
      </c>
      <c r="AF433" t="s">
        <v>121</v>
      </c>
      <c r="AI433">
        <v>0</v>
      </c>
      <c r="AJ433" s="9">
        <v>0</v>
      </c>
      <c r="AK433" s="9">
        <v>0</v>
      </c>
      <c r="AL433" t="s">
        <v>7</v>
      </c>
      <c r="AM433" t="s">
        <v>120</v>
      </c>
      <c r="AN433" s="9">
        <v>0</v>
      </c>
      <c r="AO433" t="s">
        <v>122</v>
      </c>
      <c r="AP433" t="s">
        <v>7</v>
      </c>
      <c r="AQ433">
        <v>1</v>
      </c>
      <c r="AR433">
        <v>1</v>
      </c>
      <c r="AT433" t="s">
        <v>123</v>
      </c>
      <c r="AU433" t="s">
        <v>124</v>
      </c>
      <c r="AX433" t="s">
        <v>122</v>
      </c>
      <c r="BA433">
        <v>-70351.63</v>
      </c>
      <c r="BB433" t="s">
        <v>120</v>
      </c>
      <c r="BC433">
        <v>0</v>
      </c>
      <c r="BE433" t="s">
        <v>125</v>
      </c>
      <c r="BF433">
        <v>1</v>
      </c>
      <c r="BG433">
        <v>19717</v>
      </c>
      <c r="BH433">
        <v>1005199</v>
      </c>
      <c r="BI433" t="s">
        <v>109</v>
      </c>
      <c r="BJ433" t="s">
        <v>126</v>
      </c>
      <c r="BL433" t="s">
        <v>127</v>
      </c>
      <c r="BM433" t="s">
        <v>128</v>
      </c>
      <c r="BN433" t="s">
        <v>129</v>
      </c>
      <c r="BO433">
        <v>85948</v>
      </c>
      <c r="BQ433">
        <v>1370</v>
      </c>
      <c r="BR433">
        <v>524640</v>
      </c>
      <c r="BS433" t="s">
        <v>130</v>
      </c>
      <c r="BT433">
        <v>0</v>
      </c>
      <c r="BU433" t="s">
        <v>109</v>
      </c>
      <c r="BV433">
        <v>0</v>
      </c>
      <c r="BW433" s="9">
        <v>0</v>
      </c>
      <c r="BX433" t="s">
        <v>190</v>
      </c>
      <c r="BY433" t="s">
        <v>498</v>
      </c>
      <c r="BZ433" t="s">
        <v>109</v>
      </c>
      <c r="CA433" t="s">
        <v>132</v>
      </c>
      <c r="CD433" t="s">
        <v>498</v>
      </c>
      <c r="CE433" t="s">
        <v>133</v>
      </c>
      <c r="CF433" t="s">
        <v>172</v>
      </c>
      <c r="CG433" t="s">
        <v>135</v>
      </c>
      <c r="CI433" t="s">
        <v>278</v>
      </c>
      <c r="CM433" t="s">
        <v>7</v>
      </c>
    </row>
    <row r="434" spans="1:92">
      <c r="A434" t="s">
        <v>109</v>
      </c>
      <c r="B434" t="s">
        <v>110</v>
      </c>
      <c r="C434" t="s">
        <v>111</v>
      </c>
      <c r="D434" t="s">
        <v>112</v>
      </c>
      <c r="F434" t="s">
        <v>113</v>
      </c>
      <c r="G434" t="s">
        <v>109</v>
      </c>
      <c r="H434">
        <v>1</v>
      </c>
      <c r="I434" s="9">
        <v>0</v>
      </c>
      <c r="J434">
        <v>1</v>
      </c>
      <c r="L434">
        <v>1740944</v>
      </c>
      <c r="M434" t="s">
        <v>7</v>
      </c>
      <c r="N434" t="s">
        <v>451</v>
      </c>
      <c r="O434" s="9">
        <v>0</v>
      </c>
      <c r="P434">
        <v>1743547</v>
      </c>
      <c r="Q434" t="s">
        <v>116</v>
      </c>
      <c r="S434" s="9">
        <v>0</v>
      </c>
      <c r="T434" s="10" t="s">
        <v>280</v>
      </c>
      <c r="U434">
        <v>1743547</v>
      </c>
      <c r="V434">
        <v>1</v>
      </c>
      <c r="W434" t="s">
        <v>118</v>
      </c>
      <c r="X434" t="s">
        <v>137</v>
      </c>
      <c r="Y434">
        <v>0</v>
      </c>
      <c r="Z434" s="16">
        <v>279845.19</v>
      </c>
      <c r="AA434">
        <v>1</v>
      </c>
      <c r="AB434" s="10">
        <v>279845.19</v>
      </c>
      <c r="AC434" t="s">
        <v>120</v>
      </c>
      <c r="AF434" t="s">
        <v>121</v>
      </c>
      <c r="AI434">
        <v>0</v>
      </c>
      <c r="AJ434" s="9">
        <v>0</v>
      </c>
      <c r="AK434" s="9">
        <v>0</v>
      </c>
      <c r="AL434" t="s">
        <v>7</v>
      </c>
      <c r="AM434" t="s">
        <v>120</v>
      </c>
      <c r="AN434" s="9">
        <v>0</v>
      </c>
      <c r="AO434" t="s">
        <v>122</v>
      </c>
      <c r="AP434" t="s">
        <v>7</v>
      </c>
      <c r="AQ434">
        <v>1</v>
      </c>
      <c r="AR434">
        <v>1</v>
      </c>
      <c r="AT434" t="s">
        <v>123</v>
      </c>
      <c r="AU434" t="s">
        <v>124</v>
      </c>
      <c r="AX434" t="s">
        <v>120</v>
      </c>
      <c r="BA434">
        <v>279845.19</v>
      </c>
      <c r="BB434" t="s">
        <v>120</v>
      </c>
      <c r="BC434">
        <v>0</v>
      </c>
      <c r="BE434" t="s">
        <v>125</v>
      </c>
      <c r="BF434">
        <v>1</v>
      </c>
      <c r="BG434">
        <v>19717</v>
      </c>
      <c r="BH434">
        <v>1005199</v>
      </c>
      <c r="BI434" t="s">
        <v>109</v>
      </c>
      <c r="BJ434" t="s">
        <v>126</v>
      </c>
      <c r="BL434" t="s">
        <v>127</v>
      </c>
      <c r="BM434" t="s">
        <v>128</v>
      </c>
      <c r="BN434" t="s">
        <v>129</v>
      </c>
      <c r="BO434">
        <v>85948</v>
      </c>
      <c r="BQ434">
        <v>0</v>
      </c>
      <c r="BR434">
        <v>520561</v>
      </c>
      <c r="BS434" t="s">
        <v>130</v>
      </c>
      <c r="BT434">
        <v>0</v>
      </c>
      <c r="BU434" t="s">
        <v>109</v>
      </c>
      <c r="BV434">
        <v>0</v>
      </c>
      <c r="BW434" s="9">
        <v>0</v>
      </c>
      <c r="BX434" t="s">
        <v>445</v>
      </c>
      <c r="BY434" t="s">
        <v>509</v>
      </c>
      <c r="BZ434" t="s">
        <v>109</v>
      </c>
      <c r="CA434" t="s">
        <v>132</v>
      </c>
      <c r="CD434" t="s">
        <v>509</v>
      </c>
      <c r="CE434" t="s">
        <v>133</v>
      </c>
      <c r="CF434" t="s">
        <v>172</v>
      </c>
      <c r="CG434" t="s">
        <v>135</v>
      </c>
      <c r="CI434" t="s">
        <v>278</v>
      </c>
      <c r="CM434" t="s">
        <v>7</v>
      </c>
    </row>
    <row r="435" spans="1:92">
      <c r="A435" t="s">
        <v>109</v>
      </c>
      <c r="B435" t="s">
        <v>110</v>
      </c>
      <c r="C435" t="s">
        <v>111</v>
      </c>
      <c r="D435" t="s">
        <v>112</v>
      </c>
      <c r="F435" t="s">
        <v>113</v>
      </c>
      <c r="G435" t="s">
        <v>109</v>
      </c>
      <c r="H435">
        <v>1</v>
      </c>
      <c r="I435" s="9">
        <v>0</v>
      </c>
      <c r="J435">
        <v>1</v>
      </c>
      <c r="L435">
        <v>1739111</v>
      </c>
      <c r="M435" t="s">
        <v>7</v>
      </c>
      <c r="N435" t="s">
        <v>445</v>
      </c>
      <c r="O435" s="9">
        <v>0</v>
      </c>
      <c r="P435">
        <v>1739994</v>
      </c>
      <c r="Q435" t="s">
        <v>116</v>
      </c>
      <c r="S435" s="9">
        <v>0</v>
      </c>
      <c r="T435" s="10" t="s">
        <v>280</v>
      </c>
      <c r="U435">
        <v>1739994</v>
      </c>
      <c r="V435">
        <v>1</v>
      </c>
      <c r="W435" t="s">
        <v>118</v>
      </c>
      <c r="X435" t="s">
        <v>119</v>
      </c>
      <c r="Y435">
        <v>0</v>
      </c>
      <c r="Z435" s="16">
        <v>-34755.769999999997</v>
      </c>
      <c r="AA435">
        <v>1</v>
      </c>
      <c r="AB435" s="10">
        <v>-34755.769999999997</v>
      </c>
      <c r="AC435" t="s">
        <v>120</v>
      </c>
      <c r="AF435" t="s">
        <v>121</v>
      </c>
      <c r="AI435">
        <v>0</v>
      </c>
      <c r="AJ435" s="9">
        <v>0</v>
      </c>
      <c r="AK435" s="9">
        <v>0</v>
      </c>
      <c r="AL435" t="s">
        <v>7</v>
      </c>
      <c r="AM435" t="s">
        <v>120</v>
      </c>
      <c r="AN435" s="9">
        <v>0</v>
      </c>
      <c r="AO435" t="s">
        <v>122</v>
      </c>
      <c r="AP435" t="s">
        <v>7</v>
      </c>
      <c r="AQ435">
        <v>1</v>
      </c>
      <c r="AR435">
        <v>1</v>
      </c>
      <c r="AT435" t="s">
        <v>123</v>
      </c>
      <c r="AU435" t="s">
        <v>124</v>
      </c>
      <c r="AX435" t="s">
        <v>120</v>
      </c>
      <c r="BA435">
        <v>-34755.769999999997</v>
      </c>
      <c r="BB435" t="s">
        <v>120</v>
      </c>
      <c r="BC435">
        <v>0</v>
      </c>
      <c r="BE435" t="s">
        <v>125</v>
      </c>
      <c r="BF435">
        <v>1</v>
      </c>
      <c r="BG435">
        <v>19717</v>
      </c>
      <c r="BH435">
        <v>1005199</v>
      </c>
      <c r="BI435" t="s">
        <v>109</v>
      </c>
      <c r="BJ435" t="s">
        <v>126</v>
      </c>
      <c r="BL435" t="s">
        <v>127</v>
      </c>
      <c r="BM435" t="s">
        <v>128</v>
      </c>
      <c r="BN435" t="s">
        <v>129</v>
      </c>
      <c r="BO435">
        <v>85948</v>
      </c>
      <c r="BQ435">
        <v>0</v>
      </c>
      <c r="BR435">
        <v>526590</v>
      </c>
      <c r="BS435" t="s">
        <v>130</v>
      </c>
      <c r="BT435">
        <v>0</v>
      </c>
      <c r="BU435" t="s">
        <v>109</v>
      </c>
      <c r="BV435">
        <v>0</v>
      </c>
      <c r="BW435" s="9">
        <v>0</v>
      </c>
      <c r="BX435" t="s">
        <v>451</v>
      </c>
      <c r="BY435" t="s">
        <v>554</v>
      </c>
      <c r="BZ435" t="s">
        <v>109</v>
      </c>
      <c r="CA435" t="s">
        <v>149</v>
      </c>
      <c r="CD435" t="s">
        <v>554</v>
      </c>
      <c r="CE435" t="s">
        <v>133</v>
      </c>
      <c r="CF435" t="s">
        <v>172</v>
      </c>
      <c r="CG435" t="s">
        <v>135</v>
      </c>
      <c r="CI435" t="s">
        <v>281</v>
      </c>
      <c r="CM435" t="s">
        <v>7</v>
      </c>
    </row>
    <row r="436" spans="1:92">
      <c r="A436" t="s">
        <v>109</v>
      </c>
      <c r="B436" t="s">
        <v>110</v>
      </c>
      <c r="C436" t="s">
        <v>111</v>
      </c>
      <c r="D436" t="s">
        <v>112</v>
      </c>
      <c r="F436" t="s">
        <v>113</v>
      </c>
      <c r="G436" t="s">
        <v>109</v>
      </c>
      <c r="H436">
        <v>1</v>
      </c>
      <c r="I436" s="9">
        <v>0</v>
      </c>
      <c r="J436">
        <v>1</v>
      </c>
      <c r="K436" t="s">
        <v>548</v>
      </c>
      <c r="L436">
        <v>1733731</v>
      </c>
      <c r="M436" t="s">
        <v>7</v>
      </c>
      <c r="N436" t="s">
        <v>377</v>
      </c>
      <c r="O436" s="9">
        <v>0</v>
      </c>
      <c r="P436">
        <v>1733132</v>
      </c>
      <c r="Q436" t="s">
        <v>416</v>
      </c>
      <c r="R436" t="s">
        <v>378</v>
      </c>
      <c r="S436" s="9">
        <v>0</v>
      </c>
      <c r="T436" s="10" t="s">
        <v>379</v>
      </c>
      <c r="U436">
        <v>1733132</v>
      </c>
      <c r="V436">
        <v>3</v>
      </c>
      <c r="W436" t="s">
        <v>118</v>
      </c>
      <c r="X436" t="s">
        <v>119</v>
      </c>
      <c r="Y436">
        <v>0</v>
      </c>
      <c r="Z436" s="16">
        <v>-50000000</v>
      </c>
      <c r="AA436">
        <v>1</v>
      </c>
      <c r="AB436" s="15">
        <v>-50000000</v>
      </c>
      <c r="AC436" t="s">
        <v>120</v>
      </c>
      <c r="AF436" t="s">
        <v>146</v>
      </c>
      <c r="AI436">
        <v>0</v>
      </c>
      <c r="AJ436" s="9">
        <v>0</v>
      </c>
      <c r="AK436" s="9">
        <v>0</v>
      </c>
      <c r="AL436" t="s">
        <v>7</v>
      </c>
      <c r="AM436" t="s">
        <v>120</v>
      </c>
      <c r="AN436" s="9">
        <v>0</v>
      </c>
      <c r="AO436" t="s">
        <v>122</v>
      </c>
      <c r="AQ436">
        <v>0</v>
      </c>
      <c r="AR436">
        <v>1</v>
      </c>
      <c r="AT436" t="s">
        <v>123</v>
      </c>
      <c r="AU436" t="s">
        <v>124</v>
      </c>
      <c r="AX436" t="s">
        <v>120</v>
      </c>
      <c r="BA436">
        <v>0</v>
      </c>
      <c r="BB436" t="s">
        <v>120</v>
      </c>
      <c r="BC436">
        <v>0</v>
      </c>
      <c r="BE436" t="s">
        <v>125</v>
      </c>
      <c r="BF436">
        <v>1</v>
      </c>
      <c r="BG436">
        <v>19717</v>
      </c>
      <c r="BH436">
        <v>1005199</v>
      </c>
      <c r="BI436" t="s">
        <v>109</v>
      </c>
      <c r="BJ436" t="s">
        <v>126</v>
      </c>
      <c r="BL436" t="s">
        <v>127</v>
      </c>
      <c r="BM436" t="s">
        <v>128</v>
      </c>
      <c r="BN436" t="s">
        <v>129</v>
      </c>
      <c r="BO436">
        <v>85948</v>
      </c>
      <c r="BQ436">
        <v>1370</v>
      </c>
      <c r="BR436">
        <v>765054</v>
      </c>
      <c r="BS436" t="s">
        <v>130</v>
      </c>
      <c r="BT436">
        <v>2410</v>
      </c>
      <c r="BU436" t="s">
        <v>109</v>
      </c>
      <c r="BV436">
        <v>0</v>
      </c>
      <c r="BW436" s="9">
        <v>0</v>
      </c>
      <c r="BX436" t="s">
        <v>380</v>
      </c>
      <c r="BY436" t="s">
        <v>109</v>
      </c>
      <c r="BZ436" t="s">
        <v>109</v>
      </c>
      <c r="CA436" t="s">
        <v>132</v>
      </c>
      <c r="CB436" t="s">
        <v>205</v>
      </c>
      <c r="CD436" t="s">
        <v>251</v>
      </c>
      <c r="CE436" t="s">
        <v>555</v>
      </c>
      <c r="CF436" t="s">
        <v>208</v>
      </c>
      <c r="CG436" t="s">
        <v>152</v>
      </c>
      <c r="CH436" t="s">
        <v>556</v>
      </c>
      <c r="CI436" t="s">
        <v>382</v>
      </c>
      <c r="CJ436" t="s">
        <v>552</v>
      </c>
      <c r="CK436" t="s">
        <v>557</v>
      </c>
      <c r="CL436">
        <v>12357</v>
      </c>
      <c r="CM436" t="s">
        <v>7</v>
      </c>
      <c r="CN436" s="9">
        <v>0</v>
      </c>
    </row>
    <row r="437" spans="1:92">
      <c r="A437" t="s">
        <v>109</v>
      </c>
      <c r="B437" t="s">
        <v>110</v>
      </c>
      <c r="C437" t="s">
        <v>111</v>
      </c>
      <c r="D437" t="s">
        <v>112</v>
      </c>
      <c r="F437" t="s">
        <v>113</v>
      </c>
      <c r="G437" t="s">
        <v>109</v>
      </c>
      <c r="H437">
        <v>1</v>
      </c>
      <c r="I437" s="9">
        <v>0</v>
      </c>
      <c r="J437">
        <v>1</v>
      </c>
      <c r="K437" t="s">
        <v>468</v>
      </c>
      <c r="L437">
        <v>1744233</v>
      </c>
      <c r="M437" t="s">
        <v>7</v>
      </c>
      <c r="N437" t="s">
        <v>445</v>
      </c>
      <c r="O437" s="9">
        <v>0</v>
      </c>
      <c r="P437">
        <v>1749974</v>
      </c>
      <c r="Q437" t="s">
        <v>116</v>
      </c>
      <c r="S437" s="9">
        <v>0</v>
      </c>
      <c r="T437" s="10" t="s">
        <v>280</v>
      </c>
      <c r="U437">
        <v>1749974</v>
      </c>
      <c r="V437">
        <v>1</v>
      </c>
      <c r="W437" t="s">
        <v>200</v>
      </c>
      <c r="X437" t="s">
        <v>119</v>
      </c>
      <c r="Y437">
        <v>0</v>
      </c>
      <c r="Z437" s="16">
        <v>-5800000</v>
      </c>
      <c r="AA437">
        <v>1</v>
      </c>
      <c r="AB437" s="10">
        <v>-5800000</v>
      </c>
      <c r="AC437" t="s">
        <v>120</v>
      </c>
      <c r="AF437" t="s">
        <v>121</v>
      </c>
      <c r="AI437">
        <v>0</v>
      </c>
      <c r="AJ437" s="9">
        <v>0</v>
      </c>
      <c r="AK437" s="9">
        <v>0</v>
      </c>
      <c r="AL437" t="s">
        <v>7</v>
      </c>
      <c r="AM437" t="s">
        <v>120</v>
      </c>
      <c r="AN437" s="9">
        <v>0</v>
      </c>
      <c r="AO437" t="s">
        <v>122</v>
      </c>
      <c r="AP437" t="s">
        <v>7</v>
      </c>
      <c r="AQ437">
        <v>1</v>
      </c>
      <c r="AR437">
        <v>1</v>
      </c>
      <c r="AT437" t="s">
        <v>123</v>
      </c>
      <c r="AU437" t="s">
        <v>124</v>
      </c>
      <c r="AX437" t="s">
        <v>120</v>
      </c>
      <c r="BA437">
        <v>-5800000</v>
      </c>
      <c r="BB437" t="s">
        <v>120</v>
      </c>
      <c r="BC437">
        <v>0</v>
      </c>
      <c r="BE437" t="s">
        <v>125</v>
      </c>
      <c r="BF437">
        <v>1</v>
      </c>
      <c r="BG437">
        <v>19717</v>
      </c>
      <c r="BH437">
        <v>1005199</v>
      </c>
      <c r="BI437" t="s">
        <v>109</v>
      </c>
      <c r="BJ437" t="s">
        <v>126</v>
      </c>
      <c r="BL437" t="s">
        <v>127</v>
      </c>
      <c r="BM437" t="s">
        <v>128</v>
      </c>
      <c r="BN437" t="s">
        <v>129</v>
      </c>
      <c r="BO437">
        <v>85948</v>
      </c>
      <c r="BQ437">
        <v>0</v>
      </c>
      <c r="BR437">
        <v>44329</v>
      </c>
      <c r="BS437" t="s">
        <v>130</v>
      </c>
      <c r="BT437">
        <v>0</v>
      </c>
      <c r="BU437" t="s">
        <v>109</v>
      </c>
      <c r="BV437">
        <v>0</v>
      </c>
      <c r="BW437" s="9">
        <v>0</v>
      </c>
      <c r="BX437" t="s">
        <v>448</v>
      </c>
      <c r="BY437" t="s">
        <v>243</v>
      </c>
      <c r="BZ437" t="s">
        <v>109</v>
      </c>
      <c r="CA437" t="s">
        <v>149</v>
      </c>
      <c r="CD437" t="s">
        <v>243</v>
      </c>
      <c r="CE437" t="s">
        <v>133</v>
      </c>
      <c r="CF437" t="s">
        <v>172</v>
      </c>
      <c r="CG437" t="s">
        <v>135</v>
      </c>
      <c r="CI437" t="s">
        <v>281</v>
      </c>
      <c r="CM437" t="s">
        <v>7</v>
      </c>
    </row>
    <row r="438" spans="1:92">
      <c r="A438" t="s">
        <v>109</v>
      </c>
      <c r="B438" t="s">
        <v>110</v>
      </c>
      <c r="C438" t="s">
        <v>111</v>
      </c>
      <c r="D438" t="s">
        <v>112</v>
      </c>
      <c r="F438" t="s">
        <v>113</v>
      </c>
      <c r="G438" t="s">
        <v>109</v>
      </c>
      <c r="H438">
        <v>1</v>
      </c>
      <c r="I438" s="9">
        <v>0</v>
      </c>
      <c r="J438">
        <v>1</v>
      </c>
      <c r="L438">
        <v>1739110</v>
      </c>
      <c r="M438" t="s">
        <v>7</v>
      </c>
      <c r="N438" t="s">
        <v>451</v>
      </c>
      <c r="O438" s="9">
        <v>0</v>
      </c>
      <c r="P438">
        <v>1739993</v>
      </c>
      <c r="Q438" t="s">
        <v>116</v>
      </c>
      <c r="S438" s="9">
        <v>0</v>
      </c>
      <c r="T438" s="10" t="s">
        <v>272</v>
      </c>
      <c r="U438">
        <v>1739993</v>
      </c>
      <c r="V438">
        <v>1</v>
      </c>
      <c r="W438" t="s">
        <v>118</v>
      </c>
      <c r="X438" t="s">
        <v>119</v>
      </c>
      <c r="Y438">
        <v>0</v>
      </c>
      <c r="Z438" s="16">
        <v>-34755.769999999997</v>
      </c>
      <c r="AA438">
        <v>1</v>
      </c>
      <c r="AB438" s="10">
        <v>-34755.769999999997</v>
      </c>
      <c r="AC438" t="s">
        <v>120</v>
      </c>
      <c r="AF438" t="s">
        <v>121</v>
      </c>
      <c r="AI438">
        <v>0</v>
      </c>
      <c r="AJ438" s="9">
        <v>0</v>
      </c>
      <c r="AK438" s="9">
        <v>0</v>
      </c>
      <c r="AL438" t="s">
        <v>7</v>
      </c>
      <c r="AM438" t="s">
        <v>120</v>
      </c>
      <c r="AN438" s="9">
        <v>0</v>
      </c>
      <c r="AO438" t="s">
        <v>122</v>
      </c>
      <c r="AP438" t="s">
        <v>7</v>
      </c>
      <c r="AQ438">
        <v>1</v>
      </c>
      <c r="AR438">
        <v>1</v>
      </c>
      <c r="AT438" t="s">
        <v>123</v>
      </c>
      <c r="AU438" t="s">
        <v>124</v>
      </c>
      <c r="AX438" t="s">
        <v>122</v>
      </c>
      <c r="BA438">
        <v>-34755.769999999997</v>
      </c>
      <c r="BB438" t="s">
        <v>120</v>
      </c>
      <c r="BC438">
        <v>0</v>
      </c>
      <c r="BE438" t="s">
        <v>125</v>
      </c>
      <c r="BF438">
        <v>1</v>
      </c>
      <c r="BG438">
        <v>19717</v>
      </c>
      <c r="BH438">
        <v>1005199</v>
      </c>
      <c r="BI438" t="s">
        <v>109</v>
      </c>
      <c r="BJ438" t="s">
        <v>126</v>
      </c>
      <c r="BL438" t="s">
        <v>127</v>
      </c>
      <c r="BM438" t="s">
        <v>128</v>
      </c>
      <c r="BN438" t="s">
        <v>129</v>
      </c>
      <c r="BO438">
        <v>85948</v>
      </c>
      <c r="BQ438">
        <v>1370</v>
      </c>
      <c r="BR438">
        <v>526388</v>
      </c>
      <c r="BS438" t="s">
        <v>130</v>
      </c>
      <c r="BT438">
        <v>0</v>
      </c>
      <c r="BU438" t="s">
        <v>109</v>
      </c>
      <c r="BV438">
        <v>0</v>
      </c>
      <c r="BW438" s="9">
        <v>0</v>
      </c>
      <c r="BX438" t="s">
        <v>190</v>
      </c>
      <c r="BY438" t="s">
        <v>554</v>
      </c>
      <c r="BZ438" t="s">
        <v>109</v>
      </c>
      <c r="CA438" t="s">
        <v>132</v>
      </c>
      <c r="CD438" t="s">
        <v>554</v>
      </c>
      <c r="CE438" t="s">
        <v>133</v>
      </c>
      <c r="CF438" t="s">
        <v>172</v>
      </c>
      <c r="CG438" t="s">
        <v>135</v>
      </c>
      <c r="CI438" t="s">
        <v>278</v>
      </c>
      <c r="CM438" t="s">
        <v>7</v>
      </c>
    </row>
    <row r="439" spans="1:92">
      <c r="A439" t="s">
        <v>109</v>
      </c>
      <c r="B439" t="s">
        <v>110</v>
      </c>
      <c r="C439" t="s">
        <v>111</v>
      </c>
      <c r="D439" t="s">
        <v>112</v>
      </c>
      <c r="F439" t="s">
        <v>113</v>
      </c>
      <c r="G439" t="s">
        <v>109</v>
      </c>
      <c r="H439">
        <v>1</v>
      </c>
      <c r="I439" s="9">
        <v>0</v>
      </c>
      <c r="J439">
        <v>1</v>
      </c>
      <c r="L439">
        <v>1739103</v>
      </c>
      <c r="M439" t="s">
        <v>7</v>
      </c>
      <c r="N439" t="s">
        <v>451</v>
      </c>
      <c r="O439" s="9">
        <v>0</v>
      </c>
      <c r="P439">
        <v>1739976</v>
      </c>
      <c r="Q439" t="s">
        <v>116</v>
      </c>
      <c r="S439" s="9">
        <v>0</v>
      </c>
      <c r="T439" s="10" t="s">
        <v>280</v>
      </c>
      <c r="U439">
        <v>1739976</v>
      </c>
      <c r="V439">
        <v>1</v>
      </c>
      <c r="W439" t="s">
        <v>118</v>
      </c>
      <c r="X439" t="s">
        <v>137</v>
      </c>
      <c r="Y439">
        <v>0</v>
      </c>
      <c r="Z439" s="16">
        <v>1117505.1499999999</v>
      </c>
      <c r="AA439">
        <v>1</v>
      </c>
      <c r="AB439" s="10">
        <v>1117505.1499999999</v>
      </c>
      <c r="AC439" t="s">
        <v>120</v>
      </c>
      <c r="AF439" t="s">
        <v>121</v>
      </c>
      <c r="AI439">
        <v>0</v>
      </c>
      <c r="AJ439" s="9">
        <v>0</v>
      </c>
      <c r="AK439" s="9">
        <v>0</v>
      </c>
      <c r="AL439" t="s">
        <v>7</v>
      </c>
      <c r="AM439" t="s">
        <v>120</v>
      </c>
      <c r="AN439" s="9">
        <v>0</v>
      </c>
      <c r="AO439" t="s">
        <v>122</v>
      </c>
      <c r="AP439" t="s">
        <v>7</v>
      </c>
      <c r="AQ439">
        <v>1</v>
      </c>
      <c r="AR439">
        <v>1</v>
      </c>
      <c r="AT439" t="s">
        <v>123</v>
      </c>
      <c r="AU439" t="s">
        <v>124</v>
      </c>
      <c r="AX439" t="s">
        <v>120</v>
      </c>
      <c r="BA439">
        <v>1117505.1499999999</v>
      </c>
      <c r="BB439" t="s">
        <v>120</v>
      </c>
      <c r="BC439">
        <v>0</v>
      </c>
      <c r="BE439" t="s">
        <v>125</v>
      </c>
      <c r="BF439">
        <v>1</v>
      </c>
      <c r="BG439">
        <v>19717</v>
      </c>
      <c r="BH439">
        <v>1005199</v>
      </c>
      <c r="BI439" t="s">
        <v>109</v>
      </c>
      <c r="BJ439" t="s">
        <v>126</v>
      </c>
      <c r="BL439" t="s">
        <v>127</v>
      </c>
      <c r="BM439" t="s">
        <v>128</v>
      </c>
      <c r="BN439" t="s">
        <v>129</v>
      </c>
      <c r="BO439">
        <v>85948</v>
      </c>
      <c r="BQ439">
        <v>0</v>
      </c>
      <c r="BR439">
        <v>526384</v>
      </c>
      <c r="BS439" t="s">
        <v>130</v>
      </c>
      <c r="BT439">
        <v>0</v>
      </c>
      <c r="BU439" t="s">
        <v>109</v>
      </c>
      <c r="BV439">
        <v>0</v>
      </c>
      <c r="BW439" s="9">
        <v>0</v>
      </c>
      <c r="BX439" t="s">
        <v>445</v>
      </c>
      <c r="BY439" t="s">
        <v>506</v>
      </c>
      <c r="BZ439" t="s">
        <v>109</v>
      </c>
      <c r="CA439" t="s">
        <v>132</v>
      </c>
      <c r="CD439" t="s">
        <v>506</v>
      </c>
      <c r="CE439" t="s">
        <v>133</v>
      </c>
      <c r="CF439" t="s">
        <v>172</v>
      </c>
      <c r="CG439" t="s">
        <v>135</v>
      </c>
      <c r="CI439" t="s">
        <v>278</v>
      </c>
      <c r="CM439" t="s">
        <v>7</v>
      </c>
    </row>
    <row r="440" spans="1:92">
      <c r="A440" t="s">
        <v>109</v>
      </c>
      <c r="B440" t="s">
        <v>110</v>
      </c>
      <c r="C440" t="s">
        <v>111</v>
      </c>
      <c r="D440" t="s">
        <v>112</v>
      </c>
      <c r="F440" t="s">
        <v>113</v>
      </c>
      <c r="G440" t="s">
        <v>109</v>
      </c>
      <c r="H440">
        <v>1</v>
      </c>
      <c r="I440" s="9">
        <v>0</v>
      </c>
      <c r="J440">
        <v>1</v>
      </c>
      <c r="L440">
        <v>1735369</v>
      </c>
      <c r="M440" t="s">
        <v>7</v>
      </c>
      <c r="N440" t="s">
        <v>14</v>
      </c>
      <c r="O440" s="9">
        <v>0</v>
      </c>
      <c r="P440">
        <v>1734770</v>
      </c>
      <c r="Q440" t="s">
        <v>116</v>
      </c>
      <c r="S440" s="9">
        <v>0</v>
      </c>
      <c r="T440" s="10" t="s">
        <v>250</v>
      </c>
      <c r="U440">
        <v>1734770</v>
      </c>
      <c r="V440">
        <v>1</v>
      </c>
      <c r="W440" t="s">
        <v>200</v>
      </c>
      <c r="X440" t="s">
        <v>137</v>
      </c>
      <c r="Y440">
        <v>0</v>
      </c>
      <c r="Z440" s="16">
        <v>2871756548.0900002</v>
      </c>
      <c r="AA440">
        <v>1</v>
      </c>
      <c r="AB440" s="15">
        <v>2871756548.0900002</v>
      </c>
      <c r="AC440" t="s">
        <v>120</v>
      </c>
      <c r="AF440" t="s">
        <v>121</v>
      </c>
      <c r="AI440">
        <v>0</v>
      </c>
      <c r="AJ440" s="9">
        <v>0</v>
      </c>
      <c r="AK440" s="9">
        <v>0</v>
      </c>
      <c r="AL440" t="s">
        <v>7</v>
      </c>
      <c r="AM440" t="s">
        <v>120</v>
      </c>
      <c r="AN440" s="9">
        <v>0</v>
      </c>
      <c r="AO440" t="s">
        <v>122</v>
      </c>
      <c r="AP440" t="s">
        <v>7</v>
      </c>
      <c r="AQ440">
        <v>1</v>
      </c>
      <c r="AR440">
        <v>1</v>
      </c>
      <c r="AT440" t="s">
        <v>123</v>
      </c>
      <c r="AU440" t="s">
        <v>124</v>
      </c>
      <c r="AX440" t="s">
        <v>120</v>
      </c>
      <c r="BA440">
        <v>2871756548.0900002</v>
      </c>
      <c r="BB440" t="s">
        <v>120</v>
      </c>
      <c r="BC440">
        <v>0</v>
      </c>
      <c r="BE440" t="s">
        <v>125</v>
      </c>
      <c r="BF440">
        <v>1</v>
      </c>
      <c r="BG440">
        <v>19717</v>
      </c>
      <c r="BH440">
        <v>1005199</v>
      </c>
      <c r="BI440" t="s">
        <v>109</v>
      </c>
      <c r="BJ440" t="s">
        <v>126</v>
      </c>
      <c r="BL440" t="s">
        <v>127</v>
      </c>
      <c r="BM440" t="s">
        <v>128</v>
      </c>
      <c r="BN440" t="s">
        <v>129</v>
      </c>
      <c r="BO440">
        <v>85948</v>
      </c>
      <c r="BQ440">
        <v>0</v>
      </c>
      <c r="BR440">
        <v>758409</v>
      </c>
      <c r="BS440" t="s">
        <v>130</v>
      </c>
      <c r="BT440">
        <v>0</v>
      </c>
      <c r="BU440" t="s">
        <v>109</v>
      </c>
      <c r="BV440">
        <v>0</v>
      </c>
      <c r="BW440" s="9">
        <v>0</v>
      </c>
      <c r="BX440" t="s">
        <v>520</v>
      </c>
      <c r="BY440" t="s">
        <v>254</v>
      </c>
      <c r="BZ440" t="s">
        <v>109</v>
      </c>
      <c r="CA440" t="s">
        <v>132</v>
      </c>
      <c r="CD440" t="s">
        <v>109</v>
      </c>
      <c r="CE440" t="s">
        <v>133</v>
      </c>
      <c r="CF440" t="s">
        <v>172</v>
      </c>
      <c r="CG440" t="s">
        <v>135</v>
      </c>
      <c r="CI440" t="s">
        <v>165</v>
      </c>
      <c r="CJ440" t="s">
        <v>155</v>
      </c>
      <c r="CM440" t="s">
        <v>7</v>
      </c>
    </row>
    <row r="441" spans="1:92">
      <c r="A441" t="s">
        <v>109</v>
      </c>
      <c r="B441" t="s">
        <v>110</v>
      </c>
      <c r="C441" t="s">
        <v>111</v>
      </c>
      <c r="D441" t="s">
        <v>112</v>
      </c>
      <c r="F441" t="s">
        <v>113</v>
      </c>
      <c r="G441" t="s">
        <v>109</v>
      </c>
      <c r="H441">
        <v>1</v>
      </c>
      <c r="I441" s="9">
        <v>0</v>
      </c>
      <c r="J441">
        <v>1</v>
      </c>
      <c r="L441">
        <v>1735162</v>
      </c>
      <c r="M441" t="s">
        <v>7</v>
      </c>
      <c r="N441" t="s">
        <v>115</v>
      </c>
      <c r="O441" s="9">
        <v>0</v>
      </c>
      <c r="P441">
        <v>1734563</v>
      </c>
      <c r="Q441" t="s">
        <v>116</v>
      </c>
      <c r="S441" s="9">
        <v>0</v>
      </c>
      <c r="T441" s="10" t="s">
        <v>117</v>
      </c>
      <c r="U441">
        <v>1734563</v>
      </c>
      <c r="V441">
        <v>2</v>
      </c>
      <c r="W441" t="s">
        <v>118</v>
      </c>
      <c r="X441" t="s">
        <v>119</v>
      </c>
      <c r="Y441">
        <v>0</v>
      </c>
      <c r="Z441" s="16">
        <v>-74.900000000000006</v>
      </c>
      <c r="AA441">
        <v>1</v>
      </c>
      <c r="AB441" s="10">
        <v>-74.900000000000006</v>
      </c>
      <c r="AC441" t="s">
        <v>120</v>
      </c>
      <c r="AF441" t="s">
        <v>121</v>
      </c>
      <c r="AI441">
        <v>0</v>
      </c>
      <c r="AJ441" s="9">
        <v>0</v>
      </c>
      <c r="AK441" s="9">
        <v>0</v>
      </c>
      <c r="AL441" t="s">
        <v>7</v>
      </c>
      <c r="AM441" t="s">
        <v>120</v>
      </c>
      <c r="AN441" s="9">
        <v>0</v>
      </c>
      <c r="AO441" t="s">
        <v>122</v>
      </c>
      <c r="AP441" t="s">
        <v>7</v>
      </c>
      <c r="AQ441">
        <v>1</v>
      </c>
      <c r="AR441">
        <v>1</v>
      </c>
      <c r="AT441" t="s">
        <v>123</v>
      </c>
      <c r="AU441" t="s">
        <v>124</v>
      </c>
      <c r="AX441" t="s">
        <v>122</v>
      </c>
      <c r="BA441">
        <v>-74.900000000000006</v>
      </c>
      <c r="BB441" t="s">
        <v>120</v>
      </c>
      <c r="BC441">
        <v>0</v>
      </c>
      <c r="BE441" t="s">
        <v>125</v>
      </c>
      <c r="BF441">
        <v>1</v>
      </c>
      <c r="BG441">
        <v>19717</v>
      </c>
      <c r="BH441">
        <v>1005199</v>
      </c>
      <c r="BI441" t="s">
        <v>109</v>
      </c>
      <c r="BJ441" t="s">
        <v>126</v>
      </c>
      <c r="BL441" t="s">
        <v>127</v>
      </c>
      <c r="BM441" t="s">
        <v>128</v>
      </c>
      <c r="BN441" t="s">
        <v>129</v>
      </c>
      <c r="BO441">
        <v>85948</v>
      </c>
      <c r="BQ441">
        <v>1370</v>
      </c>
      <c r="BR441">
        <v>870968</v>
      </c>
      <c r="BS441" t="s">
        <v>130</v>
      </c>
      <c r="BT441">
        <v>0</v>
      </c>
      <c r="BU441" t="s">
        <v>109</v>
      </c>
      <c r="BV441">
        <v>0</v>
      </c>
      <c r="BW441" s="9">
        <v>0</v>
      </c>
      <c r="BX441" t="s">
        <v>131</v>
      </c>
      <c r="BY441" t="s">
        <v>109</v>
      </c>
      <c r="BZ441" t="s">
        <v>109</v>
      </c>
      <c r="CA441" t="s">
        <v>132</v>
      </c>
      <c r="CD441" t="s">
        <v>109</v>
      </c>
      <c r="CE441" t="s">
        <v>133</v>
      </c>
      <c r="CF441" t="s">
        <v>134</v>
      </c>
      <c r="CG441" t="s">
        <v>135</v>
      </c>
      <c r="CI441" t="s">
        <v>136</v>
      </c>
      <c r="CM441" t="s">
        <v>7</v>
      </c>
    </row>
    <row r="442" spans="1:92">
      <c r="A442" t="s">
        <v>109</v>
      </c>
      <c r="B442" t="s">
        <v>156</v>
      </c>
      <c r="C442" t="s">
        <v>175</v>
      </c>
      <c r="D442" t="s">
        <v>176</v>
      </c>
      <c r="E442" t="s">
        <v>176</v>
      </c>
      <c r="F442" t="s">
        <v>113</v>
      </c>
      <c r="G442" t="s">
        <v>109</v>
      </c>
      <c r="H442">
        <v>1</v>
      </c>
      <c r="I442" s="9">
        <v>0</v>
      </c>
      <c r="J442">
        <v>1</v>
      </c>
      <c r="K442" t="s">
        <v>548</v>
      </c>
      <c r="L442">
        <v>1733731</v>
      </c>
      <c r="M442" t="s">
        <v>7</v>
      </c>
      <c r="N442" t="s">
        <v>377</v>
      </c>
      <c r="O442" s="9">
        <v>0</v>
      </c>
      <c r="P442">
        <v>1733132</v>
      </c>
      <c r="Q442" t="s">
        <v>416</v>
      </c>
      <c r="R442" t="s">
        <v>378</v>
      </c>
      <c r="S442" s="9">
        <v>0</v>
      </c>
      <c r="T442" s="10" t="s">
        <v>379</v>
      </c>
      <c r="U442">
        <v>1733132</v>
      </c>
      <c r="V442">
        <v>3</v>
      </c>
      <c r="W442" t="s">
        <v>118</v>
      </c>
      <c r="X442" t="s">
        <v>119</v>
      </c>
      <c r="Y442">
        <v>0</v>
      </c>
      <c r="Z442" s="16">
        <v>-1227500</v>
      </c>
      <c r="AA442">
        <v>1</v>
      </c>
      <c r="AB442" s="10">
        <v>-1227500</v>
      </c>
      <c r="AC442" t="s">
        <v>120</v>
      </c>
      <c r="AF442" t="s">
        <v>146</v>
      </c>
      <c r="AI442">
        <v>0</v>
      </c>
      <c r="AJ442" s="9">
        <v>0</v>
      </c>
      <c r="AK442" s="9">
        <v>0</v>
      </c>
      <c r="AL442" t="s">
        <v>7</v>
      </c>
      <c r="AM442" t="s">
        <v>120</v>
      </c>
      <c r="AN442" s="9">
        <v>0</v>
      </c>
      <c r="AO442" t="s">
        <v>122</v>
      </c>
      <c r="AQ442">
        <v>0</v>
      </c>
      <c r="AR442">
        <v>1</v>
      </c>
      <c r="AT442" t="s">
        <v>123</v>
      </c>
      <c r="AU442" t="s">
        <v>558</v>
      </c>
      <c r="AX442" t="s">
        <v>120</v>
      </c>
      <c r="BA442">
        <v>0</v>
      </c>
      <c r="BB442" t="s">
        <v>120</v>
      </c>
      <c r="BC442">
        <v>0</v>
      </c>
      <c r="BD442" t="s">
        <v>559</v>
      </c>
      <c r="BE442" t="s">
        <v>125</v>
      </c>
      <c r="BF442">
        <v>1</v>
      </c>
      <c r="BG442">
        <v>19717</v>
      </c>
      <c r="BH442">
        <v>1005199</v>
      </c>
      <c r="BI442" t="s">
        <v>109</v>
      </c>
      <c r="BJ442" t="s">
        <v>126</v>
      </c>
      <c r="BL442" t="s">
        <v>127</v>
      </c>
      <c r="BM442" t="s">
        <v>128</v>
      </c>
      <c r="BN442" t="s">
        <v>129</v>
      </c>
      <c r="BO442">
        <v>85948</v>
      </c>
      <c r="BQ442">
        <v>1370</v>
      </c>
      <c r="BR442">
        <v>765053</v>
      </c>
      <c r="BS442" t="s">
        <v>130</v>
      </c>
      <c r="BT442">
        <v>2410</v>
      </c>
      <c r="BU442" t="s">
        <v>109</v>
      </c>
      <c r="BV442">
        <v>0</v>
      </c>
      <c r="BW442" s="9">
        <v>0</v>
      </c>
      <c r="BX442" t="s">
        <v>380</v>
      </c>
      <c r="BY442" t="s">
        <v>109</v>
      </c>
      <c r="BZ442" t="s">
        <v>109</v>
      </c>
      <c r="CA442" t="s">
        <v>132</v>
      </c>
      <c r="CB442" t="s">
        <v>205</v>
      </c>
      <c r="CD442" t="s">
        <v>251</v>
      </c>
      <c r="CE442" t="s">
        <v>555</v>
      </c>
      <c r="CF442" t="s">
        <v>208</v>
      </c>
      <c r="CG442" t="s">
        <v>152</v>
      </c>
      <c r="CH442" t="s">
        <v>556</v>
      </c>
      <c r="CI442" t="s">
        <v>382</v>
      </c>
      <c r="CJ442" t="s">
        <v>552</v>
      </c>
      <c r="CK442" t="s">
        <v>557</v>
      </c>
      <c r="CL442">
        <v>12357</v>
      </c>
      <c r="CM442" t="s">
        <v>7</v>
      </c>
      <c r="CN442" s="9">
        <v>0</v>
      </c>
    </row>
    <row r="443" spans="1:92">
      <c r="A443" t="s">
        <v>109</v>
      </c>
      <c r="B443" t="s">
        <v>110</v>
      </c>
      <c r="C443" t="s">
        <v>111</v>
      </c>
      <c r="D443" t="s">
        <v>168</v>
      </c>
      <c r="F443" t="s">
        <v>113</v>
      </c>
      <c r="G443" t="s">
        <v>109</v>
      </c>
      <c r="H443">
        <v>1</v>
      </c>
      <c r="I443" s="9">
        <v>0</v>
      </c>
      <c r="J443">
        <v>1</v>
      </c>
      <c r="L443">
        <v>1735215</v>
      </c>
      <c r="M443" t="s">
        <v>7</v>
      </c>
      <c r="N443" t="s">
        <v>427</v>
      </c>
      <c r="O443" s="9">
        <v>0</v>
      </c>
      <c r="P443">
        <v>1734616</v>
      </c>
      <c r="Q443" t="s">
        <v>116</v>
      </c>
      <c r="S443" s="9">
        <v>0</v>
      </c>
      <c r="T443" s="10" t="s">
        <v>428</v>
      </c>
      <c r="U443">
        <v>1734616</v>
      </c>
      <c r="V443">
        <v>3</v>
      </c>
      <c r="W443" t="s">
        <v>200</v>
      </c>
      <c r="X443" t="s">
        <v>137</v>
      </c>
      <c r="Y443">
        <v>0</v>
      </c>
      <c r="Z443" s="16">
        <v>2000000</v>
      </c>
      <c r="AA443">
        <v>1</v>
      </c>
      <c r="AB443" s="10">
        <v>2000000</v>
      </c>
      <c r="AC443" t="s">
        <v>120</v>
      </c>
      <c r="AF443" t="s">
        <v>429</v>
      </c>
      <c r="AI443">
        <v>0</v>
      </c>
      <c r="AJ443">
        <v>41500000</v>
      </c>
      <c r="AK443" s="9">
        <v>0</v>
      </c>
      <c r="AL443" t="s">
        <v>7</v>
      </c>
      <c r="AM443" t="s">
        <v>120</v>
      </c>
      <c r="AN443" s="9">
        <v>0</v>
      </c>
      <c r="AO443" t="s">
        <v>122</v>
      </c>
      <c r="AP443" t="s">
        <v>7</v>
      </c>
      <c r="AQ443">
        <v>1</v>
      </c>
      <c r="AR443">
        <v>1</v>
      </c>
      <c r="AS443" t="s">
        <v>513</v>
      </c>
      <c r="AT443" t="s">
        <v>123</v>
      </c>
      <c r="AU443" t="s">
        <v>124</v>
      </c>
      <c r="AW443" t="s">
        <v>7</v>
      </c>
      <c r="AX443" t="s">
        <v>120</v>
      </c>
      <c r="BA443">
        <v>2000000</v>
      </c>
      <c r="BB443" t="s">
        <v>120</v>
      </c>
      <c r="BC443">
        <v>0</v>
      </c>
      <c r="BE443" t="s">
        <v>125</v>
      </c>
      <c r="BF443">
        <v>1</v>
      </c>
      <c r="BG443">
        <v>19717</v>
      </c>
      <c r="BH443">
        <v>1005199</v>
      </c>
      <c r="BI443" t="s">
        <v>109</v>
      </c>
      <c r="BJ443" t="s">
        <v>126</v>
      </c>
      <c r="BL443" t="s">
        <v>127</v>
      </c>
      <c r="BM443" t="s">
        <v>128</v>
      </c>
      <c r="BN443" t="s">
        <v>129</v>
      </c>
      <c r="BO443">
        <v>85948</v>
      </c>
      <c r="BQ443">
        <v>1370</v>
      </c>
      <c r="BR443">
        <v>405960</v>
      </c>
      <c r="BS443" t="s">
        <v>130</v>
      </c>
      <c r="BT443">
        <v>2554</v>
      </c>
      <c r="BU443" t="s">
        <v>109</v>
      </c>
      <c r="BV443">
        <v>0</v>
      </c>
      <c r="BW443" s="9">
        <v>0</v>
      </c>
      <c r="BX443" t="s">
        <v>560</v>
      </c>
      <c r="BY443" t="s">
        <v>561</v>
      </c>
      <c r="BZ443" t="s">
        <v>432</v>
      </c>
      <c r="CA443" t="s">
        <v>132</v>
      </c>
      <c r="CD443" t="s">
        <v>561</v>
      </c>
      <c r="CE443" t="s">
        <v>133</v>
      </c>
      <c r="CF443" t="s">
        <v>434</v>
      </c>
      <c r="CG443" t="s">
        <v>435</v>
      </c>
      <c r="CH443" t="s">
        <v>562</v>
      </c>
      <c r="CI443" t="s">
        <v>437</v>
      </c>
      <c r="CJ443" t="s">
        <v>155</v>
      </c>
      <c r="CM443" t="s">
        <v>7</v>
      </c>
    </row>
    <row r="444" spans="1:92">
      <c r="A444" t="s">
        <v>109</v>
      </c>
      <c r="B444" t="s">
        <v>110</v>
      </c>
      <c r="C444" t="s">
        <v>111</v>
      </c>
      <c r="D444" t="s">
        <v>168</v>
      </c>
      <c r="F444" t="s">
        <v>113</v>
      </c>
      <c r="G444" t="s">
        <v>109</v>
      </c>
      <c r="H444">
        <v>1</v>
      </c>
      <c r="I444" s="9">
        <v>0</v>
      </c>
      <c r="J444">
        <v>1</v>
      </c>
      <c r="L444">
        <v>1735266</v>
      </c>
      <c r="M444" t="s">
        <v>7</v>
      </c>
      <c r="N444" t="s">
        <v>427</v>
      </c>
      <c r="O444" s="9">
        <v>0</v>
      </c>
      <c r="P444">
        <v>1734667</v>
      </c>
      <c r="Q444" t="s">
        <v>116</v>
      </c>
      <c r="S444" s="9">
        <v>0</v>
      </c>
      <c r="T444" s="10" t="s">
        <v>428</v>
      </c>
      <c r="U444">
        <v>1734667</v>
      </c>
      <c r="V444">
        <v>3</v>
      </c>
      <c r="W444" t="s">
        <v>200</v>
      </c>
      <c r="X444" t="s">
        <v>137</v>
      </c>
      <c r="Y444">
        <v>0</v>
      </c>
      <c r="Z444" s="16">
        <v>-1250000</v>
      </c>
      <c r="AA444">
        <v>1</v>
      </c>
      <c r="AB444" s="10">
        <v>-1250000</v>
      </c>
      <c r="AC444" t="s">
        <v>120</v>
      </c>
      <c r="AF444" t="s">
        <v>429</v>
      </c>
      <c r="AI444">
        <v>0</v>
      </c>
      <c r="AJ444">
        <v>810000</v>
      </c>
      <c r="AK444" s="9">
        <v>0</v>
      </c>
      <c r="AL444" t="s">
        <v>7</v>
      </c>
      <c r="AM444" t="s">
        <v>120</v>
      </c>
      <c r="AN444" s="9">
        <v>0</v>
      </c>
      <c r="AO444" t="s">
        <v>122</v>
      </c>
      <c r="AP444" t="s">
        <v>7</v>
      </c>
      <c r="AQ444">
        <v>1</v>
      </c>
      <c r="AR444">
        <v>1</v>
      </c>
      <c r="AS444" t="s">
        <v>513</v>
      </c>
      <c r="AT444" t="s">
        <v>123</v>
      </c>
      <c r="AU444" t="s">
        <v>124</v>
      </c>
      <c r="AW444" t="s">
        <v>7</v>
      </c>
      <c r="AX444" t="s">
        <v>122</v>
      </c>
      <c r="BA444">
        <v>-1250000</v>
      </c>
      <c r="BB444" t="s">
        <v>120</v>
      </c>
      <c r="BC444">
        <v>0</v>
      </c>
      <c r="BE444" t="s">
        <v>125</v>
      </c>
      <c r="BF444">
        <v>1</v>
      </c>
      <c r="BG444">
        <v>19717</v>
      </c>
      <c r="BH444">
        <v>1005199</v>
      </c>
      <c r="BI444" t="s">
        <v>109</v>
      </c>
      <c r="BJ444" t="s">
        <v>126</v>
      </c>
      <c r="BL444" t="s">
        <v>127</v>
      </c>
      <c r="BM444" t="s">
        <v>128</v>
      </c>
      <c r="BN444" t="s">
        <v>129</v>
      </c>
      <c r="BO444">
        <v>85948</v>
      </c>
      <c r="BQ444">
        <v>1370</v>
      </c>
      <c r="BR444">
        <v>406135</v>
      </c>
      <c r="BS444" t="s">
        <v>130</v>
      </c>
      <c r="BT444">
        <v>3099</v>
      </c>
      <c r="BU444" t="s">
        <v>109</v>
      </c>
      <c r="BV444">
        <v>0</v>
      </c>
      <c r="BW444" s="9">
        <v>0</v>
      </c>
      <c r="BX444" t="s">
        <v>563</v>
      </c>
      <c r="BY444" t="s">
        <v>518</v>
      </c>
      <c r="BZ444" t="s">
        <v>432</v>
      </c>
      <c r="CA444" t="s">
        <v>132</v>
      </c>
      <c r="CD444" t="s">
        <v>518</v>
      </c>
      <c r="CE444" t="s">
        <v>133</v>
      </c>
      <c r="CF444" t="s">
        <v>434</v>
      </c>
      <c r="CG444" t="s">
        <v>435</v>
      </c>
      <c r="CH444" t="s">
        <v>564</v>
      </c>
      <c r="CI444" t="s">
        <v>437</v>
      </c>
      <c r="CJ444" t="s">
        <v>155</v>
      </c>
      <c r="CM444" t="s">
        <v>7</v>
      </c>
    </row>
    <row r="445" spans="1:92">
      <c r="A445" t="s">
        <v>109</v>
      </c>
      <c r="B445" t="s">
        <v>110</v>
      </c>
      <c r="C445" t="s">
        <v>111</v>
      </c>
      <c r="D445" t="s">
        <v>168</v>
      </c>
      <c r="F445" t="s">
        <v>113</v>
      </c>
      <c r="G445" t="s">
        <v>109</v>
      </c>
      <c r="H445">
        <v>1</v>
      </c>
      <c r="I445" s="9">
        <v>0</v>
      </c>
      <c r="J445">
        <v>1</v>
      </c>
      <c r="L445">
        <v>1735233</v>
      </c>
      <c r="M445" t="s">
        <v>7</v>
      </c>
      <c r="N445" t="s">
        <v>443</v>
      </c>
      <c r="O445" s="9">
        <v>0</v>
      </c>
      <c r="P445">
        <v>1734634</v>
      </c>
      <c r="Q445" t="s">
        <v>116</v>
      </c>
      <c r="S445" s="9">
        <v>0</v>
      </c>
      <c r="T445" s="10" t="s">
        <v>428</v>
      </c>
      <c r="U445">
        <v>1734634</v>
      </c>
      <c r="V445">
        <v>4</v>
      </c>
      <c r="W445" t="s">
        <v>200</v>
      </c>
      <c r="X445" t="s">
        <v>119</v>
      </c>
      <c r="Y445">
        <v>0</v>
      </c>
      <c r="Z445" s="16">
        <v>9706084</v>
      </c>
      <c r="AA445">
        <v>1</v>
      </c>
      <c r="AB445" s="10">
        <v>9706084</v>
      </c>
      <c r="AC445" t="s">
        <v>120</v>
      </c>
      <c r="AF445" t="s">
        <v>429</v>
      </c>
      <c r="AI445">
        <v>0</v>
      </c>
      <c r="AJ445">
        <v>25291720</v>
      </c>
      <c r="AK445" s="9">
        <v>0</v>
      </c>
      <c r="AL445" t="s">
        <v>7</v>
      </c>
      <c r="AM445" t="s">
        <v>120</v>
      </c>
      <c r="AN445" s="9">
        <v>0</v>
      </c>
      <c r="AO445" t="s">
        <v>122</v>
      </c>
      <c r="AP445" t="s">
        <v>7</v>
      </c>
      <c r="AQ445">
        <v>1</v>
      </c>
      <c r="AR445">
        <v>1</v>
      </c>
      <c r="AS445" t="s">
        <v>133</v>
      </c>
      <c r="AT445" t="s">
        <v>123</v>
      </c>
      <c r="AU445" t="s">
        <v>124</v>
      </c>
      <c r="AW445" t="s">
        <v>7</v>
      </c>
      <c r="AX445" t="s">
        <v>120</v>
      </c>
      <c r="BA445">
        <v>9706084</v>
      </c>
      <c r="BB445" t="s">
        <v>120</v>
      </c>
      <c r="BC445">
        <v>0</v>
      </c>
      <c r="BE445" t="s">
        <v>125</v>
      </c>
      <c r="BF445">
        <v>1</v>
      </c>
      <c r="BG445">
        <v>19717</v>
      </c>
      <c r="BH445">
        <v>1005199</v>
      </c>
      <c r="BI445" t="s">
        <v>109</v>
      </c>
      <c r="BJ445" t="s">
        <v>126</v>
      </c>
      <c r="BL445" t="s">
        <v>127</v>
      </c>
      <c r="BM445" t="s">
        <v>128</v>
      </c>
      <c r="BN445" t="s">
        <v>129</v>
      </c>
      <c r="BO445">
        <v>85948</v>
      </c>
      <c r="BQ445">
        <v>1370</v>
      </c>
      <c r="BR445">
        <v>406077</v>
      </c>
      <c r="BS445" t="s">
        <v>130</v>
      </c>
      <c r="BT445">
        <v>2631</v>
      </c>
      <c r="BU445" t="s">
        <v>109</v>
      </c>
      <c r="BV445">
        <v>0</v>
      </c>
      <c r="BW445" s="9">
        <v>0</v>
      </c>
      <c r="BX445" t="s">
        <v>565</v>
      </c>
      <c r="BY445" t="s">
        <v>566</v>
      </c>
      <c r="BZ445" t="s">
        <v>432</v>
      </c>
      <c r="CA445" t="s">
        <v>132</v>
      </c>
      <c r="CD445" t="s">
        <v>566</v>
      </c>
      <c r="CE445" t="s">
        <v>133</v>
      </c>
      <c r="CF445" t="s">
        <v>434</v>
      </c>
      <c r="CG445" t="s">
        <v>435</v>
      </c>
      <c r="CH445" t="s">
        <v>567</v>
      </c>
      <c r="CI445" t="s">
        <v>437</v>
      </c>
      <c r="CJ445" t="s">
        <v>155</v>
      </c>
      <c r="CM445" t="s">
        <v>7</v>
      </c>
    </row>
    <row r="446" spans="1:92">
      <c r="A446" t="s">
        <v>109</v>
      </c>
      <c r="B446" t="s">
        <v>110</v>
      </c>
      <c r="C446" t="s">
        <v>111</v>
      </c>
      <c r="D446" t="s">
        <v>168</v>
      </c>
      <c r="F446" t="s">
        <v>113</v>
      </c>
      <c r="G446" t="s">
        <v>109</v>
      </c>
      <c r="H446">
        <v>1</v>
      </c>
      <c r="I446" s="9">
        <v>0</v>
      </c>
      <c r="J446">
        <v>1</v>
      </c>
      <c r="L446">
        <v>1735270</v>
      </c>
      <c r="M446" t="s">
        <v>7</v>
      </c>
      <c r="N446" t="s">
        <v>443</v>
      </c>
      <c r="O446" s="9">
        <v>0</v>
      </c>
      <c r="P446">
        <v>1734671</v>
      </c>
      <c r="Q446" t="s">
        <v>116</v>
      </c>
      <c r="S446" s="9">
        <v>0</v>
      </c>
      <c r="T446" s="10" t="s">
        <v>428</v>
      </c>
      <c r="U446">
        <v>1734671</v>
      </c>
      <c r="V446">
        <v>3</v>
      </c>
      <c r="W446" t="s">
        <v>200</v>
      </c>
      <c r="X446" t="s">
        <v>119</v>
      </c>
      <c r="Y446">
        <v>0</v>
      </c>
      <c r="Z446" s="16">
        <v>5500000</v>
      </c>
      <c r="AA446">
        <v>1</v>
      </c>
      <c r="AB446" s="10">
        <v>5500000</v>
      </c>
      <c r="AC446" t="s">
        <v>120</v>
      </c>
      <c r="AF446" t="s">
        <v>429</v>
      </c>
      <c r="AI446">
        <v>0</v>
      </c>
      <c r="AJ446">
        <v>50000000</v>
      </c>
      <c r="AK446" s="9">
        <v>0</v>
      </c>
      <c r="AL446" t="s">
        <v>7</v>
      </c>
      <c r="AM446" t="s">
        <v>120</v>
      </c>
      <c r="AN446" s="9">
        <v>0</v>
      </c>
      <c r="AO446" t="s">
        <v>122</v>
      </c>
      <c r="AP446" t="s">
        <v>7</v>
      </c>
      <c r="AQ446">
        <v>1</v>
      </c>
      <c r="AR446">
        <v>1</v>
      </c>
      <c r="AS446" t="s">
        <v>513</v>
      </c>
      <c r="AT446" t="s">
        <v>123</v>
      </c>
      <c r="AU446" t="s">
        <v>124</v>
      </c>
      <c r="AW446" t="s">
        <v>7</v>
      </c>
      <c r="AX446" t="s">
        <v>120</v>
      </c>
      <c r="BA446">
        <v>5500000</v>
      </c>
      <c r="BB446" t="s">
        <v>120</v>
      </c>
      <c r="BC446">
        <v>0</v>
      </c>
      <c r="BE446" t="s">
        <v>125</v>
      </c>
      <c r="BF446">
        <v>1</v>
      </c>
      <c r="BG446">
        <v>19717</v>
      </c>
      <c r="BH446">
        <v>1005199</v>
      </c>
      <c r="BI446" t="s">
        <v>109</v>
      </c>
      <c r="BJ446" t="s">
        <v>126</v>
      </c>
      <c r="BL446" t="s">
        <v>127</v>
      </c>
      <c r="BM446" t="s">
        <v>128</v>
      </c>
      <c r="BN446" t="s">
        <v>129</v>
      </c>
      <c r="BO446">
        <v>85948</v>
      </c>
      <c r="BQ446">
        <v>1370</v>
      </c>
      <c r="BR446">
        <v>406192</v>
      </c>
      <c r="BS446" t="s">
        <v>130</v>
      </c>
      <c r="BT446">
        <v>2088</v>
      </c>
      <c r="BU446" t="s">
        <v>109</v>
      </c>
      <c r="BV446">
        <v>0</v>
      </c>
      <c r="BW446" s="9">
        <v>0</v>
      </c>
      <c r="BX446" t="s">
        <v>391</v>
      </c>
      <c r="BY446" t="s">
        <v>568</v>
      </c>
      <c r="BZ446" t="s">
        <v>432</v>
      </c>
      <c r="CA446" t="s">
        <v>132</v>
      </c>
      <c r="CD446" t="s">
        <v>568</v>
      </c>
      <c r="CE446" t="s">
        <v>133</v>
      </c>
      <c r="CF446" t="s">
        <v>434</v>
      </c>
      <c r="CG446" t="s">
        <v>435</v>
      </c>
      <c r="CH446" t="s">
        <v>569</v>
      </c>
      <c r="CI446" t="s">
        <v>437</v>
      </c>
      <c r="CJ446" t="s">
        <v>155</v>
      </c>
      <c r="CM446" t="s">
        <v>7</v>
      </c>
    </row>
    <row r="447" spans="1:92">
      <c r="A447" t="s">
        <v>109</v>
      </c>
      <c r="B447" t="s">
        <v>174</v>
      </c>
      <c r="C447" t="s">
        <v>175</v>
      </c>
      <c r="D447" t="s">
        <v>197</v>
      </c>
      <c r="E447" t="s">
        <v>349</v>
      </c>
      <c r="F447" t="s">
        <v>113</v>
      </c>
      <c r="G447" t="s">
        <v>109</v>
      </c>
      <c r="H447">
        <v>1</v>
      </c>
      <c r="I447" s="9">
        <v>0</v>
      </c>
      <c r="J447">
        <v>1</v>
      </c>
      <c r="L447">
        <v>1736364</v>
      </c>
      <c r="M447" t="s">
        <v>7</v>
      </c>
      <c r="N447" t="s">
        <v>438</v>
      </c>
      <c r="O447" s="9">
        <v>0</v>
      </c>
      <c r="P447">
        <v>1736131</v>
      </c>
      <c r="Q447" t="s">
        <v>116</v>
      </c>
      <c r="S447">
        <v>3.63</v>
      </c>
      <c r="T447" s="10" t="s">
        <v>250</v>
      </c>
      <c r="U447">
        <v>1736131</v>
      </c>
      <c r="V447">
        <v>1</v>
      </c>
      <c r="W447" t="s">
        <v>200</v>
      </c>
      <c r="X447" t="s">
        <v>119</v>
      </c>
      <c r="Y447">
        <v>3</v>
      </c>
      <c r="Z447" s="16">
        <v>327468.71637486998</v>
      </c>
      <c r="AA447">
        <v>1</v>
      </c>
      <c r="AB447" s="10">
        <v>327468.71637486998</v>
      </c>
      <c r="AC447" t="s">
        <v>122</v>
      </c>
      <c r="AD447" t="s">
        <v>109</v>
      </c>
      <c r="AE447" t="s">
        <v>133</v>
      </c>
      <c r="AF447" t="s">
        <v>121</v>
      </c>
      <c r="AG447" t="s">
        <v>109</v>
      </c>
      <c r="AH447" t="s">
        <v>109</v>
      </c>
      <c r="AI447">
        <v>0.32</v>
      </c>
      <c r="AJ447">
        <v>994841670</v>
      </c>
      <c r="AK447">
        <v>3.95</v>
      </c>
      <c r="AL447" t="s">
        <v>7</v>
      </c>
      <c r="AM447" t="s">
        <v>122</v>
      </c>
      <c r="AN447" s="9">
        <v>0</v>
      </c>
      <c r="AO447" t="s">
        <v>120</v>
      </c>
      <c r="AP447" t="s">
        <v>7</v>
      </c>
      <c r="AQ447">
        <v>1</v>
      </c>
      <c r="AR447">
        <v>1</v>
      </c>
      <c r="AS447" t="s">
        <v>133</v>
      </c>
      <c r="AT447" t="s">
        <v>123</v>
      </c>
      <c r="AU447" t="s">
        <v>350</v>
      </c>
      <c r="AV447" t="s">
        <v>439</v>
      </c>
      <c r="AW447" t="s">
        <v>7</v>
      </c>
      <c r="AX447" t="s">
        <v>122</v>
      </c>
      <c r="AY447" t="s">
        <v>109</v>
      </c>
      <c r="BA447">
        <v>327468.71637500002</v>
      </c>
      <c r="BB447" t="s">
        <v>120</v>
      </c>
      <c r="BC447">
        <v>0</v>
      </c>
      <c r="BD447" t="s">
        <v>440</v>
      </c>
      <c r="BE447" t="s">
        <v>125</v>
      </c>
      <c r="BF447">
        <v>1</v>
      </c>
      <c r="BG447">
        <v>19717</v>
      </c>
      <c r="BH447">
        <v>1005199</v>
      </c>
      <c r="BI447" t="s">
        <v>109</v>
      </c>
      <c r="BJ447" t="s">
        <v>126</v>
      </c>
      <c r="BL447" t="s">
        <v>127</v>
      </c>
      <c r="BM447" t="s">
        <v>128</v>
      </c>
      <c r="BN447" t="s">
        <v>129</v>
      </c>
      <c r="BO447">
        <v>85948</v>
      </c>
      <c r="BQ447">
        <v>0</v>
      </c>
      <c r="BR447">
        <v>758404</v>
      </c>
      <c r="BS447" t="s">
        <v>130</v>
      </c>
      <c r="BT447">
        <v>0</v>
      </c>
      <c r="BU447" t="s">
        <v>109</v>
      </c>
      <c r="BV447">
        <v>0</v>
      </c>
      <c r="BW447">
        <v>3.95</v>
      </c>
      <c r="BX447" t="s">
        <v>520</v>
      </c>
      <c r="BY447" t="s">
        <v>254</v>
      </c>
      <c r="BZ447" t="s">
        <v>109</v>
      </c>
      <c r="CA447" t="s">
        <v>149</v>
      </c>
      <c r="CD447" t="s">
        <v>109</v>
      </c>
      <c r="CE447" t="s">
        <v>133</v>
      </c>
      <c r="CF447" t="s">
        <v>172</v>
      </c>
      <c r="CG447" t="s">
        <v>135</v>
      </c>
      <c r="CI447" t="s">
        <v>441</v>
      </c>
      <c r="CJ447" t="s">
        <v>155</v>
      </c>
      <c r="CM447" t="s">
        <v>7</v>
      </c>
    </row>
    <row r="448" spans="1:92">
      <c r="A448" t="s">
        <v>109</v>
      </c>
      <c r="B448" t="s">
        <v>174</v>
      </c>
      <c r="C448" t="s">
        <v>175</v>
      </c>
      <c r="D448" t="s">
        <v>197</v>
      </c>
      <c r="E448" t="s">
        <v>349</v>
      </c>
      <c r="F448" t="s">
        <v>113</v>
      </c>
      <c r="G448" t="s">
        <v>109</v>
      </c>
      <c r="H448">
        <v>1</v>
      </c>
      <c r="I448" s="9">
        <v>0</v>
      </c>
      <c r="J448">
        <v>1</v>
      </c>
      <c r="L448">
        <v>1735370</v>
      </c>
      <c r="M448" t="s">
        <v>7</v>
      </c>
      <c r="N448" t="s">
        <v>520</v>
      </c>
      <c r="O448" s="9">
        <v>0</v>
      </c>
      <c r="P448">
        <v>1734771</v>
      </c>
      <c r="Q448" t="s">
        <v>116</v>
      </c>
      <c r="S448">
        <v>3.63</v>
      </c>
      <c r="T448" s="10" t="s">
        <v>250</v>
      </c>
      <c r="U448">
        <v>1734771</v>
      </c>
      <c r="V448">
        <v>1</v>
      </c>
      <c r="W448" t="s">
        <v>200</v>
      </c>
      <c r="X448" t="s">
        <v>119</v>
      </c>
      <c r="Y448">
        <v>3</v>
      </c>
      <c r="Z448" s="16">
        <v>3061911.41994444</v>
      </c>
      <c r="AA448">
        <v>1</v>
      </c>
      <c r="AB448" s="10">
        <v>3061911.41994444</v>
      </c>
      <c r="AC448" t="s">
        <v>122</v>
      </c>
      <c r="AD448" t="s">
        <v>109</v>
      </c>
      <c r="AE448" t="s">
        <v>133</v>
      </c>
      <c r="AF448" t="s">
        <v>121</v>
      </c>
      <c r="AG448" t="s">
        <v>109</v>
      </c>
      <c r="AH448" t="s">
        <v>109</v>
      </c>
      <c r="AI448">
        <v>0.32</v>
      </c>
      <c r="AJ448">
        <v>9302009377.0499897</v>
      </c>
      <c r="AK448">
        <v>3.95</v>
      </c>
      <c r="AL448" t="s">
        <v>7</v>
      </c>
      <c r="AM448" t="s">
        <v>122</v>
      </c>
      <c r="AN448" s="9">
        <v>0</v>
      </c>
      <c r="AO448" t="s">
        <v>120</v>
      </c>
      <c r="AP448" t="s">
        <v>7</v>
      </c>
      <c r="AQ448">
        <v>1</v>
      </c>
      <c r="AR448">
        <v>1</v>
      </c>
      <c r="AS448" t="s">
        <v>133</v>
      </c>
      <c r="AT448" t="s">
        <v>123</v>
      </c>
      <c r="AU448" t="s">
        <v>350</v>
      </c>
      <c r="AV448" t="s">
        <v>439</v>
      </c>
      <c r="AW448" t="s">
        <v>7</v>
      </c>
      <c r="AX448" t="s">
        <v>122</v>
      </c>
      <c r="AY448" t="s">
        <v>109</v>
      </c>
      <c r="BA448">
        <v>3061911.419944</v>
      </c>
      <c r="BB448" t="s">
        <v>120</v>
      </c>
      <c r="BC448">
        <v>0</v>
      </c>
      <c r="BD448" t="s">
        <v>440</v>
      </c>
      <c r="BE448" t="s">
        <v>125</v>
      </c>
      <c r="BF448">
        <v>1</v>
      </c>
      <c r="BG448">
        <v>19717</v>
      </c>
      <c r="BH448">
        <v>1005199</v>
      </c>
      <c r="BI448" t="s">
        <v>109</v>
      </c>
      <c r="BJ448" t="s">
        <v>126</v>
      </c>
      <c r="BL448" t="s">
        <v>127</v>
      </c>
      <c r="BM448" t="s">
        <v>128</v>
      </c>
      <c r="BN448" t="s">
        <v>129</v>
      </c>
      <c r="BO448">
        <v>85948</v>
      </c>
      <c r="BQ448">
        <v>0</v>
      </c>
      <c r="BR448">
        <v>758453</v>
      </c>
      <c r="BS448" t="s">
        <v>130</v>
      </c>
      <c r="BT448">
        <v>0</v>
      </c>
      <c r="BU448" t="s">
        <v>109</v>
      </c>
      <c r="BV448">
        <v>0</v>
      </c>
      <c r="BW448">
        <v>3.95</v>
      </c>
      <c r="BX448" t="s">
        <v>10</v>
      </c>
      <c r="BY448" t="s">
        <v>254</v>
      </c>
      <c r="BZ448" t="s">
        <v>109</v>
      </c>
      <c r="CA448" t="s">
        <v>149</v>
      </c>
      <c r="CD448" t="s">
        <v>109</v>
      </c>
      <c r="CE448" t="s">
        <v>133</v>
      </c>
      <c r="CF448" t="s">
        <v>172</v>
      </c>
      <c r="CG448" t="s">
        <v>135</v>
      </c>
      <c r="CI448" t="s">
        <v>165</v>
      </c>
      <c r="CJ448" t="s">
        <v>155</v>
      </c>
      <c r="CM448" t="s">
        <v>7</v>
      </c>
    </row>
    <row r="449" spans="1:92">
      <c r="A449" t="s">
        <v>109</v>
      </c>
      <c r="B449" t="s">
        <v>156</v>
      </c>
      <c r="C449" t="s">
        <v>111</v>
      </c>
      <c r="D449" t="s">
        <v>157</v>
      </c>
      <c r="E449" t="s">
        <v>158</v>
      </c>
      <c r="F449" t="s">
        <v>159</v>
      </c>
      <c r="G449" t="s">
        <v>109</v>
      </c>
      <c r="H449">
        <v>1</v>
      </c>
      <c r="I449" s="9">
        <v>0</v>
      </c>
      <c r="J449">
        <v>1</v>
      </c>
      <c r="L449">
        <v>1735325</v>
      </c>
      <c r="M449" t="s">
        <v>7</v>
      </c>
      <c r="N449" t="s">
        <v>520</v>
      </c>
      <c r="O449" s="9">
        <v>0</v>
      </c>
      <c r="P449">
        <v>1734726</v>
      </c>
      <c r="S449" s="9">
        <v>0</v>
      </c>
      <c r="T449" s="10" t="s">
        <v>161</v>
      </c>
      <c r="U449">
        <v>1734726</v>
      </c>
      <c r="V449">
        <v>1</v>
      </c>
      <c r="X449" t="s">
        <v>119</v>
      </c>
      <c r="Y449">
        <v>0</v>
      </c>
      <c r="Z449" s="16">
        <v>994841670</v>
      </c>
      <c r="AA449">
        <v>1</v>
      </c>
      <c r="AB449" s="15">
        <v>994841670</v>
      </c>
      <c r="AC449" t="s">
        <v>120</v>
      </c>
      <c r="AF449" t="s">
        <v>146</v>
      </c>
      <c r="AI449">
        <v>0</v>
      </c>
      <c r="AJ449" s="9">
        <v>0</v>
      </c>
      <c r="AK449" s="9">
        <v>0</v>
      </c>
      <c r="AL449" t="s">
        <v>7</v>
      </c>
      <c r="AM449" t="s">
        <v>120</v>
      </c>
      <c r="AN449" s="9">
        <v>0</v>
      </c>
      <c r="AO449" t="s">
        <v>122</v>
      </c>
      <c r="AQ449">
        <v>0</v>
      </c>
      <c r="AR449" s="9">
        <v>0</v>
      </c>
      <c r="AT449" t="s">
        <v>123</v>
      </c>
      <c r="AU449" t="s">
        <v>157</v>
      </c>
      <c r="AX449" t="s">
        <v>122</v>
      </c>
      <c r="BA449">
        <v>0</v>
      </c>
      <c r="BB449" t="s">
        <v>120</v>
      </c>
      <c r="BC449">
        <v>0</v>
      </c>
      <c r="BD449" t="s">
        <v>440</v>
      </c>
      <c r="BE449" t="s">
        <v>125</v>
      </c>
      <c r="BF449">
        <v>1</v>
      </c>
      <c r="BG449">
        <v>19717</v>
      </c>
      <c r="BH449">
        <v>1005199</v>
      </c>
      <c r="BI449" t="s">
        <v>109</v>
      </c>
      <c r="BJ449" t="s">
        <v>126</v>
      </c>
      <c r="BL449" t="s">
        <v>127</v>
      </c>
      <c r="BM449" t="s">
        <v>128</v>
      </c>
      <c r="BN449" t="s">
        <v>129</v>
      </c>
      <c r="BO449">
        <v>85948</v>
      </c>
      <c r="BQ449">
        <v>1411</v>
      </c>
      <c r="BR449">
        <v>979504</v>
      </c>
      <c r="BS449" t="s">
        <v>130</v>
      </c>
      <c r="BT449">
        <v>0</v>
      </c>
      <c r="BU449" t="s">
        <v>109</v>
      </c>
      <c r="BV449">
        <v>0</v>
      </c>
      <c r="BW449" s="9">
        <v>0</v>
      </c>
      <c r="BX449" t="s">
        <v>163</v>
      </c>
      <c r="BZ449" t="s">
        <v>109</v>
      </c>
      <c r="CA449" t="s">
        <v>132</v>
      </c>
      <c r="CD449" t="s">
        <v>109</v>
      </c>
      <c r="CF449" t="s">
        <v>161</v>
      </c>
      <c r="CG449" t="s">
        <v>152</v>
      </c>
      <c r="CI449" t="s">
        <v>165</v>
      </c>
      <c r="CM449" t="s">
        <v>7</v>
      </c>
    </row>
    <row r="450" spans="1:92">
      <c r="A450" t="s">
        <v>109</v>
      </c>
      <c r="B450" t="s">
        <v>174</v>
      </c>
      <c r="C450" t="s">
        <v>175</v>
      </c>
      <c r="D450" t="s">
        <v>197</v>
      </c>
      <c r="E450" t="s">
        <v>349</v>
      </c>
      <c r="F450" t="s">
        <v>113</v>
      </c>
      <c r="G450" t="s">
        <v>109</v>
      </c>
      <c r="H450">
        <v>1</v>
      </c>
      <c r="I450" s="9">
        <v>0</v>
      </c>
      <c r="J450">
        <v>1</v>
      </c>
      <c r="L450">
        <v>1747073</v>
      </c>
      <c r="M450" t="s">
        <v>7</v>
      </c>
      <c r="N450" t="s">
        <v>442</v>
      </c>
      <c r="O450" s="9">
        <v>0</v>
      </c>
      <c r="P450">
        <v>1754720</v>
      </c>
      <c r="Q450" t="s">
        <v>116</v>
      </c>
      <c r="S450">
        <v>3.63</v>
      </c>
      <c r="T450" s="10" t="s">
        <v>250</v>
      </c>
      <c r="U450">
        <v>1754720</v>
      </c>
      <c r="V450">
        <v>1</v>
      </c>
      <c r="W450" t="s">
        <v>200</v>
      </c>
      <c r="X450" t="s">
        <v>137</v>
      </c>
      <c r="Y450">
        <v>3</v>
      </c>
      <c r="Z450" s="16">
        <v>-116.51967408</v>
      </c>
      <c r="AA450">
        <v>1</v>
      </c>
      <c r="AB450" s="10">
        <v>-116.51967408</v>
      </c>
      <c r="AC450" t="s">
        <v>122</v>
      </c>
      <c r="AD450" t="s">
        <v>109</v>
      </c>
      <c r="AE450" t="s">
        <v>133</v>
      </c>
      <c r="AF450" t="s">
        <v>121</v>
      </c>
      <c r="AG450" t="s">
        <v>109</v>
      </c>
      <c r="AH450" t="s">
        <v>109</v>
      </c>
      <c r="AI450">
        <v>0.32</v>
      </c>
      <c r="AJ450">
        <v>-353983.82</v>
      </c>
      <c r="AK450">
        <v>3.95</v>
      </c>
      <c r="AL450" t="s">
        <v>7</v>
      </c>
      <c r="AM450" t="s">
        <v>122</v>
      </c>
      <c r="AN450" s="9">
        <v>0</v>
      </c>
      <c r="AO450" t="s">
        <v>120</v>
      </c>
      <c r="AP450" t="s">
        <v>7</v>
      </c>
      <c r="AQ450">
        <v>1</v>
      </c>
      <c r="AR450">
        <v>1</v>
      </c>
      <c r="AS450" t="s">
        <v>133</v>
      </c>
      <c r="AT450" t="s">
        <v>123</v>
      </c>
      <c r="AU450" t="s">
        <v>350</v>
      </c>
      <c r="AV450" t="s">
        <v>439</v>
      </c>
      <c r="AW450" t="s">
        <v>7</v>
      </c>
      <c r="AX450" t="s">
        <v>122</v>
      </c>
      <c r="AY450" t="s">
        <v>109</v>
      </c>
      <c r="BA450">
        <v>-116.51967399999999</v>
      </c>
      <c r="BB450" t="s">
        <v>120</v>
      </c>
      <c r="BC450">
        <v>0</v>
      </c>
      <c r="BD450" t="s">
        <v>440</v>
      </c>
      <c r="BE450" t="s">
        <v>125</v>
      </c>
      <c r="BF450">
        <v>1</v>
      </c>
      <c r="BG450">
        <v>19717</v>
      </c>
      <c r="BH450">
        <v>1005199</v>
      </c>
      <c r="BI450" t="s">
        <v>109</v>
      </c>
      <c r="BJ450" t="s">
        <v>126</v>
      </c>
      <c r="BL450" t="s">
        <v>127</v>
      </c>
      <c r="BM450" t="s">
        <v>128</v>
      </c>
      <c r="BN450" t="s">
        <v>129</v>
      </c>
      <c r="BO450">
        <v>85948</v>
      </c>
      <c r="BQ450">
        <v>0</v>
      </c>
      <c r="BR450">
        <v>758440</v>
      </c>
      <c r="BS450" t="s">
        <v>130</v>
      </c>
      <c r="BT450">
        <v>0</v>
      </c>
      <c r="BU450" t="s">
        <v>109</v>
      </c>
      <c r="BV450">
        <v>0</v>
      </c>
      <c r="BW450">
        <v>3.95</v>
      </c>
      <c r="BX450" t="s">
        <v>438</v>
      </c>
      <c r="BY450" t="s">
        <v>254</v>
      </c>
      <c r="BZ450" t="s">
        <v>109</v>
      </c>
      <c r="CA450" t="s">
        <v>132</v>
      </c>
      <c r="CD450" t="s">
        <v>109</v>
      </c>
      <c r="CE450" t="s">
        <v>133</v>
      </c>
      <c r="CF450" t="s">
        <v>172</v>
      </c>
      <c r="CG450" t="s">
        <v>135</v>
      </c>
      <c r="CI450" t="s">
        <v>281</v>
      </c>
      <c r="CJ450" t="s">
        <v>155</v>
      </c>
      <c r="CM450" t="s">
        <v>7</v>
      </c>
    </row>
    <row r="451" spans="1:92">
      <c r="A451" t="s">
        <v>109</v>
      </c>
      <c r="B451" t="s">
        <v>156</v>
      </c>
      <c r="C451" t="s">
        <v>111</v>
      </c>
      <c r="D451" t="s">
        <v>157</v>
      </c>
      <c r="E451" t="s">
        <v>158</v>
      </c>
      <c r="F451" t="s">
        <v>159</v>
      </c>
      <c r="G451" t="s">
        <v>109</v>
      </c>
      <c r="H451">
        <v>1</v>
      </c>
      <c r="I451" s="9">
        <v>0</v>
      </c>
      <c r="J451">
        <v>1</v>
      </c>
      <c r="L451">
        <v>1735362</v>
      </c>
      <c r="M451" t="s">
        <v>7</v>
      </c>
      <c r="N451" t="s">
        <v>266</v>
      </c>
      <c r="O451" s="9">
        <v>0</v>
      </c>
      <c r="P451">
        <v>1734763</v>
      </c>
      <c r="S451" s="9">
        <v>0</v>
      </c>
      <c r="T451" s="10" t="s">
        <v>161</v>
      </c>
      <c r="U451">
        <v>1734763</v>
      </c>
      <c r="V451">
        <v>1</v>
      </c>
      <c r="X451" t="s">
        <v>119</v>
      </c>
      <c r="Y451">
        <v>0</v>
      </c>
      <c r="Z451" s="16">
        <v>84658569.439999998</v>
      </c>
      <c r="AA451">
        <v>1</v>
      </c>
      <c r="AB451" s="15">
        <v>84658569.439999998</v>
      </c>
      <c r="AC451" t="s">
        <v>120</v>
      </c>
      <c r="AF451" t="s">
        <v>146</v>
      </c>
      <c r="AI451">
        <v>0</v>
      </c>
      <c r="AJ451" s="9">
        <v>0</v>
      </c>
      <c r="AK451" s="9">
        <v>0</v>
      </c>
      <c r="AL451" t="s">
        <v>7</v>
      </c>
      <c r="AM451" t="s">
        <v>120</v>
      </c>
      <c r="AN451" s="9">
        <v>0</v>
      </c>
      <c r="AO451" t="s">
        <v>122</v>
      </c>
      <c r="AQ451">
        <v>0</v>
      </c>
      <c r="AR451" s="9">
        <v>0</v>
      </c>
      <c r="AT451" t="s">
        <v>123</v>
      </c>
      <c r="AU451" t="s">
        <v>157</v>
      </c>
      <c r="AX451" t="s">
        <v>122</v>
      </c>
      <c r="BA451">
        <v>0</v>
      </c>
      <c r="BB451" t="s">
        <v>120</v>
      </c>
      <c r="BC451">
        <v>0</v>
      </c>
      <c r="BD451" t="s">
        <v>440</v>
      </c>
      <c r="BE451" t="s">
        <v>125</v>
      </c>
      <c r="BF451">
        <v>1</v>
      </c>
      <c r="BG451">
        <v>19717</v>
      </c>
      <c r="BH451">
        <v>1005199</v>
      </c>
      <c r="BI451" t="s">
        <v>109</v>
      </c>
      <c r="BJ451" t="s">
        <v>126</v>
      </c>
      <c r="BL451" t="s">
        <v>127</v>
      </c>
      <c r="BM451" t="s">
        <v>128</v>
      </c>
      <c r="BN451" t="s">
        <v>129</v>
      </c>
      <c r="BO451">
        <v>85948</v>
      </c>
      <c r="BQ451">
        <v>1423</v>
      </c>
      <c r="BR451">
        <v>1001222</v>
      </c>
      <c r="BS451" t="s">
        <v>130</v>
      </c>
      <c r="BT451">
        <v>0</v>
      </c>
      <c r="BU451" t="s">
        <v>109</v>
      </c>
      <c r="BV451">
        <v>0</v>
      </c>
      <c r="BW451" s="9">
        <v>0</v>
      </c>
      <c r="BX451" t="s">
        <v>163</v>
      </c>
      <c r="BZ451" t="s">
        <v>109</v>
      </c>
      <c r="CA451" t="s">
        <v>132</v>
      </c>
      <c r="CD451" t="s">
        <v>109</v>
      </c>
      <c r="CF451" t="s">
        <v>161</v>
      </c>
      <c r="CG451" t="s">
        <v>152</v>
      </c>
      <c r="CI451" t="s">
        <v>164</v>
      </c>
      <c r="CM451" t="s">
        <v>7</v>
      </c>
    </row>
    <row r="452" spans="1:92">
      <c r="A452" t="s">
        <v>109</v>
      </c>
      <c r="B452" t="s">
        <v>174</v>
      </c>
      <c r="C452" t="s">
        <v>175</v>
      </c>
      <c r="D452" t="s">
        <v>197</v>
      </c>
      <c r="E452" t="s">
        <v>349</v>
      </c>
      <c r="F452" t="s">
        <v>113</v>
      </c>
      <c r="G452" t="s">
        <v>109</v>
      </c>
      <c r="H452">
        <v>1</v>
      </c>
      <c r="I452" s="9">
        <v>0</v>
      </c>
      <c r="J452">
        <v>1</v>
      </c>
      <c r="L452">
        <v>1747076</v>
      </c>
      <c r="M452" t="s">
        <v>7</v>
      </c>
      <c r="N452" t="s">
        <v>570</v>
      </c>
      <c r="O452" s="9">
        <v>0</v>
      </c>
      <c r="P452">
        <v>1754723</v>
      </c>
      <c r="Q452" t="s">
        <v>116</v>
      </c>
      <c r="S452">
        <v>3.63</v>
      </c>
      <c r="T452" s="10" t="s">
        <v>250</v>
      </c>
      <c r="U452">
        <v>1754723</v>
      </c>
      <c r="V452">
        <v>1</v>
      </c>
      <c r="W452" t="s">
        <v>200</v>
      </c>
      <c r="X452" t="s">
        <v>137</v>
      </c>
      <c r="Y452">
        <v>3</v>
      </c>
      <c r="Z452" s="16">
        <v>-195100.08428322</v>
      </c>
      <c r="AA452">
        <v>1</v>
      </c>
      <c r="AB452" s="10">
        <v>-195100.08428322</v>
      </c>
      <c r="AC452" t="s">
        <v>122</v>
      </c>
      <c r="AD452" t="s">
        <v>109</v>
      </c>
      <c r="AE452" t="s">
        <v>133</v>
      </c>
      <c r="AF452" t="s">
        <v>121</v>
      </c>
      <c r="AG452" t="s">
        <v>109</v>
      </c>
      <c r="AH452" t="s">
        <v>109</v>
      </c>
      <c r="AI452">
        <v>0.32</v>
      </c>
      <c r="AJ452">
        <v>-592709116.80999899</v>
      </c>
      <c r="AK452">
        <v>3.95</v>
      </c>
      <c r="AL452" t="s">
        <v>7</v>
      </c>
      <c r="AM452" t="s">
        <v>122</v>
      </c>
      <c r="AN452" s="9">
        <v>0</v>
      </c>
      <c r="AO452" t="s">
        <v>120</v>
      </c>
      <c r="AP452" t="s">
        <v>7</v>
      </c>
      <c r="AQ452">
        <v>1</v>
      </c>
      <c r="AR452">
        <v>1</v>
      </c>
      <c r="AS452" t="s">
        <v>133</v>
      </c>
      <c r="AT452" t="s">
        <v>123</v>
      </c>
      <c r="AU452" t="s">
        <v>350</v>
      </c>
      <c r="AV452" t="s">
        <v>439</v>
      </c>
      <c r="AW452" t="s">
        <v>7</v>
      </c>
      <c r="AX452" t="s">
        <v>122</v>
      </c>
      <c r="AY452" t="s">
        <v>109</v>
      </c>
      <c r="BA452">
        <v>-195100.084283</v>
      </c>
      <c r="BB452" t="s">
        <v>120</v>
      </c>
      <c r="BC452">
        <v>0</v>
      </c>
      <c r="BD452" t="s">
        <v>440</v>
      </c>
      <c r="BE452" t="s">
        <v>125</v>
      </c>
      <c r="BF452">
        <v>1</v>
      </c>
      <c r="BG452">
        <v>19717</v>
      </c>
      <c r="BH452">
        <v>1005199</v>
      </c>
      <c r="BI452" t="s">
        <v>109</v>
      </c>
      <c r="BJ452" t="s">
        <v>126</v>
      </c>
      <c r="BL452" t="s">
        <v>127</v>
      </c>
      <c r="BM452" t="s">
        <v>128</v>
      </c>
      <c r="BN452" t="s">
        <v>129</v>
      </c>
      <c r="BO452">
        <v>85948</v>
      </c>
      <c r="BQ452">
        <v>0</v>
      </c>
      <c r="BR452">
        <v>758443</v>
      </c>
      <c r="BS452" t="s">
        <v>130</v>
      </c>
      <c r="BT452">
        <v>0</v>
      </c>
      <c r="BU452" t="s">
        <v>109</v>
      </c>
      <c r="BV452">
        <v>0</v>
      </c>
      <c r="BW452">
        <v>3.95</v>
      </c>
      <c r="BX452" t="s">
        <v>438</v>
      </c>
      <c r="BY452" t="s">
        <v>254</v>
      </c>
      <c r="BZ452" t="s">
        <v>109</v>
      </c>
      <c r="CA452" t="s">
        <v>132</v>
      </c>
      <c r="CD452" t="s">
        <v>109</v>
      </c>
      <c r="CE452" t="s">
        <v>133</v>
      </c>
      <c r="CF452" t="s">
        <v>172</v>
      </c>
      <c r="CG452" t="s">
        <v>135</v>
      </c>
      <c r="CI452" t="s">
        <v>164</v>
      </c>
      <c r="CJ452" t="s">
        <v>155</v>
      </c>
      <c r="CM452" t="s">
        <v>7</v>
      </c>
    </row>
    <row r="453" spans="1:92">
      <c r="A453" t="s">
        <v>109</v>
      </c>
      <c r="B453" t="s">
        <v>156</v>
      </c>
      <c r="C453" t="s">
        <v>175</v>
      </c>
      <c r="F453" t="s">
        <v>185</v>
      </c>
      <c r="G453" t="s">
        <v>109</v>
      </c>
      <c r="H453">
        <v>1</v>
      </c>
      <c r="I453" s="9">
        <v>0</v>
      </c>
      <c r="J453">
        <v>1</v>
      </c>
      <c r="L453">
        <v>1737396</v>
      </c>
      <c r="M453" t="s">
        <v>7</v>
      </c>
      <c r="N453" t="s">
        <v>186</v>
      </c>
      <c r="O453" s="9">
        <v>0</v>
      </c>
      <c r="P453">
        <v>1737391</v>
      </c>
      <c r="S453" s="9">
        <v>0</v>
      </c>
      <c r="T453" s="10" t="s">
        <v>161</v>
      </c>
      <c r="U453">
        <v>1737391</v>
      </c>
      <c r="V453">
        <v>1</v>
      </c>
      <c r="X453" t="s">
        <v>119</v>
      </c>
      <c r="Y453">
        <v>0</v>
      </c>
      <c r="Z453" s="16">
        <v>172.22</v>
      </c>
      <c r="AA453">
        <v>1</v>
      </c>
      <c r="AB453" s="10">
        <v>172.22</v>
      </c>
      <c r="AC453" t="s">
        <v>120</v>
      </c>
      <c r="AF453" t="s">
        <v>121</v>
      </c>
      <c r="AI453">
        <v>0</v>
      </c>
      <c r="AJ453" s="9">
        <v>0</v>
      </c>
      <c r="AK453" s="9">
        <v>0</v>
      </c>
      <c r="AL453" t="s">
        <v>7</v>
      </c>
      <c r="AM453" t="s">
        <v>120</v>
      </c>
      <c r="AN453" s="9">
        <v>0</v>
      </c>
      <c r="AO453" t="s">
        <v>122</v>
      </c>
      <c r="AQ453">
        <v>0</v>
      </c>
      <c r="AR453" s="9">
        <v>0</v>
      </c>
      <c r="AT453" t="s">
        <v>123</v>
      </c>
      <c r="AX453" t="s">
        <v>122</v>
      </c>
      <c r="BA453">
        <v>0</v>
      </c>
      <c r="BB453" t="s">
        <v>120</v>
      </c>
      <c r="BC453">
        <v>0</v>
      </c>
      <c r="BD453" t="s">
        <v>440</v>
      </c>
      <c r="BE453" t="s">
        <v>125</v>
      </c>
      <c r="BF453">
        <v>1</v>
      </c>
      <c r="BG453">
        <v>19717</v>
      </c>
      <c r="BH453">
        <v>1005199</v>
      </c>
      <c r="BI453" t="s">
        <v>109</v>
      </c>
      <c r="BJ453" t="s">
        <v>126</v>
      </c>
      <c r="BL453" t="s">
        <v>127</v>
      </c>
      <c r="BM453" t="s">
        <v>128</v>
      </c>
      <c r="BN453" t="s">
        <v>129</v>
      </c>
      <c r="BO453">
        <v>85948</v>
      </c>
      <c r="BQ453">
        <v>0</v>
      </c>
      <c r="BR453">
        <v>997508</v>
      </c>
      <c r="BS453" t="s">
        <v>130</v>
      </c>
      <c r="BT453">
        <v>0</v>
      </c>
      <c r="BU453" t="s">
        <v>571</v>
      </c>
      <c r="BV453">
        <v>0</v>
      </c>
      <c r="BW453" s="9">
        <v>0</v>
      </c>
      <c r="BX453" t="s">
        <v>190</v>
      </c>
      <c r="BZ453" t="s">
        <v>572</v>
      </c>
      <c r="CA453" t="s">
        <v>132</v>
      </c>
      <c r="CD453" t="s">
        <v>571</v>
      </c>
      <c r="CF453" t="s">
        <v>161</v>
      </c>
      <c r="CG453" t="s">
        <v>135</v>
      </c>
      <c r="CI453" t="s">
        <v>192</v>
      </c>
      <c r="CM453" t="s">
        <v>7</v>
      </c>
    </row>
    <row r="454" spans="1:92">
      <c r="A454" t="s">
        <v>109</v>
      </c>
      <c r="B454" t="s">
        <v>156</v>
      </c>
      <c r="C454" t="s">
        <v>175</v>
      </c>
      <c r="F454" t="s">
        <v>185</v>
      </c>
      <c r="G454" t="s">
        <v>109</v>
      </c>
      <c r="H454">
        <v>1</v>
      </c>
      <c r="I454" s="9">
        <v>0</v>
      </c>
      <c r="J454">
        <v>1</v>
      </c>
      <c r="L454">
        <v>1736997</v>
      </c>
      <c r="M454" t="s">
        <v>7</v>
      </c>
      <c r="N454" t="s">
        <v>186</v>
      </c>
      <c r="O454" s="9">
        <v>0</v>
      </c>
      <c r="P454">
        <v>1736992</v>
      </c>
      <c r="S454" s="9">
        <v>0</v>
      </c>
      <c r="T454" s="10" t="s">
        <v>161</v>
      </c>
      <c r="U454">
        <v>1736992</v>
      </c>
      <c r="V454">
        <v>1</v>
      </c>
      <c r="X454" t="s">
        <v>119</v>
      </c>
      <c r="Y454">
        <v>0</v>
      </c>
      <c r="Z454" s="16">
        <v>833.33</v>
      </c>
      <c r="AA454">
        <v>1</v>
      </c>
      <c r="AB454" s="10">
        <v>833.33</v>
      </c>
      <c r="AC454" t="s">
        <v>120</v>
      </c>
      <c r="AF454" t="s">
        <v>121</v>
      </c>
      <c r="AI454">
        <v>0</v>
      </c>
      <c r="AJ454" s="9">
        <v>0</v>
      </c>
      <c r="AK454" s="9">
        <v>0</v>
      </c>
      <c r="AL454" t="s">
        <v>7</v>
      </c>
      <c r="AM454" t="s">
        <v>120</v>
      </c>
      <c r="AN454" s="9">
        <v>0</v>
      </c>
      <c r="AO454" t="s">
        <v>122</v>
      </c>
      <c r="AQ454">
        <v>0</v>
      </c>
      <c r="AR454" s="9">
        <v>0</v>
      </c>
      <c r="AT454" t="s">
        <v>123</v>
      </c>
      <c r="AX454" t="s">
        <v>122</v>
      </c>
      <c r="BA454">
        <v>0</v>
      </c>
      <c r="BB454" t="s">
        <v>120</v>
      </c>
      <c r="BC454">
        <v>0</v>
      </c>
      <c r="BD454" t="s">
        <v>440</v>
      </c>
      <c r="BE454" t="s">
        <v>125</v>
      </c>
      <c r="BF454">
        <v>1</v>
      </c>
      <c r="BG454">
        <v>19717</v>
      </c>
      <c r="BH454">
        <v>1005199</v>
      </c>
      <c r="BI454" t="s">
        <v>109</v>
      </c>
      <c r="BJ454" t="s">
        <v>126</v>
      </c>
      <c r="BL454" t="s">
        <v>127</v>
      </c>
      <c r="BM454" t="s">
        <v>128</v>
      </c>
      <c r="BN454" t="s">
        <v>129</v>
      </c>
      <c r="BO454">
        <v>85948</v>
      </c>
      <c r="BQ454">
        <v>0</v>
      </c>
      <c r="BR454">
        <v>999669</v>
      </c>
      <c r="BS454" t="s">
        <v>130</v>
      </c>
      <c r="BT454">
        <v>0</v>
      </c>
      <c r="BU454" t="s">
        <v>573</v>
      </c>
      <c r="BV454">
        <v>0</v>
      </c>
      <c r="BW454" s="9">
        <v>0</v>
      </c>
      <c r="BX454" t="s">
        <v>190</v>
      </c>
      <c r="BZ454" t="s">
        <v>574</v>
      </c>
      <c r="CA454" t="s">
        <v>132</v>
      </c>
      <c r="CD454" t="s">
        <v>573</v>
      </c>
      <c r="CF454" t="s">
        <v>161</v>
      </c>
      <c r="CG454" t="s">
        <v>135</v>
      </c>
      <c r="CI454" t="s">
        <v>192</v>
      </c>
      <c r="CM454" t="s">
        <v>7</v>
      </c>
    </row>
    <row r="455" spans="1:92">
      <c r="A455" t="s">
        <v>109</v>
      </c>
      <c r="B455" t="s">
        <v>156</v>
      </c>
      <c r="C455" t="s">
        <v>175</v>
      </c>
      <c r="F455" t="s">
        <v>185</v>
      </c>
      <c r="G455" t="s">
        <v>109</v>
      </c>
      <c r="H455">
        <v>1</v>
      </c>
      <c r="I455" s="9">
        <v>0</v>
      </c>
      <c r="J455">
        <v>1</v>
      </c>
      <c r="L455">
        <v>1736866</v>
      </c>
      <c r="M455" t="s">
        <v>7</v>
      </c>
      <c r="N455" t="s">
        <v>186</v>
      </c>
      <c r="O455" s="9">
        <v>0</v>
      </c>
      <c r="P455">
        <v>1736861</v>
      </c>
      <c r="S455" s="9">
        <v>0</v>
      </c>
      <c r="T455" s="10" t="s">
        <v>161</v>
      </c>
      <c r="U455">
        <v>1736861</v>
      </c>
      <c r="V455">
        <v>1</v>
      </c>
      <c r="X455" t="s">
        <v>119</v>
      </c>
      <c r="Y455">
        <v>0</v>
      </c>
      <c r="Z455" s="16">
        <v>76655.45</v>
      </c>
      <c r="AA455">
        <v>1</v>
      </c>
      <c r="AB455" s="10">
        <v>76655.45</v>
      </c>
      <c r="AC455" t="s">
        <v>120</v>
      </c>
      <c r="AF455" t="s">
        <v>121</v>
      </c>
      <c r="AI455">
        <v>0</v>
      </c>
      <c r="AJ455" s="9">
        <v>0</v>
      </c>
      <c r="AK455" s="9">
        <v>0</v>
      </c>
      <c r="AL455" t="s">
        <v>7</v>
      </c>
      <c r="AM455" t="s">
        <v>120</v>
      </c>
      <c r="AN455" s="9">
        <v>0</v>
      </c>
      <c r="AO455" t="s">
        <v>122</v>
      </c>
      <c r="AQ455">
        <v>0</v>
      </c>
      <c r="AR455" s="9">
        <v>0</v>
      </c>
      <c r="AT455" t="s">
        <v>123</v>
      </c>
      <c r="AX455" t="s">
        <v>122</v>
      </c>
      <c r="BA455">
        <v>0</v>
      </c>
      <c r="BB455" t="s">
        <v>120</v>
      </c>
      <c r="BC455">
        <v>0</v>
      </c>
      <c r="BD455" t="s">
        <v>440</v>
      </c>
      <c r="BE455" t="s">
        <v>125</v>
      </c>
      <c r="BF455">
        <v>1</v>
      </c>
      <c r="BG455">
        <v>19717</v>
      </c>
      <c r="BH455">
        <v>1005199</v>
      </c>
      <c r="BI455" t="s">
        <v>109</v>
      </c>
      <c r="BJ455" t="s">
        <v>126</v>
      </c>
      <c r="BL455" t="s">
        <v>127</v>
      </c>
      <c r="BM455" t="s">
        <v>128</v>
      </c>
      <c r="BN455" t="s">
        <v>129</v>
      </c>
      <c r="BO455">
        <v>85948</v>
      </c>
      <c r="BQ455">
        <v>0</v>
      </c>
      <c r="BR455">
        <v>992672</v>
      </c>
      <c r="BS455" t="s">
        <v>130</v>
      </c>
      <c r="BT455">
        <v>0</v>
      </c>
      <c r="BU455" t="s">
        <v>575</v>
      </c>
      <c r="BV455">
        <v>0</v>
      </c>
      <c r="BW455" s="9">
        <v>0</v>
      </c>
      <c r="BX455" t="s">
        <v>190</v>
      </c>
      <c r="BZ455" t="s">
        <v>576</v>
      </c>
      <c r="CA455" t="s">
        <v>132</v>
      </c>
      <c r="CD455" t="s">
        <v>575</v>
      </c>
      <c r="CF455" t="s">
        <v>161</v>
      </c>
      <c r="CG455" t="s">
        <v>135</v>
      </c>
      <c r="CI455" t="s">
        <v>192</v>
      </c>
      <c r="CM455" t="s">
        <v>7</v>
      </c>
    </row>
    <row r="456" spans="1:92">
      <c r="A456" t="s">
        <v>109</v>
      </c>
      <c r="B456" t="s">
        <v>156</v>
      </c>
      <c r="C456" t="s">
        <v>175</v>
      </c>
      <c r="F456" t="s">
        <v>185</v>
      </c>
      <c r="G456" t="s">
        <v>109</v>
      </c>
      <c r="H456">
        <v>1</v>
      </c>
      <c r="I456" s="9">
        <v>0</v>
      </c>
      <c r="J456">
        <v>1</v>
      </c>
      <c r="L456">
        <v>1737946</v>
      </c>
      <c r="M456" t="s">
        <v>7</v>
      </c>
      <c r="N456" t="s">
        <v>186</v>
      </c>
      <c r="O456" s="9">
        <v>0</v>
      </c>
      <c r="P456">
        <v>1737941</v>
      </c>
      <c r="S456" s="9">
        <v>0</v>
      </c>
      <c r="T456" s="10" t="s">
        <v>161</v>
      </c>
      <c r="U456">
        <v>1737941</v>
      </c>
      <c r="V456">
        <v>1</v>
      </c>
      <c r="X456" t="s">
        <v>119</v>
      </c>
      <c r="Y456">
        <v>0</v>
      </c>
      <c r="Z456" s="16">
        <v>5764.62</v>
      </c>
      <c r="AA456">
        <v>1</v>
      </c>
      <c r="AB456" s="10">
        <v>5764.62</v>
      </c>
      <c r="AC456" t="s">
        <v>120</v>
      </c>
      <c r="AF456" t="s">
        <v>121</v>
      </c>
      <c r="AI456">
        <v>0</v>
      </c>
      <c r="AJ456" s="9">
        <v>0</v>
      </c>
      <c r="AK456" s="9">
        <v>0</v>
      </c>
      <c r="AL456" t="s">
        <v>7</v>
      </c>
      <c r="AM456" t="s">
        <v>120</v>
      </c>
      <c r="AN456" s="9">
        <v>0</v>
      </c>
      <c r="AO456" t="s">
        <v>122</v>
      </c>
      <c r="AQ456">
        <v>0</v>
      </c>
      <c r="AR456" s="9">
        <v>0</v>
      </c>
      <c r="AT456" t="s">
        <v>123</v>
      </c>
      <c r="AX456" t="s">
        <v>122</v>
      </c>
      <c r="BA456">
        <v>0</v>
      </c>
      <c r="BB456" t="s">
        <v>120</v>
      </c>
      <c r="BC456">
        <v>0</v>
      </c>
      <c r="BD456" t="s">
        <v>440</v>
      </c>
      <c r="BE456" t="s">
        <v>125</v>
      </c>
      <c r="BF456">
        <v>1</v>
      </c>
      <c r="BG456">
        <v>19717</v>
      </c>
      <c r="BH456">
        <v>1005199</v>
      </c>
      <c r="BI456" t="s">
        <v>109</v>
      </c>
      <c r="BJ456" t="s">
        <v>126</v>
      </c>
      <c r="BL456" t="s">
        <v>127</v>
      </c>
      <c r="BM456" t="s">
        <v>128</v>
      </c>
      <c r="BN456" t="s">
        <v>129</v>
      </c>
      <c r="BO456">
        <v>85948</v>
      </c>
      <c r="BQ456">
        <v>0</v>
      </c>
      <c r="BR456">
        <v>969382</v>
      </c>
      <c r="BS456" t="s">
        <v>130</v>
      </c>
      <c r="BT456">
        <v>0</v>
      </c>
      <c r="BU456" t="s">
        <v>561</v>
      </c>
      <c r="BV456">
        <v>0</v>
      </c>
      <c r="BW456" s="9">
        <v>0</v>
      </c>
      <c r="BX456" t="s">
        <v>190</v>
      </c>
      <c r="BZ456" t="s">
        <v>577</v>
      </c>
      <c r="CA456" t="s">
        <v>132</v>
      </c>
      <c r="CD456" t="s">
        <v>561</v>
      </c>
      <c r="CF456" t="s">
        <v>161</v>
      </c>
      <c r="CG456" t="s">
        <v>135</v>
      </c>
      <c r="CI456" t="s">
        <v>192</v>
      </c>
      <c r="CM456" t="s">
        <v>7</v>
      </c>
    </row>
    <row r="457" spans="1:92">
      <c r="A457" t="s">
        <v>109</v>
      </c>
      <c r="B457" t="s">
        <v>156</v>
      </c>
      <c r="C457" t="s">
        <v>175</v>
      </c>
      <c r="F457" t="s">
        <v>185</v>
      </c>
      <c r="G457" t="s">
        <v>109</v>
      </c>
      <c r="H457">
        <v>1</v>
      </c>
      <c r="I457" s="9">
        <v>0</v>
      </c>
      <c r="J457">
        <v>1</v>
      </c>
      <c r="L457">
        <v>1735505</v>
      </c>
      <c r="M457" t="s">
        <v>7</v>
      </c>
      <c r="N457" t="s">
        <v>186</v>
      </c>
      <c r="O457" s="9">
        <v>0</v>
      </c>
      <c r="P457">
        <v>1734906</v>
      </c>
      <c r="S457" s="9">
        <v>0</v>
      </c>
      <c r="T457" s="10" t="s">
        <v>161</v>
      </c>
      <c r="U457">
        <v>1734906</v>
      </c>
      <c r="V457">
        <v>1</v>
      </c>
      <c r="X457" t="s">
        <v>119</v>
      </c>
      <c r="Y457">
        <v>0</v>
      </c>
      <c r="Z457" s="16">
        <v>2969.6</v>
      </c>
      <c r="AA457">
        <v>1</v>
      </c>
      <c r="AB457" s="10">
        <v>2969.6</v>
      </c>
      <c r="AC457" t="s">
        <v>120</v>
      </c>
      <c r="AF457" t="s">
        <v>121</v>
      </c>
      <c r="AI457">
        <v>0</v>
      </c>
      <c r="AJ457" s="9">
        <v>0</v>
      </c>
      <c r="AK457" s="9">
        <v>0</v>
      </c>
      <c r="AL457" t="s">
        <v>7</v>
      </c>
      <c r="AM457" t="s">
        <v>120</v>
      </c>
      <c r="AN457" s="9">
        <v>0</v>
      </c>
      <c r="AO457" t="s">
        <v>122</v>
      </c>
      <c r="AQ457">
        <v>0</v>
      </c>
      <c r="AR457" s="9">
        <v>0</v>
      </c>
      <c r="AT457" t="s">
        <v>123</v>
      </c>
      <c r="AX457" t="s">
        <v>122</v>
      </c>
      <c r="BA457">
        <v>0</v>
      </c>
      <c r="BB457" t="s">
        <v>120</v>
      </c>
      <c r="BC457">
        <v>0</v>
      </c>
      <c r="BD457" t="s">
        <v>440</v>
      </c>
      <c r="BE457" t="s">
        <v>125</v>
      </c>
      <c r="BF457">
        <v>1</v>
      </c>
      <c r="BG457">
        <v>19717</v>
      </c>
      <c r="BH457">
        <v>1005199</v>
      </c>
      <c r="BI457" t="s">
        <v>109</v>
      </c>
      <c r="BJ457" t="s">
        <v>126</v>
      </c>
      <c r="BL457" t="s">
        <v>127</v>
      </c>
      <c r="BM457" t="s">
        <v>128</v>
      </c>
      <c r="BN457" t="s">
        <v>129</v>
      </c>
      <c r="BO457">
        <v>85948</v>
      </c>
      <c r="BQ457">
        <v>0</v>
      </c>
      <c r="BR457">
        <v>995832</v>
      </c>
      <c r="BS457" t="s">
        <v>130</v>
      </c>
      <c r="BT457">
        <v>0</v>
      </c>
      <c r="BU457" t="s">
        <v>578</v>
      </c>
      <c r="BV457">
        <v>0</v>
      </c>
      <c r="BW457" s="9">
        <v>0</v>
      </c>
      <c r="BX457" t="s">
        <v>190</v>
      </c>
      <c r="BZ457" t="s">
        <v>579</v>
      </c>
      <c r="CA457" t="s">
        <v>132</v>
      </c>
      <c r="CD457" t="s">
        <v>578</v>
      </c>
      <c r="CF457" t="s">
        <v>161</v>
      </c>
      <c r="CG457" t="s">
        <v>135</v>
      </c>
      <c r="CI457" t="s">
        <v>192</v>
      </c>
      <c r="CM457" t="s">
        <v>7</v>
      </c>
    </row>
    <row r="458" spans="1:92">
      <c r="A458" t="s">
        <v>109</v>
      </c>
      <c r="B458" t="s">
        <v>156</v>
      </c>
      <c r="C458" t="s">
        <v>175</v>
      </c>
      <c r="F458" t="s">
        <v>185</v>
      </c>
      <c r="G458" t="s">
        <v>109</v>
      </c>
      <c r="H458">
        <v>1</v>
      </c>
      <c r="I458" s="9">
        <v>0</v>
      </c>
      <c r="J458">
        <v>1</v>
      </c>
      <c r="L458">
        <v>1737949</v>
      </c>
      <c r="M458" t="s">
        <v>7</v>
      </c>
      <c r="N458" t="s">
        <v>186</v>
      </c>
      <c r="O458" s="9">
        <v>0</v>
      </c>
      <c r="P458">
        <v>1737944</v>
      </c>
      <c r="S458" s="9">
        <v>0</v>
      </c>
      <c r="T458" s="10" t="s">
        <v>161</v>
      </c>
      <c r="U458">
        <v>1737944</v>
      </c>
      <c r="V458">
        <v>1</v>
      </c>
      <c r="X458" t="s">
        <v>119</v>
      </c>
      <c r="Y458">
        <v>0</v>
      </c>
      <c r="Z458" s="16">
        <v>16369.44</v>
      </c>
      <c r="AA458">
        <v>1</v>
      </c>
      <c r="AB458" s="10">
        <v>16369.44</v>
      </c>
      <c r="AC458" t="s">
        <v>120</v>
      </c>
      <c r="AF458" t="s">
        <v>121</v>
      </c>
      <c r="AI458">
        <v>0</v>
      </c>
      <c r="AJ458" s="9">
        <v>0</v>
      </c>
      <c r="AK458" s="9">
        <v>0</v>
      </c>
      <c r="AL458" t="s">
        <v>7</v>
      </c>
      <c r="AM458" t="s">
        <v>120</v>
      </c>
      <c r="AN458" s="9">
        <v>0</v>
      </c>
      <c r="AO458" t="s">
        <v>122</v>
      </c>
      <c r="AQ458">
        <v>0</v>
      </c>
      <c r="AR458" s="9">
        <v>0</v>
      </c>
      <c r="AT458" t="s">
        <v>123</v>
      </c>
      <c r="AX458" t="s">
        <v>122</v>
      </c>
      <c r="BA458">
        <v>0</v>
      </c>
      <c r="BB458" t="s">
        <v>120</v>
      </c>
      <c r="BC458">
        <v>0</v>
      </c>
      <c r="BD458" t="s">
        <v>440</v>
      </c>
      <c r="BE458" t="s">
        <v>125</v>
      </c>
      <c r="BF458">
        <v>1</v>
      </c>
      <c r="BG458">
        <v>19717</v>
      </c>
      <c r="BH458">
        <v>1005199</v>
      </c>
      <c r="BI458" t="s">
        <v>109</v>
      </c>
      <c r="BJ458" t="s">
        <v>126</v>
      </c>
      <c r="BL458" t="s">
        <v>127</v>
      </c>
      <c r="BM458" t="s">
        <v>128</v>
      </c>
      <c r="BN458" t="s">
        <v>129</v>
      </c>
      <c r="BO458">
        <v>85948</v>
      </c>
      <c r="BQ458">
        <v>0</v>
      </c>
      <c r="BR458">
        <v>992424</v>
      </c>
      <c r="BS458" t="s">
        <v>130</v>
      </c>
      <c r="BT458">
        <v>0</v>
      </c>
      <c r="BU458" t="s">
        <v>580</v>
      </c>
      <c r="BV458">
        <v>0</v>
      </c>
      <c r="BW458" s="9">
        <v>0</v>
      </c>
      <c r="BX458" t="s">
        <v>190</v>
      </c>
      <c r="BZ458" t="s">
        <v>581</v>
      </c>
      <c r="CA458" t="s">
        <v>132</v>
      </c>
      <c r="CD458" t="s">
        <v>580</v>
      </c>
      <c r="CF458" t="s">
        <v>161</v>
      </c>
      <c r="CG458" t="s">
        <v>135</v>
      </c>
      <c r="CI458" t="s">
        <v>192</v>
      </c>
      <c r="CM458" t="s">
        <v>7</v>
      </c>
    </row>
    <row r="459" spans="1:92">
      <c r="A459" t="s">
        <v>109</v>
      </c>
      <c r="B459" t="s">
        <v>156</v>
      </c>
      <c r="C459" t="s">
        <v>175</v>
      </c>
      <c r="F459" t="s">
        <v>185</v>
      </c>
      <c r="G459" t="s">
        <v>109</v>
      </c>
      <c r="H459">
        <v>1</v>
      </c>
      <c r="I459" s="9">
        <v>0</v>
      </c>
      <c r="J459">
        <v>1</v>
      </c>
      <c r="L459">
        <v>1736071</v>
      </c>
      <c r="M459" t="s">
        <v>7</v>
      </c>
      <c r="N459" t="s">
        <v>186</v>
      </c>
      <c r="O459" s="9">
        <v>0</v>
      </c>
      <c r="P459">
        <v>1735680</v>
      </c>
      <c r="S459" s="9">
        <v>0</v>
      </c>
      <c r="T459" s="10" t="s">
        <v>161</v>
      </c>
      <c r="U459">
        <v>1735680</v>
      </c>
      <c r="V459">
        <v>1</v>
      </c>
      <c r="X459" t="s">
        <v>119</v>
      </c>
      <c r="Y459">
        <v>0</v>
      </c>
      <c r="Z459" s="16">
        <v>3593.05</v>
      </c>
      <c r="AA459">
        <v>1</v>
      </c>
      <c r="AB459" s="10">
        <v>3593.05</v>
      </c>
      <c r="AC459" t="s">
        <v>120</v>
      </c>
      <c r="AF459" t="s">
        <v>121</v>
      </c>
      <c r="AI459">
        <v>0</v>
      </c>
      <c r="AJ459" s="9">
        <v>0</v>
      </c>
      <c r="AK459" s="9">
        <v>0</v>
      </c>
      <c r="AL459" t="s">
        <v>7</v>
      </c>
      <c r="AM459" t="s">
        <v>120</v>
      </c>
      <c r="AN459" s="9">
        <v>0</v>
      </c>
      <c r="AO459" t="s">
        <v>122</v>
      </c>
      <c r="AQ459">
        <v>0</v>
      </c>
      <c r="AR459" s="9">
        <v>0</v>
      </c>
      <c r="AT459" t="s">
        <v>123</v>
      </c>
      <c r="AX459" t="s">
        <v>122</v>
      </c>
      <c r="BA459">
        <v>0</v>
      </c>
      <c r="BB459" t="s">
        <v>120</v>
      </c>
      <c r="BC459">
        <v>0</v>
      </c>
      <c r="BD459" t="s">
        <v>440</v>
      </c>
      <c r="BE459" t="s">
        <v>125</v>
      </c>
      <c r="BF459">
        <v>1</v>
      </c>
      <c r="BG459">
        <v>19717</v>
      </c>
      <c r="BH459">
        <v>1005199</v>
      </c>
      <c r="BI459" t="s">
        <v>109</v>
      </c>
      <c r="BJ459" t="s">
        <v>126</v>
      </c>
      <c r="BL459" t="s">
        <v>127</v>
      </c>
      <c r="BM459" t="s">
        <v>128</v>
      </c>
      <c r="BN459" t="s">
        <v>129</v>
      </c>
      <c r="BO459">
        <v>85948</v>
      </c>
      <c r="BQ459">
        <v>0</v>
      </c>
      <c r="BR459">
        <v>996861</v>
      </c>
      <c r="BS459" t="s">
        <v>130</v>
      </c>
      <c r="BT459">
        <v>0</v>
      </c>
      <c r="BU459" t="s">
        <v>582</v>
      </c>
      <c r="BV459">
        <v>0</v>
      </c>
      <c r="BW459" s="9">
        <v>0</v>
      </c>
      <c r="BX459" t="s">
        <v>190</v>
      </c>
      <c r="BZ459" t="s">
        <v>583</v>
      </c>
      <c r="CA459" t="s">
        <v>132</v>
      </c>
      <c r="CD459" t="s">
        <v>582</v>
      </c>
      <c r="CF459" t="s">
        <v>161</v>
      </c>
      <c r="CG459" t="s">
        <v>135</v>
      </c>
      <c r="CI459" t="s">
        <v>192</v>
      </c>
      <c r="CM459" t="s">
        <v>7</v>
      </c>
    </row>
    <row r="460" spans="1:92">
      <c r="A460" t="s">
        <v>109</v>
      </c>
      <c r="B460" t="s">
        <v>174</v>
      </c>
      <c r="C460" t="s">
        <v>175</v>
      </c>
      <c r="D460" t="s">
        <v>197</v>
      </c>
      <c r="E460" t="s">
        <v>176</v>
      </c>
      <c r="F460" t="s">
        <v>113</v>
      </c>
      <c r="G460" t="s">
        <v>109</v>
      </c>
      <c r="H460">
        <v>1</v>
      </c>
      <c r="I460" s="9">
        <v>0</v>
      </c>
      <c r="J460">
        <v>2</v>
      </c>
      <c r="K460" t="s">
        <v>584</v>
      </c>
      <c r="L460">
        <v>1731466</v>
      </c>
      <c r="M460" t="s">
        <v>7</v>
      </c>
      <c r="N460" t="s">
        <v>13</v>
      </c>
      <c r="O460" s="9">
        <v>0</v>
      </c>
      <c r="P460">
        <v>1730847</v>
      </c>
      <c r="Q460" t="s">
        <v>267</v>
      </c>
      <c r="R460" t="s">
        <v>585</v>
      </c>
      <c r="S460">
        <v>3.63489</v>
      </c>
      <c r="T460" s="10" t="s">
        <v>387</v>
      </c>
      <c r="U460">
        <v>1730847</v>
      </c>
      <c r="V460">
        <v>2</v>
      </c>
      <c r="W460" t="s">
        <v>200</v>
      </c>
      <c r="X460" t="s">
        <v>119</v>
      </c>
      <c r="Y460">
        <v>92</v>
      </c>
      <c r="Z460" s="16">
        <v>389992.21</v>
      </c>
      <c r="AA460">
        <v>1</v>
      </c>
      <c r="AB460" s="10">
        <v>389992.21</v>
      </c>
      <c r="AC460" t="s">
        <v>120</v>
      </c>
      <c r="AD460" t="s">
        <v>470</v>
      </c>
      <c r="AE460" t="s">
        <v>463</v>
      </c>
      <c r="AF460" t="s">
        <v>146</v>
      </c>
      <c r="AG460" t="s">
        <v>470</v>
      </c>
      <c r="AH460" t="s">
        <v>464</v>
      </c>
      <c r="AI460">
        <v>0.41370000000000001</v>
      </c>
      <c r="AJ460">
        <v>37693530</v>
      </c>
      <c r="AK460">
        <v>4.0485899999999999</v>
      </c>
      <c r="AL460" t="s">
        <v>7</v>
      </c>
      <c r="AM460" t="s">
        <v>120</v>
      </c>
      <c r="AN460">
        <v>3.63489</v>
      </c>
      <c r="AO460" t="s">
        <v>122</v>
      </c>
      <c r="AP460" t="s">
        <v>7</v>
      </c>
      <c r="AQ460">
        <v>1</v>
      </c>
      <c r="AR460">
        <v>1</v>
      </c>
      <c r="AS460" t="s">
        <v>463</v>
      </c>
      <c r="AT460" t="s">
        <v>123</v>
      </c>
      <c r="AU460" t="s">
        <v>113</v>
      </c>
      <c r="AV460" t="s">
        <v>479</v>
      </c>
      <c r="AW460" t="s">
        <v>7</v>
      </c>
      <c r="AX460" t="s">
        <v>120</v>
      </c>
      <c r="AY460" t="s">
        <v>464</v>
      </c>
      <c r="BA460">
        <v>389992.21</v>
      </c>
      <c r="BB460" t="s">
        <v>120</v>
      </c>
      <c r="BC460">
        <v>5</v>
      </c>
      <c r="BE460" t="s">
        <v>125</v>
      </c>
      <c r="BF460">
        <v>1</v>
      </c>
      <c r="BG460">
        <v>19717</v>
      </c>
      <c r="BH460">
        <v>1005199</v>
      </c>
      <c r="BI460" t="s">
        <v>109</v>
      </c>
      <c r="BJ460" t="s">
        <v>126</v>
      </c>
      <c r="BL460" t="s">
        <v>127</v>
      </c>
      <c r="BM460" t="s">
        <v>128</v>
      </c>
      <c r="BN460" t="s">
        <v>129</v>
      </c>
      <c r="BO460">
        <v>85948</v>
      </c>
      <c r="BQ460">
        <v>1411</v>
      </c>
      <c r="BR460">
        <v>208975</v>
      </c>
      <c r="BS460" t="s">
        <v>130</v>
      </c>
      <c r="BT460">
        <v>1973</v>
      </c>
      <c r="BU460" t="s">
        <v>109</v>
      </c>
      <c r="BV460">
        <v>0</v>
      </c>
      <c r="BW460">
        <v>4.0485899999999999</v>
      </c>
      <c r="BX460" t="s">
        <v>586</v>
      </c>
      <c r="BY460" t="s">
        <v>237</v>
      </c>
      <c r="BZ460" t="s">
        <v>237</v>
      </c>
      <c r="CA460" t="s">
        <v>132</v>
      </c>
      <c r="CD460" t="s">
        <v>587</v>
      </c>
      <c r="CE460" t="s">
        <v>463</v>
      </c>
      <c r="CF460" t="s">
        <v>389</v>
      </c>
      <c r="CG460" t="s">
        <v>152</v>
      </c>
      <c r="CH460" t="s">
        <v>588</v>
      </c>
      <c r="CI460" t="s">
        <v>165</v>
      </c>
      <c r="CJ460" t="s">
        <v>155</v>
      </c>
      <c r="CM460" t="s">
        <v>7</v>
      </c>
      <c r="CN460" s="9">
        <v>0</v>
      </c>
    </row>
    <row r="461" spans="1:92">
      <c r="A461" t="s">
        <v>109</v>
      </c>
      <c r="B461" t="s">
        <v>110</v>
      </c>
      <c r="C461" t="s">
        <v>111</v>
      </c>
      <c r="D461" t="s">
        <v>112</v>
      </c>
      <c r="F461" t="s">
        <v>113</v>
      </c>
      <c r="G461" t="s">
        <v>109</v>
      </c>
      <c r="H461">
        <v>1</v>
      </c>
      <c r="I461" s="9">
        <v>0</v>
      </c>
      <c r="J461">
        <v>1</v>
      </c>
      <c r="L461">
        <v>1741262</v>
      </c>
      <c r="M461" t="s">
        <v>7</v>
      </c>
      <c r="N461" t="s">
        <v>445</v>
      </c>
      <c r="O461" s="9">
        <v>0</v>
      </c>
      <c r="P461">
        <v>1744181</v>
      </c>
      <c r="Q461" t="s">
        <v>116</v>
      </c>
      <c r="S461" s="9">
        <v>0</v>
      </c>
      <c r="T461" s="10" t="s">
        <v>280</v>
      </c>
      <c r="U461">
        <v>1744181</v>
      </c>
      <c r="V461">
        <v>1</v>
      </c>
      <c r="W461" t="s">
        <v>118</v>
      </c>
      <c r="X461" t="s">
        <v>119</v>
      </c>
      <c r="Y461">
        <v>0</v>
      </c>
      <c r="Z461" s="16">
        <v>-27.75</v>
      </c>
      <c r="AA461">
        <v>1</v>
      </c>
      <c r="AB461" s="10">
        <v>-27.75</v>
      </c>
      <c r="AC461" t="s">
        <v>120</v>
      </c>
      <c r="AF461" t="s">
        <v>121</v>
      </c>
      <c r="AI461">
        <v>0</v>
      </c>
      <c r="AJ461" s="9">
        <v>0</v>
      </c>
      <c r="AK461" s="9">
        <v>0</v>
      </c>
      <c r="AL461" t="s">
        <v>7</v>
      </c>
      <c r="AM461" t="s">
        <v>120</v>
      </c>
      <c r="AN461" s="9">
        <v>0</v>
      </c>
      <c r="AO461" t="s">
        <v>122</v>
      </c>
      <c r="AP461" t="s">
        <v>7</v>
      </c>
      <c r="AQ461">
        <v>1</v>
      </c>
      <c r="AR461">
        <v>1</v>
      </c>
      <c r="AT461" t="s">
        <v>123</v>
      </c>
      <c r="AU461" t="s">
        <v>124</v>
      </c>
      <c r="AX461" t="s">
        <v>120</v>
      </c>
      <c r="BA461">
        <v>-27.75</v>
      </c>
      <c r="BB461" t="s">
        <v>120</v>
      </c>
      <c r="BC461">
        <v>0</v>
      </c>
      <c r="BE461" t="s">
        <v>125</v>
      </c>
      <c r="BF461">
        <v>1</v>
      </c>
      <c r="BG461">
        <v>19717</v>
      </c>
      <c r="BH461">
        <v>1005199</v>
      </c>
      <c r="BI461" t="s">
        <v>109</v>
      </c>
      <c r="BJ461" t="s">
        <v>126</v>
      </c>
      <c r="BL461" t="s">
        <v>127</v>
      </c>
      <c r="BM461" t="s">
        <v>128</v>
      </c>
      <c r="BN461" t="s">
        <v>129</v>
      </c>
      <c r="BO461">
        <v>85948</v>
      </c>
      <c r="BQ461">
        <v>0</v>
      </c>
      <c r="BR461">
        <v>522972</v>
      </c>
      <c r="BS461" t="s">
        <v>130</v>
      </c>
      <c r="BT461">
        <v>0</v>
      </c>
      <c r="BU461" t="s">
        <v>109</v>
      </c>
      <c r="BV461">
        <v>0</v>
      </c>
      <c r="BW461" s="9">
        <v>0</v>
      </c>
      <c r="BX461" t="s">
        <v>451</v>
      </c>
      <c r="BY461" t="s">
        <v>503</v>
      </c>
      <c r="BZ461" t="s">
        <v>109</v>
      </c>
      <c r="CA461" t="s">
        <v>149</v>
      </c>
      <c r="CD461" t="s">
        <v>503</v>
      </c>
      <c r="CE461" t="s">
        <v>133</v>
      </c>
      <c r="CF461" t="s">
        <v>172</v>
      </c>
      <c r="CG461" t="s">
        <v>135</v>
      </c>
      <c r="CI461" t="s">
        <v>281</v>
      </c>
      <c r="CM461" t="s">
        <v>7</v>
      </c>
    </row>
    <row r="462" spans="1:92">
      <c r="A462" t="s">
        <v>109</v>
      </c>
      <c r="B462" t="s">
        <v>174</v>
      </c>
      <c r="C462" t="s">
        <v>175</v>
      </c>
      <c r="D462" t="s">
        <v>176</v>
      </c>
      <c r="F462" t="s">
        <v>113</v>
      </c>
      <c r="G462" t="s">
        <v>109</v>
      </c>
      <c r="H462">
        <v>1</v>
      </c>
      <c r="I462" s="9">
        <v>0</v>
      </c>
      <c r="J462">
        <v>1</v>
      </c>
      <c r="L462">
        <v>1739214</v>
      </c>
      <c r="M462" t="s">
        <v>7</v>
      </c>
      <c r="N462" t="s">
        <v>494</v>
      </c>
      <c r="O462" s="9">
        <v>0</v>
      </c>
      <c r="P462">
        <v>1740191</v>
      </c>
      <c r="Q462" t="s">
        <v>116</v>
      </c>
      <c r="S462" s="9">
        <v>0</v>
      </c>
      <c r="T462" s="10" t="s">
        <v>280</v>
      </c>
      <c r="U462">
        <v>1740191</v>
      </c>
      <c r="V462">
        <v>1</v>
      </c>
      <c r="W462" t="s">
        <v>118</v>
      </c>
      <c r="X462" t="s">
        <v>137</v>
      </c>
      <c r="Y462">
        <v>514</v>
      </c>
      <c r="Z462" s="16">
        <v>-2787.06</v>
      </c>
      <c r="AA462">
        <v>1</v>
      </c>
      <c r="AB462" s="10">
        <v>-2787.06</v>
      </c>
      <c r="AC462" t="s">
        <v>120</v>
      </c>
      <c r="AD462" t="s">
        <v>589</v>
      </c>
      <c r="AE462" t="s">
        <v>109</v>
      </c>
      <c r="AF462" t="s">
        <v>121</v>
      </c>
      <c r="AI462">
        <v>0</v>
      </c>
      <c r="AJ462">
        <v>-16266.9</v>
      </c>
      <c r="AK462">
        <v>12</v>
      </c>
      <c r="AL462" t="s">
        <v>7</v>
      </c>
      <c r="AM462" t="s">
        <v>120</v>
      </c>
      <c r="AN462" s="9">
        <v>0</v>
      </c>
      <c r="AO462" t="s">
        <v>122</v>
      </c>
      <c r="AP462" t="s">
        <v>7</v>
      </c>
      <c r="AQ462">
        <v>1</v>
      </c>
      <c r="AR462">
        <v>1</v>
      </c>
      <c r="AT462" t="s">
        <v>123</v>
      </c>
      <c r="AU462" t="s">
        <v>113</v>
      </c>
      <c r="AW462" t="s">
        <v>7</v>
      </c>
      <c r="AX462" t="s">
        <v>122</v>
      </c>
      <c r="BA462">
        <v>-2787.06</v>
      </c>
      <c r="BB462" t="s">
        <v>120</v>
      </c>
      <c r="BC462">
        <v>0</v>
      </c>
      <c r="BE462" t="s">
        <v>125</v>
      </c>
      <c r="BF462">
        <v>1</v>
      </c>
      <c r="BG462">
        <v>19717</v>
      </c>
      <c r="BH462">
        <v>1005199</v>
      </c>
      <c r="BI462" t="s">
        <v>109</v>
      </c>
      <c r="BJ462" t="s">
        <v>126</v>
      </c>
      <c r="BL462" t="s">
        <v>127</v>
      </c>
      <c r="BM462" t="s">
        <v>128</v>
      </c>
      <c r="BN462" t="s">
        <v>129</v>
      </c>
      <c r="BO462">
        <v>85948</v>
      </c>
      <c r="BQ462">
        <v>0</v>
      </c>
      <c r="BR462">
        <v>439904</v>
      </c>
      <c r="BS462" t="s">
        <v>130</v>
      </c>
      <c r="BT462">
        <v>0</v>
      </c>
      <c r="BU462" t="s">
        <v>109</v>
      </c>
      <c r="BV462">
        <v>0</v>
      </c>
      <c r="BW462">
        <v>11.999991</v>
      </c>
      <c r="BX462" t="s">
        <v>492</v>
      </c>
      <c r="BY462" t="s">
        <v>590</v>
      </c>
      <c r="BZ462" t="s">
        <v>589</v>
      </c>
      <c r="CA462" t="s">
        <v>132</v>
      </c>
      <c r="CD462" t="s">
        <v>590</v>
      </c>
      <c r="CE462" t="s">
        <v>591</v>
      </c>
      <c r="CF462" t="s">
        <v>172</v>
      </c>
      <c r="CG462" t="s">
        <v>135</v>
      </c>
      <c r="CI462" t="s">
        <v>497</v>
      </c>
      <c r="CM462" t="s">
        <v>7</v>
      </c>
    </row>
    <row r="463" spans="1:92">
      <c r="A463" t="s">
        <v>109</v>
      </c>
      <c r="B463" t="s">
        <v>110</v>
      </c>
      <c r="C463" t="s">
        <v>111</v>
      </c>
      <c r="D463" t="s">
        <v>112</v>
      </c>
      <c r="F463" t="s">
        <v>113</v>
      </c>
      <c r="G463" t="s">
        <v>109</v>
      </c>
      <c r="H463">
        <v>1</v>
      </c>
      <c r="I463" s="9">
        <v>0</v>
      </c>
      <c r="J463">
        <v>1</v>
      </c>
      <c r="L463">
        <v>1741248</v>
      </c>
      <c r="M463" t="s">
        <v>7</v>
      </c>
      <c r="N463" t="s">
        <v>445</v>
      </c>
      <c r="O463" s="9">
        <v>0</v>
      </c>
      <c r="P463">
        <v>1744153</v>
      </c>
      <c r="Q463" t="s">
        <v>116</v>
      </c>
      <c r="S463" s="9">
        <v>0</v>
      </c>
      <c r="T463" s="10" t="s">
        <v>280</v>
      </c>
      <c r="U463">
        <v>1744153</v>
      </c>
      <c r="V463">
        <v>1</v>
      </c>
      <c r="W463" t="s">
        <v>118</v>
      </c>
      <c r="X463" t="s">
        <v>119</v>
      </c>
      <c r="Y463">
        <v>0</v>
      </c>
      <c r="Z463" s="16">
        <v>-103544.9</v>
      </c>
      <c r="AA463">
        <v>1</v>
      </c>
      <c r="AB463" s="10">
        <v>-103544.9</v>
      </c>
      <c r="AC463" t="s">
        <v>120</v>
      </c>
      <c r="AF463" t="s">
        <v>121</v>
      </c>
      <c r="AI463">
        <v>0</v>
      </c>
      <c r="AJ463" s="9">
        <v>0</v>
      </c>
      <c r="AK463" s="9">
        <v>0</v>
      </c>
      <c r="AL463" t="s">
        <v>7</v>
      </c>
      <c r="AM463" t="s">
        <v>120</v>
      </c>
      <c r="AN463" s="9">
        <v>0</v>
      </c>
      <c r="AO463" t="s">
        <v>122</v>
      </c>
      <c r="AP463" t="s">
        <v>7</v>
      </c>
      <c r="AQ463">
        <v>1</v>
      </c>
      <c r="AR463">
        <v>1</v>
      </c>
      <c r="AT463" t="s">
        <v>123</v>
      </c>
      <c r="AU463" t="s">
        <v>124</v>
      </c>
      <c r="AX463" t="s">
        <v>120</v>
      </c>
      <c r="BA463">
        <v>-103544.9</v>
      </c>
      <c r="BB463" t="s">
        <v>120</v>
      </c>
      <c r="BC463">
        <v>0</v>
      </c>
      <c r="BE463" t="s">
        <v>125</v>
      </c>
      <c r="BF463">
        <v>1</v>
      </c>
      <c r="BG463">
        <v>19717</v>
      </c>
      <c r="BH463">
        <v>1005199</v>
      </c>
      <c r="BI463" t="s">
        <v>109</v>
      </c>
      <c r="BJ463" t="s">
        <v>126</v>
      </c>
      <c r="BL463" t="s">
        <v>127</v>
      </c>
      <c r="BM463" t="s">
        <v>128</v>
      </c>
      <c r="BN463" t="s">
        <v>129</v>
      </c>
      <c r="BO463">
        <v>85948</v>
      </c>
      <c r="BQ463">
        <v>0</v>
      </c>
      <c r="BR463">
        <v>522991</v>
      </c>
      <c r="BS463" t="s">
        <v>130</v>
      </c>
      <c r="BT463">
        <v>0</v>
      </c>
      <c r="BU463" t="s">
        <v>109</v>
      </c>
      <c r="BV463">
        <v>0</v>
      </c>
      <c r="BW463" s="9">
        <v>0</v>
      </c>
      <c r="BX463" t="s">
        <v>451</v>
      </c>
      <c r="BY463" t="s">
        <v>546</v>
      </c>
      <c r="BZ463" t="s">
        <v>109</v>
      </c>
      <c r="CA463" t="s">
        <v>149</v>
      </c>
      <c r="CD463" t="s">
        <v>546</v>
      </c>
      <c r="CE463" t="s">
        <v>133</v>
      </c>
      <c r="CF463" t="s">
        <v>172</v>
      </c>
      <c r="CG463" t="s">
        <v>135</v>
      </c>
      <c r="CI463" t="s">
        <v>281</v>
      </c>
      <c r="CM463" t="s">
        <v>7</v>
      </c>
    </row>
    <row r="464" spans="1:92">
      <c r="A464" t="s">
        <v>109</v>
      </c>
      <c r="B464" t="s">
        <v>110</v>
      </c>
      <c r="C464" t="s">
        <v>111</v>
      </c>
      <c r="D464" t="s">
        <v>112</v>
      </c>
      <c r="F464" t="s">
        <v>113</v>
      </c>
      <c r="G464" t="s">
        <v>109</v>
      </c>
      <c r="H464">
        <v>1</v>
      </c>
      <c r="I464" s="9">
        <v>0</v>
      </c>
      <c r="J464">
        <v>1</v>
      </c>
      <c r="L464">
        <v>1739105</v>
      </c>
      <c r="M464" t="s">
        <v>7</v>
      </c>
      <c r="N464" t="s">
        <v>445</v>
      </c>
      <c r="O464" s="9">
        <v>0</v>
      </c>
      <c r="P464">
        <v>1739982</v>
      </c>
      <c r="Q464" t="s">
        <v>116</v>
      </c>
      <c r="S464" s="9">
        <v>0</v>
      </c>
      <c r="T464" s="10" t="s">
        <v>280</v>
      </c>
      <c r="U464">
        <v>1739982</v>
      </c>
      <c r="V464">
        <v>1</v>
      </c>
      <c r="W464" t="s">
        <v>118</v>
      </c>
      <c r="X464" t="s">
        <v>119</v>
      </c>
      <c r="Y464">
        <v>0</v>
      </c>
      <c r="Z464" s="16">
        <v>-10832.49</v>
      </c>
      <c r="AA464">
        <v>1</v>
      </c>
      <c r="AB464" s="10">
        <v>-10832.49</v>
      </c>
      <c r="AC464" t="s">
        <v>120</v>
      </c>
      <c r="AF464" t="s">
        <v>121</v>
      </c>
      <c r="AI464">
        <v>0</v>
      </c>
      <c r="AJ464" s="9">
        <v>0</v>
      </c>
      <c r="AK464" s="9">
        <v>0</v>
      </c>
      <c r="AL464" t="s">
        <v>7</v>
      </c>
      <c r="AM464" t="s">
        <v>120</v>
      </c>
      <c r="AN464" s="9">
        <v>0</v>
      </c>
      <c r="AO464" t="s">
        <v>122</v>
      </c>
      <c r="AP464" t="s">
        <v>7</v>
      </c>
      <c r="AQ464">
        <v>1</v>
      </c>
      <c r="AR464">
        <v>1</v>
      </c>
      <c r="AT464" t="s">
        <v>123</v>
      </c>
      <c r="AU464" t="s">
        <v>124</v>
      </c>
      <c r="AX464" t="s">
        <v>120</v>
      </c>
      <c r="BA464">
        <v>-10832.49</v>
      </c>
      <c r="BB464" t="s">
        <v>120</v>
      </c>
      <c r="BC464">
        <v>0</v>
      </c>
      <c r="BE464" t="s">
        <v>125</v>
      </c>
      <c r="BF464">
        <v>1</v>
      </c>
      <c r="BG464">
        <v>19717</v>
      </c>
      <c r="BH464">
        <v>1005199</v>
      </c>
      <c r="BI464" t="s">
        <v>109</v>
      </c>
      <c r="BJ464" t="s">
        <v>126</v>
      </c>
      <c r="BL464" t="s">
        <v>127</v>
      </c>
      <c r="BM464" t="s">
        <v>128</v>
      </c>
      <c r="BN464" t="s">
        <v>129</v>
      </c>
      <c r="BO464">
        <v>85948</v>
      </c>
      <c r="BQ464">
        <v>0</v>
      </c>
      <c r="BR464">
        <v>526487</v>
      </c>
      <c r="BS464" t="s">
        <v>130</v>
      </c>
      <c r="BT464">
        <v>0</v>
      </c>
      <c r="BU464" t="s">
        <v>109</v>
      </c>
      <c r="BV464">
        <v>0</v>
      </c>
      <c r="BW464" s="9">
        <v>0</v>
      </c>
      <c r="BX464" t="s">
        <v>451</v>
      </c>
      <c r="BY464" t="s">
        <v>592</v>
      </c>
      <c r="BZ464" t="s">
        <v>109</v>
      </c>
      <c r="CA464" t="s">
        <v>149</v>
      </c>
      <c r="CD464" t="s">
        <v>592</v>
      </c>
      <c r="CE464" t="s">
        <v>133</v>
      </c>
      <c r="CF464" t="s">
        <v>172</v>
      </c>
      <c r="CG464" t="s">
        <v>135</v>
      </c>
      <c r="CI464" t="s">
        <v>281</v>
      </c>
      <c r="CM464" t="s">
        <v>7</v>
      </c>
    </row>
    <row r="465" spans="1:91">
      <c r="A465" t="s">
        <v>109</v>
      </c>
      <c r="B465" t="s">
        <v>110</v>
      </c>
      <c r="C465" t="s">
        <v>111</v>
      </c>
      <c r="D465" t="s">
        <v>112</v>
      </c>
      <c r="F465" t="s">
        <v>113</v>
      </c>
      <c r="G465" t="s">
        <v>109</v>
      </c>
      <c r="H465">
        <v>1</v>
      </c>
      <c r="I465" s="9">
        <v>0</v>
      </c>
      <c r="J465">
        <v>1</v>
      </c>
      <c r="L465">
        <v>1735173</v>
      </c>
      <c r="M465" t="s">
        <v>7</v>
      </c>
      <c r="N465" t="s">
        <v>115</v>
      </c>
      <c r="O465" s="9">
        <v>0</v>
      </c>
      <c r="P465">
        <v>1734574</v>
      </c>
      <c r="Q465" t="s">
        <v>116</v>
      </c>
      <c r="S465" s="9">
        <v>0</v>
      </c>
      <c r="T465" s="10" t="s">
        <v>117</v>
      </c>
      <c r="U465">
        <v>1734574</v>
      </c>
      <c r="V465">
        <v>2</v>
      </c>
      <c r="W465" t="s">
        <v>118</v>
      </c>
      <c r="X465" t="s">
        <v>119</v>
      </c>
      <c r="Y465">
        <v>0</v>
      </c>
      <c r="Z465" s="16">
        <v>-7322.78</v>
      </c>
      <c r="AA465">
        <v>1</v>
      </c>
      <c r="AB465" s="10">
        <v>-7322.78</v>
      </c>
      <c r="AC465" t="s">
        <v>120</v>
      </c>
      <c r="AF465" t="s">
        <v>121</v>
      </c>
      <c r="AI465">
        <v>0</v>
      </c>
      <c r="AJ465" s="9">
        <v>0</v>
      </c>
      <c r="AK465" s="9">
        <v>0</v>
      </c>
      <c r="AL465" t="s">
        <v>7</v>
      </c>
      <c r="AM465" t="s">
        <v>120</v>
      </c>
      <c r="AN465" s="9">
        <v>0</v>
      </c>
      <c r="AO465" t="s">
        <v>122</v>
      </c>
      <c r="AP465" t="s">
        <v>7</v>
      </c>
      <c r="AQ465">
        <v>1</v>
      </c>
      <c r="AR465">
        <v>1</v>
      </c>
      <c r="AT465" t="s">
        <v>123</v>
      </c>
      <c r="AU465" t="s">
        <v>124</v>
      </c>
      <c r="AX465" t="s">
        <v>122</v>
      </c>
      <c r="BA465">
        <v>-7322.78</v>
      </c>
      <c r="BB465" t="s">
        <v>120</v>
      </c>
      <c r="BC465">
        <v>0</v>
      </c>
      <c r="BE465" t="s">
        <v>125</v>
      </c>
      <c r="BF465">
        <v>1</v>
      </c>
      <c r="BG465">
        <v>19717</v>
      </c>
      <c r="BH465">
        <v>1005199</v>
      </c>
      <c r="BI465" t="s">
        <v>109</v>
      </c>
      <c r="BJ465" t="s">
        <v>126</v>
      </c>
      <c r="BL465" t="s">
        <v>127</v>
      </c>
      <c r="BM465" t="s">
        <v>128</v>
      </c>
      <c r="BN465" t="s">
        <v>129</v>
      </c>
      <c r="BO465">
        <v>85948</v>
      </c>
      <c r="BQ465">
        <v>1370</v>
      </c>
      <c r="BR465">
        <v>870982</v>
      </c>
      <c r="BS465" t="s">
        <v>130</v>
      </c>
      <c r="BT465">
        <v>0</v>
      </c>
      <c r="BU465" t="s">
        <v>109</v>
      </c>
      <c r="BV465">
        <v>0</v>
      </c>
      <c r="BW465" s="9">
        <v>0</v>
      </c>
      <c r="BX465" t="s">
        <v>131</v>
      </c>
      <c r="BY465" t="s">
        <v>109</v>
      </c>
      <c r="BZ465" t="s">
        <v>109</v>
      </c>
      <c r="CA465" t="s">
        <v>132</v>
      </c>
      <c r="CD465" t="s">
        <v>109</v>
      </c>
      <c r="CE465" t="s">
        <v>133</v>
      </c>
      <c r="CF465" t="s">
        <v>134</v>
      </c>
      <c r="CG465" t="s">
        <v>135</v>
      </c>
      <c r="CI465" t="s">
        <v>136</v>
      </c>
      <c r="CM465" t="s">
        <v>7</v>
      </c>
    </row>
    <row r="466" spans="1:91">
      <c r="A466" t="s">
        <v>109</v>
      </c>
      <c r="B466" t="s">
        <v>110</v>
      </c>
      <c r="C466" t="s">
        <v>111</v>
      </c>
      <c r="D466" t="s">
        <v>112</v>
      </c>
      <c r="F466" t="s">
        <v>113</v>
      </c>
      <c r="G466" t="s">
        <v>109</v>
      </c>
      <c r="H466">
        <v>1</v>
      </c>
      <c r="I466" s="9">
        <v>0</v>
      </c>
      <c r="J466">
        <v>1</v>
      </c>
      <c r="L466">
        <v>1743303</v>
      </c>
      <c r="M466" t="s">
        <v>7</v>
      </c>
      <c r="N466" t="s">
        <v>451</v>
      </c>
      <c r="O466" s="9">
        <v>0</v>
      </c>
      <c r="P466">
        <v>1748162</v>
      </c>
      <c r="Q466" t="s">
        <v>116</v>
      </c>
      <c r="S466" s="9">
        <v>0</v>
      </c>
      <c r="T466" s="10" t="s">
        <v>272</v>
      </c>
      <c r="U466">
        <v>1748162</v>
      </c>
      <c r="V466">
        <v>1</v>
      </c>
      <c r="W466" t="s">
        <v>118</v>
      </c>
      <c r="X466" t="s">
        <v>119</v>
      </c>
      <c r="Y466">
        <v>0</v>
      </c>
      <c r="Z466" s="16">
        <v>-158717.20000000001</v>
      </c>
      <c r="AA466">
        <v>1</v>
      </c>
      <c r="AB466" s="10">
        <v>-158717.20000000001</v>
      </c>
      <c r="AC466" t="s">
        <v>120</v>
      </c>
      <c r="AF466" t="s">
        <v>121</v>
      </c>
      <c r="AI466">
        <v>0</v>
      </c>
      <c r="AJ466" s="9">
        <v>0</v>
      </c>
      <c r="AK466" s="9">
        <v>0</v>
      </c>
      <c r="AL466" t="s">
        <v>7</v>
      </c>
      <c r="AM466" t="s">
        <v>120</v>
      </c>
      <c r="AN466" s="9">
        <v>0</v>
      </c>
      <c r="AO466" t="s">
        <v>122</v>
      </c>
      <c r="AP466" t="s">
        <v>7</v>
      </c>
      <c r="AQ466">
        <v>1</v>
      </c>
      <c r="AR466">
        <v>1</v>
      </c>
      <c r="AT466" t="s">
        <v>123</v>
      </c>
      <c r="AU466" t="s">
        <v>124</v>
      </c>
      <c r="AX466" t="s">
        <v>122</v>
      </c>
      <c r="BA466">
        <v>-158717.20000000001</v>
      </c>
      <c r="BB466" t="s">
        <v>120</v>
      </c>
      <c r="BC466">
        <v>0</v>
      </c>
      <c r="BE466" t="s">
        <v>125</v>
      </c>
      <c r="BF466">
        <v>1</v>
      </c>
      <c r="BG466">
        <v>19717</v>
      </c>
      <c r="BH466">
        <v>1005199</v>
      </c>
      <c r="BI466" t="s">
        <v>109</v>
      </c>
      <c r="BJ466" t="s">
        <v>126</v>
      </c>
      <c r="BL466" t="s">
        <v>127</v>
      </c>
      <c r="BM466" t="s">
        <v>128</v>
      </c>
      <c r="BN466" t="s">
        <v>129</v>
      </c>
      <c r="BO466">
        <v>85948</v>
      </c>
      <c r="BQ466">
        <v>1370</v>
      </c>
      <c r="BR466">
        <v>524248</v>
      </c>
      <c r="BS466" t="s">
        <v>130</v>
      </c>
      <c r="BT466">
        <v>0</v>
      </c>
      <c r="BU466" t="s">
        <v>109</v>
      </c>
      <c r="BV466">
        <v>0</v>
      </c>
      <c r="BW466" s="9">
        <v>0</v>
      </c>
      <c r="BX466" t="s">
        <v>190</v>
      </c>
      <c r="BY466" t="s">
        <v>488</v>
      </c>
      <c r="BZ466" t="s">
        <v>109</v>
      </c>
      <c r="CA466" t="s">
        <v>132</v>
      </c>
      <c r="CD466" t="s">
        <v>488</v>
      </c>
      <c r="CE466" t="s">
        <v>133</v>
      </c>
      <c r="CF466" t="s">
        <v>172</v>
      </c>
      <c r="CG466" t="s">
        <v>135</v>
      </c>
      <c r="CI466" t="s">
        <v>278</v>
      </c>
      <c r="CM466" t="s">
        <v>7</v>
      </c>
    </row>
    <row r="467" spans="1:91">
      <c r="A467" t="s">
        <v>109</v>
      </c>
      <c r="B467" t="s">
        <v>110</v>
      </c>
      <c r="C467" t="s">
        <v>111</v>
      </c>
      <c r="D467" t="s">
        <v>112</v>
      </c>
      <c r="F467" t="s">
        <v>113</v>
      </c>
      <c r="G467" t="s">
        <v>109</v>
      </c>
      <c r="H467">
        <v>1</v>
      </c>
      <c r="I467" s="9">
        <v>0</v>
      </c>
      <c r="J467">
        <v>1</v>
      </c>
      <c r="L467">
        <v>1741655</v>
      </c>
      <c r="M467" t="s">
        <v>7</v>
      </c>
      <c r="N467" t="s">
        <v>451</v>
      </c>
      <c r="O467" s="9">
        <v>0</v>
      </c>
      <c r="P467">
        <v>1744948</v>
      </c>
      <c r="Q467" t="s">
        <v>116</v>
      </c>
      <c r="S467" s="9">
        <v>0</v>
      </c>
      <c r="T467" s="10" t="s">
        <v>280</v>
      </c>
      <c r="U467">
        <v>1744948</v>
      </c>
      <c r="V467">
        <v>1</v>
      </c>
      <c r="W467" t="s">
        <v>118</v>
      </c>
      <c r="X467" t="s">
        <v>137</v>
      </c>
      <c r="Y467">
        <v>0</v>
      </c>
      <c r="Z467" s="16">
        <v>70351.63</v>
      </c>
      <c r="AA467">
        <v>1</v>
      </c>
      <c r="AB467" s="10">
        <v>70351.63</v>
      </c>
      <c r="AC467" t="s">
        <v>120</v>
      </c>
      <c r="AF467" t="s">
        <v>121</v>
      </c>
      <c r="AI467">
        <v>0</v>
      </c>
      <c r="AJ467" s="9">
        <v>0</v>
      </c>
      <c r="AK467" s="9">
        <v>0</v>
      </c>
      <c r="AL467" t="s">
        <v>7</v>
      </c>
      <c r="AM467" t="s">
        <v>120</v>
      </c>
      <c r="AN467" s="9">
        <v>0</v>
      </c>
      <c r="AO467" t="s">
        <v>122</v>
      </c>
      <c r="AP467" t="s">
        <v>7</v>
      </c>
      <c r="AQ467">
        <v>1</v>
      </c>
      <c r="AR467">
        <v>1</v>
      </c>
      <c r="AT467" t="s">
        <v>123</v>
      </c>
      <c r="AU467" t="s">
        <v>124</v>
      </c>
      <c r="AX467" t="s">
        <v>120</v>
      </c>
      <c r="BA467">
        <v>70351.63</v>
      </c>
      <c r="BB467" t="s">
        <v>120</v>
      </c>
      <c r="BC467">
        <v>0</v>
      </c>
      <c r="BE467" t="s">
        <v>125</v>
      </c>
      <c r="BF467">
        <v>1</v>
      </c>
      <c r="BG467">
        <v>19717</v>
      </c>
      <c r="BH467">
        <v>1005199</v>
      </c>
      <c r="BI467" t="s">
        <v>109</v>
      </c>
      <c r="BJ467" t="s">
        <v>126</v>
      </c>
      <c r="BL467" t="s">
        <v>127</v>
      </c>
      <c r="BM467" t="s">
        <v>128</v>
      </c>
      <c r="BN467" t="s">
        <v>129</v>
      </c>
      <c r="BO467">
        <v>85948</v>
      </c>
      <c r="BQ467">
        <v>0</v>
      </c>
      <c r="BR467">
        <v>524644</v>
      </c>
      <c r="BS467" t="s">
        <v>130</v>
      </c>
      <c r="BT467">
        <v>0</v>
      </c>
      <c r="BU467" t="s">
        <v>109</v>
      </c>
      <c r="BV467">
        <v>0</v>
      </c>
      <c r="BW467" s="9">
        <v>0</v>
      </c>
      <c r="BX467" t="s">
        <v>445</v>
      </c>
      <c r="BY467" t="s">
        <v>498</v>
      </c>
      <c r="BZ467" t="s">
        <v>109</v>
      </c>
      <c r="CA467" t="s">
        <v>132</v>
      </c>
      <c r="CD467" t="s">
        <v>498</v>
      </c>
      <c r="CE467" t="s">
        <v>133</v>
      </c>
      <c r="CF467" t="s">
        <v>172</v>
      </c>
      <c r="CG467" t="s">
        <v>135</v>
      </c>
      <c r="CI467" t="s">
        <v>278</v>
      </c>
      <c r="CM467" t="s">
        <v>7</v>
      </c>
    </row>
    <row r="468" spans="1:91">
      <c r="A468" t="s">
        <v>109</v>
      </c>
      <c r="B468" t="s">
        <v>110</v>
      </c>
      <c r="C468" t="s">
        <v>111</v>
      </c>
      <c r="D468" t="s">
        <v>112</v>
      </c>
      <c r="F468" t="s">
        <v>113</v>
      </c>
      <c r="G468" t="s">
        <v>109</v>
      </c>
      <c r="H468">
        <v>1</v>
      </c>
      <c r="I468" s="9">
        <v>0</v>
      </c>
      <c r="J468">
        <v>1</v>
      </c>
      <c r="L468">
        <v>1735370</v>
      </c>
      <c r="M468" t="s">
        <v>7</v>
      </c>
      <c r="N468" t="s">
        <v>520</v>
      </c>
      <c r="O468" s="9">
        <v>0</v>
      </c>
      <c r="P468">
        <v>1734771</v>
      </c>
      <c r="Q468" t="s">
        <v>116</v>
      </c>
      <c r="S468" s="9">
        <v>0</v>
      </c>
      <c r="T468" s="10" t="s">
        <v>250</v>
      </c>
      <c r="U468">
        <v>1734771</v>
      </c>
      <c r="V468">
        <v>1</v>
      </c>
      <c r="W468" t="s">
        <v>200</v>
      </c>
      <c r="X468" t="s">
        <v>119</v>
      </c>
      <c r="Y468">
        <v>0</v>
      </c>
      <c r="Z468" s="16">
        <v>-9302009377.0499897</v>
      </c>
      <c r="AA468">
        <v>1</v>
      </c>
      <c r="AB468" s="15">
        <v>-9302009377.0499992</v>
      </c>
      <c r="AC468" t="s">
        <v>120</v>
      </c>
      <c r="AF468" t="s">
        <v>121</v>
      </c>
      <c r="AI468">
        <v>0</v>
      </c>
      <c r="AJ468" s="9">
        <v>0</v>
      </c>
      <c r="AK468" s="9">
        <v>0</v>
      </c>
      <c r="AL468" t="s">
        <v>7</v>
      </c>
      <c r="AM468" t="s">
        <v>120</v>
      </c>
      <c r="AN468" s="9">
        <v>0</v>
      </c>
      <c r="AO468" t="s">
        <v>122</v>
      </c>
      <c r="AP468" t="s">
        <v>7</v>
      </c>
      <c r="AQ468">
        <v>1</v>
      </c>
      <c r="AR468">
        <v>1</v>
      </c>
      <c r="AT468" t="s">
        <v>123</v>
      </c>
      <c r="AU468" t="s">
        <v>124</v>
      </c>
      <c r="AX468" t="s">
        <v>120</v>
      </c>
      <c r="BA468">
        <v>-9302009377.0499897</v>
      </c>
      <c r="BB468" t="s">
        <v>120</v>
      </c>
      <c r="BC468">
        <v>0</v>
      </c>
      <c r="BE468" t="s">
        <v>125</v>
      </c>
      <c r="BF468">
        <v>1</v>
      </c>
      <c r="BG468">
        <v>19717</v>
      </c>
      <c r="BH468">
        <v>1005199</v>
      </c>
      <c r="BI468" t="s">
        <v>109</v>
      </c>
      <c r="BJ468" t="s">
        <v>126</v>
      </c>
      <c r="BL468" t="s">
        <v>127</v>
      </c>
      <c r="BM468" t="s">
        <v>128</v>
      </c>
      <c r="BN468" t="s">
        <v>129</v>
      </c>
      <c r="BO468">
        <v>85948</v>
      </c>
      <c r="BQ468">
        <v>0</v>
      </c>
      <c r="BR468">
        <v>758452</v>
      </c>
      <c r="BS468" t="s">
        <v>130</v>
      </c>
      <c r="BT468">
        <v>0</v>
      </c>
      <c r="BU468" t="s">
        <v>109</v>
      </c>
      <c r="BV468">
        <v>0</v>
      </c>
      <c r="BW468" s="9">
        <v>0</v>
      </c>
      <c r="BX468" t="s">
        <v>10</v>
      </c>
      <c r="BY468" t="s">
        <v>254</v>
      </c>
      <c r="BZ468" t="s">
        <v>109</v>
      </c>
      <c r="CA468" t="s">
        <v>149</v>
      </c>
      <c r="CD468" t="s">
        <v>109</v>
      </c>
      <c r="CE468" t="s">
        <v>133</v>
      </c>
      <c r="CF468" t="s">
        <v>172</v>
      </c>
      <c r="CG468" t="s">
        <v>135</v>
      </c>
      <c r="CI468" t="s">
        <v>165</v>
      </c>
      <c r="CJ468" t="s">
        <v>155</v>
      </c>
      <c r="CM468" t="s">
        <v>7</v>
      </c>
    </row>
    <row r="469" spans="1:91">
      <c r="A469" t="s">
        <v>109</v>
      </c>
      <c r="B469" t="s">
        <v>174</v>
      </c>
      <c r="C469" t="s">
        <v>175</v>
      </c>
      <c r="D469" t="s">
        <v>176</v>
      </c>
      <c r="F469" t="s">
        <v>113</v>
      </c>
      <c r="G469" t="s">
        <v>109</v>
      </c>
      <c r="H469">
        <v>1</v>
      </c>
      <c r="I469" s="9">
        <v>0</v>
      </c>
      <c r="J469">
        <v>1</v>
      </c>
      <c r="L469">
        <v>1746095</v>
      </c>
      <c r="M469" t="s">
        <v>7</v>
      </c>
      <c r="N469" t="s">
        <v>494</v>
      </c>
      <c r="O469" s="9">
        <v>0</v>
      </c>
      <c r="P469">
        <v>1753300</v>
      </c>
      <c r="Q469" t="s">
        <v>116</v>
      </c>
      <c r="S469" s="9">
        <v>0</v>
      </c>
      <c r="T469" s="10" t="s">
        <v>280</v>
      </c>
      <c r="U469">
        <v>1753300</v>
      </c>
      <c r="V469">
        <v>1</v>
      </c>
      <c r="W469" t="s">
        <v>118</v>
      </c>
      <c r="X469" t="s">
        <v>137</v>
      </c>
      <c r="Y469">
        <v>18</v>
      </c>
      <c r="Z469" s="16">
        <v>-8.5399999999999991</v>
      </c>
      <c r="AA469">
        <v>1</v>
      </c>
      <c r="AB469" s="10">
        <v>-8.5399999999999991</v>
      </c>
      <c r="AC469" t="s">
        <v>120</v>
      </c>
      <c r="AD469" t="s">
        <v>493</v>
      </c>
      <c r="AE469" t="s">
        <v>109</v>
      </c>
      <c r="AF469" t="s">
        <v>121</v>
      </c>
      <c r="AI469">
        <v>0</v>
      </c>
      <c r="AJ469">
        <v>-51729</v>
      </c>
      <c r="AK469">
        <v>0.33</v>
      </c>
      <c r="AL469" t="s">
        <v>7</v>
      </c>
      <c r="AM469" t="s">
        <v>120</v>
      </c>
      <c r="AN469" s="9">
        <v>0</v>
      </c>
      <c r="AO469" t="s">
        <v>122</v>
      </c>
      <c r="AP469" t="s">
        <v>7</v>
      </c>
      <c r="AQ469">
        <v>1</v>
      </c>
      <c r="AR469">
        <v>1</v>
      </c>
      <c r="AT469" t="s">
        <v>123</v>
      </c>
      <c r="AU469" t="s">
        <v>113</v>
      </c>
      <c r="AW469" t="s">
        <v>7</v>
      </c>
      <c r="AX469" t="s">
        <v>122</v>
      </c>
      <c r="BA469">
        <v>-8.5399999999999991</v>
      </c>
      <c r="BB469" t="s">
        <v>120</v>
      </c>
      <c r="BC469">
        <v>0</v>
      </c>
      <c r="BE469" t="s">
        <v>125</v>
      </c>
      <c r="BF469">
        <v>1</v>
      </c>
      <c r="BG469">
        <v>19717</v>
      </c>
      <c r="BH469">
        <v>1005199</v>
      </c>
      <c r="BI469" t="s">
        <v>109</v>
      </c>
      <c r="BJ469" t="s">
        <v>126</v>
      </c>
      <c r="BL469" t="s">
        <v>127</v>
      </c>
      <c r="BM469" t="s">
        <v>128</v>
      </c>
      <c r="BN469" t="s">
        <v>129</v>
      </c>
      <c r="BO469">
        <v>85948</v>
      </c>
      <c r="BQ469">
        <v>0</v>
      </c>
      <c r="BR469">
        <v>345913</v>
      </c>
      <c r="BS469" t="s">
        <v>130</v>
      </c>
      <c r="BT469">
        <v>0</v>
      </c>
      <c r="BU469" t="s">
        <v>109</v>
      </c>
      <c r="BV469">
        <v>0</v>
      </c>
      <c r="BW469">
        <v>0.33018199999999998</v>
      </c>
      <c r="BX469" t="s">
        <v>492</v>
      </c>
      <c r="BY469" t="s">
        <v>495</v>
      </c>
      <c r="BZ469" t="s">
        <v>493</v>
      </c>
      <c r="CA469" t="s">
        <v>132</v>
      </c>
      <c r="CD469" t="s">
        <v>495</v>
      </c>
      <c r="CE469" t="s">
        <v>496</v>
      </c>
      <c r="CF469" t="s">
        <v>172</v>
      </c>
      <c r="CG469" t="s">
        <v>135</v>
      </c>
      <c r="CI469" t="s">
        <v>497</v>
      </c>
      <c r="CM469" t="s">
        <v>7</v>
      </c>
    </row>
    <row r="470" spans="1:91">
      <c r="A470" t="s">
        <v>109</v>
      </c>
      <c r="B470" t="s">
        <v>110</v>
      </c>
      <c r="C470" t="s">
        <v>111</v>
      </c>
      <c r="D470" t="s">
        <v>112</v>
      </c>
      <c r="F470" t="s">
        <v>113</v>
      </c>
      <c r="G470" t="s">
        <v>109</v>
      </c>
      <c r="H470">
        <v>1</v>
      </c>
      <c r="I470" s="9">
        <v>0</v>
      </c>
      <c r="J470">
        <v>1</v>
      </c>
      <c r="L470">
        <v>1741488</v>
      </c>
      <c r="M470" t="s">
        <v>7</v>
      </c>
      <c r="N470" t="s">
        <v>451</v>
      </c>
      <c r="O470" s="9">
        <v>0</v>
      </c>
      <c r="P470">
        <v>1744619</v>
      </c>
      <c r="Q470" t="s">
        <v>116</v>
      </c>
      <c r="S470" s="9">
        <v>0</v>
      </c>
      <c r="T470" s="10" t="s">
        <v>272</v>
      </c>
      <c r="U470">
        <v>1744619</v>
      </c>
      <c r="V470">
        <v>1</v>
      </c>
      <c r="W470" t="s">
        <v>118</v>
      </c>
      <c r="X470" t="s">
        <v>119</v>
      </c>
      <c r="Y470">
        <v>0</v>
      </c>
      <c r="Z470" s="16">
        <v>-1095297.8700000001</v>
      </c>
      <c r="AA470">
        <v>1</v>
      </c>
      <c r="AB470" s="10">
        <v>-1095297.8700000001</v>
      </c>
      <c r="AC470" t="s">
        <v>120</v>
      </c>
      <c r="AF470" t="s">
        <v>121</v>
      </c>
      <c r="AI470">
        <v>0</v>
      </c>
      <c r="AJ470" s="9">
        <v>0</v>
      </c>
      <c r="AK470" s="9">
        <v>0</v>
      </c>
      <c r="AL470" t="s">
        <v>7</v>
      </c>
      <c r="AM470" t="s">
        <v>120</v>
      </c>
      <c r="AN470" s="9">
        <v>0</v>
      </c>
      <c r="AO470" t="s">
        <v>122</v>
      </c>
      <c r="AP470" t="s">
        <v>7</v>
      </c>
      <c r="AQ470">
        <v>1</v>
      </c>
      <c r="AR470">
        <v>1</v>
      </c>
      <c r="AT470" t="s">
        <v>123</v>
      </c>
      <c r="AU470" t="s">
        <v>124</v>
      </c>
      <c r="AX470" t="s">
        <v>122</v>
      </c>
      <c r="BA470">
        <v>-1095297.8700000001</v>
      </c>
      <c r="BB470" t="s">
        <v>120</v>
      </c>
      <c r="BC470">
        <v>0</v>
      </c>
      <c r="BE470" t="s">
        <v>125</v>
      </c>
      <c r="BF470">
        <v>1</v>
      </c>
      <c r="BG470">
        <v>19717</v>
      </c>
      <c r="BH470">
        <v>1005199</v>
      </c>
      <c r="BI470" t="s">
        <v>109</v>
      </c>
      <c r="BJ470" t="s">
        <v>126</v>
      </c>
      <c r="BL470" t="s">
        <v>127</v>
      </c>
      <c r="BM470" t="s">
        <v>128</v>
      </c>
      <c r="BN470" t="s">
        <v>129</v>
      </c>
      <c r="BO470">
        <v>85948</v>
      </c>
      <c r="BQ470">
        <v>1370</v>
      </c>
      <c r="BR470">
        <v>527605</v>
      </c>
      <c r="BS470" t="s">
        <v>130</v>
      </c>
      <c r="BT470">
        <v>0</v>
      </c>
      <c r="BU470" t="s">
        <v>109</v>
      </c>
      <c r="BV470">
        <v>0</v>
      </c>
      <c r="BW470" s="9">
        <v>0</v>
      </c>
      <c r="BX470" t="s">
        <v>190</v>
      </c>
      <c r="BY470" t="s">
        <v>470</v>
      </c>
      <c r="BZ470" t="s">
        <v>109</v>
      </c>
      <c r="CA470" t="s">
        <v>132</v>
      </c>
      <c r="CD470" t="s">
        <v>470</v>
      </c>
      <c r="CE470" t="s">
        <v>133</v>
      </c>
      <c r="CF470" t="s">
        <v>172</v>
      </c>
      <c r="CG470" t="s">
        <v>135</v>
      </c>
      <c r="CI470" t="s">
        <v>278</v>
      </c>
      <c r="CM470" t="s">
        <v>7</v>
      </c>
    </row>
    <row r="471" spans="1:91">
      <c r="A471" t="s">
        <v>109</v>
      </c>
      <c r="B471" t="s">
        <v>174</v>
      </c>
      <c r="C471" t="s">
        <v>175</v>
      </c>
      <c r="D471" t="s">
        <v>176</v>
      </c>
      <c r="F471" t="s">
        <v>113</v>
      </c>
      <c r="G471" t="s">
        <v>109</v>
      </c>
      <c r="H471">
        <v>1</v>
      </c>
      <c r="I471" s="9">
        <v>0</v>
      </c>
      <c r="J471">
        <v>1</v>
      </c>
      <c r="L471">
        <v>1740579</v>
      </c>
      <c r="M471" t="s">
        <v>7</v>
      </c>
      <c r="N471" t="s">
        <v>494</v>
      </c>
      <c r="O471" s="9">
        <v>0</v>
      </c>
      <c r="P471">
        <v>1742830</v>
      </c>
      <c r="Q471" t="s">
        <v>116</v>
      </c>
      <c r="S471" s="9">
        <v>0</v>
      </c>
      <c r="T471" s="10" t="s">
        <v>272</v>
      </c>
      <c r="U471">
        <v>1742830</v>
      </c>
      <c r="V471">
        <v>1</v>
      </c>
      <c r="W471" t="s">
        <v>118</v>
      </c>
      <c r="X471" t="s">
        <v>137</v>
      </c>
      <c r="Y471">
        <v>31</v>
      </c>
      <c r="Z471" s="16">
        <v>-4397.66</v>
      </c>
      <c r="AA471">
        <v>1</v>
      </c>
      <c r="AB471" s="10">
        <v>-4397.66</v>
      </c>
      <c r="AC471" t="s">
        <v>120</v>
      </c>
      <c r="AD471" t="s">
        <v>150</v>
      </c>
      <c r="AE471" t="s">
        <v>109</v>
      </c>
      <c r="AF471" t="s">
        <v>121</v>
      </c>
      <c r="AI471">
        <v>0</v>
      </c>
      <c r="AJ471">
        <v>-340463.9</v>
      </c>
      <c r="AK471">
        <v>15</v>
      </c>
      <c r="AL471" t="s">
        <v>7</v>
      </c>
      <c r="AM471" t="s">
        <v>120</v>
      </c>
      <c r="AN471" s="9">
        <v>0</v>
      </c>
      <c r="AO471" t="s">
        <v>122</v>
      </c>
      <c r="AP471" t="s">
        <v>7</v>
      </c>
      <c r="AQ471">
        <v>1</v>
      </c>
      <c r="AR471">
        <v>1</v>
      </c>
      <c r="AT471" t="s">
        <v>123</v>
      </c>
      <c r="AU471" t="s">
        <v>113</v>
      </c>
      <c r="AW471" t="s">
        <v>7</v>
      </c>
      <c r="AX471" t="s">
        <v>122</v>
      </c>
      <c r="BA471">
        <v>-4397.66</v>
      </c>
      <c r="BB471" t="s">
        <v>120</v>
      </c>
      <c r="BC471">
        <v>0</v>
      </c>
      <c r="BE471" t="s">
        <v>125</v>
      </c>
      <c r="BF471">
        <v>1</v>
      </c>
      <c r="BG471">
        <v>19717</v>
      </c>
      <c r="BH471">
        <v>1005199</v>
      </c>
      <c r="BI471" t="s">
        <v>109</v>
      </c>
      <c r="BJ471" t="s">
        <v>126</v>
      </c>
      <c r="BL471" t="s">
        <v>127</v>
      </c>
      <c r="BM471" t="s">
        <v>128</v>
      </c>
      <c r="BN471" t="s">
        <v>129</v>
      </c>
      <c r="BO471">
        <v>85948</v>
      </c>
      <c r="BQ471">
        <v>1370</v>
      </c>
      <c r="BR471">
        <v>336142</v>
      </c>
      <c r="BS471" t="s">
        <v>130</v>
      </c>
      <c r="BT471">
        <v>0</v>
      </c>
      <c r="BU471" t="s">
        <v>109</v>
      </c>
      <c r="BV471">
        <v>0</v>
      </c>
      <c r="BW471">
        <v>15.000004000000001</v>
      </c>
      <c r="BX471" t="s">
        <v>190</v>
      </c>
      <c r="BY471" t="s">
        <v>593</v>
      </c>
      <c r="BZ471" t="s">
        <v>150</v>
      </c>
      <c r="CA471" t="s">
        <v>132</v>
      </c>
      <c r="CD471" t="s">
        <v>593</v>
      </c>
      <c r="CE471" t="s">
        <v>594</v>
      </c>
      <c r="CF471" t="s">
        <v>172</v>
      </c>
      <c r="CG471" t="s">
        <v>135</v>
      </c>
      <c r="CI471" t="s">
        <v>497</v>
      </c>
      <c r="CM471" t="s">
        <v>7</v>
      </c>
    </row>
    <row r="472" spans="1:91">
      <c r="A472" t="s">
        <v>109</v>
      </c>
      <c r="B472" t="s">
        <v>174</v>
      </c>
      <c r="C472" t="s">
        <v>175</v>
      </c>
      <c r="D472" t="s">
        <v>176</v>
      </c>
      <c r="F472" t="s">
        <v>113</v>
      </c>
      <c r="G472" t="s">
        <v>109</v>
      </c>
      <c r="H472">
        <v>1</v>
      </c>
      <c r="I472" s="9">
        <v>0</v>
      </c>
      <c r="J472">
        <v>1</v>
      </c>
      <c r="L472">
        <v>1739218</v>
      </c>
      <c r="M472" t="s">
        <v>7</v>
      </c>
      <c r="N472" t="s">
        <v>494</v>
      </c>
      <c r="O472" s="9">
        <v>0</v>
      </c>
      <c r="P472">
        <v>1740199</v>
      </c>
      <c r="Q472" t="s">
        <v>116</v>
      </c>
      <c r="S472" s="9">
        <v>0</v>
      </c>
      <c r="T472" s="10" t="s">
        <v>272</v>
      </c>
      <c r="U472">
        <v>1740199</v>
      </c>
      <c r="V472">
        <v>1</v>
      </c>
      <c r="W472" t="s">
        <v>118</v>
      </c>
      <c r="X472" t="s">
        <v>137</v>
      </c>
      <c r="Y472">
        <v>514</v>
      </c>
      <c r="Z472" s="16">
        <v>-2787.02</v>
      </c>
      <c r="AA472">
        <v>1</v>
      </c>
      <c r="AB472" s="10">
        <v>-2787.02</v>
      </c>
      <c r="AC472" t="s">
        <v>120</v>
      </c>
      <c r="AD472" t="s">
        <v>589</v>
      </c>
      <c r="AE472" t="s">
        <v>109</v>
      </c>
      <c r="AF472" t="s">
        <v>121</v>
      </c>
      <c r="AI472">
        <v>0</v>
      </c>
      <c r="AJ472">
        <v>-16266.667508590001</v>
      </c>
      <c r="AK472">
        <v>12</v>
      </c>
      <c r="AL472" t="s">
        <v>7</v>
      </c>
      <c r="AM472" t="s">
        <v>120</v>
      </c>
      <c r="AN472" s="9">
        <v>0</v>
      </c>
      <c r="AO472" t="s">
        <v>122</v>
      </c>
      <c r="AP472" t="s">
        <v>7</v>
      </c>
      <c r="AQ472">
        <v>1</v>
      </c>
      <c r="AR472">
        <v>1</v>
      </c>
      <c r="AT472" t="s">
        <v>123</v>
      </c>
      <c r="AU472" t="s">
        <v>113</v>
      </c>
      <c r="AW472" t="s">
        <v>7</v>
      </c>
      <c r="AX472" t="s">
        <v>122</v>
      </c>
      <c r="BA472">
        <v>-2787.02</v>
      </c>
      <c r="BB472" t="s">
        <v>120</v>
      </c>
      <c r="BC472">
        <v>0</v>
      </c>
      <c r="BE472" t="s">
        <v>125</v>
      </c>
      <c r="BF472">
        <v>1</v>
      </c>
      <c r="BG472">
        <v>19717</v>
      </c>
      <c r="BH472">
        <v>1005199</v>
      </c>
      <c r="BI472" t="s">
        <v>109</v>
      </c>
      <c r="BJ472" t="s">
        <v>126</v>
      </c>
      <c r="BL472" t="s">
        <v>127</v>
      </c>
      <c r="BM472" t="s">
        <v>128</v>
      </c>
      <c r="BN472" t="s">
        <v>129</v>
      </c>
      <c r="BO472">
        <v>85948</v>
      </c>
      <c r="BQ472">
        <v>1370</v>
      </c>
      <c r="BR472">
        <v>439925</v>
      </c>
      <c r="BS472" t="s">
        <v>130</v>
      </c>
      <c r="BT472">
        <v>0</v>
      </c>
      <c r="BU472" t="s">
        <v>109</v>
      </c>
      <c r="BV472">
        <v>0</v>
      </c>
      <c r="BW472">
        <v>11.99999</v>
      </c>
      <c r="BX472" t="s">
        <v>190</v>
      </c>
      <c r="BY472" t="s">
        <v>590</v>
      </c>
      <c r="BZ472" t="s">
        <v>589</v>
      </c>
      <c r="CA472" t="s">
        <v>132</v>
      </c>
      <c r="CD472" t="s">
        <v>590</v>
      </c>
      <c r="CE472" t="s">
        <v>591</v>
      </c>
      <c r="CF472" t="s">
        <v>172</v>
      </c>
      <c r="CG472" t="s">
        <v>135</v>
      </c>
      <c r="CI472" t="s">
        <v>497</v>
      </c>
      <c r="CM472" t="s">
        <v>7</v>
      </c>
    </row>
    <row r="473" spans="1:91">
      <c r="A473" t="s">
        <v>109</v>
      </c>
      <c r="B473" t="s">
        <v>110</v>
      </c>
      <c r="C473" t="s">
        <v>111</v>
      </c>
      <c r="D473" t="s">
        <v>112</v>
      </c>
      <c r="F473" t="s">
        <v>113</v>
      </c>
      <c r="G473" t="s">
        <v>109</v>
      </c>
      <c r="H473">
        <v>1</v>
      </c>
      <c r="I473" s="9">
        <v>0</v>
      </c>
      <c r="J473">
        <v>1</v>
      </c>
      <c r="L473">
        <v>1735167</v>
      </c>
      <c r="M473" t="s">
        <v>7</v>
      </c>
      <c r="N473" t="s">
        <v>167</v>
      </c>
      <c r="O473" s="9">
        <v>0</v>
      </c>
      <c r="P473">
        <v>1734568</v>
      </c>
      <c r="Q473" t="s">
        <v>116</v>
      </c>
      <c r="S473" s="9">
        <v>0</v>
      </c>
      <c r="T473" s="10" t="s">
        <v>117</v>
      </c>
      <c r="U473">
        <v>1734568</v>
      </c>
      <c r="V473">
        <v>2</v>
      </c>
      <c r="W473" t="s">
        <v>118</v>
      </c>
      <c r="X473" t="s">
        <v>119</v>
      </c>
      <c r="Y473">
        <v>0</v>
      </c>
      <c r="Z473" s="16">
        <v>-65773146.979999997</v>
      </c>
      <c r="AA473">
        <v>1</v>
      </c>
      <c r="AB473" s="15">
        <v>-65773146.979999997</v>
      </c>
      <c r="AC473" t="s">
        <v>120</v>
      </c>
      <c r="AF473" t="s">
        <v>121</v>
      </c>
      <c r="AI473">
        <v>0</v>
      </c>
      <c r="AJ473" s="9">
        <v>0</v>
      </c>
      <c r="AK473" s="9">
        <v>0</v>
      </c>
      <c r="AL473" t="s">
        <v>7</v>
      </c>
      <c r="AM473" t="s">
        <v>120</v>
      </c>
      <c r="AN473" s="9">
        <v>0</v>
      </c>
      <c r="AO473" t="s">
        <v>122</v>
      </c>
      <c r="AP473" t="s">
        <v>7</v>
      </c>
      <c r="AQ473">
        <v>1</v>
      </c>
      <c r="AR473">
        <v>1</v>
      </c>
      <c r="AT473" t="s">
        <v>123</v>
      </c>
      <c r="AU473" t="s">
        <v>124</v>
      </c>
      <c r="AX473" t="s">
        <v>122</v>
      </c>
      <c r="BA473">
        <v>-65773146.979999997</v>
      </c>
      <c r="BB473" t="s">
        <v>120</v>
      </c>
      <c r="BC473">
        <v>0</v>
      </c>
      <c r="BE473" t="s">
        <v>125</v>
      </c>
      <c r="BF473">
        <v>1</v>
      </c>
      <c r="BG473">
        <v>19717</v>
      </c>
      <c r="BH473">
        <v>1005199</v>
      </c>
      <c r="BI473" t="s">
        <v>109</v>
      </c>
      <c r="BJ473" t="s">
        <v>126</v>
      </c>
      <c r="BL473" t="s">
        <v>127</v>
      </c>
      <c r="BM473" t="s">
        <v>128</v>
      </c>
      <c r="BN473" t="s">
        <v>129</v>
      </c>
      <c r="BO473">
        <v>85948</v>
      </c>
      <c r="BQ473">
        <v>1370</v>
      </c>
      <c r="BR473">
        <v>870974</v>
      </c>
      <c r="BS473" t="s">
        <v>130</v>
      </c>
      <c r="BT473">
        <v>0</v>
      </c>
      <c r="BU473" t="s">
        <v>109</v>
      </c>
      <c r="BV473">
        <v>0</v>
      </c>
      <c r="BW473" s="9">
        <v>0</v>
      </c>
      <c r="BX473" t="s">
        <v>131</v>
      </c>
      <c r="BY473" t="s">
        <v>109</v>
      </c>
      <c r="BZ473" t="s">
        <v>109</v>
      </c>
      <c r="CA473" t="s">
        <v>132</v>
      </c>
      <c r="CD473" t="s">
        <v>109</v>
      </c>
      <c r="CE473" t="s">
        <v>133</v>
      </c>
      <c r="CF473" t="s">
        <v>134</v>
      </c>
      <c r="CG473" t="s">
        <v>135</v>
      </c>
      <c r="CI473" t="s">
        <v>136</v>
      </c>
      <c r="CM473" t="s">
        <v>7</v>
      </c>
    </row>
    <row r="474" spans="1:91">
      <c r="A474" t="s">
        <v>109</v>
      </c>
      <c r="B474" t="s">
        <v>110</v>
      </c>
      <c r="C474" t="s">
        <v>111</v>
      </c>
      <c r="D474" t="s">
        <v>112</v>
      </c>
      <c r="F474" t="s">
        <v>113</v>
      </c>
      <c r="G474" t="s">
        <v>109</v>
      </c>
      <c r="H474">
        <v>1</v>
      </c>
      <c r="I474" s="9">
        <v>0</v>
      </c>
      <c r="J474">
        <v>1</v>
      </c>
      <c r="L474">
        <v>1741672</v>
      </c>
      <c r="M474" t="s">
        <v>7</v>
      </c>
      <c r="N474" t="s">
        <v>445</v>
      </c>
      <c r="O474" s="9">
        <v>0</v>
      </c>
      <c r="P474">
        <v>1744981</v>
      </c>
      <c r="Q474" t="s">
        <v>116</v>
      </c>
      <c r="S474" s="9">
        <v>0</v>
      </c>
      <c r="T474" s="10" t="s">
        <v>280</v>
      </c>
      <c r="U474">
        <v>1744981</v>
      </c>
      <c r="V474">
        <v>1</v>
      </c>
      <c r="W474" t="s">
        <v>118</v>
      </c>
      <c r="X474" t="s">
        <v>119</v>
      </c>
      <c r="Y474">
        <v>0</v>
      </c>
      <c r="Z474" s="16">
        <v>-118754.29</v>
      </c>
      <c r="AA474">
        <v>1</v>
      </c>
      <c r="AB474" s="10">
        <v>-118754.29</v>
      </c>
      <c r="AC474" t="s">
        <v>120</v>
      </c>
      <c r="AF474" t="s">
        <v>121</v>
      </c>
      <c r="AI474">
        <v>0</v>
      </c>
      <c r="AJ474" s="9">
        <v>0</v>
      </c>
      <c r="AK474" s="9">
        <v>0</v>
      </c>
      <c r="AL474" t="s">
        <v>7</v>
      </c>
      <c r="AM474" t="s">
        <v>120</v>
      </c>
      <c r="AN474" s="9">
        <v>0</v>
      </c>
      <c r="AO474" t="s">
        <v>122</v>
      </c>
      <c r="AP474" t="s">
        <v>7</v>
      </c>
      <c r="AQ474">
        <v>1</v>
      </c>
      <c r="AR474">
        <v>1</v>
      </c>
      <c r="AT474" t="s">
        <v>123</v>
      </c>
      <c r="AU474" t="s">
        <v>124</v>
      </c>
      <c r="AX474" t="s">
        <v>120</v>
      </c>
      <c r="BA474">
        <v>-118754.29</v>
      </c>
      <c r="BB474" t="s">
        <v>120</v>
      </c>
      <c r="BC474">
        <v>0</v>
      </c>
      <c r="BE474" t="s">
        <v>125</v>
      </c>
      <c r="BF474">
        <v>1</v>
      </c>
      <c r="BG474">
        <v>19717</v>
      </c>
      <c r="BH474">
        <v>1005199</v>
      </c>
      <c r="BI474" t="s">
        <v>109</v>
      </c>
      <c r="BJ474" t="s">
        <v>126</v>
      </c>
      <c r="BL474" t="s">
        <v>127</v>
      </c>
      <c r="BM474" t="s">
        <v>128</v>
      </c>
      <c r="BN474" t="s">
        <v>129</v>
      </c>
      <c r="BO474">
        <v>85948</v>
      </c>
      <c r="BQ474">
        <v>0</v>
      </c>
      <c r="BR474">
        <v>524649</v>
      </c>
      <c r="BS474" t="s">
        <v>130</v>
      </c>
      <c r="BT474">
        <v>0</v>
      </c>
      <c r="BU474" t="s">
        <v>109</v>
      </c>
      <c r="BV474">
        <v>0</v>
      </c>
      <c r="BW474" s="9">
        <v>0</v>
      </c>
      <c r="BX474" t="s">
        <v>451</v>
      </c>
      <c r="BY474" t="s">
        <v>499</v>
      </c>
      <c r="BZ474" t="s">
        <v>109</v>
      </c>
      <c r="CA474" t="s">
        <v>149</v>
      </c>
      <c r="CD474" t="s">
        <v>499</v>
      </c>
      <c r="CE474" t="s">
        <v>133</v>
      </c>
      <c r="CF474" t="s">
        <v>172</v>
      </c>
      <c r="CG474" t="s">
        <v>135</v>
      </c>
      <c r="CI474" t="s">
        <v>281</v>
      </c>
      <c r="CM474" t="s">
        <v>7</v>
      </c>
    </row>
    <row r="475" spans="1:91">
      <c r="A475" t="s">
        <v>109</v>
      </c>
      <c r="B475" t="s">
        <v>110</v>
      </c>
      <c r="C475" t="s">
        <v>111</v>
      </c>
      <c r="D475" t="s">
        <v>112</v>
      </c>
      <c r="F475" t="s">
        <v>113</v>
      </c>
      <c r="G475" t="s">
        <v>109</v>
      </c>
      <c r="H475">
        <v>1</v>
      </c>
      <c r="I475" s="9">
        <v>0</v>
      </c>
      <c r="J475">
        <v>1</v>
      </c>
      <c r="L475">
        <v>1741575</v>
      </c>
      <c r="M475" t="s">
        <v>7</v>
      </c>
      <c r="N475" t="s">
        <v>451</v>
      </c>
      <c r="O475" s="9">
        <v>0</v>
      </c>
      <c r="P475">
        <v>1744790</v>
      </c>
      <c r="Q475" t="s">
        <v>116</v>
      </c>
      <c r="S475" s="9">
        <v>0</v>
      </c>
      <c r="T475" s="10" t="s">
        <v>272</v>
      </c>
      <c r="U475">
        <v>1744790</v>
      </c>
      <c r="V475">
        <v>1</v>
      </c>
      <c r="W475" t="s">
        <v>118</v>
      </c>
      <c r="X475" t="s">
        <v>119</v>
      </c>
      <c r="Y475">
        <v>0</v>
      </c>
      <c r="Z475" s="16">
        <v>-526754.18000000005</v>
      </c>
      <c r="AA475">
        <v>1</v>
      </c>
      <c r="AB475" s="10">
        <v>-526754.18000000005</v>
      </c>
      <c r="AC475" t="s">
        <v>120</v>
      </c>
      <c r="AF475" t="s">
        <v>121</v>
      </c>
      <c r="AI475">
        <v>0</v>
      </c>
      <c r="AJ475" s="9">
        <v>0</v>
      </c>
      <c r="AK475" s="9">
        <v>0</v>
      </c>
      <c r="AL475" t="s">
        <v>7</v>
      </c>
      <c r="AM475" t="s">
        <v>120</v>
      </c>
      <c r="AN475" s="9">
        <v>0</v>
      </c>
      <c r="AO475" t="s">
        <v>122</v>
      </c>
      <c r="AP475" t="s">
        <v>7</v>
      </c>
      <c r="AQ475">
        <v>1</v>
      </c>
      <c r="AR475">
        <v>1</v>
      </c>
      <c r="AT475" t="s">
        <v>123</v>
      </c>
      <c r="AU475" t="s">
        <v>124</v>
      </c>
      <c r="AX475" t="s">
        <v>122</v>
      </c>
      <c r="BA475">
        <v>-526754.18000000005</v>
      </c>
      <c r="BB475" t="s">
        <v>120</v>
      </c>
      <c r="BC475">
        <v>0</v>
      </c>
      <c r="BE475" t="s">
        <v>125</v>
      </c>
      <c r="BF475">
        <v>1</v>
      </c>
      <c r="BG475">
        <v>19717</v>
      </c>
      <c r="BH475">
        <v>1005199</v>
      </c>
      <c r="BI475" t="s">
        <v>109</v>
      </c>
      <c r="BJ475" t="s">
        <v>126</v>
      </c>
      <c r="BL475" t="s">
        <v>127</v>
      </c>
      <c r="BM475" t="s">
        <v>128</v>
      </c>
      <c r="BN475" t="s">
        <v>129</v>
      </c>
      <c r="BO475">
        <v>85948</v>
      </c>
      <c r="BQ475">
        <v>1370</v>
      </c>
      <c r="BR475">
        <v>522121</v>
      </c>
      <c r="BS475" t="s">
        <v>130</v>
      </c>
      <c r="BT475">
        <v>0</v>
      </c>
      <c r="BU475" t="s">
        <v>109</v>
      </c>
      <c r="BV475">
        <v>0</v>
      </c>
      <c r="BW475" s="9">
        <v>0</v>
      </c>
      <c r="BX475" t="s">
        <v>190</v>
      </c>
      <c r="BY475" t="s">
        <v>504</v>
      </c>
      <c r="BZ475" t="s">
        <v>109</v>
      </c>
      <c r="CA475" t="s">
        <v>132</v>
      </c>
      <c r="CD475" t="s">
        <v>504</v>
      </c>
      <c r="CE475" t="s">
        <v>133</v>
      </c>
      <c r="CF475" t="s">
        <v>172</v>
      </c>
      <c r="CG475" t="s">
        <v>135</v>
      </c>
      <c r="CI475" t="s">
        <v>278</v>
      </c>
      <c r="CM475" t="s">
        <v>7</v>
      </c>
    </row>
    <row r="476" spans="1:91">
      <c r="A476" t="s">
        <v>109</v>
      </c>
      <c r="B476" t="s">
        <v>110</v>
      </c>
      <c r="C476" t="s">
        <v>111</v>
      </c>
      <c r="D476" t="s">
        <v>112</v>
      </c>
      <c r="F476" t="s">
        <v>113</v>
      </c>
      <c r="G476" t="s">
        <v>109</v>
      </c>
      <c r="H476">
        <v>1</v>
      </c>
      <c r="I476" s="9">
        <v>0</v>
      </c>
      <c r="J476">
        <v>1</v>
      </c>
      <c r="L476">
        <v>1739353</v>
      </c>
      <c r="M476" t="s">
        <v>7</v>
      </c>
      <c r="N476" t="s">
        <v>445</v>
      </c>
      <c r="O476" s="9">
        <v>0</v>
      </c>
      <c r="P476">
        <v>1740454</v>
      </c>
      <c r="Q476" t="s">
        <v>116</v>
      </c>
      <c r="S476" s="9">
        <v>0</v>
      </c>
      <c r="T476" s="10" t="s">
        <v>280</v>
      </c>
      <c r="U476">
        <v>1740454</v>
      </c>
      <c r="V476">
        <v>1</v>
      </c>
      <c r="W476" t="s">
        <v>118</v>
      </c>
      <c r="X476" t="s">
        <v>119</v>
      </c>
      <c r="Y476">
        <v>0</v>
      </c>
      <c r="Z476" s="16">
        <v>-2448473.92</v>
      </c>
      <c r="AA476">
        <v>1</v>
      </c>
      <c r="AB476" s="10">
        <v>-2448473.92</v>
      </c>
      <c r="AC476" t="s">
        <v>120</v>
      </c>
      <c r="AF476" t="s">
        <v>121</v>
      </c>
      <c r="AI476">
        <v>0</v>
      </c>
      <c r="AJ476" s="9">
        <v>0</v>
      </c>
      <c r="AK476" s="9">
        <v>0</v>
      </c>
      <c r="AL476" t="s">
        <v>7</v>
      </c>
      <c r="AM476" t="s">
        <v>120</v>
      </c>
      <c r="AN476" s="9">
        <v>0</v>
      </c>
      <c r="AO476" t="s">
        <v>122</v>
      </c>
      <c r="AP476" t="s">
        <v>7</v>
      </c>
      <c r="AQ476">
        <v>1</v>
      </c>
      <c r="AR476">
        <v>1</v>
      </c>
      <c r="AT476" t="s">
        <v>123</v>
      </c>
      <c r="AU476" t="s">
        <v>124</v>
      </c>
      <c r="AX476" t="s">
        <v>120</v>
      </c>
      <c r="BA476">
        <v>-2448473.92</v>
      </c>
      <c r="BB476" t="s">
        <v>120</v>
      </c>
      <c r="BC476">
        <v>0</v>
      </c>
      <c r="BE476" t="s">
        <v>125</v>
      </c>
      <c r="BF476">
        <v>1</v>
      </c>
      <c r="BG476">
        <v>19717</v>
      </c>
      <c r="BH476">
        <v>1005199</v>
      </c>
      <c r="BI476" t="s">
        <v>109</v>
      </c>
      <c r="BJ476" t="s">
        <v>126</v>
      </c>
      <c r="BL476" t="s">
        <v>127</v>
      </c>
      <c r="BM476" t="s">
        <v>128</v>
      </c>
      <c r="BN476" t="s">
        <v>129</v>
      </c>
      <c r="BO476">
        <v>85948</v>
      </c>
      <c r="BQ476">
        <v>0</v>
      </c>
      <c r="BR476">
        <v>525738</v>
      </c>
      <c r="BS476" t="s">
        <v>130</v>
      </c>
      <c r="BT476">
        <v>0</v>
      </c>
      <c r="BU476" t="s">
        <v>109</v>
      </c>
      <c r="BV476">
        <v>0</v>
      </c>
      <c r="BW476" s="9">
        <v>0</v>
      </c>
      <c r="BX476" t="s">
        <v>451</v>
      </c>
      <c r="BY476" t="s">
        <v>319</v>
      </c>
      <c r="BZ476" t="s">
        <v>109</v>
      </c>
      <c r="CA476" t="s">
        <v>149</v>
      </c>
      <c r="CD476" t="s">
        <v>319</v>
      </c>
      <c r="CE476" t="s">
        <v>133</v>
      </c>
      <c r="CF476" t="s">
        <v>172</v>
      </c>
      <c r="CG476" t="s">
        <v>135</v>
      </c>
      <c r="CI476" t="s">
        <v>281</v>
      </c>
      <c r="CM476" t="s">
        <v>7</v>
      </c>
    </row>
    <row r="477" spans="1:91">
      <c r="A477" t="s">
        <v>109</v>
      </c>
      <c r="B477" t="s">
        <v>110</v>
      </c>
      <c r="C477" t="s">
        <v>111</v>
      </c>
      <c r="D477" t="s">
        <v>112</v>
      </c>
      <c r="F477" t="s">
        <v>113</v>
      </c>
      <c r="G477" t="s">
        <v>109</v>
      </c>
      <c r="H477">
        <v>1</v>
      </c>
      <c r="I477" s="9">
        <v>0</v>
      </c>
      <c r="J477">
        <v>1</v>
      </c>
      <c r="L477">
        <v>1735179</v>
      </c>
      <c r="M477" t="s">
        <v>7</v>
      </c>
      <c r="N477" t="s">
        <v>115</v>
      </c>
      <c r="O477" s="9">
        <v>0</v>
      </c>
      <c r="P477">
        <v>1734580</v>
      </c>
      <c r="Q477" t="s">
        <v>116</v>
      </c>
      <c r="S477" s="9">
        <v>0</v>
      </c>
      <c r="T477" s="10" t="s">
        <v>117</v>
      </c>
      <c r="U477">
        <v>1734580</v>
      </c>
      <c r="V477">
        <v>2</v>
      </c>
      <c r="W477" t="s">
        <v>118</v>
      </c>
      <c r="X477" t="s">
        <v>119</v>
      </c>
      <c r="Y477">
        <v>0</v>
      </c>
      <c r="Z477" s="16">
        <v>-31.75</v>
      </c>
      <c r="AA477">
        <v>1</v>
      </c>
      <c r="AB477" s="10">
        <v>-31.75</v>
      </c>
      <c r="AC477" t="s">
        <v>120</v>
      </c>
      <c r="AF477" t="s">
        <v>121</v>
      </c>
      <c r="AI477">
        <v>0</v>
      </c>
      <c r="AJ477" s="9">
        <v>0</v>
      </c>
      <c r="AK477" s="9">
        <v>0</v>
      </c>
      <c r="AL477" t="s">
        <v>7</v>
      </c>
      <c r="AM477" t="s">
        <v>120</v>
      </c>
      <c r="AN477" s="9">
        <v>0</v>
      </c>
      <c r="AO477" t="s">
        <v>122</v>
      </c>
      <c r="AP477" t="s">
        <v>7</v>
      </c>
      <c r="AQ477">
        <v>1</v>
      </c>
      <c r="AR477">
        <v>1</v>
      </c>
      <c r="AT477" t="s">
        <v>123</v>
      </c>
      <c r="AU477" t="s">
        <v>124</v>
      </c>
      <c r="AX477" t="s">
        <v>122</v>
      </c>
      <c r="BA477">
        <v>-31.75</v>
      </c>
      <c r="BB477" t="s">
        <v>120</v>
      </c>
      <c r="BC477">
        <v>0</v>
      </c>
      <c r="BE477" t="s">
        <v>125</v>
      </c>
      <c r="BF477">
        <v>1</v>
      </c>
      <c r="BG477">
        <v>19717</v>
      </c>
      <c r="BH477">
        <v>1005199</v>
      </c>
      <c r="BI477" t="s">
        <v>109</v>
      </c>
      <c r="BJ477" t="s">
        <v>126</v>
      </c>
      <c r="BL477" t="s">
        <v>127</v>
      </c>
      <c r="BM477" t="s">
        <v>128</v>
      </c>
      <c r="BN477" t="s">
        <v>129</v>
      </c>
      <c r="BO477">
        <v>85948</v>
      </c>
      <c r="BQ477">
        <v>1370</v>
      </c>
      <c r="BR477">
        <v>870990</v>
      </c>
      <c r="BS477" t="s">
        <v>130</v>
      </c>
      <c r="BT477">
        <v>0</v>
      </c>
      <c r="BU477" t="s">
        <v>109</v>
      </c>
      <c r="BV477">
        <v>0</v>
      </c>
      <c r="BW477" s="9">
        <v>0</v>
      </c>
      <c r="BX477" t="s">
        <v>131</v>
      </c>
      <c r="BY477" t="s">
        <v>109</v>
      </c>
      <c r="BZ477" t="s">
        <v>109</v>
      </c>
      <c r="CA477" t="s">
        <v>132</v>
      </c>
      <c r="CD477" t="s">
        <v>109</v>
      </c>
      <c r="CE477" t="s">
        <v>133</v>
      </c>
      <c r="CF477" t="s">
        <v>134</v>
      </c>
      <c r="CG477" t="s">
        <v>135</v>
      </c>
      <c r="CI477" t="s">
        <v>136</v>
      </c>
      <c r="CM477" t="s">
        <v>7</v>
      </c>
    </row>
    <row r="478" spans="1:91">
      <c r="A478" t="s">
        <v>109</v>
      </c>
      <c r="B478" t="s">
        <v>110</v>
      </c>
      <c r="C478" t="s">
        <v>111</v>
      </c>
      <c r="D478" t="s">
        <v>112</v>
      </c>
      <c r="F478" t="s">
        <v>113</v>
      </c>
      <c r="G478" t="s">
        <v>109</v>
      </c>
      <c r="H478">
        <v>1</v>
      </c>
      <c r="I478" s="9">
        <v>0</v>
      </c>
      <c r="J478">
        <v>1</v>
      </c>
      <c r="L478">
        <v>1741672</v>
      </c>
      <c r="M478" t="s">
        <v>7</v>
      </c>
      <c r="N478" t="s">
        <v>451</v>
      </c>
      <c r="O478" s="9">
        <v>0</v>
      </c>
      <c r="P478">
        <v>1744981</v>
      </c>
      <c r="Q478" t="s">
        <v>116</v>
      </c>
      <c r="S478" s="9">
        <v>0</v>
      </c>
      <c r="T478" s="10" t="s">
        <v>280</v>
      </c>
      <c r="U478">
        <v>1744981</v>
      </c>
      <c r="V478">
        <v>1</v>
      </c>
      <c r="W478" t="s">
        <v>118</v>
      </c>
      <c r="X478" t="s">
        <v>137</v>
      </c>
      <c r="Y478">
        <v>0</v>
      </c>
      <c r="Z478" s="16">
        <v>118754.29</v>
      </c>
      <c r="AA478">
        <v>1</v>
      </c>
      <c r="AB478" s="10">
        <v>118754.29</v>
      </c>
      <c r="AC478" t="s">
        <v>120</v>
      </c>
      <c r="AF478" t="s">
        <v>121</v>
      </c>
      <c r="AI478">
        <v>0</v>
      </c>
      <c r="AJ478" s="9">
        <v>0</v>
      </c>
      <c r="AK478" s="9">
        <v>0</v>
      </c>
      <c r="AL478" t="s">
        <v>7</v>
      </c>
      <c r="AM478" t="s">
        <v>120</v>
      </c>
      <c r="AN478" s="9">
        <v>0</v>
      </c>
      <c r="AO478" t="s">
        <v>122</v>
      </c>
      <c r="AP478" t="s">
        <v>7</v>
      </c>
      <c r="AQ478">
        <v>1</v>
      </c>
      <c r="AR478">
        <v>1</v>
      </c>
      <c r="AT478" t="s">
        <v>123</v>
      </c>
      <c r="AU478" t="s">
        <v>124</v>
      </c>
      <c r="AX478" t="s">
        <v>120</v>
      </c>
      <c r="BA478">
        <v>118754.29</v>
      </c>
      <c r="BB478" t="s">
        <v>120</v>
      </c>
      <c r="BC478">
        <v>0</v>
      </c>
      <c r="BE478" t="s">
        <v>125</v>
      </c>
      <c r="BF478">
        <v>1</v>
      </c>
      <c r="BG478">
        <v>19717</v>
      </c>
      <c r="BH478">
        <v>1005199</v>
      </c>
      <c r="BI478" t="s">
        <v>109</v>
      </c>
      <c r="BJ478" t="s">
        <v>126</v>
      </c>
      <c r="BL478" t="s">
        <v>127</v>
      </c>
      <c r="BM478" t="s">
        <v>128</v>
      </c>
      <c r="BN478" t="s">
        <v>129</v>
      </c>
      <c r="BO478">
        <v>85948</v>
      </c>
      <c r="BQ478">
        <v>0</v>
      </c>
      <c r="BR478">
        <v>524663</v>
      </c>
      <c r="BS478" t="s">
        <v>130</v>
      </c>
      <c r="BT478">
        <v>0</v>
      </c>
      <c r="BU478" t="s">
        <v>109</v>
      </c>
      <c r="BV478">
        <v>0</v>
      </c>
      <c r="BW478" s="9">
        <v>0</v>
      </c>
      <c r="BX478" t="s">
        <v>445</v>
      </c>
      <c r="BY478" t="s">
        <v>499</v>
      </c>
      <c r="BZ478" t="s">
        <v>109</v>
      </c>
      <c r="CA478" t="s">
        <v>132</v>
      </c>
      <c r="CD478" t="s">
        <v>499</v>
      </c>
      <c r="CE478" t="s">
        <v>133</v>
      </c>
      <c r="CF478" t="s">
        <v>172</v>
      </c>
      <c r="CG478" t="s">
        <v>135</v>
      </c>
      <c r="CI478" t="s">
        <v>278</v>
      </c>
      <c r="CM478" t="s">
        <v>7</v>
      </c>
    </row>
    <row r="479" spans="1:91">
      <c r="A479" t="s">
        <v>109</v>
      </c>
      <c r="B479" t="s">
        <v>110</v>
      </c>
      <c r="C479" t="s">
        <v>111</v>
      </c>
      <c r="D479" t="s">
        <v>112</v>
      </c>
      <c r="F479" t="s">
        <v>113</v>
      </c>
      <c r="G479" t="s">
        <v>109</v>
      </c>
      <c r="H479">
        <v>1</v>
      </c>
      <c r="I479" s="9">
        <v>0</v>
      </c>
      <c r="J479">
        <v>1</v>
      </c>
      <c r="L479">
        <v>1741823</v>
      </c>
      <c r="M479" t="s">
        <v>7</v>
      </c>
      <c r="N479" t="s">
        <v>451</v>
      </c>
      <c r="O479" s="9">
        <v>0</v>
      </c>
      <c r="P479">
        <v>1745282</v>
      </c>
      <c r="Q479" t="s">
        <v>116</v>
      </c>
      <c r="S479" s="9">
        <v>0</v>
      </c>
      <c r="T479" s="10" t="s">
        <v>272</v>
      </c>
      <c r="U479">
        <v>1745282</v>
      </c>
      <c r="V479">
        <v>1</v>
      </c>
      <c r="W479" t="s">
        <v>118</v>
      </c>
      <c r="X479" t="s">
        <v>119</v>
      </c>
      <c r="Y479">
        <v>0</v>
      </c>
      <c r="Z479" s="16">
        <v>-59134.879999999997</v>
      </c>
      <c r="AA479">
        <v>1</v>
      </c>
      <c r="AB479" s="10">
        <v>-59134.879999999997</v>
      </c>
      <c r="AC479" t="s">
        <v>120</v>
      </c>
      <c r="AF479" t="s">
        <v>121</v>
      </c>
      <c r="AI479">
        <v>0</v>
      </c>
      <c r="AJ479" s="9">
        <v>0</v>
      </c>
      <c r="AK479" s="9">
        <v>0</v>
      </c>
      <c r="AL479" t="s">
        <v>7</v>
      </c>
      <c r="AM479" t="s">
        <v>120</v>
      </c>
      <c r="AN479" s="9">
        <v>0</v>
      </c>
      <c r="AO479" t="s">
        <v>122</v>
      </c>
      <c r="AP479" t="s">
        <v>7</v>
      </c>
      <c r="AQ479">
        <v>1</v>
      </c>
      <c r="AR479">
        <v>1</v>
      </c>
      <c r="AT479" t="s">
        <v>123</v>
      </c>
      <c r="AU479" t="s">
        <v>124</v>
      </c>
      <c r="AX479" t="s">
        <v>122</v>
      </c>
      <c r="BA479">
        <v>-59134.879999999997</v>
      </c>
      <c r="BB479" t="s">
        <v>120</v>
      </c>
      <c r="BC479">
        <v>0</v>
      </c>
      <c r="BE479" t="s">
        <v>125</v>
      </c>
      <c r="BF479">
        <v>1</v>
      </c>
      <c r="BG479">
        <v>19717</v>
      </c>
      <c r="BH479">
        <v>1005199</v>
      </c>
      <c r="BI479" t="s">
        <v>109</v>
      </c>
      <c r="BJ479" t="s">
        <v>126</v>
      </c>
      <c r="BL479" t="s">
        <v>127</v>
      </c>
      <c r="BM479" t="s">
        <v>128</v>
      </c>
      <c r="BN479" t="s">
        <v>129</v>
      </c>
      <c r="BO479">
        <v>85948</v>
      </c>
      <c r="BQ479">
        <v>1370</v>
      </c>
      <c r="BR479">
        <v>522735</v>
      </c>
      <c r="BS479" t="s">
        <v>130</v>
      </c>
      <c r="BT479">
        <v>0</v>
      </c>
      <c r="BU479" t="s">
        <v>109</v>
      </c>
      <c r="BV479">
        <v>0</v>
      </c>
      <c r="BW479" s="9">
        <v>0</v>
      </c>
      <c r="BX479" t="s">
        <v>190</v>
      </c>
      <c r="BY479" t="s">
        <v>595</v>
      </c>
      <c r="BZ479" t="s">
        <v>109</v>
      </c>
      <c r="CA479" t="s">
        <v>132</v>
      </c>
      <c r="CD479" t="s">
        <v>595</v>
      </c>
      <c r="CE479" t="s">
        <v>133</v>
      </c>
      <c r="CF479" t="s">
        <v>172</v>
      </c>
      <c r="CG479" t="s">
        <v>135</v>
      </c>
      <c r="CI479" t="s">
        <v>278</v>
      </c>
      <c r="CM479" t="s">
        <v>7</v>
      </c>
    </row>
    <row r="480" spans="1:91">
      <c r="A480" t="s">
        <v>109</v>
      </c>
      <c r="B480" t="s">
        <v>110</v>
      </c>
      <c r="C480" t="s">
        <v>111</v>
      </c>
      <c r="D480" t="s">
        <v>112</v>
      </c>
      <c r="F480" t="s">
        <v>113</v>
      </c>
      <c r="G480" t="s">
        <v>109</v>
      </c>
      <c r="H480">
        <v>1</v>
      </c>
      <c r="I480" s="9">
        <v>0</v>
      </c>
      <c r="J480">
        <v>1</v>
      </c>
      <c r="L480">
        <v>1743036</v>
      </c>
      <c r="M480" t="s">
        <v>7</v>
      </c>
      <c r="N480" t="s">
        <v>451</v>
      </c>
      <c r="O480" s="9">
        <v>0</v>
      </c>
      <c r="P480">
        <v>1747640</v>
      </c>
      <c r="Q480" t="s">
        <v>116</v>
      </c>
      <c r="S480" s="9">
        <v>0</v>
      </c>
      <c r="T480" s="10" t="s">
        <v>280</v>
      </c>
      <c r="U480">
        <v>1747640</v>
      </c>
      <c r="V480">
        <v>1</v>
      </c>
      <c r="W480" t="s">
        <v>118</v>
      </c>
      <c r="X480" t="s">
        <v>137</v>
      </c>
      <c r="Y480">
        <v>0</v>
      </c>
      <c r="Z480" s="16">
        <v>83621.53</v>
      </c>
      <c r="AA480">
        <v>1</v>
      </c>
      <c r="AB480" s="10">
        <v>83621.53</v>
      </c>
      <c r="AC480" t="s">
        <v>120</v>
      </c>
      <c r="AF480" t="s">
        <v>121</v>
      </c>
      <c r="AI480">
        <v>0</v>
      </c>
      <c r="AJ480" s="9">
        <v>0</v>
      </c>
      <c r="AK480" s="9">
        <v>0</v>
      </c>
      <c r="AL480" t="s">
        <v>7</v>
      </c>
      <c r="AM480" t="s">
        <v>120</v>
      </c>
      <c r="AN480" s="9">
        <v>0</v>
      </c>
      <c r="AO480" t="s">
        <v>122</v>
      </c>
      <c r="AP480" t="s">
        <v>7</v>
      </c>
      <c r="AQ480">
        <v>1</v>
      </c>
      <c r="AR480">
        <v>1</v>
      </c>
      <c r="AT480" t="s">
        <v>123</v>
      </c>
      <c r="AU480" t="s">
        <v>124</v>
      </c>
      <c r="AX480" t="s">
        <v>120</v>
      </c>
      <c r="BA480">
        <v>83621.53</v>
      </c>
      <c r="BB480" t="s">
        <v>120</v>
      </c>
      <c r="BC480">
        <v>0</v>
      </c>
      <c r="BE480" t="s">
        <v>125</v>
      </c>
      <c r="BF480">
        <v>1</v>
      </c>
      <c r="BG480">
        <v>19717</v>
      </c>
      <c r="BH480">
        <v>1005199</v>
      </c>
      <c r="BI480" t="s">
        <v>109</v>
      </c>
      <c r="BJ480" t="s">
        <v>126</v>
      </c>
      <c r="BL480" t="s">
        <v>127</v>
      </c>
      <c r="BM480" t="s">
        <v>128</v>
      </c>
      <c r="BN480" t="s">
        <v>129</v>
      </c>
      <c r="BO480">
        <v>85948</v>
      </c>
      <c r="BQ480">
        <v>0</v>
      </c>
      <c r="BR480">
        <v>524887</v>
      </c>
      <c r="BS480" t="s">
        <v>130</v>
      </c>
      <c r="BT480">
        <v>0</v>
      </c>
      <c r="BU480" t="s">
        <v>109</v>
      </c>
      <c r="BV480">
        <v>0</v>
      </c>
      <c r="BW480" s="9">
        <v>0</v>
      </c>
      <c r="BX480" t="s">
        <v>445</v>
      </c>
      <c r="BY480" t="s">
        <v>503</v>
      </c>
      <c r="BZ480" t="s">
        <v>109</v>
      </c>
      <c r="CA480" t="s">
        <v>132</v>
      </c>
      <c r="CD480" t="s">
        <v>503</v>
      </c>
      <c r="CE480" t="s">
        <v>133</v>
      </c>
      <c r="CF480" t="s">
        <v>172</v>
      </c>
      <c r="CG480" t="s">
        <v>135</v>
      </c>
      <c r="CI480" t="s">
        <v>278</v>
      </c>
      <c r="CM480" t="s">
        <v>7</v>
      </c>
    </row>
    <row r="481" spans="1:91">
      <c r="A481" t="s">
        <v>109</v>
      </c>
      <c r="B481" t="s">
        <v>110</v>
      </c>
      <c r="C481" t="s">
        <v>111</v>
      </c>
      <c r="D481" t="s">
        <v>112</v>
      </c>
      <c r="F481" t="s">
        <v>113</v>
      </c>
      <c r="G481" t="s">
        <v>109</v>
      </c>
      <c r="H481">
        <v>1</v>
      </c>
      <c r="I481" s="9">
        <v>0</v>
      </c>
      <c r="J481">
        <v>1</v>
      </c>
      <c r="L481">
        <v>1739360</v>
      </c>
      <c r="M481" t="s">
        <v>7</v>
      </c>
      <c r="N481" t="s">
        <v>451</v>
      </c>
      <c r="O481" s="9">
        <v>0</v>
      </c>
      <c r="P481">
        <v>1740469</v>
      </c>
      <c r="Q481" t="s">
        <v>116</v>
      </c>
      <c r="S481" s="9">
        <v>0</v>
      </c>
      <c r="T481" s="10" t="s">
        <v>272</v>
      </c>
      <c r="U481">
        <v>1740469</v>
      </c>
      <c r="V481">
        <v>1</v>
      </c>
      <c r="W481" t="s">
        <v>118</v>
      </c>
      <c r="X481" t="s">
        <v>119</v>
      </c>
      <c r="Y481">
        <v>0</v>
      </c>
      <c r="Z481" s="16">
        <v>-253035.11</v>
      </c>
      <c r="AA481">
        <v>1</v>
      </c>
      <c r="AB481" s="10">
        <v>-253035.11</v>
      </c>
      <c r="AC481" t="s">
        <v>120</v>
      </c>
      <c r="AF481" t="s">
        <v>121</v>
      </c>
      <c r="AI481">
        <v>0</v>
      </c>
      <c r="AJ481" s="9">
        <v>0</v>
      </c>
      <c r="AK481" s="9">
        <v>0</v>
      </c>
      <c r="AL481" t="s">
        <v>7</v>
      </c>
      <c r="AM481" t="s">
        <v>120</v>
      </c>
      <c r="AN481" s="9">
        <v>0</v>
      </c>
      <c r="AO481" t="s">
        <v>122</v>
      </c>
      <c r="AP481" t="s">
        <v>7</v>
      </c>
      <c r="AQ481">
        <v>1</v>
      </c>
      <c r="AR481">
        <v>1</v>
      </c>
      <c r="AT481" t="s">
        <v>123</v>
      </c>
      <c r="AU481" t="s">
        <v>124</v>
      </c>
      <c r="AX481" t="s">
        <v>122</v>
      </c>
      <c r="BA481">
        <v>-253035.11</v>
      </c>
      <c r="BB481" t="s">
        <v>120</v>
      </c>
      <c r="BC481">
        <v>0</v>
      </c>
      <c r="BE481" t="s">
        <v>125</v>
      </c>
      <c r="BF481">
        <v>1</v>
      </c>
      <c r="BG481">
        <v>19717</v>
      </c>
      <c r="BH481">
        <v>1005199</v>
      </c>
      <c r="BI481" t="s">
        <v>109</v>
      </c>
      <c r="BJ481" t="s">
        <v>126</v>
      </c>
      <c r="BL481" t="s">
        <v>127</v>
      </c>
      <c r="BM481" t="s">
        <v>128</v>
      </c>
      <c r="BN481" t="s">
        <v>129</v>
      </c>
      <c r="BO481">
        <v>85948</v>
      </c>
      <c r="BQ481">
        <v>1370</v>
      </c>
      <c r="BR481">
        <v>525212</v>
      </c>
      <c r="BS481" t="s">
        <v>130</v>
      </c>
      <c r="BT481">
        <v>0</v>
      </c>
      <c r="BU481" t="s">
        <v>109</v>
      </c>
      <c r="BV481">
        <v>0</v>
      </c>
      <c r="BW481" s="9">
        <v>0</v>
      </c>
      <c r="BX481" t="s">
        <v>190</v>
      </c>
      <c r="BY481" t="s">
        <v>596</v>
      </c>
      <c r="BZ481" t="s">
        <v>109</v>
      </c>
      <c r="CA481" t="s">
        <v>132</v>
      </c>
      <c r="CD481" t="s">
        <v>596</v>
      </c>
      <c r="CE481" t="s">
        <v>133</v>
      </c>
      <c r="CF481" t="s">
        <v>172</v>
      </c>
      <c r="CG481" t="s">
        <v>135</v>
      </c>
      <c r="CI481" t="s">
        <v>278</v>
      </c>
      <c r="CM481" t="s">
        <v>7</v>
      </c>
    </row>
    <row r="482" spans="1:91">
      <c r="A482" t="s">
        <v>109</v>
      </c>
      <c r="B482" t="s">
        <v>110</v>
      </c>
      <c r="C482" t="s">
        <v>111</v>
      </c>
      <c r="D482" t="s">
        <v>112</v>
      </c>
      <c r="F482" t="s">
        <v>113</v>
      </c>
      <c r="G482" t="s">
        <v>109</v>
      </c>
      <c r="H482">
        <v>1</v>
      </c>
      <c r="I482" s="9">
        <v>0</v>
      </c>
      <c r="J482">
        <v>1</v>
      </c>
      <c r="L482">
        <v>1741824</v>
      </c>
      <c r="M482" t="s">
        <v>7</v>
      </c>
      <c r="N482" t="s">
        <v>445</v>
      </c>
      <c r="O482" s="9">
        <v>0</v>
      </c>
      <c r="P482">
        <v>1745283</v>
      </c>
      <c r="Q482" t="s">
        <v>116</v>
      </c>
      <c r="S482" s="9">
        <v>0</v>
      </c>
      <c r="T482" s="10" t="s">
        <v>280</v>
      </c>
      <c r="U482">
        <v>1745283</v>
      </c>
      <c r="V482">
        <v>1</v>
      </c>
      <c r="W482" t="s">
        <v>118</v>
      </c>
      <c r="X482" t="s">
        <v>119</v>
      </c>
      <c r="Y482">
        <v>0</v>
      </c>
      <c r="Z482" s="16">
        <v>-59134.879999999997</v>
      </c>
      <c r="AA482">
        <v>1</v>
      </c>
      <c r="AB482" s="10">
        <v>-59134.879999999997</v>
      </c>
      <c r="AC482" t="s">
        <v>120</v>
      </c>
      <c r="AF482" t="s">
        <v>121</v>
      </c>
      <c r="AI482">
        <v>0</v>
      </c>
      <c r="AJ482" s="9">
        <v>0</v>
      </c>
      <c r="AK482" s="9">
        <v>0</v>
      </c>
      <c r="AL482" t="s">
        <v>7</v>
      </c>
      <c r="AM482" t="s">
        <v>120</v>
      </c>
      <c r="AN482" s="9">
        <v>0</v>
      </c>
      <c r="AO482" t="s">
        <v>122</v>
      </c>
      <c r="AP482" t="s">
        <v>7</v>
      </c>
      <c r="AQ482">
        <v>1</v>
      </c>
      <c r="AR482">
        <v>1</v>
      </c>
      <c r="AT482" t="s">
        <v>123</v>
      </c>
      <c r="AU482" t="s">
        <v>124</v>
      </c>
      <c r="AX482" t="s">
        <v>120</v>
      </c>
      <c r="BA482">
        <v>-59134.879999999997</v>
      </c>
      <c r="BB482" t="s">
        <v>120</v>
      </c>
      <c r="BC482">
        <v>0</v>
      </c>
      <c r="BE482" t="s">
        <v>125</v>
      </c>
      <c r="BF482">
        <v>1</v>
      </c>
      <c r="BG482">
        <v>19717</v>
      </c>
      <c r="BH482">
        <v>1005199</v>
      </c>
      <c r="BI482" t="s">
        <v>109</v>
      </c>
      <c r="BJ482" t="s">
        <v>126</v>
      </c>
      <c r="BL482" t="s">
        <v>127</v>
      </c>
      <c r="BM482" t="s">
        <v>128</v>
      </c>
      <c r="BN482" t="s">
        <v>129</v>
      </c>
      <c r="BO482">
        <v>85948</v>
      </c>
      <c r="BQ482">
        <v>0</v>
      </c>
      <c r="BR482">
        <v>522817</v>
      </c>
      <c r="BS482" t="s">
        <v>130</v>
      </c>
      <c r="BT482">
        <v>0</v>
      </c>
      <c r="BU482" t="s">
        <v>109</v>
      </c>
      <c r="BV482">
        <v>0</v>
      </c>
      <c r="BW482" s="9">
        <v>0</v>
      </c>
      <c r="BX482" t="s">
        <v>451</v>
      </c>
      <c r="BY482" t="s">
        <v>595</v>
      </c>
      <c r="BZ482" t="s">
        <v>109</v>
      </c>
      <c r="CA482" t="s">
        <v>149</v>
      </c>
      <c r="CD482" t="s">
        <v>595</v>
      </c>
      <c r="CE482" t="s">
        <v>133</v>
      </c>
      <c r="CF482" t="s">
        <v>172</v>
      </c>
      <c r="CG482" t="s">
        <v>135</v>
      </c>
      <c r="CI482" t="s">
        <v>281</v>
      </c>
      <c r="CM482" t="s">
        <v>7</v>
      </c>
    </row>
    <row r="483" spans="1:91">
      <c r="A483" t="s">
        <v>109</v>
      </c>
      <c r="B483" t="s">
        <v>110</v>
      </c>
      <c r="C483" t="s">
        <v>111</v>
      </c>
      <c r="D483" t="s">
        <v>112</v>
      </c>
      <c r="F483" t="s">
        <v>113</v>
      </c>
      <c r="G483" t="s">
        <v>109</v>
      </c>
      <c r="H483">
        <v>1</v>
      </c>
      <c r="I483" s="9">
        <v>0</v>
      </c>
      <c r="J483">
        <v>1</v>
      </c>
      <c r="L483">
        <v>1741188</v>
      </c>
      <c r="M483" t="s">
        <v>7</v>
      </c>
      <c r="N483" t="s">
        <v>451</v>
      </c>
      <c r="O483" s="9">
        <v>0</v>
      </c>
      <c r="P483">
        <v>1744035</v>
      </c>
      <c r="Q483" t="s">
        <v>116</v>
      </c>
      <c r="S483" s="9">
        <v>0</v>
      </c>
      <c r="T483" s="10" t="s">
        <v>272</v>
      </c>
      <c r="U483">
        <v>1744035</v>
      </c>
      <c r="V483">
        <v>1</v>
      </c>
      <c r="W483" t="s">
        <v>118</v>
      </c>
      <c r="X483" t="s">
        <v>119</v>
      </c>
      <c r="Y483">
        <v>0</v>
      </c>
      <c r="Z483" s="16">
        <v>-87.79</v>
      </c>
      <c r="AA483">
        <v>1</v>
      </c>
      <c r="AB483" s="10">
        <v>-87.79</v>
      </c>
      <c r="AC483" t="s">
        <v>120</v>
      </c>
      <c r="AF483" t="s">
        <v>121</v>
      </c>
      <c r="AI483">
        <v>0</v>
      </c>
      <c r="AJ483" s="9">
        <v>0</v>
      </c>
      <c r="AK483" s="9">
        <v>0</v>
      </c>
      <c r="AL483" t="s">
        <v>7</v>
      </c>
      <c r="AM483" t="s">
        <v>120</v>
      </c>
      <c r="AN483" s="9">
        <v>0</v>
      </c>
      <c r="AO483" t="s">
        <v>122</v>
      </c>
      <c r="AP483" t="s">
        <v>7</v>
      </c>
      <c r="AQ483">
        <v>1</v>
      </c>
      <c r="AR483">
        <v>1</v>
      </c>
      <c r="AT483" t="s">
        <v>123</v>
      </c>
      <c r="AU483" t="s">
        <v>124</v>
      </c>
      <c r="AX483" t="s">
        <v>122</v>
      </c>
      <c r="BA483">
        <v>-87.79</v>
      </c>
      <c r="BB483" t="s">
        <v>120</v>
      </c>
      <c r="BC483">
        <v>0</v>
      </c>
      <c r="BE483" t="s">
        <v>125</v>
      </c>
      <c r="BF483">
        <v>1</v>
      </c>
      <c r="BG483">
        <v>19717</v>
      </c>
      <c r="BH483">
        <v>1005199</v>
      </c>
      <c r="BI483" t="s">
        <v>109</v>
      </c>
      <c r="BJ483" t="s">
        <v>126</v>
      </c>
      <c r="BL483" t="s">
        <v>127</v>
      </c>
      <c r="BM483" t="s">
        <v>128</v>
      </c>
      <c r="BN483" t="s">
        <v>129</v>
      </c>
      <c r="BO483">
        <v>85948</v>
      </c>
      <c r="BQ483">
        <v>1370</v>
      </c>
      <c r="BR483">
        <v>528077</v>
      </c>
      <c r="BS483" t="s">
        <v>130</v>
      </c>
      <c r="BT483">
        <v>0</v>
      </c>
      <c r="BU483" t="s">
        <v>109</v>
      </c>
      <c r="BV483">
        <v>0</v>
      </c>
      <c r="BW483" s="9">
        <v>0</v>
      </c>
      <c r="BX483" t="s">
        <v>190</v>
      </c>
      <c r="BY483" t="s">
        <v>595</v>
      </c>
      <c r="BZ483" t="s">
        <v>109</v>
      </c>
      <c r="CA483" t="s">
        <v>132</v>
      </c>
      <c r="CD483" t="s">
        <v>595</v>
      </c>
      <c r="CE483" t="s">
        <v>133</v>
      </c>
      <c r="CF483" t="s">
        <v>172</v>
      </c>
      <c r="CG483" t="s">
        <v>135</v>
      </c>
      <c r="CI483" t="s">
        <v>278</v>
      </c>
      <c r="CM483" t="s">
        <v>7</v>
      </c>
    </row>
    <row r="484" spans="1:91">
      <c r="A484" t="s">
        <v>109</v>
      </c>
      <c r="B484" t="s">
        <v>110</v>
      </c>
      <c r="C484" t="s">
        <v>111</v>
      </c>
      <c r="D484" t="s">
        <v>168</v>
      </c>
      <c r="F484" t="s">
        <v>113</v>
      </c>
      <c r="G484" t="s">
        <v>109</v>
      </c>
      <c r="H484">
        <v>1</v>
      </c>
      <c r="I484" s="9">
        <v>0</v>
      </c>
      <c r="J484">
        <v>1</v>
      </c>
      <c r="L484">
        <v>1734656</v>
      </c>
      <c r="M484" t="s">
        <v>7</v>
      </c>
      <c r="N484" t="s">
        <v>443</v>
      </c>
      <c r="O484" s="9">
        <v>0</v>
      </c>
      <c r="P484">
        <v>1734057</v>
      </c>
      <c r="Q484" t="s">
        <v>116</v>
      </c>
      <c r="S484" s="9">
        <v>0</v>
      </c>
      <c r="T484" s="10" t="s">
        <v>428</v>
      </c>
      <c r="U484">
        <v>1734057</v>
      </c>
      <c r="V484">
        <v>4</v>
      </c>
      <c r="W484" t="s">
        <v>200</v>
      </c>
      <c r="X484" t="s">
        <v>119</v>
      </c>
      <c r="Y484">
        <v>0</v>
      </c>
      <c r="Z484" s="16">
        <v>-19350000</v>
      </c>
      <c r="AA484">
        <v>1</v>
      </c>
      <c r="AB484" s="15">
        <v>-19350000</v>
      </c>
      <c r="AC484" t="s">
        <v>120</v>
      </c>
      <c r="AF484" t="s">
        <v>429</v>
      </c>
      <c r="AI484">
        <v>0</v>
      </c>
      <c r="AJ484">
        <v>101930000</v>
      </c>
      <c r="AK484" s="9">
        <v>0</v>
      </c>
      <c r="AL484" t="s">
        <v>7</v>
      </c>
      <c r="AM484" t="s">
        <v>120</v>
      </c>
      <c r="AN484" s="9">
        <v>0</v>
      </c>
      <c r="AO484" t="s">
        <v>122</v>
      </c>
      <c r="AP484" t="s">
        <v>7</v>
      </c>
      <c r="AQ484">
        <v>1</v>
      </c>
      <c r="AR484">
        <v>1</v>
      </c>
      <c r="AS484" t="s">
        <v>133</v>
      </c>
      <c r="AT484" t="s">
        <v>123</v>
      </c>
      <c r="AU484" t="s">
        <v>124</v>
      </c>
      <c r="AW484" t="s">
        <v>7</v>
      </c>
      <c r="AX484" t="s">
        <v>122</v>
      </c>
      <c r="BA484">
        <v>-19350000</v>
      </c>
      <c r="BB484" t="s">
        <v>120</v>
      </c>
      <c r="BC484">
        <v>0</v>
      </c>
      <c r="BE484" t="s">
        <v>125</v>
      </c>
      <c r="BF484">
        <v>1</v>
      </c>
      <c r="BG484">
        <v>19717</v>
      </c>
      <c r="BH484">
        <v>1005199</v>
      </c>
      <c r="BI484" t="s">
        <v>109</v>
      </c>
      <c r="BJ484" t="s">
        <v>126</v>
      </c>
      <c r="BL484" t="s">
        <v>127</v>
      </c>
      <c r="BM484" t="s">
        <v>128</v>
      </c>
      <c r="BN484" t="s">
        <v>129</v>
      </c>
      <c r="BO484">
        <v>85948</v>
      </c>
      <c r="BQ484">
        <v>1370</v>
      </c>
      <c r="BR484">
        <v>114411</v>
      </c>
      <c r="BS484" t="s">
        <v>130</v>
      </c>
      <c r="BT484">
        <v>2545</v>
      </c>
      <c r="BU484" t="s">
        <v>109</v>
      </c>
      <c r="BV484">
        <v>0</v>
      </c>
      <c r="BW484" s="9">
        <v>0</v>
      </c>
      <c r="BX484" t="s">
        <v>597</v>
      </c>
      <c r="BY484" t="s">
        <v>598</v>
      </c>
      <c r="BZ484" t="s">
        <v>432</v>
      </c>
      <c r="CA484" t="s">
        <v>132</v>
      </c>
      <c r="CD484" t="s">
        <v>598</v>
      </c>
      <c r="CE484" t="s">
        <v>133</v>
      </c>
      <c r="CF484" t="s">
        <v>434</v>
      </c>
      <c r="CG484" t="s">
        <v>435</v>
      </c>
      <c r="CH484" t="s">
        <v>599</v>
      </c>
      <c r="CI484" t="s">
        <v>437</v>
      </c>
      <c r="CJ484" t="s">
        <v>155</v>
      </c>
      <c r="CM484" t="s">
        <v>7</v>
      </c>
    </row>
    <row r="485" spans="1:91">
      <c r="A485" t="s">
        <v>109</v>
      </c>
      <c r="B485" t="s">
        <v>110</v>
      </c>
      <c r="C485" t="s">
        <v>111</v>
      </c>
      <c r="D485" t="s">
        <v>168</v>
      </c>
      <c r="F485" t="s">
        <v>113</v>
      </c>
      <c r="G485" t="s">
        <v>109</v>
      </c>
      <c r="H485">
        <v>1</v>
      </c>
      <c r="I485" s="9">
        <v>0</v>
      </c>
      <c r="J485">
        <v>1</v>
      </c>
      <c r="L485">
        <v>1735269</v>
      </c>
      <c r="M485" t="s">
        <v>7</v>
      </c>
      <c r="N485" t="s">
        <v>443</v>
      </c>
      <c r="O485" s="9">
        <v>0</v>
      </c>
      <c r="P485">
        <v>1734670</v>
      </c>
      <c r="Q485" t="s">
        <v>116</v>
      </c>
      <c r="S485" s="9">
        <v>0</v>
      </c>
      <c r="T485" s="10" t="s">
        <v>428</v>
      </c>
      <c r="U485">
        <v>1734670</v>
      </c>
      <c r="V485">
        <v>4</v>
      </c>
      <c r="W485" t="s">
        <v>200</v>
      </c>
      <c r="X485" t="s">
        <v>119</v>
      </c>
      <c r="Y485">
        <v>0</v>
      </c>
      <c r="Z485" s="16">
        <v>4700000</v>
      </c>
      <c r="AA485">
        <v>1</v>
      </c>
      <c r="AB485" s="10">
        <v>4700000</v>
      </c>
      <c r="AC485" t="s">
        <v>120</v>
      </c>
      <c r="AF485" t="s">
        <v>429</v>
      </c>
      <c r="AI485">
        <v>0</v>
      </c>
      <c r="AJ485">
        <v>5750000</v>
      </c>
      <c r="AK485" s="9">
        <v>0</v>
      </c>
      <c r="AL485" t="s">
        <v>7</v>
      </c>
      <c r="AM485" t="s">
        <v>120</v>
      </c>
      <c r="AN485" s="9">
        <v>0</v>
      </c>
      <c r="AO485" t="s">
        <v>122</v>
      </c>
      <c r="AP485" t="s">
        <v>7</v>
      </c>
      <c r="AQ485">
        <v>1</v>
      </c>
      <c r="AR485">
        <v>1</v>
      </c>
      <c r="AS485" t="s">
        <v>133</v>
      </c>
      <c r="AT485" t="s">
        <v>123</v>
      </c>
      <c r="AU485" t="s">
        <v>124</v>
      </c>
      <c r="AW485" t="s">
        <v>7</v>
      </c>
      <c r="AX485" t="s">
        <v>120</v>
      </c>
      <c r="BA485">
        <v>4700000</v>
      </c>
      <c r="BB485" t="s">
        <v>120</v>
      </c>
      <c r="BC485">
        <v>0</v>
      </c>
      <c r="BE485" t="s">
        <v>125</v>
      </c>
      <c r="BF485">
        <v>1</v>
      </c>
      <c r="BG485">
        <v>19717</v>
      </c>
      <c r="BH485">
        <v>1005199</v>
      </c>
      <c r="BI485" t="s">
        <v>109</v>
      </c>
      <c r="BJ485" t="s">
        <v>126</v>
      </c>
      <c r="BL485" t="s">
        <v>127</v>
      </c>
      <c r="BM485" t="s">
        <v>128</v>
      </c>
      <c r="BN485" t="s">
        <v>129</v>
      </c>
      <c r="BO485">
        <v>85948</v>
      </c>
      <c r="BQ485">
        <v>1370</v>
      </c>
      <c r="BR485">
        <v>406176</v>
      </c>
      <c r="BS485" t="s">
        <v>130</v>
      </c>
      <c r="BT485">
        <v>3386</v>
      </c>
      <c r="BU485" t="s">
        <v>109</v>
      </c>
      <c r="BV485">
        <v>0</v>
      </c>
      <c r="BW485" s="9">
        <v>0</v>
      </c>
      <c r="BX485" t="s">
        <v>360</v>
      </c>
      <c r="BY485" t="s">
        <v>518</v>
      </c>
      <c r="BZ485" t="s">
        <v>432</v>
      </c>
      <c r="CA485" t="s">
        <v>132</v>
      </c>
      <c r="CD485" t="s">
        <v>518</v>
      </c>
      <c r="CE485" t="s">
        <v>133</v>
      </c>
      <c r="CF485" t="s">
        <v>434</v>
      </c>
      <c r="CG485" t="s">
        <v>435</v>
      </c>
      <c r="CH485" t="s">
        <v>600</v>
      </c>
      <c r="CI485" t="s">
        <v>437</v>
      </c>
      <c r="CJ485" t="s">
        <v>155</v>
      </c>
      <c r="CM485" t="s">
        <v>7</v>
      </c>
    </row>
    <row r="486" spans="1:91">
      <c r="A486" t="s">
        <v>109</v>
      </c>
      <c r="B486" t="s">
        <v>110</v>
      </c>
      <c r="C486" t="s">
        <v>111</v>
      </c>
      <c r="F486" t="s">
        <v>113</v>
      </c>
      <c r="G486" t="s">
        <v>109</v>
      </c>
      <c r="H486">
        <v>1</v>
      </c>
      <c r="I486" s="9">
        <v>0</v>
      </c>
      <c r="J486">
        <v>1</v>
      </c>
      <c r="L486">
        <v>1734087</v>
      </c>
      <c r="M486" t="s">
        <v>7</v>
      </c>
      <c r="N486" t="s">
        <v>217</v>
      </c>
      <c r="O486" s="9">
        <v>0</v>
      </c>
      <c r="P486">
        <v>1733488</v>
      </c>
      <c r="S486" s="9">
        <v>0</v>
      </c>
      <c r="T486" s="10" t="s">
        <v>218</v>
      </c>
      <c r="U486">
        <v>1733488</v>
      </c>
      <c r="V486">
        <v>2</v>
      </c>
      <c r="Y486">
        <v>0</v>
      </c>
      <c r="Z486" s="16">
        <v>-154946.19</v>
      </c>
      <c r="AA486">
        <v>1</v>
      </c>
      <c r="AB486" s="10">
        <v>-154946.19</v>
      </c>
      <c r="AC486" t="s">
        <v>120</v>
      </c>
      <c r="AF486" t="s">
        <v>146</v>
      </c>
      <c r="AI486">
        <v>0</v>
      </c>
      <c r="AJ486" s="9">
        <v>0</v>
      </c>
      <c r="AK486" s="9">
        <v>0</v>
      </c>
      <c r="AL486" t="s">
        <v>7</v>
      </c>
      <c r="AM486" t="s">
        <v>120</v>
      </c>
      <c r="AN486" s="9">
        <v>0</v>
      </c>
      <c r="AO486" t="s">
        <v>122</v>
      </c>
      <c r="AQ486">
        <v>0</v>
      </c>
      <c r="AR486" s="9">
        <v>0</v>
      </c>
      <c r="AT486" t="s">
        <v>123</v>
      </c>
      <c r="AU486" t="s">
        <v>124</v>
      </c>
      <c r="AX486" t="s">
        <v>120</v>
      </c>
      <c r="BA486">
        <v>0</v>
      </c>
      <c r="BB486" t="s">
        <v>120</v>
      </c>
      <c r="BC486">
        <v>0</v>
      </c>
      <c r="BE486" t="s">
        <v>125</v>
      </c>
      <c r="BF486">
        <v>1</v>
      </c>
      <c r="BG486">
        <v>19717</v>
      </c>
      <c r="BH486">
        <v>1005199</v>
      </c>
      <c r="BI486" t="s">
        <v>109</v>
      </c>
      <c r="BJ486" t="s">
        <v>126</v>
      </c>
      <c r="BL486" t="s">
        <v>127</v>
      </c>
      <c r="BM486" t="s">
        <v>128</v>
      </c>
      <c r="BN486" t="s">
        <v>129</v>
      </c>
      <c r="BO486">
        <v>85948</v>
      </c>
      <c r="BQ486">
        <v>1370</v>
      </c>
      <c r="BR486">
        <v>101937</v>
      </c>
      <c r="BS486" t="s">
        <v>130</v>
      </c>
      <c r="BT486">
        <v>2028</v>
      </c>
      <c r="BU486" t="s">
        <v>109</v>
      </c>
      <c r="BV486">
        <v>0</v>
      </c>
      <c r="BW486" s="9">
        <v>0</v>
      </c>
      <c r="BX486" t="s">
        <v>219</v>
      </c>
      <c r="BZ486" t="s">
        <v>109</v>
      </c>
      <c r="CA486" t="s">
        <v>132</v>
      </c>
      <c r="CD486" t="s">
        <v>220</v>
      </c>
      <c r="CE486" t="s">
        <v>109</v>
      </c>
      <c r="CF486" t="s">
        <v>151</v>
      </c>
      <c r="CG486" t="s">
        <v>152</v>
      </c>
      <c r="CH486" t="s">
        <v>221</v>
      </c>
      <c r="CI486" t="s">
        <v>222</v>
      </c>
      <c r="CJ486" t="s">
        <v>155</v>
      </c>
      <c r="CM486" t="s">
        <v>187</v>
      </c>
    </row>
    <row r="487" spans="1:91">
      <c r="A487" t="s">
        <v>109</v>
      </c>
      <c r="B487" t="s">
        <v>110</v>
      </c>
      <c r="C487" t="s">
        <v>111</v>
      </c>
      <c r="D487" t="s">
        <v>168</v>
      </c>
      <c r="F487" t="s">
        <v>113</v>
      </c>
      <c r="G487" t="s">
        <v>109</v>
      </c>
      <c r="H487">
        <v>1</v>
      </c>
      <c r="I487" s="9">
        <v>0</v>
      </c>
      <c r="J487">
        <v>1</v>
      </c>
      <c r="L487">
        <v>1735204</v>
      </c>
      <c r="M487" t="s">
        <v>7</v>
      </c>
      <c r="N487" t="s">
        <v>427</v>
      </c>
      <c r="O487" s="9">
        <v>0</v>
      </c>
      <c r="P487">
        <v>1734605</v>
      </c>
      <c r="Q487" t="s">
        <v>116</v>
      </c>
      <c r="S487" s="9">
        <v>0</v>
      </c>
      <c r="T487" s="10" t="s">
        <v>428</v>
      </c>
      <c r="U487">
        <v>1734605</v>
      </c>
      <c r="V487">
        <v>3</v>
      </c>
      <c r="W487" t="s">
        <v>200</v>
      </c>
      <c r="X487" t="s">
        <v>137</v>
      </c>
      <c r="Y487">
        <v>0</v>
      </c>
      <c r="Z487" s="16">
        <v>1250000</v>
      </c>
      <c r="AA487">
        <v>1</v>
      </c>
      <c r="AB487" s="10">
        <v>1250000</v>
      </c>
      <c r="AC487" t="s">
        <v>120</v>
      </c>
      <c r="AF487" t="s">
        <v>429</v>
      </c>
      <c r="AI487">
        <v>0</v>
      </c>
      <c r="AJ487">
        <v>7350000</v>
      </c>
      <c r="AK487" s="9">
        <v>0</v>
      </c>
      <c r="AL487" t="s">
        <v>7</v>
      </c>
      <c r="AM487" t="s">
        <v>120</v>
      </c>
      <c r="AN487" s="9">
        <v>0</v>
      </c>
      <c r="AO487" t="s">
        <v>122</v>
      </c>
      <c r="AP487" t="s">
        <v>7</v>
      </c>
      <c r="AQ487">
        <v>1</v>
      </c>
      <c r="AR487">
        <v>1</v>
      </c>
      <c r="AS487" t="s">
        <v>513</v>
      </c>
      <c r="AT487" t="s">
        <v>123</v>
      </c>
      <c r="AU487" t="s">
        <v>124</v>
      </c>
      <c r="AW487" t="s">
        <v>7</v>
      </c>
      <c r="AX487" t="s">
        <v>120</v>
      </c>
      <c r="BA487">
        <v>1250000</v>
      </c>
      <c r="BB487" t="s">
        <v>120</v>
      </c>
      <c r="BC487">
        <v>0</v>
      </c>
      <c r="BE487" t="s">
        <v>125</v>
      </c>
      <c r="BF487">
        <v>1</v>
      </c>
      <c r="BG487">
        <v>19717</v>
      </c>
      <c r="BH487">
        <v>1005199</v>
      </c>
      <c r="BI487" t="s">
        <v>109</v>
      </c>
      <c r="BJ487" t="s">
        <v>126</v>
      </c>
      <c r="BL487" t="s">
        <v>127</v>
      </c>
      <c r="BM487" t="s">
        <v>128</v>
      </c>
      <c r="BN487" t="s">
        <v>129</v>
      </c>
      <c r="BO487">
        <v>85948</v>
      </c>
      <c r="BQ487">
        <v>1370</v>
      </c>
      <c r="BR487">
        <v>405906</v>
      </c>
      <c r="BS487" t="s">
        <v>130</v>
      </c>
      <c r="BT487">
        <v>3231</v>
      </c>
      <c r="BU487" t="s">
        <v>109</v>
      </c>
      <c r="BV487">
        <v>0</v>
      </c>
      <c r="BW487" s="9">
        <v>0</v>
      </c>
      <c r="BX487" t="s">
        <v>601</v>
      </c>
      <c r="BY487" t="s">
        <v>518</v>
      </c>
      <c r="BZ487" t="s">
        <v>432</v>
      </c>
      <c r="CA487" t="s">
        <v>132</v>
      </c>
      <c r="CD487" t="s">
        <v>518</v>
      </c>
      <c r="CE487" t="s">
        <v>133</v>
      </c>
      <c r="CF487" t="s">
        <v>434</v>
      </c>
      <c r="CG487" t="s">
        <v>435</v>
      </c>
      <c r="CH487" t="s">
        <v>602</v>
      </c>
      <c r="CI487" t="s">
        <v>437</v>
      </c>
      <c r="CJ487" t="s">
        <v>155</v>
      </c>
      <c r="CM487" t="s">
        <v>7</v>
      </c>
    </row>
    <row r="488" spans="1:91">
      <c r="A488" t="s">
        <v>109</v>
      </c>
      <c r="B488" t="s">
        <v>110</v>
      </c>
      <c r="C488" t="s">
        <v>111</v>
      </c>
      <c r="D488" t="s">
        <v>168</v>
      </c>
      <c r="F488" t="s">
        <v>113</v>
      </c>
      <c r="G488" t="s">
        <v>109</v>
      </c>
      <c r="H488">
        <v>1</v>
      </c>
      <c r="I488" s="9">
        <v>0</v>
      </c>
      <c r="J488">
        <v>1</v>
      </c>
      <c r="L488">
        <v>1735268</v>
      </c>
      <c r="M488" t="s">
        <v>7</v>
      </c>
      <c r="N488" t="s">
        <v>427</v>
      </c>
      <c r="O488" s="9">
        <v>0</v>
      </c>
      <c r="P488">
        <v>1734669</v>
      </c>
      <c r="Q488" t="s">
        <v>116</v>
      </c>
      <c r="S488" s="9">
        <v>0</v>
      </c>
      <c r="T488" s="10" t="s">
        <v>428</v>
      </c>
      <c r="U488">
        <v>1734669</v>
      </c>
      <c r="V488">
        <v>4</v>
      </c>
      <c r="W488" t="s">
        <v>200</v>
      </c>
      <c r="X488" t="s">
        <v>137</v>
      </c>
      <c r="Y488">
        <v>0</v>
      </c>
      <c r="Z488" s="16">
        <v>5500000</v>
      </c>
      <c r="AA488">
        <v>1</v>
      </c>
      <c r="AB488" s="10">
        <v>5500000</v>
      </c>
      <c r="AC488" t="s">
        <v>120</v>
      </c>
      <c r="AF488" t="s">
        <v>429</v>
      </c>
      <c r="AI488">
        <v>0</v>
      </c>
      <c r="AJ488">
        <v>11500000</v>
      </c>
      <c r="AK488" s="9">
        <v>0</v>
      </c>
      <c r="AL488" t="s">
        <v>7</v>
      </c>
      <c r="AM488" t="s">
        <v>120</v>
      </c>
      <c r="AN488" s="9">
        <v>0</v>
      </c>
      <c r="AO488" t="s">
        <v>122</v>
      </c>
      <c r="AP488" t="s">
        <v>7</v>
      </c>
      <c r="AQ488">
        <v>1</v>
      </c>
      <c r="AR488">
        <v>1</v>
      </c>
      <c r="AS488" t="s">
        <v>133</v>
      </c>
      <c r="AT488" t="s">
        <v>123</v>
      </c>
      <c r="AU488" t="s">
        <v>124</v>
      </c>
      <c r="AW488" t="s">
        <v>7</v>
      </c>
      <c r="AX488" t="s">
        <v>120</v>
      </c>
      <c r="BA488">
        <v>5500000</v>
      </c>
      <c r="BB488" t="s">
        <v>120</v>
      </c>
      <c r="BC488">
        <v>0</v>
      </c>
      <c r="BE488" t="s">
        <v>125</v>
      </c>
      <c r="BF488">
        <v>1</v>
      </c>
      <c r="BG488">
        <v>19717</v>
      </c>
      <c r="BH488">
        <v>1005199</v>
      </c>
      <c r="BI488" t="s">
        <v>109</v>
      </c>
      <c r="BJ488" t="s">
        <v>126</v>
      </c>
      <c r="BL488" t="s">
        <v>127</v>
      </c>
      <c r="BM488" t="s">
        <v>128</v>
      </c>
      <c r="BN488" t="s">
        <v>129</v>
      </c>
      <c r="BO488">
        <v>85948</v>
      </c>
      <c r="BQ488">
        <v>1370</v>
      </c>
      <c r="BR488">
        <v>406163</v>
      </c>
      <c r="BS488" t="s">
        <v>130</v>
      </c>
      <c r="BT488">
        <v>2157</v>
      </c>
      <c r="BU488" t="s">
        <v>109</v>
      </c>
      <c r="BV488">
        <v>0</v>
      </c>
      <c r="BW488" s="9">
        <v>0</v>
      </c>
      <c r="BX488" t="s">
        <v>603</v>
      </c>
      <c r="BY488" t="s">
        <v>515</v>
      </c>
      <c r="BZ488" t="s">
        <v>432</v>
      </c>
      <c r="CA488" t="s">
        <v>132</v>
      </c>
      <c r="CD488" t="s">
        <v>515</v>
      </c>
      <c r="CE488" t="s">
        <v>133</v>
      </c>
      <c r="CF488" t="s">
        <v>434</v>
      </c>
      <c r="CG488" t="s">
        <v>435</v>
      </c>
      <c r="CH488" t="s">
        <v>604</v>
      </c>
      <c r="CI488" t="s">
        <v>437</v>
      </c>
      <c r="CJ488" t="s">
        <v>155</v>
      </c>
      <c r="CM488" t="s">
        <v>7</v>
      </c>
    </row>
    <row r="489" spans="1:91">
      <c r="A489" t="s">
        <v>109</v>
      </c>
      <c r="B489" t="s">
        <v>110</v>
      </c>
      <c r="C489" t="s">
        <v>111</v>
      </c>
      <c r="D489" t="s">
        <v>168</v>
      </c>
      <c r="F489" t="s">
        <v>113</v>
      </c>
      <c r="G489" t="s">
        <v>109</v>
      </c>
      <c r="H489">
        <v>1</v>
      </c>
      <c r="I489" s="9">
        <v>0</v>
      </c>
      <c r="J489">
        <v>1</v>
      </c>
      <c r="L489">
        <v>1734897</v>
      </c>
      <c r="M489" t="s">
        <v>7</v>
      </c>
      <c r="N489" t="s">
        <v>443</v>
      </c>
      <c r="O489" s="9">
        <v>0</v>
      </c>
      <c r="P489">
        <v>1734298</v>
      </c>
      <c r="Q489" t="s">
        <v>116</v>
      </c>
      <c r="S489" s="9">
        <v>0</v>
      </c>
      <c r="T489" s="10" t="s">
        <v>428</v>
      </c>
      <c r="U489">
        <v>1734298</v>
      </c>
      <c r="V489">
        <v>3</v>
      </c>
      <c r="W489" t="s">
        <v>200</v>
      </c>
      <c r="X489" t="s">
        <v>119</v>
      </c>
      <c r="Y489">
        <v>0</v>
      </c>
      <c r="Z489" s="16">
        <v>-2000000</v>
      </c>
      <c r="AA489">
        <v>1</v>
      </c>
      <c r="AB489" s="10">
        <v>-2000000</v>
      </c>
      <c r="AC489" t="s">
        <v>120</v>
      </c>
      <c r="AF489" t="s">
        <v>429</v>
      </c>
      <c r="AI489">
        <v>0</v>
      </c>
      <c r="AJ489">
        <v>69607500</v>
      </c>
      <c r="AK489" s="9">
        <v>0</v>
      </c>
      <c r="AL489" t="s">
        <v>7</v>
      </c>
      <c r="AM489" t="s">
        <v>120</v>
      </c>
      <c r="AN489" s="9">
        <v>0</v>
      </c>
      <c r="AO489" t="s">
        <v>122</v>
      </c>
      <c r="AP489" t="s">
        <v>7</v>
      </c>
      <c r="AQ489">
        <v>1</v>
      </c>
      <c r="AR489">
        <v>1</v>
      </c>
      <c r="AS489" t="s">
        <v>133</v>
      </c>
      <c r="AT489" t="s">
        <v>123</v>
      </c>
      <c r="AU489" t="s">
        <v>124</v>
      </c>
      <c r="AW489" t="s">
        <v>7</v>
      </c>
      <c r="AX489" t="s">
        <v>122</v>
      </c>
      <c r="BA489">
        <v>-2000000</v>
      </c>
      <c r="BB489" t="s">
        <v>120</v>
      </c>
      <c r="BC489">
        <v>0</v>
      </c>
      <c r="BE489" t="s">
        <v>125</v>
      </c>
      <c r="BF489">
        <v>1</v>
      </c>
      <c r="BG489">
        <v>19717</v>
      </c>
      <c r="BH489">
        <v>1005199</v>
      </c>
      <c r="BI489" t="s">
        <v>109</v>
      </c>
      <c r="BJ489" t="s">
        <v>126</v>
      </c>
      <c r="BL489" t="s">
        <v>127</v>
      </c>
      <c r="BM489" t="s">
        <v>128</v>
      </c>
      <c r="BN489" t="s">
        <v>129</v>
      </c>
      <c r="BO489">
        <v>85948</v>
      </c>
      <c r="BQ489">
        <v>1370</v>
      </c>
      <c r="BR489">
        <v>114426</v>
      </c>
      <c r="BS489" t="s">
        <v>130</v>
      </c>
      <c r="BT489">
        <v>2429</v>
      </c>
      <c r="BU489" t="s">
        <v>109</v>
      </c>
      <c r="BV489">
        <v>0</v>
      </c>
      <c r="BW489" s="9">
        <v>0</v>
      </c>
      <c r="BX489" t="s">
        <v>605</v>
      </c>
      <c r="BY489" t="s">
        <v>606</v>
      </c>
      <c r="BZ489" t="s">
        <v>432</v>
      </c>
      <c r="CA489" t="s">
        <v>132</v>
      </c>
      <c r="CD489" t="s">
        <v>606</v>
      </c>
      <c r="CE489" t="s">
        <v>133</v>
      </c>
      <c r="CF489" t="s">
        <v>434</v>
      </c>
      <c r="CG489" t="s">
        <v>435</v>
      </c>
      <c r="CH489" t="s">
        <v>607</v>
      </c>
      <c r="CI489" t="s">
        <v>437</v>
      </c>
      <c r="CJ489" t="s">
        <v>155</v>
      </c>
      <c r="CM489" t="s">
        <v>7</v>
      </c>
    </row>
    <row r="490" spans="1:91">
      <c r="A490" t="s">
        <v>109</v>
      </c>
      <c r="B490" t="s">
        <v>110</v>
      </c>
      <c r="C490" t="s">
        <v>111</v>
      </c>
      <c r="F490" t="s">
        <v>113</v>
      </c>
      <c r="G490" t="s">
        <v>109</v>
      </c>
      <c r="H490">
        <v>1</v>
      </c>
      <c r="I490" s="9">
        <v>0</v>
      </c>
      <c r="J490">
        <v>1</v>
      </c>
      <c r="L490">
        <v>1734160</v>
      </c>
      <c r="M490" t="s">
        <v>7</v>
      </c>
      <c r="N490" t="s">
        <v>17</v>
      </c>
      <c r="O490" s="9">
        <v>0</v>
      </c>
      <c r="P490">
        <v>1733561</v>
      </c>
      <c r="S490" s="9">
        <v>0</v>
      </c>
      <c r="T490" s="10" t="s">
        <v>145</v>
      </c>
      <c r="U490">
        <v>1733561</v>
      </c>
      <c r="V490">
        <v>2</v>
      </c>
      <c r="Y490">
        <v>0</v>
      </c>
      <c r="Z490" s="16">
        <v>12347914.939999999</v>
      </c>
      <c r="AA490">
        <v>1</v>
      </c>
      <c r="AB490" s="15">
        <v>12347914.939999999</v>
      </c>
      <c r="AC490" t="s">
        <v>120</v>
      </c>
      <c r="AF490" t="s">
        <v>146</v>
      </c>
      <c r="AI490">
        <v>0</v>
      </c>
      <c r="AJ490" s="9">
        <v>0</v>
      </c>
      <c r="AK490" s="9">
        <v>0</v>
      </c>
      <c r="AL490" t="s">
        <v>7</v>
      </c>
      <c r="AM490" t="s">
        <v>120</v>
      </c>
      <c r="AN490" s="9">
        <v>0</v>
      </c>
      <c r="AO490" t="s">
        <v>122</v>
      </c>
      <c r="AQ490">
        <v>0</v>
      </c>
      <c r="AR490" s="9">
        <v>0</v>
      </c>
      <c r="AT490" t="s">
        <v>123</v>
      </c>
      <c r="AU490" t="s">
        <v>124</v>
      </c>
      <c r="AX490" t="s">
        <v>120</v>
      </c>
      <c r="BA490">
        <v>0</v>
      </c>
      <c r="BB490" t="s">
        <v>120</v>
      </c>
      <c r="BC490">
        <v>0</v>
      </c>
      <c r="BE490" t="s">
        <v>125</v>
      </c>
      <c r="BF490">
        <v>1</v>
      </c>
      <c r="BG490">
        <v>19717</v>
      </c>
      <c r="BH490">
        <v>1005199</v>
      </c>
      <c r="BI490" t="s">
        <v>109</v>
      </c>
      <c r="BJ490" t="s">
        <v>126</v>
      </c>
      <c r="BL490" t="s">
        <v>127</v>
      </c>
      <c r="BM490" t="s">
        <v>128</v>
      </c>
      <c r="BN490" t="s">
        <v>129</v>
      </c>
      <c r="BO490">
        <v>85948</v>
      </c>
      <c r="BQ490">
        <v>1411</v>
      </c>
      <c r="BR490">
        <v>931261</v>
      </c>
      <c r="BS490" t="s">
        <v>130</v>
      </c>
      <c r="BT490">
        <v>3163</v>
      </c>
      <c r="BU490" t="s">
        <v>109</v>
      </c>
      <c r="BV490">
        <v>0</v>
      </c>
      <c r="BW490" s="9">
        <v>0</v>
      </c>
      <c r="BX490" t="s">
        <v>409</v>
      </c>
      <c r="BZ490" t="s">
        <v>109</v>
      </c>
      <c r="CA490" t="s">
        <v>149</v>
      </c>
      <c r="CD490" t="s">
        <v>150</v>
      </c>
      <c r="CE490" t="s">
        <v>109</v>
      </c>
      <c r="CF490" t="s">
        <v>151</v>
      </c>
      <c r="CG490" t="s">
        <v>152</v>
      </c>
      <c r="CH490" t="s">
        <v>410</v>
      </c>
      <c r="CI490" t="s">
        <v>154</v>
      </c>
      <c r="CJ490" t="s">
        <v>155</v>
      </c>
      <c r="CM490" t="s">
        <v>408</v>
      </c>
    </row>
    <row r="491" spans="1:91">
      <c r="A491" t="s">
        <v>109</v>
      </c>
      <c r="B491" t="s">
        <v>156</v>
      </c>
      <c r="C491" t="s">
        <v>111</v>
      </c>
      <c r="D491" t="s">
        <v>157</v>
      </c>
      <c r="E491" t="s">
        <v>158</v>
      </c>
      <c r="F491" t="s">
        <v>159</v>
      </c>
      <c r="G491" t="s">
        <v>109</v>
      </c>
      <c r="H491">
        <v>1</v>
      </c>
      <c r="I491" s="9">
        <v>0</v>
      </c>
      <c r="J491">
        <v>1</v>
      </c>
      <c r="L491">
        <v>1735300</v>
      </c>
      <c r="M491" t="s">
        <v>7</v>
      </c>
      <c r="N491" t="s">
        <v>16</v>
      </c>
      <c r="O491" s="9">
        <v>0</v>
      </c>
      <c r="P491">
        <v>1734701</v>
      </c>
      <c r="S491" s="9">
        <v>0</v>
      </c>
      <c r="T491" s="10" t="s">
        <v>161</v>
      </c>
      <c r="U491">
        <v>1734701</v>
      </c>
      <c r="V491">
        <v>1</v>
      </c>
      <c r="X491" t="s">
        <v>119</v>
      </c>
      <c r="Y491">
        <v>0</v>
      </c>
      <c r="Z491" s="16">
        <v>17413157592.7999</v>
      </c>
      <c r="AA491">
        <v>1</v>
      </c>
      <c r="AB491" s="15">
        <v>17413157592.799999</v>
      </c>
      <c r="AC491" t="s">
        <v>120</v>
      </c>
      <c r="AF491" t="s">
        <v>146</v>
      </c>
      <c r="AI491">
        <v>0</v>
      </c>
      <c r="AJ491" s="9">
        <v>0</v>
      </c>
      <c r="AK491" s="9">
        <v>0</v>
      </c>
      <c r="AL491" t="s">
        <v>7</v>
      </c>
      <c r="AM491" t="s">
        <v>120</v>
      </c>
      <c r="AN491" s="9">
        <v>0</v>
      </c>
      <c r="AO491" t="s">
        <v>122</v>
      </c>
      <c r="AQ491">
        <v>0</v>
      </c>
      <c r="AR491" s="9">
        <v>0</v>
      </c>
      <c r="AT491" t="s">
        <v>123</v>
      </c>
      <c r="AU491" t="s">
        <v>157</v>
      </c>
      <c r="AX491" t="s">
        <v>122</v>
      </c>
      <c r="BA491">
        <v>0</v>
      </c>
      <c r="BB491" t="s">
        <v>120</v>
      </c>
      <c r="BC491">
        <v>0</v>
      </c>
      <c r="BD491" t="s">
        <v>440</v>
      </c>
      <c r="BE491" t="s">
        <v>125</v>
      </c>
      <c r="BF491">
        <v>1</v>
      </c>
      <c r="BG491">
        <v>19717</v>
      </c>
      <c r="BH491">
        <v>1005199</v>
      </c>
      <c r="BI491" t="s">
        <v>109</v>
      </c>
      <c r="BJ491" t="s">
        <v>126</v>
      </c>
      <c r="BL491" t="s">
        <v>127</v>
      </c>
      <c r="BM491" t="s">
        <v>128</v>
      </c>
      <c r="BN491" t="s">
        <v>129</v>
      </c>
      <c r="BO491">
        <v>85948</v>
      </c>
      <c r="BQ491">
        <v>1411</v>
      </c>
      <c r="BR491">
        <v>1003127</v>
      </c>
      <c r="BS491" t="s">
        <v>130</v>
      </c>
      <c r="BT491">
        <v>0</v>
      </c>
      <c r="BU491" t="s">
        <v>109</v>
      </c>
      <c r="BV491">
        <v>0</v>
      </c>
      <c r="BW491" s="9">
        <v>0</v>
      </c>
      <c r="BX491" t="s">
        <v>163</v>
      </c>
      <c r="BZ491" t="s">
        <v>109</v>
      </c>
      <c r="CA491" t="s">
        <v>132</v>
      </c>
      <c r="CD491" t="s">
        <v>109</v>
      </c>
      <c r="CF491" t="s">
        <v>161</v>
      </c>
      <c r="CG491" t="s">
        <v>152</v>
      </c>
      <c r="CI491" t="s">
        <v>166</v>
      </c>
      <c r="CM491" t="s">
        <v>7</v>
      </c>
    </row>
    <row r="492" spans="1:91">
      <c r="A492" t="s">
        <v>109</v>
      </c>
      <c r="B492" t="s">
        <v>174</v>
      </c>
      <c r="C492" t="s">
        <v>175</v>
      </c>
      <c r="D492" t="s">
        <v>197</v>
      </c>
      <c r="E492" t="s">
        <v>349</v>
      </c>
      <c r="F492" t="s">
        <v>113</v>
      </c>
      <c r="G492" t="s">
        <v>109</v>
      </c>
      <c r="H492">
        <v>1</v>
      </c>
      <c r="I492" s="9">
        <v>0</v>
      </c>
      <c r="J492">
        <v>1</v>
      </c>
      <c r="L492">
        <v>1747070</v>
      </c>
      <c r="M492" t="s">
        <v>7</v>
      </c>
      <c r="N492" t="s">
        <v>347</v>
      </c>
      <c r="O492" s="9">
        <v>0</v>
      </c>
      <c r="P492">
        <v>1754717</v>
      </c>
      <c r="Q492" t="s">
        <v>116</v>
      </c>
      <c r="S492">
        <v>3.63</v>
      </c>
      <c r="T492" s="10" t="s">
        <v>250</v>
      </c>
      <c r="U492">
        <v>1754717</v>
      </c>
      <c r="V492">
        <v>1</v>
      </c>
      <c r="W492" t="s">
        <v>200</v>
      </c>
      <c r="X492" t="s">
        <v>137</v>
      </c>
      <c r="Y492">
        <v>3</v>
      </c>
      <c r="Z492" s="16">
        <v>-299643.01273005002</v>
      </c>
      <c r="AA492">
        <v>1</v>
      </c>
      <c r="AB492" s="10">
        <v>-299643.01273005002</v>
      </c>
      <c r="AC492" t="s">
        <v>122</v>
      </c>
      <c r="AD492" t="s">
        <v>109</v>
      </c>
      <c r="AE492" t="s">
        <v>133</v>
      </c>
      <c r="AF492" t="s">
        <v>121</v>
      </c>
      <c r="AG492" t="s">
        <v>109</v>
      </c>
      <c r="AH492" t="s">
        <v>109</v>
      </c>
      <c r="AI492">
        <v>0.32</v>
      </c>
      <c r="AJ492">
        <v>-910307886.77518499</v>
      </c>
      <c r="AK492">
        <v>3.95</v>
      </c>
      <c r="AL492" t="s">
        <v>7</v>
      </c>
      <c r="AM492" t="s">
        <v>122</v>
      </c>
      <c r="AN492" s="9">
        <v>0</v>
      </c>
      <c r="AO492" t="s">
        <v>120</v>
      </c>
      <c r="AP492" t="s">
        <v>7</v>
      </c>
      <c r="AQ492">
        <v>1</v>
      </c>
      <c r="AR492">
        <v>1</v>
      </c>
      <c r="AS492" t="s">
        <v>133</v>
      </c>
      <c r="AT492" t="s">
        <v>123</v>
      </c>
      <c r="AU492" t="s">
        <v>350</v>
      </c>
      <c r="AV492" t="s">
        <v>439</v>
      </c>
      <c r="AW492" t="s">
        <v>7</v>
      </c>
      <c r="AX492" t="s">
        <v>122</v>
      </c>
      <c r="AY492" t="s">
        <v>109</v>
      </c>
      <c r="BA492">
        <v>-299643.01273000002</v>
      </c>
      <c r="BB492" t="s">
        <v>120</v>
      </c>
      <c r="BC492">
        <v>0</v>
      </c>
      <c r="BD492" t="s">
        <v>440</v>
      </c>
      <c r="BE492" t="s">
        <v>125</v>
      </c>
      <c r="BF492">
        <v>1</v>
      </c>
      <c r="BG492">
        <v>19717</v>
      </c>
      <c r="BH492">
        <v>1005199</v>
      </c>
      <c r="BI492" t="s">
        <v>109</v>
      </c>
      <c r="BJ492" t="s">
        <v>126</v>
      </c>
      <c r="BL492" t="s">
        <v>127</v>
      </c>
      <c r="BM492" t="s">
        <v>128</v>
      </c>
      <c r="BN492" t="s">
        <v>129</v>
      </c>
      <c r="BO492">
        <v>85948</v>
      </c>
      <c r="BQ492">
        <v>0</v>
      </c>
      <c r="BR492">
        <v>758437</v>
      </c>
      <c r="BS492" t="s">
        <v>130</v>
      </c>
      <c r="BT492">
        <v>0</v>
      </c>
      <c r="BU492" t="s">
        <v>109</v>
      </c>
      <c r="BV492">
        <v>0</v>
      </c>
      <c r="BW492">
        <v>3.95</v>
      </c>
      <c r="BX492" t="s">
        <v>438</v>
      </c>
      <c r="BY492" t="s">
        <v>254</v>
      </c>
      <c r="BZ492" t="s">
        <v>109</v>
      </c>
      <c r="CA492" t="s">
        <v>132</v>
      </c>
      <c r="CD492" t="s">
        <v>109</v>
      </c>
      <c r="CE492" t="s">
        <v>133</v>
      </c>
      <c r="CF492" t="s">
        <v>172</v>
      </c>
      <c r="CG492" t="s">
        <v>135</v>
      </c>
      <c r="CI492" t="s">
        <v>164</v>
      </c>
      <c r="CJ492" t="s">
        <v>155</v>
      </c>
      <c r="CM492" t="s">
        <v>7</v>
      </c>
    </row>
    <row r="493" spans="1:91">
      <c r="A493" t="s">
        <v>109</v>
      </c>
      <c r="B493" t="s">
        <v>174</v>
      </c>
      <c r="C493" t="s">
        <v>175</v>
      </c>
      <c r="D493" t="s">
        <v>197</v>
      </c>
      <c r="E493" t="s">
        <v>349</v>
      </c>
      <c r="F493" t="s">
        <v>113</v>
      </c>
      <c r="G493" t="s">
        <v>109</v>
      </c>
      <c r="H493">
        <v>1</v>
      </c>
      <c r="I493" s="9">
        <v>0</v>
      </c>
      <c r="J493">
        <v>1</v>
      </c>
      <c r="L493">
        <v>1735371</v>
      </c>
      <c r="M493" t="s">
        <v>7</v>
      </c>
      <c r="N493" t="s">
        <v>520</v>
      </c>
      <c r="O493" s="9">
        <v>0</v>
      </c>
      <c r="P493">
        <v>1734772</v>
      </c>
      <c r="Q493" t="s">
        <v>116</v>
      </c>
      <c r="S493">
        <v>3.63</v>
      </c>
      <c r="T493" s="10" t="s">
        <v>250</v>
      </c>
      <c r="U493">
        <v>1734772</v>
      </c>
      <c r="V493">
        <v>1</v>
      </c>
      <c r="W493" t="s">
        <v>200</v>
      </c>
      <c r="X493" t="s">
        <v>119</v>
      </c>
      <c r="Y493">
        <v>3</v>
      </c>
      <c r="Z493" s="16">
        <v>8586.2522987100001</v>
      </c>
      <c r="AA493">
        <v>1</v>
      </c>
      <c r="AB493" s="10">
        <v>8586.2522987100001</v>
      </c>
      <c r="AC493" t="s">
        <v>122</v>
      </c>
      <c r="AD493" t="s">
        <v>109</v>
      </c>
      <c r="AE493" t="s">
        <v>133</v>
      </c>
      <c r="AF493" t="s">
        <v>121</v>
      </c>
      <c r="AG493" t="s">
        <v>109</v>
      </c>
      <c r="AH493" t="s">
        <v>109</v>
      </c>
      <c r="AI493">
        <v>0.32</v>
      </c>
      <c r="AJ493">
        <v>26084817.109999999</v>
      </c>
      <c r="AK493">
        <v>3.95</v>
      </c>
      <c r="AL493" t="s">
        <v>7</v>
      </c>
      <c r="AM493" t="s">
        <v>122</v>
      </c>
      <c r="AN493" s="9">
        <v>0</v>
      </c>
      <c r="AO493" t="s">
        <v>120</v>
      </c>
      <c r="AP493" t="s">
        <v>7</v>
      </c>
      <c r="AQ493">
        <v>1</v>
      </c>
      <c r="AR493">
        <v>1</v>
      </c>
      <c r="AS493" t="s">
        <v>133</v>
      </c>
      <c r="AT493" t="s">
        <v>123</v>
      </c>
      <c r="AU493" t="s">
        <v>350</v>
      </c>
      <c r="AV493" t="s">
        <v>439</v>
      </c>
      <c r="AW493" t="s">
        <v>7</v>
      </c>
      <c r="AX493" t="s">
        <v>122</v>
      </c>
      <c r="AY493" t="s">
        <v>109</v>
      </c>
      <c r="BA493">
        <v>8586.2522989999998</v>
      </c>
      <c r="BB493" t="s">
        <v>120</v>
      </c>
      <c r="BC493">
        <v>0</v>
      </c>
      <c r="BD493" t="s">
        <v>440</v>
      </c>
      <c r="BE493" t="s">
        <v>125</v>
      </c>
      <c r="BF493">
        <v>1</v>
      </c>
      <c r="BG493">
        <v>19717</v>
      </c>
      <c r="BH493">
        <v>1005199</v>
      </c>
      <c r="BI493" t="s">
        <v>109</v>
      </c>
      <c r="BJ493" t="s">
        <v>126</v>
      </c>
      <c r="BL493" t="s">
        <v>127</v>
      </c>
      <c r="BM493" t="s">
        <v>128</v>
      </c>
      <c r="BN493" t="s">
        <v>129</v>
      </c>
      <c r="BO493">
        <v>85948</v>
      </c>
      <c r="BQ493">
        <v>0</v>
      </c>
      <c r="BR493">
        <v>758456</v>
      </c>
      <c r="BS493" t="s">
        <v>130</v>
      </c>
      <c r="BT493">
        <v>0</v>
      </c>
      <c r="BU493" t="s">
        <v>109</v>
      </c>
      <c r="BV493">
        <v>0</v>
      </c>
      <c r="BW493">
        <v>3.95</v>
      </c>
      <c r="BX493" t="s">
        <v>12</v>
      </c>
      <c r="BY493" t="s">
        <v>254</v>
      </c>
      <c r="BZ493" t="s">
        <v>109</v>
      </c>
      <c r="CA493" t="s">
        <v>149</v>
      </c>
      <c r="CD493" t="s">
        <v>109</v>
      </c>
      <c r="CE493" t="s">
        <v>133</v>
      </c>
      <c r="CF493" t="s">
        <v>172</v>
      </c>
      <c r="CG493" t="s">
        <v>135</v>
      </c>
      <c r="CI493" t="s">
        <v>165</v>
      </c>
      <c r="CJ493" t="s">
        <v>155</v>
      </c>
      <c r="CM493" t="s">
        <v>7</v>
      </c>
    </row>
    <row r="494" spans="1:91">
      <c r="A494" t="s">
        <v>109</v>
      </c>
      <c r="B494" t="s">
        <v>156</v>
      </c>
      <c r="C494" t="s">
        <v>111</v>
      </c>
      <c r="D494" t="s">
        <v>157</v>
      </c>
      <c r="E494" t="s">
        <v>158</v>
      </c>
      <c r="F494" t="s">
        <v>159</v>
      </c>
      <c r="G494" t="s">
        <v>109</v>
      </c>
      <c r="H494">
        <v>1</v>
      </c>
      <c r="I494" s="9">
        <v>0</v>
      </c>
      <c r="J494">
        <v>1</v>
      </c>
      <c r="L494">
        <v>1735318</v>
      </c>
      <c r="M494" t="s">
        <v>7</v>
      </c>
      <c r="N494" t="s">
        <v>11</v>
      </c>
      <c r="O494" s="9">
        <v>0</v>
      </c>
      <c r="P494">
        <v>1734719</v>
      </c>
      <c r="S494" s="9">
        <v>0</v>
      </c>
      <c r="T494" s="10" t="s">
        <v>161</v>
      </c>
      <c r="U494">
        <v>1734719</v>
      </c>
      <c r="V494">
        <v>1</v>
      </c>
      <c r="X494" t="s">
        <v>119</v>
      </c>
      <c r="Y494">
        <v>0</v>
      </c>
      <c r="Z494" s="16">
        <v>1084011032</v>
      </c>
      <c r="AA494">
        <v>1</v>
      </c>
      <c r="AB494" s="15">
        <v>1084011032</v>
      </c>
      <c r="AC494" t="s">
        <v>120</v>
      </c>
      <c r="AF494" t="s">
        <v>146</v>
      </c>
      <c r="AI494">
        <v>0</v>
      </c>
      <c r="AJ494" s="9">
        <v>0</v>
      </c>
      <c r="AK494" s="9">
        <v>0</v>
      </c>
      <c r="AL494" t="s">
        <v>7</v>
      </c>
      <c r="AM494" t="s">
        <v>120</v>
      </c>
      <c r="AN494" s="9">
        <v>0</v>
      </c>
      <c r="AO494" t="s">
        <v>122</v>
      </c>
      <c r="AQ494">
        <v>0</v>
      </c>
      <c r="AR494" s="9">
        <v>0</v>
      </c>
      <c r="AT494" t="s">
        <v>123</v>
      </c>
      <c r="AU494" t="s">
        <v>157</v>
      </c>
      <c r="AX494" t="s">
        <v>122</v>
      </c>
      <c r="BA494">
        <v>0</v>
      </c>
      <c r="BB494" t="s">
        <v>120</v>
      </c>
      <c r="BC494">
        <v>0</v>
      </c>
      <c r="BD494" t="s">
        <v>440</v>
      </c>
      <c r="BE494" t="s">
        <v>125</v>
      </c>
      <c r="BF494">
        <v>1</v>
      </c>
      <c r="BG494">
        <v>19717</v>
      </c>
      <c r="BH494">
        <v>1005199</v>
      </c>
      <c r="BI494" t="s">
        <v>109</v>
      </c>
      <c r="BJ494" t="s">
        <v>126</v>
      </c>
      <c r="BL494" t="s">
        <v>127</v>
      </c>
      <c r="BM494" t="s">
        <v>128</v>
      </c>
      <c r="BN494" t="s">
        <v>129</v>
      </c>
      <c r="BO494">
        <v>85948</v>
      </c>
      <c r="BQ494">
        <v>1411</v>
      </c>
      <c r="BR494">
        <v>973931</v>
      </c>
      <c r="BS494" t="s">
        <v>130</v>
      </c>
      <c r="BT494">
        <v>0</v>
      </c>
      <c r="BU494" t="s">
        <v>109</v>
      </c>
      <c r="BV494">
        <v>0</v>
      </c>
      <c r="BW494" s="9">
        <v>0</v>
      </c>
      <c r="BX494" t="s">
        <v>163</v>
      </c>
      <c r="BZ494" t="s">
        <v>109</v>
      </c>
      <c r="CA494" t="s">
        <v>132</v>
      </c>
      <c r="CD494" t="s">
        <v>109</v>
      </c>
      <c r="CF494" t="s">
        <v>161</v>
      </c>
      <c r="CG494" t="s">
        <v>152</v>
      </c>
      <c r="CI494" t="s">
        <v>165</v>
      </c>
      <c r="CM494" t="s">
        <v>7</v>
      </c>
    </row>
    <row r="495" spans="1:91">
      <c r="A495" t="s">
        <v>109</v>
      </c>
      <c r="B495" t="s">
        <v>156</v>
      </c>
      <c r="C495" t="s">
        <v>175</v>
      </c>
      <c r="F495" t="s">
        <v>185</v>
      </c>
      <c r="G495" t="s">
        <v>109</v>
      </c>
      <c r="H495">
        <v>1</v>
      </c>
      <c r="I495" s="9">
        <v>0</v>
      </c>
      <c r="J495">
        <v>1</v>
      </c>
      <c r="L495">
        <v>1737108</v>
      </c>
      <c r="M495" t="s">
        <v>7</v>
      </c>
      <c r="N495" t="s">
        <v>186</v>
      </c>
      <c r="O495" s="9">
        <v>0</v>
      </c>
      <c r="P495">
        <v>1737103</v>
      </c>
      <c r="S495" s="9">
        <v>0</v>
      </c>
      <c r="T495" s="10" t="s">
        <v>161</v>
      </c>
      <c r="U495">
        <v>1737103</v>
      </c>
      <c r="V495">
        <v>1</v>
      </c>
      <c r="X495" t="s">
        <v>119</v>
      </c>
      <c r="Y495">
        <v>0</v>
      </c>
      <c r="Z495" s="16">
        <v>156.24</v>
      </c>
      <c r="AA495">
        <v>1</v>
      </c>
      <c r="AB495" s="10">
        <v>156.24</v>
      </c>
      <c r="AC495" t="s">
        <v>120</v>
      </c>
      <c r="AF495" t="s">
        <v>121</v>
      </c>
      <c r="AI495">
        <v>0</v>
      </c>
      <c r="AJ495" s="9">
        <v>0</v>
      </c>
      <c r="AK495" s="9">
        <v>0</v>
      </c>
      <c r="AL495" t="s">
        <v>7</v>
      </c>
      <c r="AM495" t="s">
        <v>120</v>
      </c>
      <c r="AN495" s="9">
        <v>0</v>
      </c>
      <c r="AO495" t="s">
        <v>122</v>
      </c>
      <c r="AQ495">
        <v>0</v>
      </c>
      <c r="AR495" s="9">
        <v>0</v>
      </c>
      <c r="AT495" t="s">
        <v>123</v>
      </c>
      <c r="AX495" t="s">
        <v>122</v>
      </c>
      <c r="BA495">
        <v>0</v>
      </c>
      <c r="BB495" t="s">
        <v>120</v>
      </c>
      <c r="BC495">
        <v>0</v>
      </c>
      <c r="BD495" t="s">
        <v>440</v>
      </c>
      <c r="BE495" t="s">
        <v>125</v>
      </c>
      <c r="BF495">
        <v>1</v>
      </c>
      <c r="BG495">
        <v>19717</v>
      </c>
      <c r="BH495">
        <v>1005199</v>
      </c>
      <c r="BI495" t="s">
        <v>109</v>
      </c>
      <c r="BJ495" t="s">
        <v>126</v>
      </c>
      <c r="BL495" t="s">
        <v>127</v>
      </c>
      <c r="BM495" t="s">
        <v>128</v>
      </c>
      <c r="BN495" t="s">
        <v>129</v>
      </c>
      <c r="BO495">
        <v>85948</v>
      </c>
      <c r="BQ495">
        <v>0</v>
      </c>
      <c r="BR495">
        <v>987718</v>
      </c>
      <c r="BS495" t="s">
        <v>130</v>
      </c>
      <c r="BT495">
        <v>0</v>
      </c>
      <c r="BU495" t="s">
        <v>223</v>
      </c>
      <c r="BV495">
        <v>0</v>
      </c>
      <c r="BW495" s="9">
        <v>0</v>
      </c>
      <c r="BX495" t="s">
        <v>190</v>
      </c>
      <c r="BZ495" t="s">
        <v>224</v>
      </c>
      <c r="CA495" t="s">
        <v>132</v>
      </c>
      <c r="CD495" t="s">
        <v>223</v>
      </c>
      <c r="CF495" t="s">
        <v>161</v>
      </c>
      <c r="CG495" t="s">
        <v>135</v>
      </c>
      <c r="CI495" t="s">
        <v>192</v>
      </c>
      <c r="CM495" t="s">
        <v>7</v>
      </c>
    </row>
    <row r="496" spans="1:91">
      <c r="A496" t="s">
        <v>109</v>
      </c>
      <c r="B496" t="s">
        <v>156</v>
      </c>
      <c r="C496" t="s">
        <v>175</v>
      </c>
      <c r="F496" t="s">
        <v>185</v>
      </c>
      <c r="G496" t="s">
        <v>109</v>
      </c>
      <c r="H496">
        <v>1</v>
      </c>
      <c r="I496" s="9">
        <v>0</v>
      </c>
      <c r="J496">
        <v>1</v>
      </c>
      <c r="L496">
        <v>1737227</v>
      </c>
      <c r="M496" t="s">
        <v>7</v>
      </c>
      <c r="N496" t="s">
        <v>186</v>
      </c>
      <c r="O496" s="9">
        <v>0</v>
      </c>
      <c r="P496">
        <v>1737222</v>
      </c>
      <c r="S496" s="9">
        <v>0</v>
      </c>
      <c r="T496" s="10" t="s">
        <v>161</v>
      </c>
      <c r="U496">
        <v>1737222</v>
      </c>
      <c r="V496">
        <v>1</v>
      </c>
      <c r="X496" t="s">
        <v>119</v>
      </c>
      <c r="Y496">
        <v>0</v>
      </c>
      <c r="Z496" s="16">
        <v>37625</v>
      </c>
      <c r="AA496">
        <v>1</v>
      </c>
      <c r="AB496" s="10">
        <v>37625</v>
      </c>
      <c r="AC496" t="s">
        <v>120</v>
      </c>
      <c r="AF496" t="s">
        <v>121</v>
      </c>
      <c r="AI496">
        <v>0</v>
      </c>
      <c r="AJ496" s="9">
        <v>0</v>
      </c>
      <c r="AK496" s="9">
        <v>0</v>
      </c>
      <c r="AL496" t="s">
        <v>7</v>
      </c>
      <c r="AM496" t="s">
        <v>120</v>
      </c>
      <c r="AN496" s="9">
        <v>0</v>
      </c>
      <c r="AO496" t="s">
        <v>122</v>
      </c>
      <c r="AQ496">
        <v>0</v>
      </c>
      <c r="AR496" s="9">
        <v>0</v>
      </c>
      <c r="AT496" t="s">
        <v>123</v>
      </c>
      <c r="AX496" t="s">
        <v>122</v>
      </c>
      <c r="BA496">
        <v>0</v>
      </c>
      <c r="BB496" t="s">
        <v>120</v>
      </c>
      <c r="BC496">
        <v>0</v>
      </c>
      <c r="BD496" t="s">
        <v>440</v>
      </c>
      <c r="BE496" t="s">
        <v>125</v>
      </c>
      <c r="BF496">
        <v>1</v>
      </c>
      <c r="BG496">
        <v>19717</v>
      </c>
      <c r="BH496">
        <v>1005199</v>
      </c>
      <c r="BI496" t="s">
        <v>109</v>
      </c>
      <c r="BJ496" t="s">
        <v>126</v>
      </c>
      <c r="BL496" t="s">
        <v>127</v>
      </c>
      <c r="BM496" t="s">
        <v>128</v>
      </c>
      <c r="BN496" t="s">
        <v>129</v>
      </c>
      <c r="BO496">
        <v>85948</v>
      </c>
      <c r="BQ496">
        <v>0</v>
      </c>
      <c r="BR496">
        <v>997681</v>
      </c>
      <c r="BS496" t="s">
        <v>130</v>
      </c>
      <c r="BT496">
        <v>0</v>
      </c>
      <c r="BU496" t="s">
        <v>223</v>
      </c>
      <c r="BV496">
        <v>0</v>
      </c>
      <c r="BW496" s="9">
        <v>0</v>
      </c>
      <c r="BX496" t="s">
        <v>190</v>
      </c>
      <c r="BZ496" t="s">
        <v>224</v>
      </c>
      <c r="CA496" t="s">
        <v>132</v>
      </c>
      <c r="CD496" t="s">
        <v>223</v>
      </c>
      <c r="CF496" t="s">
        <v>161</v>
      </c>
      <c r="CG496" t="s">
        <v>135</v>
      </c>
      <c r="CI496" t="s">
        <v>192</v>
      </c>
      <c r="CM496" t="s">
        <v>7</v>
      </c>
    </row>
    <row r="497" spans="1:91">
      <c r="A497" t="s">
        <v>109</v>
      </c>
      <c r="B497" t="s">
        <v>156</v>
      </c>
      <c r="C497" t="s">
        <v>175</v>
      </c>
      <c r="F497" t="s">
        <v>185</v>
      </c>
      <c r="G497" t="s">
        <v>109</v>
      </c>
      <c r="H497">
        <v>1</v>
      </c>
      <c r="I497" s="9">
        <v>0</v>
      </c>
      <c r="J497">
        <v>1</v>
      </c>
      <c r="L497">
        <v>1736917</v>
      </c>
      <c r="M497" t="s">
        <v>7</v>
      </c>
      <c r="N497" t="s">
        <v>186</v>
      </c>
      <c r="O497" s="9">
        <v>0</v>
      </c>
      <c r="P497">
        <v>1736912</v>
      </c>
      <c r="S497" s="9">
        <v>0</v>
      </c>
      <c r="T497" s="10" t="s">
        <v>161</v>
      </c>
      <c r="U497">
        <v>1736912</v>
      </c>
      <c r="V497">
        <v>1</v>
      </c>
      <c r="X497" t="s">
        <v>119</v>
      </c>
      <c r="Y497">
        <v>0</v>
      </c>
      <c r="Z497" s="16">
        <v>12931.11</v>
      </c>
      <c r="AA497">
        <v>1</v>
      </c>
      <c r="AB497" s="10">
        <v>12931.11</v>
      </c>
      <c r="AC497" t="s">
        <v>120</v>
      </c>
      <c r="AF497" t="s">
        <v>121</v>
      </c>
      <c r="AI497">
        <v>0</v>
      </c>
      <c r="AJ497" s="9">
        <v>0</v>
      </c>
      <c r="AK497" s="9">
        <v>0</v>
      </c>
      <c r="AL497" t="s">
        <v>7</v>
      </c>
      <c r="AM497" t="s">
        <v>120</v>
      </c>
      <c r="AN497" s="9">
        <v>0</v>
      </c>
      <c r="AO497" t="s">
        <v>122</v>
      </c>
      <c r="AQ497">
        <v>0</v>
      </c>
      <c r="AR497" s="9">
        <v>0</v>
      </c>
      <c r="AT497" t="s">
        <v>123</v>
      </c>
      <c r="AX497" t="s">
        <v>122</v>
      </c>
      <c r="BA497">
        <v>0</v>
      </c>
      <c r="BB497" t="s">
        <v>120</v>
      </c>
      <c r="BC497">
        <v>0</v>
      </c>
      <c r="BD497" t="s">
        <v>440</v>
      </c>
      <c r="BE497" t="s">
        <v>125</v>
      </c>
      <c r="BF497">
        <v>1</v>
      </c>
      <c r="BG497">
        <v>19717</v>
      </c>
      <c r="BH497">
        <v>1005199</v>
      </c>
      <c r="BI497" t="s">
        <v>109</v>
      </c>
      <c r="BJ497" t="s">
        <v>126</v>
      </c>
      <c r="BL497" t="s">
        <v>127</v>
      </c>
      <c r="BM497" t="s">
        <v>128</v>
      </c>
      <c r="BN497" t="s">
        <v>129</v>
      </c>
      <c r="BO497">
        <v>85948</v>
      </c>
      <c r="BQ497">
        <v>0</v>
      </c>
      <c r="BR497">
        <v>985737</v>
      </c>
      <c r="BS497" t="s">
        <v>130</v>
      </c>
      <c r="BT497">
        <v>0</v>
      </c>
      <c r="BU497" t="s">
        <v>608</v>
      </c>
      <c r="BV497">
        <v>0</v>
      </c>
      <c r="BW497" s="9">
        <v>0</v>
      </c>
      <c r="BX497" t="s">
        <v>190</v>
      </c>
      <c r="BZ497" t="s">
        <v>609</v>
      </c>
      <c r="CA497" t="s">
        <v>132</v>
      </c>
      <c r="CD497" t="s">
        <v>608</v>
      </c>
      <c r="CF497" t="s">
        <v>161</v>
      </c>
      <c r="CG497" t="s">
        <v>135</v>
      </c>
      <c r="CI497" t="s">
        <v>192</v>
      </c>
      <c r="CM497" t="s">
        <v>7</v>
      </c>
    </row>
    <row r="498" spans="1:91">
      <c r="A498" t="s">
        <v>109</v>
      </c>
      <c r="B498" t="s">
        <v>156</v>
      </c>
      <c r="C498" t="s">
        <v>175</v>
      </c>
      <c r="F498" t="s">
        <v>185</v>
      </c>
      <c r="G498" t="s">
        <v>109</v>
      </c>
      <c r="H498">
        <v>1</v>
      </c>
      <c r="I498" s="9">
        <v>0</v>
      </c>
      <c r="J498">
        <v>1</v>
      </c>
      <c r="L498">
        <v>1736715</v>
      </c>
      <c r="M498" t="s">
        <v>7</v>
      </c>
      <c r="N498" t="s">
        <v>186</v>
      </c>
      <c r="O498" s="9">
        <v>0</v>
      </c>
      <c r="P498">
        <v>1736664</v>
      </c>
      <c r="S498" s="9">
        <v>0</v>
      </c>
      <c r="T498" s="10" t="s">
        <v>161</v>
      </c>
      <c r="U498">
        <v>1736664</v>
      </c>
      <c r="V498">
        <v>1</v>
      </c>
      <c r="X498" t="s">
        <v>119</v>
      </c>
      <c r="Y498">
        <v>0</v>
      </c>
      <c r="Z498" s="16">
        <v>3341.35</v>
      </c>
      <c r="AA498">
        <v>1</v>
      </c>
      <c r="AB498" s="10">
        <v>3341.35</v>
      </c>
      <c r="AC498" t="s">
        <v>120</v>
      </c>
      <c r="AF498" t="s">
        <v>121</v>
      </c>
      <c r="AI498">
        <v>0</v>
      </c>
      <c r="AJ498" s="9">
        <v>0</v>
      </c>
      <c r="AK498" s="9">
        <v>0</v>
      </c>
      <c r="AL498" t="s">
        <v>7</v>
      </c>
      <c r="AM498" t="s">
        <v>120</v>
      </c>
      <c r="AN498" s="9">
        <v>0</v>
      </c>
      <c r="AO498" t="s">
        <v>122</v>
      </c>
      <c r="AQ498">
        <v>0</v>
      </c>
      <c r="AR498" s="9">
        <v>0</v>
      </c>
      <c r="AT498" t="s">
        <v>123</v>
      </c>
      <c r="AX498" t="s">
        <v>122</v>
      </c>
      <c r="BA498">
        <v>0</v>
      </c>
      <c r="BB498" t="s">
        <v>120</v>
      </c>
      <c r="BC498">
        <v>0</v>
      </c>
      <c r="BD498" t="s">
        <v>440</v>
      </c>
      <c r="BE498" t="s">
        <v>125</v>
      </c>
      <c r="BF498">
        <v>1</v>
      </c>
      <c r="BG498">
        <v>19717</v>
      </c>
      <c r="BH498">
        <v>1005199</v>
      </c>
      <c r="BI498" t="s">
        <v>109</v>
      </c>
      <c r="BJ498" t="s">
        <v>126</v>
      </c>
      <c r="BL498" t="s">
        <v>127</v>
      </c>
      <c r="BM498" t="s">
        <v>128</v>
      </c>
      <c r="BN498" t="s">
        <v>129</v>
      </c>
      <c r="BO498">
        <v>85948</v>
      </c>
      <c r="BQ498">
        <v>0</v>
      </c>
      <c r="BR498">
        <v>993701</v>
      </c>
      <c r="BS498" t="s">
        <v>130</v>
      </c>
      <c r="BT498">
        <v>0</v>
      </c>
      <c r="BU498" t="s">
        <v>231</v>
      </c>
      <c r="BV498">
        <v>0</v>
      </c>
      <c r="BW498" s="9">
        <v>0</v>
      </c>
      <c r="BX498" t="s">
        <v>190</v>
      </c>
      <c r="BZ498" t="s">
        <v>610</v>
      </c>
      <c r="CA498" t="s">
        <v>132</v>
      </c>
      <c r="CD498" t="s">
        <v>231</v>
      </c>
      <c r="CF498" t="s">
        <v>161</v>
      </c>
      <c r="CG498" t="s">
        <v>135</v>
      </c>
      <c r="CI498" t="s">
        <v>192</v>
      </c>
      <c r="CM498" t="s">
        <v>7</v>
      </c>
    </row>
    <row r="499" spans="1:91">
      <c r="A499" t="s">
        <v>109</v>
      </c>
      <c r="B499" t="s">
        <v>156</v>
      </c>
      <c r="C499" t="s">
        <v>175</v>
      </c>
      <c r="F499" t="s">
        <v>185</v>
      </c>
      <c r="G499" t="s">
        <v>109</v>
      </c>
      <c r="H499">
        <v>1</v>
      </c>
      <c r="I499" s="9">
        <v>0</v>
      </c>
      <c r="J499">
        <v>1</v>
      </c>
      <c r="L499">
        <v>1737068</v>
      </c>
      <c r="M499" t="s">
        <v>7</v>
      </c>
      <c r="N499" t="s">
        <v>186</v>
      </c>
      <c r="O499" s="9">
        <v>0</v>
      </c>
      <c r="P499">
        <v>1737063</v>
      </c>
      <c r="S499" s="9">
        <v>0</v>
      </c>
      <c r="T499" s="10" t="s">
        <v>161</v>
      </c>
      <c r="U499">
        <v>1737063</v>
      </c>
      <c r="V499">
        <v>1</v>
      </c>
      <c r="X499" t="s">
        <v>119</v>
      </c>
      <c r="Y499">
        <v>0</v>
      </c>
      <c r="Z499" s="16">
        <v>129646.07</v>
      </c>
      <c r="AA499">
        <v>1</v>
      </c>
      <c r="AB499" s="10">
        <v>129646.07</v>
      </c>
      <c r="AC499" t="s">
        <v>120</v>
      </c>
      <c r="AF499" t="s">
        <v>121</v>
      </c>
      <c r="AI499">
        <v>0</v>
      </c>
      <c r="AJ499" s="9">
        <v>0</v>
      </c>
      <c r="AK499" s="9">
        <v>0</v>
      </c>
      <c r="AL499" t="s">
        <v>7</v>
      </c>
      <c r="AM499" t="s">
        <v>120</v>
      </c>
      <c r="AN499" s="9">
        <v>0</v>
      </c>
      <c r="AO499" t="s">
        <v>122</v>
      </c>
      <c r="AQ499">
        <v>0</v>
      </c>
      <c r="AR499" s="9">
        <v>0</v>
      </c>
      <c r="AT499" t="s">
        <v>123</v>
      </c>
      <c r="AX499" t="s">
        <v>122</v>
      </c>
      <c r="BA499">
        <v>0</v>
      </c>
      <c r="BB499" t="s">
        <v>120</v>
      </c>
      <c r="BC499">
        <v>0</v>
      </c>
      <c r="BD499" t="s">
        <v>440</v>
      </c>
      <c r="BE499" t="s">
        <v>125</v>
      </c>
      <c r="BF499">
        <v>1</v>
      </c>
      <c r="BG499">
        <v>19717</v>
      </c>
      <c r="BH499">
        <v>1005199</v>
      </c>
      <c r="BI499" t="s">
        <v>109</v>
      </c>
      <c r="BJ499" t="s">
        <v>126</v>
      </c>
      <c r="BL499" t="s">
        <v>127</v>
      </c>
      <c r="BM499" t="s">
        <v>128</v>
      </c>
      <c r="BN499" t="s">
        <v>129</v>
      </c>
      <c r="BO499">
        <v>85948</v>
      </c>
      <c r="BQ499">
        <v>0</v>
      </c>
      <c r="BR499">
        <v>976829</v>
      </c>
      <c r="BS499" t="s">
        <v>130</v>
      </c>
      <c r="BT499">
        <v>0</v>
      </c>
      <c r="BU499" t="s">
        <v>611</v>
      </c>
      <c r="BV499">
        <v>0</v>
      </c>
      <c r="BW499" s="9">
        <v>0</v>
      </c>
      <c r="BX499" t="s">
        <v>190</v>
      </c>
      <c r="BZ499" t="s">
        <v>612</v>
      </c>
      <c r="CA499" t="s">
        <v>132</v>
      </c>
      <c r="CD499" t="s">
        <v>611</v>
      </c>
      <c r="CF499" t="s">
        <v>161</v>
      </c>
      <c r="CG499" t="s">
        <v>135</v>
      </c>
      <c r="CI499" t="s">
        <v>192</v>
      </c>
      <c r="CM499" t="s">
        <v>7</v>
      </c>
    </row>
    <row r="500" spans="1:91">
      <c r="A500" t="s">
        <v>109</v>
      </c>
      <c r="B500" t="s">
        <v>156</v>
      </c>
      <c r="C500" t="s">
        <v>175</v>
      </c>
      <c r="F500" t="s">
        <v>185</v>
      </c>
      <c r="G500" t="s">
        <v>109</v>
      </c>
      <c r="H500">
        <v>1</v>
      </c>
      <c r="I500" s="9">
        <v>0</v>
      </c>
      <c r="J500">
        <v>1</v>
      </c>
      <c r="L500">
        <v>1735814</v>
      </c>
      <c r="M500" t="s">
        <v>7</v>
      </c>
      <c r="N500" t="s">
        <v>451</v>
      </c>
      <c r="O500" s="9">
        <v>0</v>
      </c>
      <c r="P500">
        <v>1735303</v>
      </c>
      <c r="S500" s="9">
        <v>0</v>
      </c>
      <c r="T500" s="10" t="s">
        <v>161</v>
      </c>
      <c r="U500">
        <v>1735303</v>
      </c>
      <c r="V500">
        <v>1</v>
      </c>
      <c r="X500" t="s">
        <v>119</v>
      </c>
      <c r="Y500">
        <v>0</v>
      </c>
      <c r="Z500" s="16">
        <v>10107.86</v>
      </c>
      <c r="AA500">
        <v>1</v>
      </c>
      <c r="AB500" s="10">
        <v>10107.86</v>
      </c>
      <c r="AC500" t="s">
        <v>120</v>
      </c>
      <c r="AF500" t="s">
        <v>121</v>
      </c>
      <c r="AI500">
        <v>0</v>
      </c>
      <c r="AJ500" s="9">
        <v>0</v>
      </c>
      <c r="AK500" s="9">
        <v>0</v>
      </c>
      <c r="AL500" t="s">
        <v>7</v>
      </c>
      <c r="AM500" t="s">
        <v>120</v>
      </c>
      <c r="AN500" s="9">
        <v>0</v>
      </c>
      <c r="AO500" t="s">
        <v>122</v>
      </c>
      <c r="AQ500">
        <v>0</v>
      </c>
      <c r="AR500" s="9">
        <v>0</v>
      </c>
      <c r="AT500" t="s">
        <v>123</v>
      </c>
      <c r="AX500" t="s">
        <v>122</v>
      </c>
      <c r="BA500">
        <v>0</v>
      </c>
      <c r="BB500" t="s">
        <v>120</v>
      </c>
      <c r="BC500">
        <v>0</v>
      </c>
      <c r="BD500" t="s">
        <v>440</v>
      </c>
      <c r="BE500" t="s">
        <v>125</v>
      </c>
      <c r="BF500">
        <v>1</v>
      </c>
      <c r="BG500">
        <v>19717</v>
      </c>
      <c r="BH500">
        <v>1005199</v>
      </c>
      <c r="BI500" t="s">
        <v>109</v>
      </c>
      <c r="BJ500" t="s">
        <v>126</v>
      </c>
      <c r="BL500" t="s">
        <v>127</v>
      </c>
      <c r="BM500" t="s">
        <v>128</v>
      </c>
      <c r="BN500" t="s">
        <v>129</v>
      </c>
      <c r="BO500">
        <v>85948</v>
      </c>
      <c r="BQ500">
        <v>0</v>
      </c>
      <c r="BR500">
        <v>977004</v>
      </c>
      <c r="BS500" t="s">
        <v>130</v>
      </c>
      <c r="BT500">
        <v>0</v>
      </c>
      <c r="BU500" t="s">
        <v>613</v>
      </c>
      <c r="BV500">
        <v>0</v>
      </c>
      <c r="BW500" s="9">
        <v>0</v>
      </c>
      <c r="BX500" t="s">
        <v>190</v>
      </c>
      <c r="BZ500" t="s">
        <v>614</v>
      </c>
      <c r="CA500" t="s">
        <v>132</v>
      </c>
      <c r="CD500" t="s">
        <v>613</v>
      </c>
      <c r="CF500" t="s">
        <v>161</v>
      </c>
      <c r="CG500" t="s">
        <v>135</v>
      </c>
      <c r="CI500" t="s">
        <v>278</v>
      </c>
      <c r="CM500" t="s">
        <v>7</v>
      </c>
    </row>
    <row r="501" spans="1:91">
      <c r="A501" t="s">
        <v>109</v>
      </c>
      <c r="B501" t="s">
        <v>174</v>
      </c>
      <c r="C501" t="s">
        <v>175</v>
      </c>
      <c r="D501" t="s">
        <v>197</v>
      </c>
      <c r="E501" t="s">
        <v>176</v>
      </c>
      <c r="F501" t="s">
        <v>113</v>
      </c>
      <c r="G501" t="s">
        <v>109</v>
      </c>
      <c r="H501">
        <v>1</v>
      </c>
      <c r="I501" s="9">
        <v>0</v>
      </c>
      <c r="J501">
        <v>1</v>
      </c>
      <c r="L501">
        <v>1743585</v>
      </c>
      <c r="M501" t="s">
        <v>7</v>
      </c>
      <c r="N501" t="s">
        <v>469</v>
      </c>
      <c r="O501" s="9">
        <v>0</v>
      </c>
      <c r="P501">
        <v>1748712</v>
      </c>
      <c r="Q501" t="s">
        <v>116</v>
      </c>
      <c r="S501">
        <v>3.74614</v>
      </c>
      <c r="T501" s="10" t="s">
        <v>280</v>
      </c>
      <c r="U501">
        <v>1748712</v>
      </c>
      <c r="V501">
        <v>1</v>
      </c>
      <c r="W501" t="s">
        <v>200</v>
      </c>
      <c r="X501" t="s">
        <v>119</v>
      </c>
      <c r="Y501">
        <v>146</v>
      </c>
      <c r="Z501" s="16">
        <v>33501.83</v>
      </c>
      <c r="AA501">
        <v>1</v>
      </c>
      <c r="AB501" s="10">
        <v>33501.83</v>
      </c>
      <c r="AC501" t="s">
        <v>120</v>
      </c>
      <c r="AD501" t="s">
        <v>483</v>
      </c>
      <c r="AE501" t="s">
        <v>109</v>
      </c>
      <c r="AF501" t="s">
        <v>121</v>
      </c>
      <c r="AG501" t="s">
        <v>484</v>
      </c>
      <c r="AI501">
        <v>0.42825999999999997</v>
      </c>
      <c r="AJ501">
        <v>1978901.3</v>
      </c>
      <c r="AK501">
        <v>4.1744000000000003</v>
      </c>
      <c r="AL501" t="s">
        <v>7</v>
      </c>
      <c r="AM501" t="s">
        <v>120</v>
      </c>
      <c r="AN501">
        <v>3.74614</v>
      </c>
      <c r="AO501" t="s">
        <v>120</v>
      </c>
      <c r="AP501" t="s">
        <v>7</v>
      </c>
      <c r="AQ501">
        <v>1</v>
      </c>
      <c r="AR501">
        <v>1</v>
      </c>
      <c r="AS501" t="s">
        <v>484</v>
      </c>
      <c r="AT501" t="s">
        <v>123</v>
      </c>
      <c r="AU501" t="s">
        <v>113</v>
      </c>
      <c r="AV501" t="s">
        <v>485</v>
      </c>
      <c r="AW501" t="s">
        <v>7</v>
      </c>
      <c r="AX501" t="s">
        <v>122</v>
      </c>
      <c r="AY501" t="s">
        <v>484</v>
      </c>
      <c r="BA501">
        <v>33501.83</v>
      </c>
      <c r="BB501" t="s">
        <v>120</v>
      </c>
      <c r="BC501">
        <v>0</v>
      </c>
      <c r="BE501" t="s">
        <v>125</v>
      </c>
      <c r="BF501">
        <v>1</v>
      </c>
      <c r="BG501">
        <v>19717</v>
      </c>
      <c r="BH501">
        <v>1005199</v>
      </c>
      <c r="BI501" t="s">
        <v>109</v>
      </c>
      <c r="BJ501" t="s">
        <v>126</v>
      </c>
      <c r="BL501" t="s">
        <v>127</v>
      </c>
      <c r="BM501" t="s">
        <v>128</v>
      </c>
      <c r="BN501" t="s">
        <v>129</v>
      </c>
      <c r="BO501">
        <v>85948</v>
      </c>
      <c r="BQ501">
        <v>0</v>
      </c>
      <c r="BR501">
        <v>823683</v>
      </c>
      <c r="BS501" t="s">
        <v>130</v>
      </c>
      <c r="BT501">
        <v>0</v>
      </c>
      <c r="BU501" t="s">
        <v>109</v>
      </c>
      <c r="BV501">
        <v>0</v>
      </c>
      <c r="BW501">
        <v>4.1744000000000003</v>
      </c>
      <c r="BX501" t="s">
        <v>448</v>
      </c>
      <c r="BY501" t="s">
        <v>486</v>
      </c>
      <c r="BZ501" t="s">
        <v>483</v>
      </c>
      <c r="CA501" t="s">
        <v>149</v>
      </c>
      <c r="CD501" t="s">
        <v>486</v>
      </c>
      <c r="CE501" t="s">
        <v>487</v>
      </c>
      <c r="CF501" t="s">
        <v>172</v>
      </c>
      <c r="CG501" t="s">
        <v>135</v>
      </c>
      <c r="CI501" t="s">
        <v>281</v>
      </c>
      <c r="CM501" t="s">
        <v>7</v>
      </c>
    </row>
    <row r="502" spans="1:91">
      <c r="A502" t="s">
        <v>109</v>
      </c>
      <c r="B502" t="s">
        <v>110</v>
      </c>
      <c r="C502" t="s">
        <v>111</v>
      </c>
      <c r="D502" t="s">
        <v>112</v>
      </c>
      <c r="F502" t="s">
        <v>113</v>
      </c>
      <c r="G502" t="s">
        <v>109</v>
      </c>
      <c r="H502">
        <v>1</v>
      </c>
      <c r="I502" s="9">
        <v>0</v>
      </c>
      <c r="J502">
        <v>1</v>
      </c>
      <c r="L502">
        <v>1739903</v>
      </c>
      <c r="M502" t="s">
        <v>7</v>
      </c>
      <c r="N502" t="s">
        <v>451</v>
      </c>
      <c r="O502" s="9">
        <v>0</v>
      </c>
      <c r="P502">
        <v>1741508</v>
      </c>
      <c r="Q502" t="s">
        <v>116</v>
      </c>
      <c r="S502" s="9">
        <v>0</v>
      </c>
      <c r="T502" s="10" t="s">
        <v>272</v>
      </c>
      <c r="U502">
        <v>1741508</v>
      </c>
      <c r="V502">
        <v>1</v>
      </c>
      <c r="W502" t="s">
        <v>118</v>
      </c>
      <c r="X502" t="s">
        <v>119</v>
      </c>
      <c r="Y502">
        <v>0</v>
      </c>
      <c r="Z502" s="16">
        <v>-1464.25</v>
      </c>
      <c r="AA502">
        <v>1</v>
      </c>
      <c r="AB502" s="10">
        <v>-1464.25</v>
      </c>
      <c r="AC502" t="s">
        <v>120</v>
      </c>
      <c r="AF502" t="s">
        <v>121</v>
      </c>
      <c r="AI502">
        <v>0</v>
      </c>
      <c r="AJ502" s="9">
        <v>0</v>
      </c>
      <c r="AK502" s="9">
        <v>0</v>
      </c>
      <c r="AL502" t="s">
        <v>7</v>
      </c>
      <c r="AM502" t="s">
        <v>120</v>
      </c>
      <c r="AN502" s="9">
        <v>0</v>
      </c>
      <c r="AO502" t="s">
        <v>122</v>
      </c>
      <c r="AP502" t="s">
        <v>7</v>
      </c>
      <c r="AQ502">
        <v>1</v>
      </c>
      <c r="AR502">
        <v>1</v>
      </c>
      <c r="AT502" t="s">
        <v>123</v>
      </c>
      <c r="AU502" t="s">
        <v>124</v>
      </c>
      <c r="AX502" t="s">
        <v>122</v>
      </c>
      <c r="BA502">
        <v>-1464.25</v>
      </c>
      <c r="BB502" t="s">
        <v>120</v>
      </c>
      <c r="BC502">
        <v>0</v>
      </c>
      <c r="BE502" t="s">
        <v>125</v>
      </c>
      <c r="BF502">
        <v>1</v>
      </c>
      <c r="BG502">
        <v>19717</v>
      </c>
      <c r="BH502">
        <v>1005199</v>
      </c>
      <c r="BI502" t="s">
        <v>109</v>
      </c>
      <c r="BJ502" t="s">
        <v>126</v>
      </c>
      <c r="BL502" t="s">
        <v>127</v>
      </c>
      <c r="BM502" t="s">
        <v>128</v>
      </c>
      <c r="BN502" t="s">
        <v>129</v>
      </c>
      <c r="BO502">
        <v>85948</v>
      </c>
      <c r="BQ502">
        <v>1370</v>
      </c>
      <c r="BR502">
        <v>523807</v>
      </c>
      <c r="BS502" t="s">
        <v>130</v>
      </c>
      <c r="BT502">
        <v>0</v>
      </c>
      <c r="BU502" t="s">
        <v>109</v>
      </c>
      <c r="BV502">
        <v>0</v>
      </c>
      <c r="BW502" s="9">
        <v>0</v>
      </c>
      <c r="BX502" t="s">
        <v>190</v>
      </c>
      <c r="BY502" t="s">
        <v>201</v>
      </c>
      <c r="BZ502" t="s">
        <v>109</v>
      </c>
      <c r="CA502" t="s">
        <v>132</v>
      </c>
      <c r="CD502" t="s">
        <v>201</v>
      </c>
      <c r="CE502" t="s">
        <v>133</v>
      </c>
      <c r="CF502" t="s">
        <v>172</v>
      </c>
      <c r="CG502" t="s">
        <v>135</v>
      </c>
      <c r="CI502" t="s">
        <v>278</v>
      </c>
      <c r="CM502" t="s">
        <v>7</v>
      </c>
    </row>
    <row r="503" spans="1:91">
      <c r="A503" t="s">
        <v>109</v>
      </c>
      <c r="B503" t="s">
        <v>110</v>
      </c>
      <c r="C503" t="s">
        <v>111</v>
      </c>
      <c r="D503" t="s">
        <v>112</v>
      </c>
      <c r="F503" t="s">
        <v>113</v>
      </c>
      <c r="G503" t="s">
        <v>109</v>
      </c>
      <c r="H503">
        <v>1</v>
      </c>
      <c r="I503" s="9">
        <v>0</v>
      </c>
      <c r="J503">
        <v>1</v>
      </c>
      <c r="L503">
        <v>1739111</v>
      </c>
      <c r="M503" t="s">
        <v>7</v>
      </c>
      <c r="N503" t="s">
        <v>451</v>
      </c>
      <c r="O503" s="9">
        <v>0</v>
      </c>
      <c r="P503">
        <v>1739994</v>
      </c>
      <c r="Q503" t="s">
        <v>116</v>
      </c>
      <c r="S503" s="9">
        <v>0</v>
      </c>
      <c r="T503" s="10" t="s">
        <v>280</v>
      </c>
      <c r="U503">
        <v>1739994</v>
      </c>
      <c r="V503">
        <v>1</v>
      </c>
      <c r="W503" t="s">
        <v>118</v>
      </c>
      <c r="X503" t="s">
        <v>137</v>
      </c>
      <c r="Y503">
        <v>0</v>
      </c>
      <c r="Z503" s="16">
        <v>34755.769999999997</v>
      </c>
      <c r="AA503">
        <v>1</v>
      </c>
      <c r="AB503" s="10">
        <v>34755.769999999997</v>
      </c>
      <c r="AC503" t="s">
        <v>120</v>
      </c>
      <c r="AF503" t="s">
        <v>121</v>
      </c>
      <c r="AI503">
        <v>0</v>
      </c>
      <c r="AJ503" s="9">
        <v>0</v>
      </c>
      <c r="AK503" s="9">
        <v>0</v>
      </c>
      <c r="AL503" t="s">
        <v>7</v>
      </c>
      <c r="AM503" t="s">
        <v>120</v>
      </c>
      <c r="AN503" s="9">
        <v>0</v>
      </c>
      <c r="AO503" t="s">
        <v>122</v>
      </c>
      <c r="AP503" t="s">
        <v>7</v>
      </c>
      <c r="AQ503">
        <v>1</v>
      </c>
      <c r="AR503">
        <v>1</v>
      </c>
      <c r="AT503" t="s">
        <v>123</v>
      </c>
      <c r="AU503" t="s">
        <v>124</v>
      </c>
      <c r="AX503" t="s">
        <v>120</v>
      </c>
      <c r="BA503">
        <v>34755.769999999997</v>
      </c>
      <c r="BB503" t="s">
        <v>120</v>
      </c>
      <c r="BC503">
        <v>0</v>
      </c>
      <c r="BE503" t="s">
        <v>125</v>
      </c>
      <c r="BF503">
        <v>1</v>
      </c>
      <c r="BG503">
        <v>19717</v>
      </c>
      <c r="BH503">
        <v>1005199</v>
      </c>
      <c r="BI503" t="s">
        <v>109</v>
      </c>
      <c r="BJ503" t="s">
        <v>126</v>
      </c>
      <c r="BL503" t="s">
        <v>127</v>
      </c>
      <c r="BM503" t="s">
        <v>128</v>
      </c>
      <c r="BN503" t="s">
        <v>129</v>
      </c>
      <c r="BO503">
        <v>85948</v>
      </c>
      <c r="BQ503">
        <v>0</v>
      </c>
      <c r="BR503">
        <v>526414</v>
      </c>
      <c r="BS503" t="s">
        <v>130</v>
      </c>
      <c r="BT503">
        <v>0</v>
      </c>
      <c r="BU503" t="s">
        <v>109</v>
      </c>
      <c r="BV503">
        <v>0</v>
      </c>
      <c r="BW503" s="9">
        <v>0</v>
      </c>
      <c r="BX503" t="s">
        <v>445</v>
      </c>
      <c r="BY503" t="s">
        <v>554</v>
      </c>
      <c r="BZ503" t="s">
        <v>109</v>
      </c>
      <c r="CA503" t="s">
        <v>132</v>
      </c>
      <c r="CD503" t="s">
        <v>554</v>
      </c>
      <c r="CE503" t="s">
        <v>133</v>
      </c>
      <c r="CF503" t="s">
        <v>172</v>
      </c>
      <c r="CG503" t="s">
        <v>135</v>
      </c>
      <c r="CI503" t="s">
        <v>278</v>
      </c>
      <c r="CM503" t="s">
        <v>7</v>
      </c>
    </row>
    <row r="504" spans="1:91">
      <c r="A504" t="s">
        <v>109</v>
      </c>
      <c r="B504" t="s">
        <v>110</v>
      </c>
      <c r="C504" t="s">
        <v>111</v>
      </c>
      <c r="D504" t="s">
        <v>112</v>
      </c>
      <c r="F504" t="s">
        <v>113</v>
      </c>
      <c r="G504" t="s">
        <v>109</v>
      </c>
      <c r="H504">
        <v>1</v>
      </c>
      <c r="I504" s="9">
        <v>0</v>
      </c>
      <c r="J504">
        <v>1</v>
      </c>
      <c r="L504">
        <v>1739103</v>
      </c>
      <c r="M504" t="s">
        <v>7</v>
      </c>
      <c r="N504" t="s">
        <v>445</v>
      </c>
      <c r="O504" s="9">
        <v>0</v>
      </c>
      <c r="P504">
        <v>1739976</v>
      </c>
      <c r="Q504" t="s">
        <v>116</v>
      </c>
      <c r="S504" s="9">
        <v>0</v>
      </c>
      <c r="T504" s="10" t="s">
        <v>280</v>
      </c>
      <c r="U504">
        <v>1739976</v>
      </c>
      <c r="V504">
        <v>1</v>
      </c>
      <c r="W504" t="s">
        <v>118</v>
      </c>
      <c r="X504" t="s">
        <v>119</v>
      </c>
      <c r="Y504">
        <v>0</v>
      </c>
      <c r="Z504" s="16">
        <v>-1117505.1499999999</v>
      </c>
      <c r="AA504">
        <v>1</v>
      </c>
      <c r="AB504" s="10">
        <v>-1117505.1499999999</v>
      </c>
      <c r="AC504" t="s">
        <v>120</v>
      </c>
      <c r="AF504" t="s">
        <v>121</v>
      </c>
      <c r="AI504">
        <v>0</v>
      </c>
      <c r="AJ504" s="9">
        <v>0</v>
      </c>
      <c r="AK504" s="9">
        <v>0</v>
      </c>
      <c r="AL504" t="s">
        <v>7</v>
      </c>
      <c r="AM504" t="s">
        <v>120</v>
      </c>
      <c r="AN504" s="9">
        <v>0</v>
      </c>
      <c r="AO504" t="s">
        <v>122</v>
      </c>
      <c r="AP504" t="s">
        <v>7</v>
      </c>
      <c r="AQ504">
        <v>1</v>
      </c>
      <c r="AR504">
        <v>1</v>
      </c>
      <c r="AT504" t="s">
        <v>123</v>
      </c>
      <c r="AU504" t="s">
        <v>124</v>
      </c>
      <c r="AX504" t="s">
        <v>120</v>
      </c>
      <c r="BA504">
        <v>-1117505.1499999999</v>
      </c>
      <c r="BB504" t="s">
        <v>120</v>
      </c>
      <c r="BC504">
        <v>0</v>
      </c>
      <c r="BE504" t="s">
        <v>125</v>
      </c>
      <c r="BF504">
        <v>1</v>
      </c>
      <c r="BG504">
        <v>19717</v>
      </c>
      <c r="BH504">
        <v>1005199</v>
      </c>
      <c r="BI504" t="s">
        <v>109</v>
      </c>
      <c r="BJ504" t="s">
        <v>126</v>
      </c>
      <c r="BL504" t="s">
        <v>127</v>
      </c>
      <c r="BM504" t="s">
        <v>128</v>
      </c>
      <c r="BN504" t="s">
        <v>129</v>
      </c>
      <c r="BO504">
        <v>85948</v>
      </c>
      <c r="BQ504">
        <v>0</v>
      </c>
      <c r="BR504">
        <v>526587</v>
      </c>
      <c r="BS504" t="s">
        <v>130</v>
      </c>
      <c r="BT504">
        <v>0</v>
      </c>
      <c r="BU504" t="s">
        <v>109</v>
      </c>
      <c r="BV504">
        <v>0</v>
      </c>
      <c r="BW504" s="9">
        <v>0</v>
      </c>
      <c r="BX504" t="s">
        <v>451</v>
      </c>
      <c r="BY504" t="s">
        <v>506</v>
      </c>
      <c r="BZ504" t="s">
        <v>109</v>
      </c>
      <c r="CA504" t="s">
        <v>149</v>
      </c>
      <c r="CD504" t="s">
        <v>506</v>
      </c>
      <c r="CE504" t="s">
        <v>133</v>
      </c>
      <c r="CF504" t="s">
        <v>172</v>
      </c>
      <c r="CG504" t="s">
        <v>135</v>
      </c>
      <c r="CI504" t="s">
        <v>281</v>
      </c>
      <c r="CM504" t="s">
        <v>7</v>
      </c>
    </row>
    <row r="505" spans="1:91">
      <c r="A505" t="s">
        <v>109</v>
      </c>
      <c r="B505" t="s">
        <v>110</v>
      </c>
      <c r="C505" t="s">
        <v>111</v>
      </c>
      <c r="D505" t="s">
        <v>112</v>
      </c>
      <c r="F505" t="s">
        <v>113</v>
      </c>
      <c r="G505" t="s">
        <v>109</v>
      </c>
      <c r="H505">
        <v>1</v>
      </c>
      <c r="I505" s="9">
        <v>0</v>
      </c>
      <c r="J505">
        <v>1</v>
      </c>
      <c r="L505">
        <v>1739087</v>
      </c>
      <c r="M505" t="s">
        <v>7</v>
      </c>
      <c r="N505" t="s">
        <v>451</v>
      </c>
      <c r="O505" s="9">
        <v>0</v>
      </c>
      <c r="P505">
        <v>1739950</v>
      </c>
      <c r="Q505" t="s">
        <v>116</v>
      </c>
      <c r="S505" s="9">
        <v>0</v>
      </c>
      <c r="T505" s="10" t="s">
        <v>272</v>
      </c>
      <c r="U505">
        <v>1739950</v>
      </c>
      <c r="V505">
        <v>1</v>
      </c>
      <c r="W505" t="s">
        <v>118</v>
      </c>
      <c r="X505" t="s">
        <v>119</v>
      </c>
      <c r="Y505">
        <v>0</v>
      </c>
      <c r="Z505" s="16">
        <v>-48823.42</v>
      </c>
      <c r="AA505">
        <v>1</v>
      </c>
      <c r="AB505" s="10">
        <v>-48823.42</v>
      </c>
      <c r="AC505" t="s">
        <v>120</v>
      </c>
      <c r="AF505" t="s">
        <v>121</v>
      </c>
      <c r="AI505">
        <v>0</v>
      </c>
      <c r="AJ505" s="9">
        <v>0</v>
      </c>
      <c r="AK505" s="9">
        <v>0</v>
      </c>
      <c r="AL505" t="s">
        <v>7</v>
      </c>
      <c r="AM505" t="s">
        <v>120</v>
      </c>
      <c r="AN505" s="9">
        <v>0</v>
      </c>
      <c r="AO505" t="s">
        <v>122</v>
      </c>
      <c r="AP505" t="s">
        <v>7</v>
      </c>
      <c r="AQ505">
        <v>1</v>
      </c>
      <c r="AR505">
        <v>1</v>
      </c>
      <c r="AT505" t="s">
        <v>123</v>
      </c>
      <c r="AU505" t="s">
        <v>124</v>
      </c>
      <c r="AX505" t="s">
        <v>122</v>
      </c>
      <c r="BA505">
        <v>-48823.42</v>
      </c>
      <c r="BB505" t="s">
        <v>120</v>
      </c>
      <c r="BC505">
        <v>0</v>
      </c>
      <c r="BE505" t="s">
        <v>125</v>
      </c>
      <c r="BF505">
        <v>1</v>
      </c>
      <c r="BG505">
        <v>19717</v>
      </c>
      <c r="BH505">
        <v>1005199</v>
      </c>
      <c r="BI505" t="s">
        <v>109</v>
      </c>
      <c r="BJ505" t="s">
        <v>126</v>
      </c>
      <c r="BL505" t="s">
        <v>127</v>
      </c>
      <c r="BM505" t="s">
        <v>128</v>
      </c>
      <c r="BN505" t="s">
        <v>129</v>
      </c>
      <c r="BO505">
        <v>85948</v>
      </c>
      <c r="BQ505">
        <v>1370</v>
      </c>
      <c r="BR505">
        <v>526504</v>
      </c>
      <c r="BS505" t="s">
        <v>130</v>
      </c>
      <c r="BT505">
        <v>0</v>
      </c>
      <c r="BU505" t="s">
        <v>109</v>
      </c>
      <c r="BV505">
        <v>0</v>
      </c>
      <c r="BW505" s="9">
        <v>0</v>
      </c>
      <c r="BX505" t="s">
        <v>190</v>
      </c>
      <c r="BY505" t="s">
        <v>500</v>
      </c>
      <c r="BZ505" t="s">
        <v>109</v>
      </c>
      <c r="CA505" t="s">
        <v>132</v>
      </c>
      <c r="CD505" t="s">
        <v>500</v>
      </c>
      <c r="CE505" t="s">
        <v>133</v>
      </c>
      <c r="CF505" t="s">
        <v>172</v>
      </c>
      <c r="CG505" t="s">
        <v>135</v>
      </c>
      <c r="CI505" t="s">
        <v>278</v>
      </c>
      <c r="CM505" t="s">
        <v>7</v>
      </c>
    </row>
    <row r="506" spans="1:91">
      <c r="A506" t="s">
        <v>109</v>
      </c>
      <c r="B506" t="s">
        <v>110</v>
      </c>
      <c r="C506" t="s">
        <v>111</v>
      </c>
      <c r="D506" t="s">
        <v>112</v>
      </c>
      <c r="F506" t="s">
        <v>113</v>
      </c>
      <c r="G506" t="s">
        <v>109</v>
      </c>
      <c r="H506">
        <v>1</v>
      </c>
      <c r="I506" s="9">
        <v>0</v>
      </c>
      <c r="J506">
        <v>1</v>
      </c>
      <c r="L506">
        <v>1735181</v>
      </c>
      <c r="M506" t="s">
        <v>7</v>
      </c>
      <c r="N506" t="s">
        <v>115</v>
      </c>
      <c r="O506" s="9">
        <v>0</v>
      </c>
      <c r="P506">
        <v>1734582</v>
      </c>
      <c r="Q506" t="s">
        <v>116</v>
      </c>
      <c r="S506" s="9">
        <v>0</v>
      </c>
      <c r="T506" s="10" t="s">
        <v>117</v>
      </c>
      <c r="U506">
        <v>1734582</v>
      </c>
      <c r="V506">
        <v>2</v>
      </c>
      <c r="W506" t="s">
        <v>118</v>
      </c>
      <c r="X506" t="s">
        <v>119</v>
      </c>
      <c r="Y506">
        <v>0</v>
      </c>
      <c r="Z506" s="16">
        <v>-192249.1</v>
      </c>
      <c r="AA506">
        <v>1</v>
      </c>
      <c r="AB506" s="10">
        <v>-192249.1</v>
      </c>
      <c r="AC506" t="s">
        <v>120</v>
      </c>
      <c r="AF506" t="s">
        <v>121</v>
      </c>
      <c r="AI506">
        <v>0</v>
      </c>
      <c r="AJ506" s="9">
        <v>0</v>
      </c>
      <c r="AK506" s="9">
        <v>0</v>
      </c>
      <c r="AL506" t="s">
        <v>7</v>
      </c>
      <c r="AM506" t="s">
        <v>120</v>
      </c>
      <c r="AN506" s="9">
        <v>0</v>
      </c>
      <c r="AO506" t="s">
        <v>122</v>
      </c>
      <c r="AP506" t="s">
        <v>7</v>
      </c>
      <c r="AQ506">
        <v>1</v>
      </c>
      <c r="AR506">
        <v>1</v>
      </c>
      <c r="AT506" t="s">
        <v>123</v>
      </c>
      <c r="AU506" t="s">
        <v>124</v>
      </c>
      <c r="AX506" t="s">
        <v>122</v>
      </c>
      <c r="BA506">
        <v>-192249.1</v>
      </c>
      <c r="BB506" t="s">
        <v>120</v>
      </c>
      <c r="BC506">
        <v>0</v>
      </c>
      <c r="BE506" t="s">
        <v>125</v>
      </c>
      <c r="BF506">
        <v>1</v>
      </c>
      <c r="BG506">
        <v>19717</v>
      </c>
      <c r="BH506">
        <v>1005199</v>
      </c>
      <c r="BI506" t="s">
        <v>109</v>
      </c>
      <c r="BJ506" t="s">
        <v>126</v>
      </c>
      <c r="BL506" t="s">
        <v>127</v>
      </c>
      <c r="BM506" t="s">
        <v>128</v>
      </c>
      <c r="BN506" t="s">
        <v>129</v>
      </c>
      <c r="BO506">
        <v>85948</v>
      </c>
      <c r="BQ506">
        <v>1370</v>
      </c>
      <c r="BR506">
        <v>870992</v>
      </c>
      <c r="BS506" t="s">
        <v>130</v>
      </c>
      <c r="BT506">
        <v>0</v>
      </c>
      <c r="BU506" t="s">
        <v>109</v>
      </c>
      <c r="BV506">
        <v>0</v>
      </c>
      <c r="BW506" s="9">
        <v>0</v>
      </c>
      <c r="BX506" t="s">
        <v>131</v>
      </c>
      <c r="BY506" t="s">
        <v>109</v>
      </c>
      <c r="BZ506" t="s">
        <v>109</v>
      </c>
      <c r="CA506" t="s">
        <v>132</v>
      </c>
      <c r="CD506" t="s">
        <v>109</v>
      </c>
      <c r="CE506" t="s">
        <v>133</v>
      </c>
      <c r="CF506" t="s">
        <v>134</v>
      </c>
      <c r="CG506" t="s">
        <v>135</v>
      </c>
      <c r="CI506" t="s">
        <v>136</v>
      </c>
      <c r="CM506" t="s">
        <v>7</v>
      </c>
    </row>
    <row r="507" spans="1:91">
      <c r="A507" t="s">
        <v>109</v>
      </c>
      <c r="B507" t="s">
        <v>110</v>
      </c>
      <c r="C507" t="s">
        <v>111</v>
      </c>
      <c r="D507" t="s">
        <v>112</v>
      </c>
      <c r="F507" t="s">
        <v>113</v>
      </c>
      <c r="G507" t="s">
        <v>109</v>
      </c>
      <c r="H507">
        <v>1</v>
      </c>
      <c r="I507" s="9">
        <v>0</v>
      </c>
      <c r="J507">
        <v>1</v>
      </c>
      <c r="L507">
        <v>1741269</v>
      </c>
      <c r="M507" t="s">
        <v>7</v>
      </c>
      <c r="N507" t="s">
        <v>451</v>
      </c>
      <c r="O507" s="9">
        <v>0</v>
      </c>
      <c r="P507">
        <v>1744196</v>
      </c>
      <c r="Q507" t="s">
        <v>116</v>
      </c>
      <c r="S507" s="9">
        <v>0</v>
      </c>
      <c r="T507" s="10" t="s">
        <v>272</v>
      </c>
      <c r="U507">
        <v>1744196</v>
      </c>
      <c r="V507">
        <v>1</v>
      </c>
      <c r="W507" t="s">
        <v>118</v>
      </c>
      <c r="X507" t="s">
        <v>119</v>
      </c>
      <c r="Y507">
        <v>0</v>
      </c>
      <c r="Z507" s="16">
        <v>-8.64</v>
      </c>
      <c r="AA507">
        <v>1</v>
      </c>
      <c r="AB507" s="10">
        <v>-8.64</v>
      </c>
      <c r="AC507" t="s">
        <v>120</v>
      </c>
      <c r="AF507" t="s">
        <v>121</v>
      </c>
      <c r="AI507">
        <v>0</v>
      </c>
      <c r="AJ507" s="9">
        <v>0</v>
      </c>
      <c r="AK507" s="9">
        <v>0</v>
      </c>
      <c r="AL507" t="s">
        <v>7</v>
      </c>
      <c r="AM507" t="s">
        <v>120</v>
      </c>
      <c r="AN507" s="9">
        <v>0</v>
      </c>
      <c r="AO507" t="s">
        <v>122</v>
      </c>
      <c r="AP507" t="s">
        <v>7</v>
      </c>
      <c r="AQ507">
        <v>1</v>
      </c>
      <c r="AR507">
        <v>1</v>
      </c>
      <c r="AT507" t="s">
        <v>123</v>
      </c>
      <c r="AU507" t="s">
        <v>124</v>
      </c>
      <c r="AX507" t="s">
        <v>122</v>
      </c>
      <c r="BA507">
        <v>-8.64</v>
      </c>
      <c r="BB507" t="s">
        <v>120</v>
      </c>
      <c r="BC507">
        <v>0</v>
      </c>
      <c r="BE507" t="s">
        <v>125</v>
      </c>
      <c r="BF507">
        <v>1</v>
      </c>
      <c r="BG507">
        <v>19717</v>
      </c>
      <c r="BH507">
        <v>1005199</v>
      </c>
      <c r="BI507" t="s">
        <v>109</v>
      </c>
      <c r="BJ507" t="s">
        <v>126</v>
      </c>
      <c r="BL507" t="s">
        <v>127</v>
      </c>
      <c r="BM507" t="s">
        <v>128</v>
      </c>
      <c r="BN507" t="s">
        <v>129</v>
      </c>
      <c r="BO507">
        <v>85948</v>
      </c>
      <c r="BQ507">
        <v>1370</v>
      </c>
      <c r="BR507">
        <v>523102</v>
      </c>
      <c r="BS507" t="s">
        <v>130</v>
      </c>
      <c r="BT507">
        <v>0</v>
      </c>
      <c r="BU507" t="s">
        <v>109</v>
      </c>
      <c r="BV507">
        <v>0</v>
      </c>
      <c r="BW507" s="9">
        <v>0</v>
      </c>
      <c r="BX507" t="s">
        <v>190</v>
      </c>
      <c r="BY507" t="s">
        <v>489</v>
      </c>
      <c r="BZ507" t="s">
        <v>109</v>
      </c>
      <c r="CA507" t="s">
        <v>132</v>
      </c>
      <c r="CD507" t="s">
        <v>489</v>
      </c>
      <c r="CE507" t="s">
        <v>133</v>
      </c>
      <c r="CF507" t="s">
        <v>172</v>
      </c>
      <c r="CG507" t="s">
        <v>135</v>
      </c>
      <c r="CI507" t="s">
        <v>278</v>
      </c>
      <c r="CM507" t="s">
        <v>7</v>
      </c>
    </row>
    <row r="508" spans="1:91">
      <c r="A508" t="s">
        <v>109</v>
      </c>
      <c r="B508" t="s">
        <v>110</v>
      </c>
      <c r="C508" t="s">
        <v>111</v>
      </c>
      <c r="D508" t="s">
        <v>112</v>
      </c>
      <c r="F508" t="s">
        <v>113</v>
      </c>
      <c r="G508" t="s">
        <v>109</v>
      </c>
      <c r="H508">
        <v>1</v>
      </c>
      <c r="I508" s="9">
        <v>0</v>
      </c>
      <c r="J508">
        <v>1</v>
      </c>
      <c r="L508">
        <v>1739902</v>
      </c>
      <c r="M508" t="s">
        <v>7</v>
      </c>
      <c r="N508" t="s">
        <v>451</v>
      </c>
      <c r="O508" s="9">
        <v>0</v>
      </c>
      <c r="P508">
        <v>1741505</v>
      </c>
      <c r="Q508" t="s">
        <v>116</v>
      </c>
      <c r="S508" s="9">
        <v>0</v>
      </c>
      <c r="T508" s="10" t="s">
        <v>280</v>
      </c>
      <c r="U508">
        <v>1741505</v>
      </c>
      <c r="V508">
        <v>1</v>
      </c>
      <c r="W508" t="s">
        <v>118</v>
      </c>
      <c r="X508" t="s">
        <v>137</v>
      </c>
      <c r="Y508">
        <v>0</v>
      </c>
      <c r="Z508" s="16">
        <v>412840.39</v>
      </c>
      <c r="AA508">
        <v>1</v>
      </c>
      <c r="AB508" s="10">
        <v>412840.39</v>
      </c>
      <c r="AC508" t="s">
        <v>120</v>
      </c>
      <c r="AF508" t="s">
        <v>121</v>
      </c>
      <c r="AI508">
        <v>0</v>
      </c>
      <c r="AJ508" s="9">
        <v>0</v>
      </c>
      <c r="AK508" s="9">
        <v>0</v>
      </c>
      <c r="AL508" t="s">
        <v>7</v>
      </c>
      <c r="AM508" t="s">
        <v>120</v>
      </c>
      <c r="AN508" s="9">
        <v>0</v>
      </c>
      <c r="AO508" t="s">
        <v>122</v>
      </c>
      <c r="AP508" t="s">
        <v>7</v>
      </c>
      <c r="AQ508">
        <v>1</v>
      </c>
      <c r="AR508">
        <v>1</v>
      </c>
      <c r="AT508" t="s">
        <v>123</v>
      </c>
      <c r="AU508" t="s">
        <v>124</v>
      </c>
      <c r="AX508" t="s">
        <v>120</v>
      </c>
      <c r="BA508">
        <v>412840.39</v>
      </c>
      <c r="BB508" t="s">
        <v>120</v>
      </c>
      <c r="BC508">
        <v>0</v>
      </c>
      <c r="BE508" t="s">
        <v>125</v>
      </c>
      <c r="BF508">
        <v>1</v>
      </c>
      <c r="BG508">
        <v>19717</v>
      </c>
      <c r="BH508">
        <v>1005199</v>
      </c>
      <c r="BI508" t="s">
        <v>109</v>
      </c>
      <c r="BJ508" t="s">
        <v>126</v>
      </c>
      <c r="BL508" t="s">
        <v>127</v>
      </c>
      <c r="BM508" t="s">
        <v>128</v>
      </c>
      <c r="BN508" t="s">
        <v>129</v>
      </c>
      <c r="BO508">
        <v>85948</v>
      </c>
      <c r="BQ508">
        <v>0</v>
      </c>
      <c r="BR508">
        <v>523804</v>
      </c>
      <c r="BS508" t="s">
        <v>130</v>
      </c>
      <c r="BT508">
        <v>0</v>
      </c>
      <c r="BU508" t="s">
        <v>109</v>
      </c>
      <c r="BV508">
        <v>0</v>
      </c>
      <c r="BW508" s="9">
        <v>0</v>
      </c>
      <c r="BX508" t="s">
        <v>445</v>
      </c>
      <c r="BY508" t="s">
        <v>201</v>
      </c>
      <c r="BZ508" t="s">
        <v>109</v>
      </c>
      <c r="CA508" t="s">
        <v>132</v>
      </c>
      <c r="CD508" t="s">
        <v>201</v>
      </c>
      <c r="CE508" t="s">
        <v>133</v>
      </c>
      <c r="CF508" t="s">
        <v>172</v>
      </c>
      <c r="CG508" t="s">
        <v>135</v>
      </c>
      <c r="CI508" t="s">
        <v>278</v>
      </c>
      <c r="CM508" t="s">
        <v>7</v>
      </c>
    </row>
    <row r="509" spans="1:91">
      <c r="A509" t="s">
        <v>109</v>
      </c>
      <c r="B509" t="s">
        <v>110</v>
      </c>
      <c r="C509" t="s">
        <v>111</v>
      </c>
      <c r="D509" t="s">
        <v>112</v>
      </c>
      <c r="F509" t="s">
        <v>113</v>
      </c>
      <c r="G509" t="s">
        <v>109</v>
      </c>
      <c r="H509">
        <v>1</v>
      </c>
      <c r="I509" s="9">
        <v>0</v>
      </c>
      <c r="J509">
        <v>1</v>
      </c>
      <c r="L509">
        <v>1735160</v>
      </c>
      <c r="M509" t="s">
        <v>7</v>
      </c>
      <c r="N509" t="s">
        <v>115</v>
      </c>
      <c r="O509" s="9">
        <v>0</v>
      </c>
      <c r="P509">
        <v>1734561</v>
      </c>
      <c r="Q509" t="s">
        <v>116</v>
      </c>
      <c r="S509" s="9">
        <v>0</v>
      </c>
      <c r="T509" s="10" t="s">
        <v>117</v>
      </c>
      <c r="U509">
        <v>1734561</v>
      </c>
      <c r="V509">
        <v>2</v>
      </c>
      <c r="W509" t="s">
        <v>118</v>
      </c>
      <c r="X509" t="s">
        <v>119</v>
      </c>
      <c r="Y509">
        <v>0</v>
      </c>
      <c r="Z509" s="16">
        <v>-349.31</v>
      </c>
      <c r="AA509">
        <v>1</v>
      </c>
      <c r="AB509" s="10">
        <v>-349.31</v>
      </c>
      <c r="AC509" t="s">
        <v>120</v>
      </c>
      <c r="AF509" t="s">
        <v>121</v>
      </c>
      <c r="AI509">
        <v>0</v>
      </c>
      <c r="AJ509" s="9">
        <v>0</v>
      </c>
      <c r="AK509" s="9">
        <v>0</v>
      </c>
      <c r="AL509" t="s">
        <v>7</v>
      </c>
      <c r="AM509" t="s">
        <v>120</v>
      </c>
      <c r="AN509" s="9">
        <v>0</v>
      </c>
      <c r="AO509" t="s">
        <v>122</v>
      </c>
      <c r="AP509" t="s">
        <v>7</v>
      </c>
      <c r="AQ509">
        <v>1</v>
      </c>
      <c r="AR509">
        <v>1</v>
      </c>
      <c r="AT509" t="s">
        <v>123</v>
      </c>
      <c r="AU509" t="s">
        <v>124</v>
      </c>
      <c r="AX509" t="s">
        <v>122</v>
      </c>
      <c r="BA509">
        <v>-349.31</v>
      </c>
      <c r="BB509" t="s">
        <v>120</v>
      </c>
      <c r="BC509">
        <v>0</v>
      </c>
      <c r="BE509" t="s">
        <v>125</v>
      </c>
      <c r="BF509">
        <v>1</v>
      </c>
      <c r="BG509">
        <v>19717</v>
      </c>
      <c r="BH509">
        <v>1005199</v>
      </c>
      <c r="BI509" t="s">
        <v>109</v>
      </c>
      <c r="BJ509" t="s">
        <v>126</v>
      </c>
      <c r="BL509" t="s">
        <v>127</v>
      </c>
      <c r="BM509" t="s">
        <v>128</v>
      </c>
      <c r="BN509" t="s">
        <v>129</v>
      </c>
      <c r="BO509">
        <v>85948</v>
      </c>
      <c r="BQ509">
        <v>1370</v>
      </c>
      <c r="BR509">
        <v>870964</v>
      </c>
      <c r="BS509" t="s">
        <v>130</v>
      </c>
      <c r="BT509">
        <v>0</v>
      </c>
      <c r="BU509" t="s">
        <v>109</v>
      </c>
      <c r="BV509">
        <v>0</v>
      </c>
      <c r="BW509" s="9">
        <v>0</v>
      </c>
      <c r="BX509" t="s">
        <v>131</v>
      </c>
      <c r="BY509" t="s">
        <v>109</v>
      </c>
      <c r="BZ509" t="s">
        <v>109</v>
      </c>
      <c r="CA509" t="s">
        <v>132</v>
      </c>
      <c r="CD509" t="s">
        <v>109</v>
      </c>
      <c r="CE509" t="s">
        <v>133</v>
      </c>
      <c r="CF509" t="s">
        <v>134</v>
      </c>
      <c r="CG509" t="s">
        <v>135</v>
      </c>
      <c r="CI509" t="s">
        <v>136</v>
      </c>
      <c r="CM509" t="s">
        <v>7</v>
      </c>
    </row>
    <row r="510" spans="1:91">
      <c r="A510" t="s">
        <v>109</v>
      </c>
      <c r="B510" t="s">
        <v>110</v>
      </c>
      <c r="C510" t="s">
        <v>111</v>
      </c>
      <c r="D510" t="s">
        <v>112</v>
      </c>
      <c r="F510" t="s">
        <v>113</v>
      </c>
      <c r="G510" t="s">
        <v>109</v>
      </c>
      <c r="H510">
        <v>1</v>
      </c>
      <c r="I510" s="9">
        <v>0</v>
      </c>
      <c r="J510">
        <v>1</v>
      </c>
      <c r="L510">
        <v>1735157</v>
      </c>
      <c r="M510" t="s">
        <v>7</v>
      </c>
      <c r="N510" t="s">
        <v>115</v>
      </c>
      <c r="O510" s="9">
        <v>0</v>
      </c>
      <c r="P510">
        <v>1734558</v>
      </c>
      <c r="Q510" t="s">
        <v>116</v>
      </c>
      <c r="S510" s="9">
        <v>0</v>
      </c>
      <c r="T510" s="10" t="s">
        <v>117</v>
      </c>
      <c r="U510">
        <v>1734558</v>
      </c>
      <c r="V510">
        <v>2</v>
      </c>
      <c r="W510" t="s">
        <v>118</v>
      </c>
      <c r="X510" t="s">
        <v>119</v>
      </c>
      <c r="Y510">
        <v>0</v>
      </c>
      <c r="Z510" s="16">
        <v>-1418.5</v>
      </c>
      <c r="AA510">
        <v>1</v>
      </c>
      <c r="AB510" s="10">
        <v>-1418.5</v>
      </c>
      <c r="AC510" t="s">
        <v>120</v>
      </c>
      <c r="AF510" t="s">
        <v>121</v>
      </c>
      <c r="AI510">
        <v>0</v>
      </c>
      <c r="AJ510" s="9">
        <v>0</v>
      </c>
      <c r="AK510" s="9">
        <v>0</v>
      </c>
      <c r="AL510" t="s">
        <v>7</v>
      </c>
      <c r="AM510" t="s">
        <v>120</v>
      </c>
      <c r="AN510" s="9">
        <v>0</v>
      </c>
      <c r="AO510" t="s">
        <v>122</v>
      </c>
      <c r="AP510" t="s">
        <v>7</v>
      </c>
      <c r="AQ510">
        <v>1</v>
      </c>
      <c r="AR510">
        <v>1</v>
      </c>
      <c r="AT510" t="s">
        <v>123</v>
      </c>
      <c r="AU510" t="s">
        <v>124</v>
      </c>
      <c r="AX510" t="s">
        <v>122</v>
      </c>
      <c r="BA510">
        <v>-1418.5</v>
      </c>
      <c r="BB510" t="s">
        <v>120</v>
      </c>
      <c r="BC510">
        <v>0</v>
      </c>
      <c r="BE510" t="s">
        <v>125</v>
      </c>
      <c r="BF510">
        <v>1</v>
      </c>
      <c r="BG510">
        <v>19717</v>
      </c>
      <c r="BH510">
        <v>1005199</v>
      </c>
      <c r="BI510" t="s">
        <v>109</v>
      </c>
      <c r="BJ510" t="s">
        <v>126</v>
      </c>
      <c r="BL510" t="s">
        <v>127</v>
      </c>
      <c r="BM510" t="s">
        <v>128</v>
      </c>
      <c r="BN510" t="s">
        <v>129</v>
      </c>
      <c r="BO510">
        <v>85948</v>
      </c>
      <c r="BQ510">
        <v>1370</v>
      </c>
      <c r="BR510">
        <v>870958</v>
      </c>
      <c r="BS510" t="s">
        <v>130</v>
      </c>
      <c r="BT510">
        <v>0</v>
      </c>
      <c r="BU510" t="s">
        <v>109</v>
      </c>
      <c r="BV510">
        <v>0</v>
      </c>
      <c r="BW510" s="9">
        <v>0</v>
      </c>
      <c r="BX510" t="s">
        <v>131</v>
      </c>
      <c r="BY510" t="s">
        <v>109</v>
      </c>
      <c r="BZ510" t="s">
        <v>109</v>
      </c>
      <c r="CA510" t="s">
        <v>132</v>
      </c>
      <c r="CD510" t="s">
        <v>109</v>
      </c>
      <c r="CE510" t="s">
        <v>133</v>
      </c>
      <c r="CF510" t="s">
        <v>134</v>
      </c>
      <c r="CG510" t="s">
        <v>135</v>
      </c>
      <c r="CI510" t="s">
        <v>136</v>
      </c>
      <c r="CM510" t="s">
        <v>7</v>
      </c>
    </row>
    <row r="511" spans="1:91">
      <c r="A511" t="s">
        <v>109</v>
      </c>
      <c r="B511" t="s">
        <v>110</v>
      </c>
      <c r="C511" t="s">
        <v>111</v>
      </c>
      <c r="D511" t="s">
        <v>112</v>
      </c>
      <c r="F511" t="s">
        <v>113</v>
      </c>
      <c r="G511" t="s">
        <v>109</v>
      </c>
      <c r="H511">
        <v>1</v>
      </c>
      <c r="I511" s="9">
        <v>0</v>
      </c>
      <c r="J511">
        <v>1</v>
      </c>
      <c r="L511">
        <v>1735174</v>
      </c>
      <c r="M511" t="s">
        <v>7</v>
      </c>
      <c r="N511" t="s">
        <v>115</v>
      </c>
      <c r="O511" s="9">
        <v>0</v>
      </c>
      <c r="P511">
        <v>1734575</v>
      </c>
      <c r="Q511" t="s">
        <v>116</v>
      </c>
      <c r="S511" s="9">
        <v>0</v>
      </c>
      <c r="T511" s="10" t="s">
        <v>117</v>
      </c>
      <c r="U511">
        <v>1734575</v>
      </c>
      <c r="V511">
        <v>2</v>
      </c>
      <c r="W511" t="s">
        <v>118</v>
      </c>
      <c r="X511" t="s">
        <v>119</v>
      </c>
      <c r="Y511">
        <v>0</v>
      </c>
      <c r="Z511" s="16">
        <v>-70177.11</v>
      </c>
      <c r="AA511">
        <v>1</v>
      </c>
      <c r="AB511" s="10">
        <v>-70177.11</v>
      </c>
      <c r="AC511" t="s">
        <v>120</v>
      </c>
      <c r="AF511" t="s">
        <v>121</v>
      </c>
      <c r="AI511">
        <v>0</v>
      </c>
      <c r="AJ511" s="9">
        <v>0</v>
      </c>
      <c r="AK511" s="9">
        <v>0</v>
      </c>
      <c r="AL511" t="s">
        <v>7</v>
      </c>
      <c r="AM511" t="s">
        <v>120</v>
      </c>
      <c r="AN511" s="9">
        <v>0</v>
      </c>
      <c r="AO511" t="s">
        <v>122</v>
      </c>
      <c r="AP511" t="s">
        <v>7</v>
      </c>
      <c r="AQ511">
        <v>1</v>
      </c>
      <c r="AR511">
        <v>1</v>
      </c>
      <c r="AT511" t="s">
        <v>123</v>
      </c>
      <c r="AU511" t="s">
        <v>124</v>
      </c>
      <c r="AX511" t="s">
        <v>122</v>
      </c>
      <c r="BA511">
        <v>-70177.11</v>
      </c>
      <c r="BB511" t="s">
        <v>120</v>
      </c>
      <c r="BC511">
        <v>0</v>
      </c>
      <c r="BE511" t="s">
        <v>125</v>
      </c>
      <c r="BF511">
        <v>1</v>
      </c>
      <c r="BG511">
        <v>19717</v>
      </c>
      <c r="BH511">
        <v>1005199</v>
      </c>
      <c r="BI511" t="s">
        <v>109</v>
      </c>
      <c r="BJ511" t="s">
        <v>126</v>
      </c>
      <c r="BL511" t="s">
        <v>127</v>
      </c>
      <c r="BM511" t="s">
        <v>128</v>
      </c>
      <c r="BN511" t="s">
        <v>129</v>
      </c>
      <c r="BO511">
        <v>85948</v>
      </c>
      <c r="BQ511">
        <v>1370</v>
      </c>
      <c r="BR511">
        <v>870984</v>
      </c>
      <c r="BS511" t="s">
        <v>130</v>
      </c>
      <c r="BT511">
        <v>0</v>
      </c>
      <c r="BU511" t="s">
        <v>109</v>
      </c>
      <c r="BV511">
        <v>0</v>
      </c>
      <c r="BW511" s="9">
        <v>0</v>
      </c>
      <c r="BX511" t="s">
        <v>131</v>
      </c>
      <c r="BY511" t="s">
        <v>109</v>
      </c>
      <c r="BZ511" t="s">
        <v>109</v>
      </c>
      <c r="CA511" t="s">
        <v>132</v>
      </c>
      <c r="CD511" t="s">
        <v>109</v>
      </c>
      <c r="CE511" t="s">
        <v>133</v>
      </c>
      <c r="CF511" t="s">
        <v>134</v>
      </c>
      <c r="CG511" t="s">
        <v>135</v>
      </c>
      <c r="CI511" t="s">
        <v>136</v>
      </c>
      <c r="CM511" t="s">
        <v>7</v>
      </c>
    </row>
    <row r="512" spans="1:91">
      <c r="A512" t="s">
        <v>109</v>
      </c>
      <c r="B512" t="s">
        <v>110</v>
      </c>
      <c r="C512" t="s">
        <v>111</v>
      </c>
      <c r="D512" t="s">
        <v>112</v>
      </c>
      <c r="F512" t="s">
        <v>113</v>
      </c>
      <c r="G512" t="s">
        <v>109</v>
      </c>
      <c r="H512">
        <v>1</v>
      </c>
      <c r="I512" s="9">
        <v>0</v>
      </c>
      <c r="J512">
        <v>1</v>
      </c>
      <c r="L512">
        <v>1739368</v>
      </c>
      <c r="M512" t="s">
        <v>7</v>
      </c>
      <c r="N512" t="s">
        <v>451</v>
      </c>
      <c r="O512" s="9">
        <v>0</v>
      </c>
      <c r="P512">
        <v>1740483</v>
      </c>
      <c r="Q512" t="s">
        <v>116</v>
      </c>
      <c r="S512" s="9">
        <v>0</v>
      </c>
      <c r="T512" s="10" t="s">
        <v>280</v>
      </c>
      <c r="U512">
        <v>1740483</v>
      </c>
      <c r="V512">
        <v>1</v>
      </c>
      <c r="W512" t="s">
        <v>118</v>
      </c>
      <c r="X512" t="s">
        <v>137</v>
      </c>
      <c r="Y512">
        <v>0</v>
      </c>
      <c r="Z512" s="16">
        <v>156657.97</v>
      </c>
      <c r="AA512">
        <v>1</v>
      </c>
      <c r="AB512" s="10">
        <v>156657.97</v>
      </c>
      <c r="AC512" t="s">
        <v>120</v>
      </c>
      <c r="AF512" t="s">
        <v>121</v>
      </c>
      <c r="AI512">
        <v>0</v>
      </c>
      <c r="AJ512" s="9">
        <v>0</v>
      </c>
      <c r="AK512" s="9">
        <v>0</v>
      </c>
      <c r="AL512" t="s">
        <v>7</v>
      </c>
      <c r="AM512" t="s">
        <v>120</v>
      </c>
      <c r="AN512" s="9">
        <v>0</v>
      </c>
      <c r="AO512" t="s">
        <v>122</v>
      </c>
      <c r="AP512" t="s">
        <v>7</v>
      </c>
      <c r="AQ512">
        <v>1</v>
      </c>
      <c r="AR512">
        <v>1</v>
      </c>
      <c r="AT512" t="s">
        <v>123</v>
      </c>
      <c r="AU512" t="s">
        <v>124</v>
      </c>
      <c r="AX512" t="s">
        <v>120</v>
      </c>
      <c r="BA512">
        <v>156657.97</v>
      </c>
      <c r="BB512" t="s">
        <v>120</v>
      </c>
      <c r="BC512">
        <v>0</v>
      </c>
      <c r="BE512" t="s">
        <v>125</v>
      </c>
      <c r="BF512">
        <v>1</v>
      </c>
      <c r="BG512">
        <v>19717</v>
      </c>
      <c r="BH512">
        <v>1005199</v>
      </c>
      <c r="BI512" t="s">
        <v>109</v>
      </c>
      <c r="BJ512" t="s">
        <v>126</v>
      </c>
      <c r="BL512" t="s">
        <v>127</v>
      </c>
      <c r="BM512" t="s">
        <v>128</v>
      </c>
      <c r="BN512" t="s">
        <v>129</v>
      </c>
      <c r="BO512">
        <v>85948</v>
      </c>
      <c r="BQ512">
        <v>0</v>
      </c>
      <c r="BR512">
        <v>526834</v>
      </c>
      <c r="BS512" t="s">
        <v>130</v>
      </c>
      <c r="BT512">
        <v>0</v>
      </c>
      <c r="BU512" t="s">
        <v>109</v>
      </c>
      <c r="BV512">
        <v>0</v>
      </c>
      <c r="BW512" s="9">
        <v>0</v>
      </c>
      <c r="BX512" t="s">
        <v>445</v>
      </c>
      <c r="BY512" t="s">
        <v>615</v>
      </c>
      <c r="BZ512" t="s">
        <v>109</v>
      </c>
      <c r="CA512" t="s">
        <v>132</v>
      </c>
      <c r="CD512" t="s">
        <v>615</v>
      </c>
      <c r="CE512" t="s">
        <v>133</v>
      </c>
      <c r="CF512" t="s">
        <v>172</v>
      </c>
      <c r="CG512" t="s">
        <v>135</v>
      </c>
      <c r="CI512" t="s">
        <v>278</v>
      </c>
      <c r="CM512" t="s">
        <v>7</v>
      </c>
    </row>
    <row r="513" spans="1:91">
      <c r="A513" t="s">
        <v>109</v>
      </c>
      <c r="B513" t="s">
        <v>110</v>
      </c>
      <c r="C513" t="s">
        <v>111</v>
      </c>
      <c r="D513" t="s">
        <v>112</v>
      </c>
      <c r="F513" t="s">
        <v>113</v>
      </c>
      <c r="G513" t="s">
        <v>109</v>
      </c>
      <c r="H513">
        <v>1</v>
      </c>
      <c r="I513" s="9">
        <v>0</v>
      </c>
      <c r="J513">
        <v>1</v>
      </c>
      <c r="L513">
        <v>1739120</v>
      </c>
      <c r="M513" t="s">
        <v>7</v>
      </c>
      <c r="N513" t="s">
        <v>445</v>
      </c>
      <c r="O513" s="9">
        <v>0</v>
      </c>
      <c r="P513">
        <v>1740011</v>
      </c>
      <c r="Q513" t="s">
        <v>116</v>
      </c>
      <c r="S513" s="9">
        <v>0</v>
      </c>
      <c r="T513" s="10" t="s">
        <v>280</v>
      </c>
      <c r="U513">
        <v>1740011</v>
      </c>
      <c r="V513">
        <v>1</v>
      </c>
      <c r="W513" t="s">
        <v>118</v>
      </c>
      <c r="X513" t="s">
        <v>119</v>
      </c>
      <c r="Y513">
        <v>0</v>
      </c>
      <c r="Z513" s="16">
        <v>-67022.81</v>
      </c>
      <c r="AA513">
        <v>1</v>
      </c>
      <c r="AB513" s="10">
        <v>-67022.81</v>
      </c>
      <c r="AC513" t="s">
        <v>120</v>
      </c>
      <c r="AF513" t="s">
        <v>121</v>
      </c>
      <c r="AI513">
        <v>0</v>
      </c>
      <c r="AJ513" s="9">
        <v>0</v>
      </c>
      <c r="AK513" s="9">
        <v>0</v>
      </c>
      <c r="AL513" t="s">
        <v>7</v>
      </c>
      <c r="AM513" t="s">
        <v>120</v>
      </c>
      <c r="AN513" s="9">
        <v>0</v>
      </c>
      <c r="AO513" t="s">
        <v>122</v>
      </c>
      <c r="AP513" t="s">
        <v>7</v>
      </c>
      <c r="AQ513">
        <v>1</v>
      </c>
      <c r="AR513">
        <v>1</v>
      </c>
      <c r="AT513" t="s">
        <v>123</v>
      </c>
      <c r="AU513" t="s">
        <v>124</v>
      </c>
      <c r="AX513" t="s">
        <v>120</v>
      </c>
      <c r="BA513">
        <v>-67022.81</v>
      </c>
      <c r="BB513" t="s">
        <v>120</v>
      </c>
      <c r="BC513">
        <v>0</v>
      </c>
      <c r="BE513" t="s">
        <v>125</v>
      </c>
      <c r="BF513">
        <v>1</v>
      </c>
      <c r="BG513">
        <v>19717</v>
      </c>
      <c r="BH513">
        <v>1005199</v>
      </c>
      <c r="BI513" t="s">
        <v>109</v>
      </c>
      <c r="BJ513" t="s">
        <v>126</v>
      </c>
      <c r="BL513" t="s">
        <v>127</v>
      </c>
      <c r="BM513" t="s">
        <v>128</v>
      </c>
      <c r="BN513" t="s">
        <v>129</v>
      </c>
      <c r="BO513">
        <v>85948</v>
      </c>
      <c r="BQ513">
        <v>0</v>
      </c>
      <c r="BR513">
        <v>526546</v>
      </c>
      <c r="BS513" t="s">
        <v>130</v>
      </c>
      <c r="BT513">
        <v>0</v>
      </c>
      <c r="BU513" t="s">
        <v>109</v>
      </c>
      <c r="BV513">
        <v>0</v>
      </c>
      <c r="BW513" s="9">
        <v>0</v>
      </c>
      <c r="BX513" t="s">
        <v>451</v>
      </c>
      <c r="BY513" t="s">
        <v>616</v>
      </c>
      <c r="BZ513" t="s">
        <v>109</v>
      </c>
      <c r="CA513" t="s">
        <v>149</v>
      </c>
      <c r="CD513" t="s">
        <v>616</v>
      </c>
      <c r="CE513" t="s">
        <v>133</v>
      </c>
      <c r="CF513" t="s">
        <v>172</v>
      </c>
      <c r="CG513" t="s">
        <v>135</v>
      </c>
      <c r="CI513" t="s">
        <v>281</v>
      </c>
      <c r="CM513" t="s">
        <v>7</v>
      </c>
    </row>
    <row r="514" spans="1:91">
      <c r="A514" t="s">
        <v>109</v>
      </c>
      <c r="B514" t="s">
        <v>110</v>
      </c>
      <c r="C514" t="s">
        <v>111</v>
      </c>
      <c r="D514" t="s">
        <v>112</v>
      </c>
      <c r="F514" t="s">
        <v>113</v>
      </c>
      <c r="G514" t="s">
        <v>109</v>
      </c>
      <c r="H514">
        <v>1</v>
      </c>
      <c r="I514" s="9">
        <v>0</v>
      </c>
      <c r="J514">
        <v>1</v>
      </c>
      <c r="L514">
        <v>1739120</v>
      </c>
      <c r="M514" t="s">
        <v>7</v>
      </c>
      <c r="N514" t="s">
        <v>451</v>
      </c>
      <c r="O514" s="9">
        <v>0</v>
      </c>
      <c r="P514">
        <v>1740011</v>
      </c>
      <c r="Q514" t="s">
        <v>116</v>
      </c>
      <c r="S514" s="9">
        <v>0</v>
      </c>
      <c r="T514" s="10" t="s">
        <v>280</v>
      </c>
      <c r="U514">
        <v>1740011</v>
      </c>
      <c r="V514">
        <v>1</v>
      </c>
      <c r="W514" t="s">
        <v>118</v>
      </c>
      <c r="X514" t="s">
        <v>137</v>
      </c>
      <c r="Y514">
        <v>0</v>
      </c>
      <c r="Z514" s="16">
        <v>67022.81</v>
      </c>
      <c r="AA514">
        <v>1</v>
      </c>
      <c r="AB514" s="10">
        <v>67022.81</v>
      </c>
      <c r="AC514" t="s">
        <v>120</v>
      </c>
      <c r="AF514" t="s">
        <v>121</v>
      </c>
      <c r="AI514">
        <v>0</v>
      </c>
      <c r="AJ514" s="9">
        <v>0</v>
      </c>
      <c r="AK514" s="9">
        <v>0</v>
      </c>
      <c r="AL514" t="s">
        <v>7</v>
      </c>
      <c r="AM514" t="s">
        <v>120</v>
      </c>
      <c r="AN514" s="9">
        <v>0</v>
      </c>
      <c r="AO514" t="s">
        <v>122</v>
      </c>
      <c r="AP514" t="s">
        <v>7</v>
      </c>
      <c r="AQ514">
        <v>1</v>
      </c>
      <c r="AR514">
        <v>1</v>
      </c>
      <c r="AT514" t="s">
        <v>123</v>
      </c>
      <c r="AU514" t="s">
        <v>124</v>
      </c>
      <c r="AX514" t="s">
        <v>120</v>
      </c>
      <c r="BA514">
        <v>67022.81</v>
      </c>
      <c r="BB514" t="s">
        <v>120</v>
      </c>
      <c r="BC514">
        <v>0</v>
      </c>
      <c r="BE514" t="s">
        <v>125</v>
      </c>
      <c r="BF514">
        <v>1</v>
      </c>
      <c r="BG514">
        <v>19717</v>
      </c>
      <c r="BH514">
        <v>1005199</v>
      </c>
      <c r="BI514" t="s">
        <v>109</v>
      </c>
      <c r="BJ514" t="s">
        <v>126</v>
      </c>
      <c r="BL514" t="s">
        <v>127</v>
      </c>
      <c r="BM514" t="s">
        <v>128</v>
      </c>
      <c r="BN514" t="s">
        <v>129</v>
      </c>
      <c r="BO514">
        <v>85948</v>
      </c>
      <c r="BQ514">
        <v>0</v>
      </c>
      <c r="BR514">
        <v>526473</v>
      </c>
      <c r="BS514" t="s">
        <v>130</v>
      </c>
      <c r="BT514">
        <v>0</v>
      </c>
      <c r="BU514" t="s">
        <v>109</v>
      </c>
      <c r="BV514">
        <v>0</v>
      </c>
      <c r="BW514" s="9">
        <v>0</v>
      </c>
      <c r="BX514" t="s">
        <v>445</v>
      </c>
      <c r="BY514" t="s">
        <v>616</v>
      </c>
      <c r="BZ514" t="s">
        <v>109</v>
      </c>
      <c r="CA514" t="s">
        <v>132</v>
      </c>
      <c r="CD514" t="s">
        <v>616</v>
      </c>
      <c r="CE514" t="s">
        <v>133</v>
      </c>
      <c r="CF514" t="s">
        <v>172</v>
      </c>
      <c r="CG514" t="s">
        <v>135</v>
      </c>
      <c r="CI514" t="s">
        <v>278</v>
      </c>
      <c r="CM514" t="s">
        <v>7</v>
      </c>
    </row>
    <row r="515" spans="1:91">
      <c r="A515" t="s">
        <v>109</v>
      </c>
      <c r="B515" t="s">
        <v>110</v>
      </c>
      <c r="C515" t="s">
        <v>111</v>
      </c>
      <c r="D515" t="s">
        <v>112</v>
      </c>
      <c r="F515" t="s">
        <v>113</v>
      </c>
      <c r="G515" t="s">
        <v>109</v>
      </c>
      <c r="H515">
        <v>1</v>
      </c>
      <c r="I515" s="9">
        <v>0</v>
      </c>
      <c r="J515">
        <v>1</v>
      </c>
      <c r="L515">
        <v>1734725</v>
      </c>
      <c r="M515" t="s">
        <v>7</v>
      </c>
      <c r="N515" t="s">
        <v>15</v>
      </c>
      <c r="O515" s="9">
        <v>0</v>
      </c>
      <c r="P515">
        <v>1734126</v>
      </c>
      <c r="Q515" t="s">
        <v>116</v>
      </c>
      <c r="S515" s="9">
        <v>0</v>
      </c>
      <c r="T515" s="10" t="s">
        <v>117</v>
      </c>
      <c r="U515">
        <v>1734126</v>
      </c>
      <c r="V515">
        <v>2</v>
      </c>
      <c r="W515" t="s">
        <v>118</v>
      </c>
      <c r="X515" t="s">
        <v>119</v>
      </c>
      <c r="Y515">
        <v>0</v>
      </c>
      <c r="Z515" s="16">
        <v>-1638450.76</v>
      </c>
      <c r="AA515">
        <v>1</v>
      </c>
      <c r="AB515" s="10">
        <v>-1638450.76</v>
      </c>
      <c r="AC515" t="s">
        <v>120</v>
      </c>
      <c r="AF515" t="s">
        <v>121</v>
      </c>
      <c r="AI515">
        <v>0</v>
      </c>
      <c r="AJ515" s="9">
        <v>0</v>
      </c>
      <c r="AK515" s="9">
        <v>0</v>
      </c>
      <c r="AL515" t="s">
        <v>7</v>
      </c>
      <c r="AM515" t="s">
        <v>120</v>
      </c>
      <c r="AN515" s="9">
        <v>0</v>
      </c>
      <c r="AO515" t="s">
        <v>122</v>
      </c>
      <c r="AP515" t="s">
        <v>7</v>
      </c>
      <c r="AQ515">
        <v>1</v>
      </c>
      <c r="AR515">
        <v>1</v>
      </c>
      <c r="AT515" t="s">
        <v>123</v>
      </c>
      <c r="AU515" t="s">
        <v>124</v>
      </c>
      <c r="AX515" t="s">
        <v>122</v>
      </c>
      <c r="BA515">
        <v>-1638450.76</v>
      </c>
      <c r="BB515" t="s">
        <v>120</v>
      </c>
      <c r="BC515">
        <v>0</v>
      </c>
      <c r="BE515" t="s">
        <v>125</v>
      </c>
      <c r="BF515">
        <v>1</v>
      </c>
      <c r="BG515">
        <v>19717</v>
      </c>
      <c r="BH515">
        <v>1005199</v>
      </c>
      <c r="BI515" t="s">
        <v>109</v>
      </c>
      <c r="BJ515" t="s">
        <v>126</v>
      </c>
      <c r="BL515" t="s">
        <v>127</v>
      </c>
      <c r="BM515" t="s">
        <v>128</v>
      </c>
      <c r="BN515" t="s">
        <v>129</v>
      </c>
      <c r="BO515">
        <v>85948</v>
      </c>
      <c r="BQ515">
        <v>1517</v>
      </c>
      <c r="BR515">
        <v>247099</v>
      </c>
      <c r="BS515" t="s">
        <v>130</v>
      </c>
      <c r="BT515">
        <v>1522</v>
      </c>
      <c r="BU515" t="s">
        <v>109</v>
      </c>
      <c r="BV515">
        <v>0</v>
      </c>
      <c r="BW515" s="9">
        <v>0</v>
      </c>
      <c r="BX515" t="s">
        <v>605</v>
      </c>
      <c r="BY515" t="s">
        <v>503</v>
      </c>
      <c r="BZ515" t="s">
        <v>109</v>
      </c>
      <c r="CA515" t="s">
        <v>132</v>
      </c>
      <c r="CD515" t="s">
        <v>617</v>
      </c>
      <c r="CE515" t="s">
        <v>544</v>
      </c>
      <c r="CF515" t="s">
        <v>134</v>
      </c>
      <c r="CG515" t="s">
        <v>135</v>
      </c>
      <c r="CH515" t="s">
        <v>618</v>
      </c>
      <c r="CI515" t="s">
        <v>166</v>
      </c>
      <c r="CJ515" t="s">
        <v>155</v>
      </c>
      <c r="CM515" t="s">
        <v>7</v>
      </c>
    </row>
    <row r="516" spans="1:91">
      <c r="A516" t="s">
        <v>109</v>
      </c>
      <c r="B516" t="s">
        <v>110</v>
      </c>
      <c r="C516" t="s">
        <v>111</v>
      </c>
      <c r="D516" t="s">
        <v>112</v>
      </c>
      <c r="F516" t="s">
        <v>113</v>
      </c>
      <c r="G516" t="s">
        <v>109</v>
      </c>
      <c r="H516">
        <v>1</v>
      </c>
      <c r="I516" s="9">
        <v>0</v>
      </c>
      <c r="J516">
        <v>1</v>
      </c>
      <c r="L516">
        <v>1741078</v>
      </c>
      <c r="M516" t="s">
        <v>7</v>
      </c>
      <c r="N516" t="s">
        <v>445</v>
      </c>
      <c r="O516" s="9">
        <v>0</v>
      </c>
      <c r="P516">
        <v>1743815</v>
      </c>
      <c r="Q516" t="s">
        <v>116</v>
      </c>
      <c r="S516" s="9">
        <v>0</v>
      </c>
      <c r="T516" s="10" t="s">
        <v>280</v>
      </c>
      <c r="U516">
        <v>1743815</v>
      </c>
      <c r="V516">
        <v>1</v>
      </c>
      <c r="W516" t="s">
        <v>118</v>
      </c>
      <c r="X516" t="s">
        <v>119</v>
      </c>
      <c r="Y516">
        <v>0</v>
      </c>
      <c r="Z516" s="16">
        <v>-1086.3800000000001</v>
      </c>
      <c r="AA516">
        <v>1</v>
      </c>
      <c r="AB516" s="10">
        <v>-1086.3800000000001</v>
      </c>
      <c r="AC516" t="s">
        <v>120</v>
      </c>
      <c r="AF516" t="s">
        <v>121</v>
      </c>
      <c r="AI516">
        <v>0</v>
      </c>
      <c r="AJ516" s="9">
        <v>0</v>
      </c>
      <c r="AK516" s="9">
        <v>0</v>
      </c>
      <c r="AL516" t="s">
        <v>7</v>
      </c>
      <c r="AM516" t="s">
        <v>120</v>
      </c>
      <c r="AN516" s="9">
        <v>0</v>
      </c>
      <c r="AO516" t="s">
        <v>122</v>
      </c>
      <c r="AP516" t="s">
        <v>7</v>
      </c>
      <c r="AQ516">
        <v>1</v>
      </c>
      <c r="AR516">
        <v>1</v>
      </c>
      <c r="AT516" t="s">
        <v>123</v>
      </c>
      <c r="AU516" t="s">
        <v>124</v>
      </c>
      <c r="AX516" t="s">
        <v>120</v>
      </c>
      <c r="BA516">
        <v>-1086.3800000000001</v>
      </c>
      <c r="BB516" t="s">
        <v>120</v>
      </c>
      <c r="BC516">
        <v>0</v>
      </c>
      <c r="BE516" t="s">
        <v>125</v>
      </c>
      <c r="BF516">
        <v>1</v>
      </c>
      <c r="BG516">
        <v>19717</v>
      </c>
      <c r="BH516">
        <v>1005199</v>
      </c>
      <c r="BI516" t="s">
        <v>109</v>
      </c>
      <c r="BJ516" t="s">
        <v>126</v>
      </c>
      <c r="BL516" t="s">
        <v>127</v>
      </c>
      <c r="BM516" t="s">
        <v>128</v>
      </c>
      <c r="BN516" t="s">
        <v>129</v>
      </c>
      <c r="BO516">
        <v>85948</v>
      </c>
      <c r="BQ516">
        <v>0</v>
      </c>
      <c r="BR516">
        <v>525149</v>
      </c>
      <c r="BS516" t="s">
        <v>130</v>
      </c>
      <c r="BT516">
        <v>0</v>
      </c>
      <c r="BU516" t="s">
        <v>109</v>
      </c>
      <c r="BV516">
        <v>0</v>
      </c>
      <c r="BW516" s="9">
        <v>0</v>
      </c>
      <c r="BX516" t="s">
        <v>451</v>
      </c>
      <c r="BY516" t="s">
        <v>252</v>
      </c>
      <c r="BZ516" t="s">
        <v>109</v>
      </c>
      <c r="CA516" t="s">
        <v>149</v>
      </c>
      <c r="CD516" t="s">
        <v>252</v>
      </c>
      <c r="CE516" t="s">
        <v>133</v>
      </c>
      <c r="CF516" t="s">
        <v>172</v>
      </c>
      <c r="CG516" t="s">
        <v>135</v>
      </c>
      <c r="CI516" t="s">
        <v>281</v>
      </c>
      <c r="CM516" t="s">
        <v>7</v>
      </c>
    </row>
    <row r="517" spans="1:91">
      <c r="A517" t="s">
        <v>109</v>
      </c>
      <c r="B517" t="s">
        <v>110</v>
      </c>
      <c r="C517" t="s">
        <v>111</v>
      </c>
      <c r="D517" t="s">
        <v>112</v>
      </c>
      <c r="F517" t="s">
        <v>113</v>
      </c>
      <c r="G517" t="s">
        <v>109</v>
      </c>
      <c r="H517">
        <v>1</v>
      </c>
      <c r="I517" s="9">
        <v>0</v>
      </c>
      <c r="J517">
        <v>1</v>
      </c>
      <c r="L517">
        <v>1740879</v>
      </c>
      <c r="M517" t="s">
        <v>7</v>
      </c>
      <c r="N517" t="s">
        <v>445</v>
      </c>
      <c r="O517" s="9">
        <v>0</v>
      </c>
      <c r="P517">
        <v>1743422</v>
      </c>
      <c r="Q517" t="s">
        <v>116</v>
      </c>
      <c r="S517" s="9">
        <v>0</v>
      </c>
      <c r="T517" s="10" t="s">
        <v>280</v>
      </c>
      <c r="U517">
        <v>1743422</v>
      </c>
      <c r="V517">
        <v>1</v>
      </c>
      <c r="W517" t="s">
        <v>118</v>
      </c>
      <c r="X517" t="s">
        <v>119</v>
      </c>
      <c r="Y517">
        <v>0</v>
      </c>
      <c r="Z517" s="16">
        <v>-55360.78</v>
      </c>
      <c r="AA517">
        <v>1</v>
      </c>
      <c r="AB517" s="10">
        <v>-55360.78</v>
      </c>
      <c r="AC517" t="s">
        <v>120</v>
      </c>
      <c r="AF517" t="s">
        <v>121</v>
      </c>
      <c r="AI517">
        <v>0</v>
      </c>
      <c r="AJ517" s="9">
        <v>0</v>
      </c>
      <c r="AK517" s="9">
        <v>0</v>
      </c>
      <c r="AL517" t="s">
        <v>7</v>
      </c>
      <c r="AM517" t="s">
        <v>120</v>
      </c>
      <c r="AN517" s="9">
        <v>0</v>
      </c>
      <c r="AO517" t="s">
        <v>122</v>
      </c>
      <c r="AP517" t="s">
        <v>7</v>
      </c>
      <c r="AQ517">
        <v>1</v>
      </c>
      <c r="AR517">
        <v>1</v>
      </c>
      <c r="AT517" t="s">
        <v>123</v>
      </c>
      <c r="AU517" t="s">
        <v>124</v>
      </c>
      <c r="AX517" t="s">
        <v>120</v>
      </c>
      <c r="BA517">
        <v>-55360.78</v>
      </c>
      <c r="BB517" t="s">
        <v>120</v>
      </c>
      <c r="BC517">
        <v>0</v>
      </c>
      <c r="BE517" t="s">
        <v>125</v>
      </c>
      <c r="BF517">
        <v>1</v>
      </c>
      <c r="BG517">
        <v>19717</v>
      </c>
      <c r="BH517">
        <v>1005199</v>
      </c>
      <c r="BI517" t="s">
        <v>109</v>
      </c>
      <c r="BJ517" t="s">
        <v>126</v>
      </c>
      <c r="BL517" t="s">
        <v>127</v>
      </c>
      <c r="BM517" t="s">
        <v>128</v>
      </c>
      <c r="BN517" t="s">
        <v>129</v>
      </c>
      <c r="BO517">
        <v>85948</v>
      </c>
      <c r="BQ517">
        <v>0</v>
      </c>
      <c r="BR517">
        <v>528170</v>
      </c>
      <c r="BS517" t="s">
        <v>130</v>
      </c>
      <c r="BT517">
        <v>0</v>
      </c>
      <c r="BU517" t="s">
        <v>109</v>
      </c>
      <c r="BV517">
        <v>0</v>
      </c>
      <c r="BW517" s="9">
        <v>0</v>
      </c>
      <c r="BX517" t="s">
        <v>451</v>
      </c>
      <c r="BY517" t="s">
        <v>507</v>
      </c>
      <c r="BZ517" t="s">
        <v>109</v>
      </c>
      <c r="CA517" t="s">
        <v>149</v>
      </c>
      <c r="CD517" t="s">
        <v>507</v>
      </c>
      <c r="CE517" t="s">
        <v>133</v>
      </c>
      <c r="CF517" t="s">
        <v>172</v>
      </c>
      <c r="CG517" t="s">
        <v>135</v>
      </c>
      <c r="CI517" t="s">
        <v>281</v>
      </c>
      <c r="CM517" t="s">
        <v>7</v>
      </c>
    </row>
    <row r="518" spans="1:91">
      <c r="A518" t="s">
        <v>109</v>
      </c>
      <c r="B518" t="s">
        <v>110</v>
      </c>
      <c r="C518" t="s">
        <v>111</v>
      </c>
      <c r="D518" t="s">
        <v>112</v>
      </c>
      <c r="F518" t="s">
        <v>113</v>
      </c>
      <c r="G518" t="s">
        <v>109</v>
      </c>
      <c r="H518">
        <v>1</v>
      </c>
      <c r="I518" s="9">
        <v>0</v>
      </c>
      <c r="J518">
        <v>1</v>
      </c>
      <c r="L518">
        <v>1742873</v>
      </c>
      <c r="M518" t="s">
        <v>7</v>
      </c>
      <c r="N518" t="s">
        <v>451</v>
      </c>
      <c r="O518" s="9">
        <v>0</v>
      </c>
      <c r="P518">
        <v>1747328</v>
      </c>
      <c r="Q518" t="s">
        <v>116</v>
      </c>
      <c r="S518" s="9">
        <v>0</v>
      </c>
      <c r="T518" s="10" t="s">
        <v>280</v>
      </c>
      <c r="U518">
        <v>1747328</v>
      </c>
      <c r="V518">
        <v>1</v>
      </c>
      <c r="W518" t="s">
        <v>118</v>
      </c>
      <c r="X518" t="s">
        <v>137</v>
      </c>
      <c r="Y518">
        <v>0</v>
      </c>
      <c r="Z518" s="16">
        <v>178238.48</v>
      </c>
      <c r="AA518">
        <v>1</v>
      </c>
      <c r="AB518" s="10">
        <v>178238.48</v>
      </c>
      <c r="AC518" t="s">
        <v>120</v>
      </c>
      <c r="AF518" t="s">
        <v>121</v>
      </c>
      <c r="AI518">
        <v>0</v>
      </c>
      <c r="AJ518" s="9">
        <v>0</v>
      </c>
      <c r="AK518" s="9">
        <v>0</v>
      </c>
      <c r="AL518" t="s">
        <v>7</v>
      </c>
      <c r="AM518" t="s">
        <v>120</v>
      </c>
      <c r="AN518" s="9">
        <v>0</v>
      </c>
      <c r="AO518" t="s">
        <v>122</v>
      </c>
      <c r="AP518" t="s">
        <v>7</v>
      </c>
      <c r="AQ518">
        <v>1</v>
      </c>
      <c r="AR518">
        <v>1</v>
      </c>
      <c r="AT518" t="s">
        <v>123</v>
      </c>
      <c r="AU518" t="s">
        <v>124</v>
      </c>
      <c r="AX518" t="s">
        <v>120</v>
      </c>
      <c r="BA518">
        <v>178238.48</v>
      </c>
      <c r="BB518" t="s">
        <v>120</v>
      </c>
      <c r="BC518">
        <v>0</v>
      </c>
      <c r="BE518" t="s">
        <v>125</v>
      </c>
      <c r="BF518">
        <v>1</v>
      </c>
      <c r="BG518">
        <v>19717</v>
      </c>
      <c r="BH518">
        <v>1005199</v>
      </c>
      <c r="BI518" t="s">
        <v>109</v>
      </c>
      <c r="BJ518" t="s">
        <v>126</v>
      </c>
      <c r="BL518" t="s">
        <v>127</v>
      </c>
      <c r="BM518" t="s">
        <v>128</v>
      </c>
      <c r="BN518" t="s">
        <v>129</v>
      </c>
      <c r="BO518">
        <v>85948</v>
      </c>
      <c r="BQ518">
        <v>0</v>
      </c>
      <c r="BR518">
        <v>526968</v>
      </c>
      <c r="BS518" t="s">
        <v>130</v>
      </c>
      <c r="BT518">
        <v>0</v>
      </c>
      <c r="BU518" t="s">
        <v>109</v>
      </c>
      <c r="BV518">
        <v>0</v>
      </c>
      <c r="BW518" s="9">
        <v>0</v>
      </c>
      <c r="BX518" t="s">
        <v>445</v>
      </c>
      <c r="BY518" t="s">
        <v>595</v>
      </c>
      <c r="BZ518" t="s">
        <v>109</v>
      </c>
      <c r="CA518" t="s">
        <v>132</v>
      </c>
      <c r="CD518" t="s">
        <v>595</v>
      </c>
      <c r="CE518" t="s">
        <v>133</v>
      </c>
      <c r="CF518" t="s">
        <v>172</v>
      </c>
      <c r="CG518" t="s">
        <v>135</v>
      </c>
      <c r="CI518" t="s">
        <v>278</v>
      </c>
      <c r="CM518" t="s">
        <v>7</v>
      </c>
    </row>
    <row r="519" spans="1:91">
      <c r="A519" t="s">
        <v>109</v>
      </c>
      <c r="B519" t="s">
        <v>110</v>
      </c>
      <c r="C519" t="s">
        <v>111</v>
      </c>
      <c r="D519" t="s">
        <v>112</v>
      </c>
      <c r="F519" t="s">
        <v>113</v>
      </c>
      <c r="G519" t="s">
        <v>109</v>
      </c>
      <c r="H519">
        <v>1</v>
      </c>
      <c r="I519" s="9">
        <v>0</v>
      </c>
      <c r="J519">
        <v>1</v>
      </c>
      <c r="L519">
        <v>1739365</v>
      </c>
      <c r="M519" t="s">
        <v>7</v>
      </c>
      <c r="N519" t="s">
        <v>451</v>
      </c>
      <c r="O519" s="9">
        <v>0</v>
      </c>
      <c r="P519">
        <v>1740478</v>
      </c>
      <c r="Q519" t="s">
        <v>116</v>
      </c>
      <c r="S519" s="9">
        <v>0</v>
      </c>
      <c r="T519" s="10" t="s">
        <v>280</v>
      </c>
      <c r="U519">
        <v>1740478</v>
      </c>
      <c r="V519">
        <v>1</v>
      </c>
      <c r="W519" t="s">
        <v>118</v>
      </c>
      <c r="X519" t="s">
        <v>137</v>
      </c>
      <c r="Y519">
        <v>0</v>
      </c>
      <c r="Z519" s="16">
        <v>316741.67</v>
      </c>
      <c r="AA519">
        <v>1</v>
      </c>
      <c r="AB519" s="10">
        <v>316741.67</v>
      </c>
      <c r="AC519" t="s">
        <v>120</v>
      </c>
      <c r="AF519" t="s">
        <v>121</v>
      </c>
      <c r="AI519">
        <v>0</v>
      </c>
      <c r="AJ519" s="9">
        <v>0</v>
      </c>
      <c r="AK519" s="9">
        <v>0</v>
      </c>
      <c r="AL519" t="s">
        <v>7</v>
      </c>
      <c r="AM519" t="s">
        <v>120</v>
      </c>
      <c r="AN519" s="9">
        <v>0</v>
      </c>
      <c r="AO519" t="s">
        <v>122</v>
      </c>
      <c r="AP519" t="s">
        <v>7</v>
      </c>
      <c r="AQ519">
        <v>1</v>
      </c>
      <c r="AR519">
        <v>1</v>
      </c>
      <c r="AT519" t="s">
        <v>123</v>
      </c>
      <c r="AU519" t="s">
        <v>124</v>
      </c>
      <c r="AX519" t="s">
        <v>120</v>
      </c>
      <c r="BA519">
        <v>316741.67</v>
      </c>
      <c r="BB519" t="s">
        <v>120</v>
      </c>
      <c r="BC519">
        <v>0</v>
      </c>
      <c r="BE519" t="s">
        <v>125</v>
      </c>
      <c r="BF519">
        <v>1</v>
      </c>
      <c r="BG519">
        <v>19717</v>
      </c>
      <c r="BH519">
        <v>1005199</v>
      </c>
      <c r="BI519" t="s">
        <v>109</v>
      </c>
      <c r="BJ519" t="s">
        <v>126</v>
      </c>
      <c r="BL519" t="s">
        <v>127</v>
      </c>
      <c r="BM519" t="s">
        <v>128</v>
      </c>
      <c r="BN519" t="s">
        <v>129</v>
      </c>
      <c r="BO519">
        <v>85948</v>
      </c>
      <c r="BQ519">
        <v>0</v>
      </c>
      <c r="BR519">
        <v>526822</v>
      </c>
      <c r="BS519" t="s">
        <v>130</v>
      </c>
      <c r="BT519">
        <v>0</v>
      </c>
      <c r="BU519" t="s">
        <v>109</v>
      </c>
      <c r="BV519">
        <v>0</v>
      </c>
      <c r="BW519" s="9">
        <v>0</v>
      </c>
      <c r="BX519" t="s">
        <v>445</v>
      </c>
      <c r="BY519" t="s">
        <v>545</v>
      </c>
      <c r="BZ519" t="s">
        <v>109</v>
      </c>
      <c r="CA519" t="s">
        <v>132</v>
      </c>
      <c r="CD519" t="s">
        <v>545</v>
      </c>
      <c r="CE519" t="s">
        <v>133</v>
      </c>
      <c r="CF519" t="s">
        <v>172</v>
      </c>
      <c r="CG519" t="s">
        <v>135</v>
      </c>
      <c r="CI519" t="s">
        <v>278</v>
      </c>
      <c r="CM519" t="s">
        <v>7</v>
      </c>
    </row>
    <row r="520" spans="1:91">
      <c r="A520" t="s">
        <v>109</v>
      </c>
      <c r="B520" t="s">
        <v>110</v>
      </c>
      <c r="C520" t="s">
        <v>111</v>
      </c>
      <c r="D520" t="s">
        <v>112</v>
      </c>
      <c r="F520" t="s">
        <v>113</v>
      </c>
      <c r="G520" t="s">
        <v>109</v>
      </c>
      <c r="H520">
        <v>1</v>
      </c>
      <c r="I520" s="9">
        <v>0</v>
      </c>
      <c r="J520">
        <v>1</v>
      </c>
      <c r="L520">
        <v>1739994</v>
      </c>
      <c r="M520" t="s">
        <v>7</v>
      </c>
      <c r="N520" t="s">
        <v>451</v>
      </c>
      <c r="O520" s="9">
        <v>0</v>
      </c>
      <c r="P520">
        <v>1741687</v>
      </c>
      <c r="Q520" t="s">
        <v>116</v>
      </c>
      <c r="S520" s="9">
        <v>0</v>
      </c>
      <c r="T520" s="10" t="s">
        <v>280</v>
      </c>
      <c r="U520">
        <v>1741687</v>
      </c>
      <c r="V520">
        <v>1</v>
      </c>
      <c r="W520" t="s">
        <v>118</v>
      </c>
      <c r="X520" t="s">
        <v>137</v>
      </c>
      <c r="Y520">
        <v>0</v>
      </c>
      <c r="Z520" s="16">
        <v>1625.36</v>
      </c>
      <c r="AA520">
        <v>1</v>
      </c>
      <c r="AB520" s="10">
        <v>1625.36</v>
      </c>
      <c r="AC520" t="s">
        <v>120</v>
      </c>
      <c r="AF520" t="s">
        <v>121</v>
      </c>
      <c r="AI520">
        <v>0</v>
      </c>
      <c r="AJ520" s="9">
        <v>0</v>
      </c>
      <c r="AK520" s="9">
        <v>0</v>
      </c>
      <c r="AL520" t="s">
        <v>7</v>
      </c>
      <c r="AM520" t="s">
        <v>120</v>
      </c>
      <c r="AN520" s="9">
        <v>0</v>
      </c>
      <c r="AO520" t="s">
        <v>122</v>
      </c>
      <c r="AP520" t="s">
        <v>7</v>
      </c>
      <c r="AQ520">
        <v>1</v>
      </c>
      <c r="AR520">
        <v>1</v>
      </c>
      <c r="AT520" t="s">
        <v>123</v>
      </c>
      <c r="AU520" t="s">
        <v>124</v>
      </c>
      <c r="AX520" t="s">
        <v>120</v>
      </c>
      <c r="BA520">
        <v>1625.36</v>
      </c>
      <c r="BB520" t="s">
        <v>120</v>
      </c>
      <c r="BC520">
        <v>0</v>
      </c>
      <c r="BE520" t="s">
        <v>125</v>
      </c>
      <c r="BF520">
        <v>1</v>
      </c>
      <c r="BG520">
        <v>19717</v>
      </c>
      <c r="BH520">
        <v>1005199</v>
      </c>
      <c r="BI520" t="s">
        <v>109</v>
      </c>
      <c r="BJ520" t="s">
        <v>126</v>
      </c>
      <c r="BL520" t="s">
        <v>127</v>
      </c>
      <c r="BM520" t="s">
        <v>128</v>
      </c>
      <c r="BN520" t="s">
        <v>129</v>
      </c>
      <c r="BO520">
        <v>85948</v>
      </c>
      <c r="BQ520">
        <v>0</v>
      </c>
      <c r="BR520">
        <v>526610</v>
      </c>
      <c r="BS520" t="s">
        <v>130</v>
      </c>
      <c r="BT520">
        <v>0</v>
      </c>
      <c r="BU520" t="s">
        <v>109</v>
      </c>
      <c r="BV520">
        <v>0</v>
      </c>
      <c r="BW520" s="9">
        <v>0</v>
      </c>
      <c r="BX520" t="s">
        <v>445</v>
      </c>
      <c r="BY520" t="s">
        <v>251</v>
      </c>
      <c r="BZ520" t="s">
        <v>109</v>
      </c>
      <c r="CA520" t="s">
        <v>132</v>
      </c>
      <c r="CD520" t="s">
        <v>251</v>
      </c>
      <c r="CE520" t="s">
        <v>133</v>
      </c>
      <c r="CF520" t="s">
        <v>172</v>
      </c>
      <c r="CG520" t="s">
        <v>135</v>
      </c>
      <c r="CI520" t="s">
        <v>278</v>
      </c>
      <c r="CM520" t="s">
        <v>7</v>
      </c>
    </row>
    <row r="521" spans="1:91">
      <c r="A521" t="s">
        <v>109</v>
      </c>
      <c r="B521" t="s">
        <v>110</v>
      </c>
      <c r="C521" t="s">
        <v>111</v>
      </c>
      <c r="D521" t="s">
        <v>112</v>
      </c>
      <c r="F521" t="s">
        <v>113</v>
      </c>
      <c r="G521" t="s">
        <v>109</v>
      </c>
      <c r="H521">
        <v>1</v>
      </c>
      <c r="I521" s="9">
        <v>0</v>
      </c>
      <c r="J521">
        <v>1</v>
      </c>
      <c r="L521">
        <v>1739034</v>
      </c>
      <c r="M521" t="s">
        <v>7</v>
      </c>
      <c r="N521" t="s">
        <v>445</v>
      </c>
      <c r="O521" s="9">
        <v>0</v>
      </c>
      <c r="P521">
        <v>1739849</v>
      </c>
      <c r="Q521" t="s">
        <v>116</v>
      </c>
      <c r="S521" s="9">
        <v>0</v>
      </c>
      <c r="T521" s="10" t="s">
        <v>280</v>
      </c>
      <c r="U521">
        <v>1739849</v>
      </c>
      <c r="V521">
        <v>1</v>
      </c>
      <c r="W521" t="s">
        <v>118</v>
      </c>
      <c r="X521" t="s">
        <v>119</v>
      </c>
      <c r="Y521">
        <v>0</v>
      </c>
      <c r="Z521" s="16">
        <v>-4056.96</v>
      </c>
      <c r="AA521">
        <v>1</v>
      </c>
      <c r="AB521" s="10">
        <v>-4056.96</v>
      </c>
      <c r="AC521" t="s">
        <v>120</v>
      </c>
      <c r="AF521" t="s">
        <v>121</v>
      </c>
      <c r="AI521">
        <v>0</v>
      </c>
      <c r="AJ521" s="9">
        <v>0</v>
      </c>
      <c r="AK521" s="9">
        <v>0</v>
      </c>
      <c r="AL521" t="s">
        <v>7</v>
      </c>
      <c r="AM521" t="s">
        <v>120</v>
      </c>
      <c r="AN521" s="9">
        <v>0</v>
      </c>
      <c r="AO521" t="s">
        <v>122</v>
      </c>
      <c r="AP521" t="s">
        <v>7</v>
      </c>
      <c r="AQ521">
        <v>1</v>
      </c>
      <c r="AR521">
        <v>1</v>
      </c>
      <c r="AT521" t="s">
        <v>123</v>
      </c>
      <c r="AU521" t="s">
        <v>124</v>
      </c>
      <c r="AX521" t="s">
        <v>120</v>
      </c>
      <c r="BA521">
        <v>-4056.96</v>
      </c>
      <c r="BB521" t="s">
        <v>120</v>
      </c>
      <c r="BC521">
        <v>0</v>
      </c>
      <c r="BE521" t="s">
        <v>125</v>
      </c>
      <c r="BF521">
        <v>1</v>
      </c>
      <c r="BG521">
        <v>19717</v>
      </c>
      <c r="BH521">
        <v>1005199</v>
      </c>
      <c r="BI521" t="s">
        <v>109</v>
      </c>
      <c r="BJ521" t="s">
        <v>126</v>
      </c>
      <c r="BL521" t="s">
        <v>127</v>
      </c>
      <c r="BM521" t="s">
        <v>128</v>
      </c>
      <c r="BN521" t="s">
        <v>129</v>
      </c>
      <c r="BO521">
        <v>85948</v>
      </c>
      <c r="BQ521">
        <v>0</v>
      </c>
      <c r="BR521">
        <v>523306</v>
      </c>
      <c r="BS521" t="s">
        <v>130</v>
      </c>
      <c r="BT521">
        <v>0</v>
      </c>
      <c r="BU521" t="s">
        <v>109</v>
      </c>
      <c r="BV521">
        <v>0</v>
      </c>
      <c r="BW521" s="9">
        <v>0</v>
      </c>
      <c r="BX521" t="s">
        <v>451</v>
      </c>
      <c r="BY521" t="s">
        <v>204</v>
      </c>
      <c r="BZ521" t="s">
        <v>109</v>
      </c>
      <c r="CA521" t="s">
        <v>149</v>
      </c>
      <c r="CD521" t="s">
        <v>204</v>
      </c>
      <c r="CE521" t="s">
        <v>133</v>
      </c>
      <c r="CF521" t="s">
        <v>172</v>
      </c>
      <c r="CG521" t="s">
        <v>135</v>
      </c>
      <c r="CI521" t="s">
        <v>281</v>
      </c>
      <c r="CM521" t="s">
        <v>7</v>
      </c>
    </row>
    <row r="522" spans="1:91">
      <c r="A522" t="s">
        <v>109</v>
      </c>
      <c r="B522" t="s">
        <v>110</v>
      </c>
      <c r="C522" t="s">
        <v>111</v>
      </c>
      <c r="D522" t="s">
        <v>112</v>
      </c>
      <c r="F522" t="s">
        <v>113</v>
      </c>
      <c r="G522" t="s">
        <v>109</v>
      </c>
      <c r="H522">
        <v>1</v>
      </c>
      <c r="I522" s="9">
        <v>0</v>
      </c>
      <c r="J522">
        <v>1</v>
      </c>
      <c r="L522">
        <v>1735165</v>
      </c>
      <c r="M522" t="s">
        <v>7</v>
      </c>
      <c r="N522" t="s">
        <v>115</v>
      </c>
      <c r="O522" s="9">
        <v>0</v>
      </c>
      <c r="P522">
        <v>1734566</v>
      </c>
      <c r="Q522" t="s">
        <v>116</v>
      </c>
      <c r="S522" s="9">
        <v>0</v>
      </c>
      <c r="T522" s="10" t="s">
        <v>117</v>
      </c>
      <c r="U522">
        <v>1734566</v>
      </c>
      <c r="V522">
        <v>2</v>
      </c>
      <c r="W522" t="s">
        <v>118</v>
      </c>
      <c r="X522" t="s">
        <v>119</v>
      </c>
      <c r="Y522">
        <v>0</v>
      </c>
      <c r="Z522" s="16">
        <v>-218258194.97</v>
      </c>
      <c r="AA522">
        <v>1</v>
      </c>
      <c r="AB522" s="15">
        <v>-218258194.97</v>
      </c>
      <c r="AC522" t="s">
        <v>120</v>
      </c>
      <c r="AF522" t="s">
        <v>121</v>
      </c>
      <c r="AI522">
        <v>0</v>
      </c>
      <c r="AJ522" s="9">
        <v>0</v>
      </c>
      <c r="AK522" s="9">
        <v>0</v>
      </c>
      <c r="AL522" t="s">
        <v>7</v>
      </c>
      <c r="AM522" t="s">
        <v>120</v>
      </c>
      <c r="AN522" s="9">
        <v>0</v>
      </c>
      <c r="AO522" t="s">
        <v>122</v>
      </c>
      <c r="AP522" t="s">
        <v>7</v>
      </c>
      <c r="AQ522">
        <v>1</v>
      </c>
      <c r="AR522">
        <v>1</v>
      </c>
      <c r="AT522" t="s">
        <v>123</v>
      </c>
      <c r="AU522" t="s">
        <v>124</v>
      </c>
      <c r="AX522" t="s">
        <v>122</v>
      </c>
      <c r="BA522">
        <v>-218258194.97</v>
      </c>
      <c r="BB522" t="s">
        <v>120</v>
      </c>
      <c r="BC522">
        <v>0</v>
      </c>
      <c r="BE522" t="s">
        <v>125</v>
      </c>
      <c r="BF522">
        <v>1</v>
      </c>
      <c r="BG522">
        <v>19717</v>
      </c>
      <c r="BH522">
        <v>1005199</v>
      </c>
      <c r="BI522" t="s">
        <v>109</v>
      </c>
      <c r="BJ522" t="s">
        <v>126</v>
      </c>
      <c r="BL522" t="s">
        <v>127</v>
      </c>
      <c r="BM522" t="s">
        <v>128</v>
      </c>
      <c r="BN522" t="s">
        <v>129</v>
      </c>
      <c r="BO522">
        <v>85948</v>
      </c>
      <c r="BQ522">
        <v>1370</v>
      </c>
      <c r="BR522">
        <v>870972</v>
      </c>
      <c r="BS522" t="s">
        <v>130</v>
      </c>
      <c r="BT522">
        <v>0</v>
      </c>
      <c r="BU522" t="s">
        <v>109</v>
      </c>
      <c r="BV522">
        <v>0</v>
      </c>
      <c r="BW522" s="9">
        <v>0</v>
      </c>
      <c r="BX522" t="s">
        <v>131</v>
      </c>
      <c r="BY522" t="s">
        <v>109</v>
      </c>
      <c r="BZ522" t="s">
        <v>109</v>
      </c>
      <c r="CA522" t="s">
        <v>132</v>
      </c>
      <c r="CD522" t="s">
        <v>109</v>
      </c>
      <c r="CE522" t="s">
        <v>133</v>
      </c>
      <c r="CF522" t="s">
        <v>134</v>
      </c>
      <c r="CG522" t="s">
        <v>135</v>
      </c>
      <c r="CI522" t="s">
        <v>136</v>
      </c>
      <c r="CM522" t="s">
        <v>7</v>
      </c>
    </row>
    <row r="523" spans="1:91">
      <c r="A523" t="s">
        <v>109</v>
      </c>
      <c r="B523" t="s">
        <v>110</v>
      </c>
      <c r="C523" t="s">
        <v>111</v>
      </c>
      <c r="D523" t="s">
        <v>112</v>
      </c>
      <c r="F523" t="s">
        <v>113</v>
      </c>
      <c r="G523" t="s">
        <v>109</v>
      </c>
      <c r="H523">
        <v>1</v>
      </c>
      <c r="I523" s="9">
        <v>0</v>
      </c>
      <c r="J523">
        <v>1</v>
      </c>
      <c r="L523">
        <v>1735161</v>
      </c>
      <c r="M523" t="s">
        <v>7</v>
      </c>
      <c r="N523" t="s">
        <v>115</v>
      </c>
      <c r="O523" s="9">
        <v>0</v>
      </c>
      <c r="P523">
        <v>1734562</v>
      </c>
      <c r="Q523" t="s">
        <v>116</v>
      </c>
      <c r="S523" s="9">
        <v>0</v>
      </c>
      <c r="T523" s="10" t="s">
        <v>117</v>
      </c>
      <c r="U523">
        <v>1734562</v>
      </c>
      <c r="V523">
        <v>2</v>
      </c>
      <c r="W523" t="s">
        <v>118</v>
      </c>
      <c r="X523" t="s">
        <v>119</v>
      </c>
      <c r="Y523">
        <v>0</v>
      </c>
      <c r="Z523" s="16">
        <v>-513.01</v>
      </c>
      <c r="AA523">
        <v>1</v>
      </c>
      <c r="AB523" s="10">
        <v>-513.01</v>
      </c>
      <c r="AC523" t="s">
        <v>120</v>
      </c>
      <c r="AF523" t="s">
        <v>121</v>
      </c>
      <c r="AI523">
        <v>0</v>
      </c>
      <c r="AJ523" s="9">
        <v>0</v>
      </c>
      <c r="AK523" s="9">
        <v>0</v>
      </c>
      <c r="AL523" t="s">
        <v>7</v>
      </c>
      <c r="AM523" t="s">
        <v>120</v>
      </c>
      <c r="AN523" s="9">
        <v>0</v>
      </c>
      <c r="AO523" t="s">
        <v>122</v>
      </c>
      <c r="AP523" t="s">
        <v>7</v>
      </c>
      <c r="AQ523">
        <v>1</v>
      </c>
      <c r="AR523">
        <v>1</v>
      </c>
      <c r="AT523" t="s">
        <v>123</v>
      </c>
      <c r="AU523" t="s">
        <v>124</v>
      </c>
      <c r="AX523" t="s">
        <v>122</v>
      </c>
      <c r="BA523">
        <v>-513.01</v>
      </c>
      <c r="BB523" t="s">
        <v>120</v>
      </c>
      <c r="BC523">
        <v>0</v>
      </c>
      <c r="BE523" t="s">
        <v>125</v>
      </c>
      <c r="BF523">
        <v>1</v>
      </c>
      <c r="BG523">
        <v>19717</v>
      </c>
      <c r="BH523">
        <v>1005199</v>
      </c>
      <c r="BI523" t="s">
        <v>109</v>
      </c>
      <c r="BJ523" t="s">
        <v>126</v>
      </c>
      <c r="BL523" t="s">
        <v>127</v>
      </c>
      <c r="BM523" t="s">
        <v>128</v>
      </c>
      <c r="BN523" t="s">
        <v>129</v>
      </c>
      <c r="BO523">
        <v>85948</v>
      </c>
      <c r="BQ523">
        <v>1370</v>
      </c>
      <c r="BR523">
        <v>870966</v>
      </c>
      <c r="BS523" t="s">
        <v>130</v>
      </c>
      <c r="BT523">
        <v>0</v>
      </c>
      <c r="BU523" t="s">
        <v>109</v>
      </c>
      <c r="BV523">
        <v>0</v>
      </c>
      <c r="BW523" s="9">
        <v>0</v>
      </c>
      <c r="BX523" t="s">
        <v>131</v>
      </c>
      <c r="BY523" t="s">
        <v>109</v>
      </c>
      <c r="BZ523" t="s">
        <v>109</v>
      </c>
      <c r="CA523" t="s">
        <v>132</v>
      </c>
      <c r="CD523" t="s">
        <v>109</v>
      </c>
      <c r="CE523" t="s">
        <v>133</v>
      </c>
      <c r="CF523" t="s">
        <v>134</v>
      </c>
      <c r="CG523" t="s">
        <v>135</v>
      </c>
      <c r="CI523" t="s">
        <v>136</v>
      </c>
      <c r="CM523" t="s">
        <v>7</v>
      </c>
    </row>
    <row r="524" spans="1:91">
      <c r="A524" t="s">
        <v>109</v>
      </c>
      <c r="B524" t="s">
        <v>110</v>
      </c>
      <c r="C524" t="s">
        <v>111</v>
      </c>
      <c r="D524" t="s">
        <v>112</v>
      </c>
      <c r="F524" t="s">
        <v>113</v>
      </c>
      <c r="G524" t="s">
        <v>109</v>
      </c>
      <c r="H524">
        <v>1</v>
      </c>
      <c r="I524" s="9">
        <v>0</v>
      </c>
      <c r="J524">
        <v>1</v>
      </c>
      <c r="L524">
        <v>1739370</v>
      </c>
      <c r="M524" t="s">
        <v>7</v>
      </c>
      <c r="N524" t="s">
        <v>451</v>
      </c>
      <c r="O524" s="9">
        <v>0</v>
      </c>
      <c r="P524">
        <v>1740489</v>
      </c>
      <c r="Q524" t="s">
        <v>116</v>
      </c>
      <c r="S524" s="9">
        <v>0</v>
      </c>
      <c r="T524" s="10" t="s">
        <v>272</v>
      </c>
      <c r="U524">
        <v>1740489</v>
      </c>
      <c r="V524">
        <v>1</v>
      </c>
      <c r="W524" t="s">
        <v>118</v>
      </c>
      <c r="X524" t="s">
        <v>119</v>
      </c>
      <c r="Y524">
        <v>0</v>
      </c>
      <c r="Z524" s="16">
        <v>-3212.41</v>
      </c>
      <c r="AA524">
        <v>1</v>
      </c>
      <c r="AB524" s="10">
        <v>-3212.41</v>
      </c>
      <c r="AC524" t="s">
        <v>120</v>
      </c>
      <c r="AF524" t="s">
        <v>121</v>
      </c>
      <c r="AI524">
        <v>0</v>
      </c>
      <c r="AJ524" s="9">
        <v>0</v>
      </c>
      <c r="AK524" s="9">
        <v>0</v>
      </c>
      <c r="AL524" t="s">
        <v>7</v>
      </c>
      <c r="AM524" t="s">
        <v>120</v>
      </c>
      <c r="AN524" s="9">
        <v>0</v>
      </c>
      <c r="AO524" t="s">
        <v>122</v>
      </c>
      <c r="AP524" t="s">
        <v>7</v>
      </c>
      <c r="AQ524">
        <v>1</v>
      </c>
      <c r="AR524">
        <v>1</v>
      </c>
      <c r="AT524" t="s">
        <v>123</v>
      </c>
      <c r="AU524" t="s">
        <v>124</v>
      </c>
      <c r="AX524" t="s">
        <v>122</v>
      </c>
      <c r="BA524">
        <v>-3212.41</v>
      </c>
      <c r="BB524" t="s">
        <v>120</v>
      </c>
      <c r="BC524">
        <v>0</v>
      </c>
      <c r="BE524" t="s">
        <v>125</v>
      </c>
      <c r="BF524">
        <v>1</v>
      </c>
      <c r="BG524">
        <v>19717</v>
      </c>
      <c r="BH524">
        <v>1005199</v>
      </c>
      <c r="BI524" t="s">
        <v>109</v>
      </c>
      <c r="BJ524" t="s">
        <v>126</v>
      </c>
      <c r="BL524" t="s">
        <v>127</v>
      </c>
      <c r="BM524" t="s">
        <v>128</v>
      </c>
      <c r="BN524" t="s">
        <v>129</v>
      </c>
      <c r="BO524">
        <v>85948</v>
      </c>
      <c r="BQ524">
        <v>1370</v>
      </c>
      <c r="BR524">
        <v>526851</v>
      </c>
      <c r="BS524" t="s">
        <v>130</v>
      </c>
      <c r="BT524">
        <v>0</v>
      </c>
      <c r="BU524" t="s">
        <v>109</v>
      </c>
      <c r="BV524">
        <v>0</v>
      </c>
      <c r="BW524" s="9">
        <v>0</v>
      </c>
      <c r="BX524" t="s">
        <v>190</v>
      </c>
      <c r="BY524" t="s">
        <v>545</v>
      </c>
      <c r="BZ524" t="s">
        <v>109</v>
      </c>
      <c r="CA524" t="s">
        <v>132</v>
      </c>
      <c r="CD524" t="s">
        <v>545</v>
      </c>
      <c r="CE524" t="s">
        <v>133</v>
      </c>
      <c r="CF524" t="s">
        <v>172</v>
      </c>
      <c r="CG524" t="s">
        <v>135</v>
      </c>
      <c r="CI524" t="s">
        <v>278</v>
      </c>
      <c r="CM524" t="s">
        <v>7</v>
      </c>
    </row>
    <row r="525" spans="1:91">
      <c r="A525" t="s">
        <v>109</v>
      </c>
      <c r="B525" t="s">
        <v>110</v>
      </c>
      <c r="C525" t="s">
        <v>111</v>
      </c>
      <c r="D525" t="s">
        <v>112</v>
      </c>
      <c r="F525" t="s">
        <v>113</v>
      </c>
      <c r="G525" t="s">
        <v>109</v>
      </c>
      <c r="H525">
        <v>1</v>
      </c>
      <c r="I525" s="9">
        <v>0</v>
      </c>
      <c r="J525">
        <v>1</v>
      </c>
      <c r="L525">
        <v>1739869</v>
      </c>
      <c r="M525" t="s">
        <v>7</v>
      </c>
      <c r="N525" t="s">
        <v>451</v>
      </c>
      <c r="O525" s="9">
        <v>0</v>
      </c>
      <c r="P525">
        <v>1741440</v>
      </c>
      <c r="Q525" t="s">
        <v>116</v>
      </c>
      <c r="S525" s="9">
        <v>0</v>
      </c>
      <c r="T525" s="10" t="s">
        <v>280</v>
      </c>
      <c r="U525">
        <v>1741440</v>
      </c>
      <c r="V525">
        <v>1</v>
      </c>
      <c r="W525" t="s">
        <v>118</v>
      </c>
      <c r="X525" t="s">
        <v>137</v>
      </c>
      <c r="Y525">
        <v>0</v>
      </c>
      <c r="Z525" s="16">
        <v>1260994.3400000001</v>
      </c>
      <c r="AA525">
        <v>1</v>
      </c>
      <c r="AB525" s="10">
        <v>1260994.3400000001</v>
      </c>
      <c r="AC525" t="s">
        <v>120</v>
      </c>
      <c r="AF525" t="s">
        <v>121</v>
      </c>
      <c r="AI525">
        <v>0</v>
      </c>
      <c r="AJ525" s="9">
        <v>0</v>
      </c>
      <c r="AK525" s="9">
        <v>0</v>
      </c>
      <c r="AL525" t="s">
        <v>7</v>
      </c>
      <c r="AM525" t="s">
        <v>120</v>
      </c>
      <c r="AN525" s="9">
        <v>0</v>
      </c>
      <c r="AO525" t="s">
        <v>122</v>
      </c>
      <c r="AP525" t="s">
        <v>7</v>
      </c>
      <c r="AQ525">
        <v>1</v>
      </c>
      <c r="AR525">
        <v>1</v>
      </c>
      <c r="AT525" t="s">
        <v>123</v>
      </c>
      <c r="AU525" t="s">
        <v>124</v>
      </c>
      <c r="AX525" t="s">
        <v>120</v>
      </c>
      <c r="BA525">
        <v>1260994.3400000001</v>
      </c>
      <c r="BB525" t="s">
        <v>120</v>
      </c>
      <c r="BC525">
        <v>0</v>
      </c>
      <c r="BE525" t="s">
        <v>125</v>
      </c>
      <c r="BF525">
        <v>1</v>
      </c>
      <c r="BG525">
        <v>19717</v>
      </c>
      <c r="BH525">
        <v>1005199</v>
      </c>
      <c r="BI525" t="s">
        <v>109</v>
      </c>
      <c r="BJ525" t="s">
        <v>126</v>
      </c>
      <c r="BL525" t="s">
        <v>127</v>
      </c>
      <c r="BM525" t="s">
        <v>128</v>
      </c>
      <c r="BN525" t="s">
        <v>129</v>
      </c>
      <c r="BO525">
        <v>85948</v>
      </c>
      <c r="BQ525">
        <v>0</v>
      </c>
      <c r="BR525">
        <v>521828</v>
      </c>
      <c r="BS525" t="s">
        <v>130</v>
      </c>
      <c r="BT525">
        <v>0</v>
      </c>
      <c r="BU525" t="s">
        <v>109</v>
      </c>
      <c r="BV525">
        <v>0</v>
      </c>
      <c r="BW525" s="9">
        <v>0</v>
      </c>
      <c r="BX525" t="s">
        <v>445</v>
      </c>
      <c r="BY525" t="s">
        <v>553</v>
      </c>
      <c r="BZ525" t="s">
        <v>109</v>
      </c>
      <c r="CA525" t="s">
        <v>132</v>
      </c>
      <c r="CD525" t="s">
        <v>553</v>
      </c>
      <c r="CE525" t="s">
        <v>133</v>
      </c>
      <c r="CF525" t="s">
        <v>172</v>
      </c>
      <c r="CG525" t="s">
        <v>135</v>
      </c>
      <c r="CI525" t="s">
        <v>278</v>
      </c>
      <c r="CM525" t="s">
        <v>7</v>
      </c>
    </row>
    <row r="526" spans="1:91">
      <c r="A526" t="s">
        <v>109</v>
      </c>
      <c r="B526" t="s">
        <v>110</v>
      </c>
      <c r="C526" t="s">
        <v>111</v>
      </c>
      <c r="D526" t="s">
        <v>112</v>
      </c>
      <c r="F526" t="s">
        <v>113</v>
      </c>
      <c r="G526" t="s">
        <v>109</v>
      </c>
      <c r="H526">
        <v>1</v>
      </c>
      <c r="I526" s="9">
        <v>0</v>
      </c>
      <c r="J526">
        <v>1</v>
      </c>
      <c r="L526">
        <v>1739372</v>
      </c>
      <c r="M526" t="s">
        <v>7</v>
      </c>
      <c r="N526" t="s">
        <v>451</v>
      </c>
      <c r="O526" s="9">
        <v>0</v>
      </c>
      <c r="P526">
        <v>1740491</v>
      </c>
      <c r="Q526" t="s">
        <v>116</v>
      </c>
      <c r="S526" s="9">
        <v>0</v>
      </c>
      <c r="T526" s="10" t="s">
        <v>272</v>
      </c>
      <c r="U526">
        <v>1740491</v>
      </c>
      <c r="V526">
        <v>1</v>
      </c>
      <c r="W526" t="s">
        <v>118</v>
      </c>
      <c r="X526" t="s">
        <v>119</v>
      </c>
      <c r="Y526">
        <v>0</v>
      </c>
      <c r="Z526" s="16">
        <v>-344210.89</v>
      </c>
      <c r="AA526">
        <v>1</v>
      </c>
      <c r="AB526" s="10">
        <v>-344210.89</v>
      </c>
      <c r="AC526" t="s">
        <v>120</v>
      </c>
      <c r="AF526" t="s">
        <v>121</v>
      </c>
      <c r="AI526">
        <v>0</v>
      </c>
      <c r="AJ526" s="9">
        <v>0</v>
      </c>
      <c r="AK526" s="9">
        <v>0</v>
      </c>
      <c r="AL526" t="s">
        <v>7</v>
      </c>
      <c r="AM526" t="s">
        <v>120</v>
      </c>
      <c r="AN526" s="9">
        <v>0</v>
      </c>
      <c r="AO526" t="s">
        <v>122</v>
      </c>
      <c r="AP526" t="s">
        <v>7</v>
      </c>
      <c r="AQ526">
        <v>1</v>
      </c>
      <c r="AR526">
        <v>1</v>
      </c>
      <c r="AT526" t="s">
        <v>123</v>
      </c>
      <c r="AU526" t="s">
        <v>124</v>
      </c>
      <c r="AX526" t="s">
        <v>122</v>
      </c>
      <c r="BA526">
        <v>-344210.89</v>
      </c>
      <c r="BB526" t="s">
        <v>120</v>
      </c>
      <c r="BC526">
        <v>0</v>
      </c>
      <c r="BE526" t="s">
        <v>125</v>
      </c>
      <c r="BF526">
        <v>1</v>
      </c>
      <c r="BG526">
        <v>19717</v>
      </c>
      <c r="BH526">
        <v>1005199</v>
      </c>
      <c r="BI526" t="s">
        <v>109</v>
      </c>
      <c r="BJ526" t="s">
        <v>126</v>
      </c>
      <c r="BL526" t="s">
        <v>127</v>
      </c>
      <c r="BM526" t="s">
        <v>128</v>
      </c>
      <c r="BN526" t="s">
        <v>129</v>
      </c>
      <c r="BO526">
        <v>85948</v>
      </c>
      <c r="BQ526">
        <v>1370</v>
      </c>
      <c r="BR526">
        <v>526860</v>
      </c>
      <c r="BS526" t="s">
        <v>130</v>
      </c>
      <c r="BT526">
        <v>0</v>
      </c>
      <c r="BU526" t="s">
        <v>109</v>
      </c>
      <c r="BV526">
        <v>0</v>
      </c>
      <c r="BW526" s="9">
        <v>0</v>
      </c>
      <c r="BX526" t="s">
        <v>190</v>
      </c>
      <c r="BY526" t="s">
        <v>547</v>
      </c>
      <c r="BZ526" t="s">
        <v>109</v>
      </c>
      <c r="CA526" t="s">
        <v>132</v>
      </c>
      <c r="CD526" t="s">
        <v>547</v>
      </c>
      <c r="CE526" t="s">
        <v>133</v>
      </c>
      <c r="CF526" t="s">
        <v>172</v>
      </c>
      <c r="CG526" t="s">
        <v>135</v>
      </c>
      <c r="CI526" t="s">
        <v>278</v>
      </c>
      <c r="CM526" t="s">
        <v>7</v>
      </c>
    </row>
    <row r="527" spans="1:91">
      <c r="A527" t="s">
        <v>109</v>
      </c>
      <c r="B527" t="s">
        <v>110</v>
      </c>
      <c r="C527" t="s">
        <v>111</v>
      </c>
      <c r="D527" t="s">
        <v>112</v>
      </c>
      <c r="F527" t="s">
        <v>113</v>
      </c>
      <c r="G527" t="s">
        <v>109</v>
      </c>
      <c r="H527">
        <v>1</v>
      </c>
      <c r="I527" s="9">
        <v>0</v>
      </c>
      <c r="J527">
        <v>1</v>
      </c>
      <c r="L527">
        <v>1739084</v>
      </c>
      <c r="M527" t="s">
        <v>7</v>
      </c>
      <c r="N527" t="s">
        <v>451</v>
      </c>
      <c r="O527" s="9">
        <v>0</v>
      </c>
      <c r="P527">
        <v>1739945</v>
      </c>
      <c r="Q527" t="s">
        <v>116</v>
      </c>
      <c r="S527" s="9">
        <v>0</v>
      </c>
      <c r="T527" s="10" t="s">
        <v>272</v>
      </c>
      <c r="U527">
        <v>1739945</v>
      </c>
      <c r="V527">
        <v>1</v>
      </c>
      <c r="W527" t="s">
        <v>118</v>
      </c>
      <c r="X527" t="s">
        <v>119</v>
      </c>
      <c r="Y527">
        <v>0</v>
      </c>
      <c r="Z527" s="16">
        <v>-413.92</v>
      </c>
      <c r="AA527">
        <v>1</v>
      </c>
      <c r="AB527" s="10">
        <v>-413.92</v>
      </c>
      <c r="AC527" t="s">
        <v>120</v>
      </c>
      <c r="AF527" t="s">
        <v>121</v>
      </c>
      <c r="AI527">
        <v>0</v>
      </c>
      <c r="AJ527" s="9">
        <v>0</v>
      </c>
      <c r="AK527" s="9">
        <v>0</v>
      </c>
      <c r="AL527" t="s">
        <v>7</v>
      </c>
      <c r="AM527" t="s">
        <v>120</v>
      </c>
      <c r="AN527" s="9">
        <v>0</v>
      </c>
      <c r="AO527" t="s">
        <v>122</v>
      </c>
      <c r="AP527" t="s">
        <v>7</v>
      </c>
      <c r="AQ527">
        <v>1</v>
      </c>
      <c r="AR527">
        <v>1</v>
      </c>
      <c r="AT527" t="s">
        <v>123</v>
      </c>
      <c r="AU527" t="s">
        <v>124</v>
      </c>
      <c r="AX527" t="s">
        <v>122</v>
      </c>
      <c r="BA527">
        <v>-413.92</v>
      </c>
      <c r="BB527" t="s">
        <v>120</v>
      </c>
      <c r="BC527">
        <v>0</v>
      </c>
      <c r="BE527" t="s">
        <v>125</v>
      </c>
      <c r="BF527">
        <v>1</v>
      </c>
      <c r="BG527">
        <v>19717</v>
      </c>
      <c r="BH527">
        <v>1005199</v>
      </c>
      <c r="BI527" t="s">
        <v>109</v>
      </c>
      <c r="BJ527" t="s">
        <v>126</v>
      </c>
      <c r="BL527" t="s">
        <v>127</v>
      </c>
      <c r="BM527" t="s">
        <v>128</v>
      </c>
      <c r="BN527" t="s">
        <v>129</v>
      </c>
      <c r="BO527">
        <v>85948</v>
      </c>
      <c r="BQ527">
        <v>1370</v>
      </c>
      <c r="BR527">
        <v>526449</v>
      </c>
      <c r="BS527" t="s">
        <v>130</v>
      </c>
      <c r="BT527">
        <v>0</v>
      </c>
      <c r="BU527" t="s">
        <v>109</v>
      </c>
      <c r="BV527">
        <v>0</v>
      </c>
      <c r="BW527" s="9">
        <v>0</v>
      </c>
      <c r="BX527" t="s">
        <v>190</v>
      </c>
      <c r="BY527" t="s">
        <v>508</v>
      </c>
      <c r="BZ527" t="s">
        <v>109</v>
      </c>
      <c r="CA527" t="s">
        <v>132</v>
      </c>
      <c r="CD527" t="s">
        <v>508</v>
      </c>
      <c r="CE527" t="s">
        <v>133</v>
      </c>
      <c r="CF527" t="s">
        <v>172</v>
      </c>
      <c r="CG527" t="s">
        <v>135</v>
      </c>
      <c r="CI527" t="s">
        <v>278</v>
      </c>
      <c r="CM527" t="s">
        <v>7</v>
      </c>
    </row>
    <row r="528" spans="1:91">
      <c r="A528" t="s">
        <v>109</v>
      </c>
      <c r="B528" t="s">
        <v>110</v>
      </c>
      <c r="C528" t="s">
        <v>111</v>
      </c>
      <c r="D528" t="s">
        <v>112</v>
      </c>
      <c r="F528" t="s">
        <v>113</v>
      </c>
      <c r="G528" t="s">
        <v>109</v>
      </c>
      <c r="H528">
        <v>1</v>
      </c>
      <c r="I528" s="9">
        <v>0</v>
      </c>
      <c r="J528">
        <v>1</v>
      </c>
      <c r="L528">
        <v>1735371</v>
      </c>
      <c r="M528" t="s">
        <v>7</v>
      </c>
      <c r="N528" t="s">
        <v>520</v>
      </c>
      <c r="O528" s="9">
        <v>0</v>
      </c>
      <c r="P528">
        <v>1734772</v>
      </c>
      <c r="Q528" t="s">
        <v>116</v>
      </c>
      <c r="S528" s="9">
        <v>0</v>
      </c>
      <c r="T528" s="10" t="s">
        <v>250</v>
      </c>
      <c r="U528">
        <v>1734772</v>
      </c>
      <c r="V528">
        <v>1</v>
      </c>
      <c r="W528" t="s">
        <v>200</v>
      </c>
      <c r="X528" t="s">
        <v>119</v>
      </c>
      <c r="Y528">
        <v>0</v>
      </c>
      <c r="Z528" s="16">
        <v>-26084817.109999999</v>
      </c>
      <c r="AA528">
        <v>1</v>
      </c>
      <c r="AB528" s="15">
        <v>-26084817.109999999</v>
      </c>
      <c r="AC528" t="s">
        <v>120</v>
      </c>
      <c r="AF528" t="s">
        <v>121</v>
      </c>
      <c r="AI528">
        <v>0</v>
      </c>
      <c r="AJ528" s="9">
        <v>0</v>
      </c>
      <c r="AK528" s="9">
        <v>0</v>
      </c>
      <c r="AL528" t="s">
        <v>7</v>
      </c>
      <c r="AM528" t="s">
        <v>120</v>
      </c>
      <c r="AN528" s="9">
        <v>0</v>
      </c>
      <c r="AO528" t="s">
        <v>122</v>
      </c>
      <c r="AP528" t="s">
        <v>7</v>
      </c>
      <c r="AQ528">
        <v>1</v>
      </c>
      <c r="AR528">
        <v>1</v>
      </c>
      <c r="AT528" t="s">
        <v>123</v>
      </c>
      <c r="AU528" t="s">
        <v>124</v>
      </c>
      <c r="AX528" t="s">
        <v>120</v>
      </c>
      <c r="BA528">
        <v>-26084817.109999999</v>
      </c>
      <c r="BB528" t="s">
        <v>120</v>
      </c>
      <c r="BC528">
        <v>0</v>
      </c>
      <c r="BE528" t="s">
        <v>125</v>
      </c>
      <c r="BF528">
        <v>1</v>
      </c>
      <c r="BG528">
        <v>19717</v>
      </c>
      <c r="BH528">
        <v>1005199</v>
      </c>
      <c r="BI528" t="s">
        <v>109</v>
      </c>
      <c r="BJ528" t="s">
        <v>126</v>
      </c>
      <c r="BL528" t="s">
        <v>127</v>
      </c>
      <c r="BM528" t="s">
        <v>128</v>
      </c>
      <c r="BN528" t="s">
        <v>129</v>
      </c>
      <c r="BO528">
        <v>85948</v>
      </c>
      <c r="BQ528">
        <v>0</v>
      </c>
      <c r="BR528">
        <v>758455</v>
      </c>
      <c r="BS528" t="s">
        <v>130</v>
      </c>
      <c r="BT528">
        <v>0</v>
      </c>
      <c r="BU528" t="s">
        <v>109</v>
      </c>
      <c r="BV528">
        <v>0</v>
      </c>
      <c r="BW528" s="9">
        <v>0</v>
      </c>
      <c r="BX528" t="s">
        <v>12</v>
      </c>
      <c r="BY528" t="s">
        <v>254</v>
      </c>
      <c r="BZ528" t="s">
        <v>109</v>
      </c>
      <c r="CA528" t="s">
        <v>149</v>
      </c>
      <c r="CD528" t="s">
        <v>109</v>
      </c>
      <c r="CE528" t="s">
        <v>133</v>
      </c>
      <c r="CF528" t="s">
        <v>172</v>
      </c>
      <c r="CG528" t="s">
        <v>135</v>
      </c>
      <c r="CI528" t="s">
        <v>165</v>
      </c>
      <c r="CJ528" t="s">
        <v>155</v>
      </c>
      <c r="CM528" t="s">
        <v>7</v>
      </c>
    </row>
    <row r="529" spans="1:92">
      <c r="A529" t="s">
        <v>109</v>
      </c>
      <c r="B529" t="s">
        <v>110</v>
      </c>
      <c r="C529" t="s">
        <v>111</v>
      </c>
      <c r="D529" t="s">
        <v>112</v>
      </c>
      <c r="F529" t="s">
        <v>113</v>
      </c>
      <c r="G529" t="s">
        <v>109</v>
      </c>
      <c r="H529">
        <v>1</v>
      </c>
      <c r="I529" s="9">
        <v>0</v>
      </c>
      <c r="J529">
        <v>1</v>
      </c>
      <c r="K529" t="s">
        <v>468</v>
      </c>
      <c r="L529">
        <v>1744232</v>
      </c>
      <c r="M529" t="s">
        <v>7</v>
      </c>
      <c r="N529" t="s">
        <v>448</v>
      </c>
      <c r="O529" s="9">
        <v>0</v>
      </c>
      <c r="P529">
        <v>1749973</v>
      </c>
      <c r="Q529" t="s">
        <v>116</v>
      </c>
      <c r="S529" s="9">
        <v>0</v>
      </c>
      <c r="T529" s="10" t="s">
        <v>272</v>
      </c>
      <c r="U529">
        <v>1749973</v>
      </c>
      <c r="V529">
        <v>1</v>
      </c>
      <c r="W529" t="s">
        <v>200</v>
      </c>
      <c r="X529" t="s">
        <v>119</v>
      </c>
      <c r="Y529">
        <v>0</v>
      </c>
      <c r="Z529" s="16">
        <v>-5800000</v>
      </c>
      <c r="AA529">
        <v>1</v>
      </c>
      <c r="AB529" s="10">
        <v>-5800000</v>
      </c>
      <c r="AC529" t="s">
        <v>120</v>
      </c>
      <c r="AF529" t="s">
        <v>121</v>
      </c>
      <c r="AI529">
        <v>0</v>
      </c>
      <c r="AJ529" s="9">
        <v>0</v>
      </c>
      <c r="AK529" s="9">
        <v>0</v>
      </c>
      <c r="AL529" t="s">
        <v>7</v>
      </c>
      <c r="AM529" t="s">
        <v>120</v>
      </c>
      <c r="AN529" s="9">
        <v>0</v>
      </c>
      <c r="AO529" t="s">
        <v>122</v>
      </c>
      <c r="AP529" t="s">
        <v>7</v>
      </c>
      <c r="AQ529">
        <v>1</v>
      </c>
      <c r="AR529">
        <v>1</v>
      </c>
      <c r="AT529" t="s">
        <v>123</v>
      </c>
      <c r="AU529" t="s">
        <v>124</v>
      </c>
      <c r="AX529" t="s">
        <v>122</v>
      </c>
      <c r="BA529">
        <v>-5800000</v>
      </c>
      <c r="BB529" t="s">
        <v>120</v>
      </c>
      <c r="BC529">
        <v>0</v>
      </c>
      <c r="BE529" t="s">
        <v>125</v>
      </c>
      <c r="BF529">
        <v>1</v>
      </c>
      <c r="BG529">
        <v>19717</v>
      </c>
      <c r="BH529">
        <v>1005199</v>
      </c>
      <c r="BI529" t="s">
        <v>109</v>
      </c>
      <c r="BJ529" t="s">
        <v>126</v>
      </c>
      <c r="BL529" t="s">
        <v>127</v>
      </c>
      <c r="BM529" t="s">
        <v>128</v>
      </c>
      <c r="BN529" t="s">
        <v>129</v>
      </c>
      <c r="BO529">
        <v>85948</v>
      </c>
      <c r="BQ529">
        <v>1370</v>
      </c>
      <c r="BR529">
        <v>44737</v>
      </c>
      <c r="BS529" t="s">
        <v>130</v>
      </c>
      <c r="BT529">
        <v>0</v>
      </c>
      <c r="BU529" t="s">
        <v>109</v>
      </c>
      <c r="BV529">
        <v>0</v>
      </c>
      <c r="BW529" s="9">
        <v>0</v>
      </c>
      <c r="BX529" t="s">
        <v>190</v>
      </c>
      <c r="BY529" t="s">
        <v>243</v>
      </c>
      <c r="BZ529" t="s">
        <v>109</v>
      </c>
      <c r="CA529" t="s">
        <v>132</v>
      </c>
      <c r="CD529" t="s">
        <v>243</v>
      </c>
      <c r="CE529" t="s">
        <v>133</v>
      </c>
      <c r="CF529" t="s">
        <v>172</v>
      </c>
      <c r="CG529" t="s">
        <v>135</v>
      </c>
      <c r="CI529" t="s">
        <v>278</v>
      </c>
      <c r="CM529" t="s">
        <v>7</v>
      </c>
    </row>
    <row r="530" spans="1:92">
      <c r="A530" t="s">
        <v>109</v>
      </c>
      <c r="B530" t="s">
        <v>110</v>
      </c>
      <c r="C530" t="s">
        <v>111</v>
      </c>
      <c r="D530" t="s">
        <v>112</v>
      </c>
      <c r="F530" t="s">
        <v>113</v>
      </c>
      <c r="G530" t="s">
        <v>109</v>
      </c>
      <c r="H530">
        <v>1</v>
      </c>
      <c r="I530" s="9">
        <v>0</v>
      </c>
      <c r="J530">
        <v>1</v>
      </c>
      <c r="L530">
        <v>1741484</v>
      </c>
      <c r="M530" t="s">
        <v>7</v>
      </c>
      <c r="N530" t="s">
        <v>451</v>
      </c>
      <c r="O530" s="9">
        <v>0</v>
      </c>
      <c r="P530">
        <v>1744609</v>
      </c>
      <c r="Q530" t="s">
        <v>116</v>
      </c>
      <c r="S530" s="9">
        <v>0</v>
      </c>
      <c r="T530" s="10" t="s">
        <v>272</v>
      </c>
      <c r="U530">
        <v>1744609</v>
      </c>
      <c r="V530">
        <v>1</v>
      </c>
      <c r="W530" t="s">
        <v>118</v>
      </c>
      <c r="X530" t="s">
        <v>119</v>
      </c>
      <c r="Y530">
        <v>0</v>
      </c>
      <c r="Z530" s="16">
        <v>-19311.16</v>
      </c>
      <c r="AA530">
        <v>1</v>
      </c>
      <c r="AB530" s="10">
        <v>-19311.16</v>
      </c>
      <c r="AC530" t="s">
        <v>120</v>
      </c>
      <c r="AF530" t="s">
        <v>121</v>
      </c>
      <c r="AI530">
        <v>0</v>
      </c>
      <c r="AJ530" s="9">
        <v>0</v>
      </c>
      <c r="AK530" s="9">
        <v>0</v>
      </c>
      <c r="AL530" t="s">
        <v>7</v>
      </c>
      <c r="AM530" t="s">
        <v>120</v>
      </c>
      <c r="AN530" s="9">
        <v>0</v>
      </c>
      <c r="AO530" t="s">
        <v>122</v>
      </c>
      <c r="AP530" t="s">
        <v>7</v>
      </c>
      <c r="AQ530">
        <v>1</v>
      </c>
      <c r="AR530">
        <v>1</v>
      </c>
      <c r="AT530" t="s">
        <v>123</v>
      </c>
      <c r="AU530" t="s">
        <v>124</v>
      </c>
      <c r="AX530" t="s">
        <v>122</v>
      </c>
      <c r="BA530">
        <v>-19311.16</v>
      </c>
      <c r="BB530" t="s">
        <v>120</v>
      </c>
      <c r="BC530">
        <v>0</v>
      </c>
      <c r="BE530" t="s">
        <v>125</v>
      </c>
      <c r="BF530">
        <v>1</v>
      </c>
      <c r="BG530">
        <v>19717</v>
      </c>
      <c r="BH530">
        <v>1005199</v>
      </c>
      <c r="BI530" t="s">
        <v>109</v>
      </c>
      <c r="BJ530" t="s">
        <v>126</v>
      </c>
      <c r="BL530" t="s">
        <v>127</v>
      </c>
      <c r="BM530" t="s">
        <v>128</v>
      </c>
      <c r="BN530" t="s">
        <v>129</v>
      </c>
      <c r="BO530">
        <v>85948</v>
      </c>
      <c r="BQ530">
        <v>1370</v>
      </c>
      <c r="BR530">
        <v>527554</v>
      </c>
      <c r="BS530" t="s">
        <v>130</v>
      </c>
      <c r="BT530">
        <v>0</v>
      </c>
      <c r="BU530" t="s">
        <v>109</v>
      </c>
      <c r="BV530">
        <v>0</v>
      </c>
      <c r="BW530" s="9">
        <v>0</v>
      </c>
      <c r="BX530" t="s">
        <v>190</v>
      </c>
      <c r="BY530" t="s">
        <v>619</v>
      </c>
      <c r="BZ530" t="s">
        <v>109</v>
      </c>
      <c r="CA530" t="s">
        <v>132</v>
      </c>
      <c r="CD530" t="s">
        <v>619</v>
      </c>
      <c r="CE530" t="s">
        <v>133</v>
      </c>
      <c r="CF530" t="s">
        <v>172</v>
      </c>
      <c r="CG530" t="s">
        <v>135</v>
      </c>
      <c r="CI530" t="s">
        <v>278</v>
      </c>
      <c r="CM530" t="s">
        <v>7</v>
      </c>
    </row>
    <row r="531" spans="1:92">
      <c r="A531" t="s">
        <v>109</v>
      </c>
      <c r="B531" t="s">
        <v>110</v>
      </c>
      <c r="C531" t="s">
        <v>111</v>
      </c>
      <c r="D531" t="s">
        <v>112</v>
      </c>
      <c r="F531" t="s">
        <v>113</v>
      </c>
      <c r="G531" t="s">
        <v>109</v>
      </c>
      <c r="H531">
        <v>1</v>
      </c>
      <c r="I531" s="9">
        <v>0</v>
      </c>
      <c r="J531">
        <v>1</v>
      </c>
      <c r="L531">
        <v>1741472</v>
      </c>
      <c r="M531" t="s">
        <v>7</v>
      </c>
      <c r="N531" t="s">
        <v>451</v>
      </c>
      <c r="O531" s="9">
        <v>0</v>
      </c>
      <c r="P531">
        <v>1744589</v>
      </c>
      <c r="Q531" t="s">
        <v>116</v>
      </c>
      <c r="S531" s="9">
        <v>0</v>
      </c>
      <c r="T531" s="10" t="s">
        <v>272</v>
      </c>
      <c r="U531">
        <v>1744589</v>
      </c>
      <c r="V531">
        <v>1</v>
      </c>
      <c r="W531" t="s">
        <v>118</v>
      </c>
      <c r="X531" t="s">
        <v>119</v>
      </c>
      <c r="Y531">
        <v>0</v>
      </c>
      <c r="Z531" s="16">
        <v>-14819.54</v>
      </c>
      <c r="AA531">
        <v>1</v>
      </c>
      <c r="AB531" s="10">
        <v>-14819.54</v>
      </c>
      <c r="AC531" t="s">
        <v>120</v>
      </c>
      <c r="AF531" t="s">
        <v>121</v>
      </c>
      <c r="AI531">
        <v>0</v>
      </c>
      <c r="AJ531" s="9">
        <v>0</v>
      </c>
      <c r="AK531" s="9">
        <v>0</v>
      </c>
      <c r="AL531" t="s">
        <v>7</v>
      </c>
      <c r="AM531" t="s">
        <v>120</v>
      </c>
      <c r="AN531" s="9">
        <v>0</v>
      </c>
      <c r="AO531" t="s">
        <v>122</v>
      </c>
      <c r="AP531" t="s">
        <v>7</v>
      </c>
      <c r="AQ531">
        <v>1</v>
      </c>
      <c r="AR531">
        <v>1</v>
      </c>
      <c r="AT531" t="s">
        <v>123</v>
      </c>
      <c r="AU531" t="s">
        <v>124</v>
      </c>
      <c r="AX531" t="s">
        <v>122</v>
      </c>
      <c r="BA531">
        <v>-14819.54</v>
      </c>
      <c r="BB531" t="s">
        <v>120</v>
      </c>
      <c r="BC531">
        <v>0</v>
      </c>
      <c r="BE531" t="s">
        <v>125</v>
      </c>
      <c r="BF531">
        <v>1</v>
      </c>
      <c r="BG531">
        <v>19717</v>
      </c>
      <c r="BH531">
        <v>1005199</v>
      </c>
      <c r="BI531" t="s">
        <v>109</v>
      </c>
      <c r="BJ531" t="s">
        <v>126</v>
      </c>
      <c r="BL531" t="s">
        <v>127</v>
      </c>
      <c r="BM531" t="s">
        <v>128</v>
      </c>
      <c r="BN531" t="s">
        <v>129</v>
      </c>
      <c r="BO531">
        <v>85948</v>
      </c>
      <c r="BQ531">
        <v>1370</v>
      </c>
      <c r="BR531">
        <v>527888</v>
      </c>
      <c r="BS531" t="s">
        <v>130</v>
      </c>
      <c r="BT531">
        <v>0</v>
      </c>
      <c r="BU531" t="s">
        <v>109</v>
      </c>
      <c r="BV531">
        <v>0</v>
      </c>
      <c r="BW531" s="9">
        <v>0</v>
      </c>
      <c r="BX531" t="s">
        <v>190</v>
      </c>
      <c r="BY531" t="s">
        <v>501</v>
      </c>
      <c r="BZ531" t="s">
        <v>109</v>
      </c>
      <c r="CA531" t="s">
        <v>132</v>
      </c>
      <c r="CD531" t="s">
        <v>501</v>
      </c>
      <c r="CE531" t="s">
        <v>133</v>
      </c>
      <c r="CF531" t="s">
        <v>172</v>
      </c>
      <c r="CG531" t="s">
        <v>135</v>
      </c>
      <c r="CI531" t="s">
        <v>278</v>
      </c>
      <c r="CM531" t="s">
        <v>7</v>
      </c>
    </row>
    <row r="532" spans="1:92">
      <c r="A532" t="s">
        <v>109</v>
      </c>
      <c r="B532" t="s">
        <v>110</v>
      </c>
      <c r="C532" t="s">
        <v>111</v>
      </c>
      <c r="D532" t="s">
        <v>112</v>
      </c>
      <c r="F532" t="s">
        <v>113</v>
      </c>
      <c r="G532" t="s">
        <v>109</v>
      </c>
      <c r="H532">
        <v>1</v>
      </c>
      <c r="I532" s="9">
        <v>0</v>
      </c>
      <c r="J532">
        <v>1</v>
      </c>
      <c r="L532">
        <v>1739368</v>
      </c>
      <c r="M532" t="s">
        <v>7</v>
      </c>
      <c r="N532" t="s">
        <v>445</v>
      </c>
      <c r="O532" s="9">
        <v>0</v>
      </c>
      <c r="P532">
        <v>1740483</v>
      </c>
      <c r="Q532" t="s">
        <v>116</v>
      </c>
      <c r="S532" s="9">
        <v>0</v>
      </c>
      <c r="T532" s="10" t="s">
        <v>280</v>
      </c>
      <c r="U532">
        <v>1740483</v>
      </c>
      <c r="V532">
        <v>1</v>
      </c>
      <c r="W532" t="s">
        <v>118</v>
      </c>
      <c r="X532" t="s">
        <v>119</v>
      </c>
      <c r="Y532">
        <v>0</v>
      </c>
      <c r="Z532" s="16">
        <v>-156657.97</v>
      </c>
      <c r="AA532">
        <v>1</v>
      </c>
      <c r="AB532" s="10">
        <v>-156657.97</v>
      </c>
      <c r="AC532" t="s">
        <v>120</v>
      </c>
      <c r="AF532" t="s">
        <v>121</v>
      </c>
      <c r="AI532">
        <v>0</v>
      </c>
      <c r="AJ532" s="9">
        <v>0</v>
      </c>
      <c r="AK532" s="9">
        <v>0</v>
      </c>
      <c r="AL532" t="s">
        <v>7</v>
      </c>
      <c r="AM532" t="s">
        <v>120</v>
      </c>
      <c r="AN532" s="9">
        <v>0</v>
      </c>
      <c r="AO532" t="s">
        <v>122</v>
      </c>
      <c r="AP532" t="s">
        <v>7</v>
      </c>
      <c r="AQ532">
        <v>1</v>
      </c>
      <c r="AR532">
        <v>1</v>
      </c>
      <c r="AT532" t="s">
        <v>123</v>
      </c>
      <c r="AU532" t="s">
        <v>124</v>
      </c>
      <c r="AX532" t="s">
        <v>120</v>
      </c>
      <c r="BA532">
        <v>-156657.97</v>
      </c>
      <c r="BB532" t="s">
        <v>120</v>
      </c>
      <c r="BC532">
        <v>0</v>
      </c>
      <c r="BE532" t="s">
        <v>125</v>
      </c>
      <c r="BF532">
        <v>1</v>
      </c>
      <c r="BG532">
        <v>19717</v>
      </c>
      <c r="BH532">
        <v>1005199</v>
      </c>
      <c r="BI532" t="s">
        <v>109</v>
      </c>
      <c r="BJ532" t="s">
        <v>126</v>
      </c>
      <c r="BL532" t="s">
        <v>127</v>
      </c>
      <c r="BM532" t="s">
        <v>128</v>
      </c>
      <c r="BN532" t="s">
        <v>129</v>
      </c>
      <c r="BO532">
        <v>85948</v>
      </c>
      <c r="BQ532">
        <v>0</v>
      </c>
      <c r="BR532">
        <v>526763</v>
      </c>
      <c r="BS532" t="s">
        <v>130</v>
      </c>
      <c r="BT532">
        <v>0</v>
      </c>
      <c r="BU532" t="s">
        <v>109</v>
      </c>
      <c r="BV532">
        <v>0</v>
      </c>
      <c r="BW532" s="9">
        <v>0</v>
      </c>
      <c r="BX532" t="s">
        <v>451</v>
      </c>
      <c r="BY532" t="s">
        <v>615</v>
      </c>
      <c r="BZ532" t="s">
        <v>109</v>
      </c>
      <c r="CA532" t="s">
        <v>149</v>
      </c>
      <c r="CD532" t="s">
        <v>615</v>
      </c>
      <c r="CE532" t="s">
        <v>133</v>
      </c>
      <c r="CF532" t="s">
        <v>172</v>
      </c>
      <c r="CG532" t="s">
        <v>135</v>
      </c>
      <c r="CI532" t="s">
        <v>281</v>
      </c>
      <c r="CM532" t="s">
        <v>7</v>
      </c>
    </row>
    <row r="533" spans="1:92">
      <c r="A533" t="s">
        <v>109</v>
      </c>
      <c r="B533" t="s">
        <v>110</v>
      </c>
      <c r="C533" t="s">
        <v>111</v>
      </c>
      <c r="D533" t="s">
        <v>112</v>
      </c>
      <c r="F533" t="s">
        <v>113</v>
      </c>
      <c r="G533" t="s">
        <v>109</v>
      </c>
      <c r="H533">
        <v>1</v>
      </c>
      <c r="I533" s="9">
        <v>0</v>
      </c>
      <c r="J533">
        <v>1</v>
      </c>
      <c r="L533">
        <v>1739099</v>
      </c>
      <c r="M533" t="s">
        <v>7</v>
      </c>
      <c r="N533" t="s">
        <v>451</v>
      </c>
      <c r="O533" s="9">
        <v>0</v>
      </c>
      <c r="P533">
        <v>1739972</v>
      </c>
      <c r="Q533" t="s">
        <v>116</v>
      </c>
      <c r="S533" s="9">
        <v>0</v>
      </c>
      <c r="T533" s="10" t="s">
        <v>272</v>
      </c>
      <c r="U533">
        <v>1739972</v>
      </c>
      <c r="V533">
        <v>1</v>
      </c>
      <c r="W533" t="s">
        <v>118</v>
      </c>
      <c r="X533" t="s">
        <v>119</v>
      </c>
      <c r="Y533">
        <v>0</v>
      </c>
      <c r="Z533" s="16">
        <v>-1117505.1499999999</v>
      </c>
      <c r="AA533">
        <v>1</v>
      </c>
      <c r="AB533" s="10">
        <v>-1117505.1499999999</v>
      </c>
      <c r="AC533" t="s">
        <v>120</v>
      </c>
      <c r="AF533" t="s">
        <v>121</v>
      </c>
      <c r="AI533">
        <v>0</v>
      </c>
      <c r="AJ533" s="9">
        <v>0</v>
      </c>
      <c r="AK533" s="9">
        <v>0</v>
      </c>
      <c r="AL533" t="s">
        <v>7</v>
      </c>
      <c r="AM533" t="s">
        <v>120</v>
      </c>
      <c r="AN533" s="9">
        <v>0</v>
      </c>
      <c r="AO533" t="s">
        <v>122</v>
      </c>
      <c r="AP533" t="s">
        <v>7</v>
      </c>
      <c r="AQ533">
        <v>1</v>
      </c>
      <c r="AR533">
        <v>1</v>
      </c>
      <c r="AT533" t="s">
        <v>123</v>
      </c>
      <c r="AU533" t="s">
        <v>124</v>
      </c>
      <c r="AX533" t="s">
        <v>122</v>
      </c>
      <c r="BA533">
        <v>-1117505.1499999999</v>
      </c>
      <c r="BB533" t="s">
        <v>120</v>
      </c>
      <c r="BC533">
        <v>0</v>
      </c>
      <c r="BE533" t="s">
        <v>125</v>
      </c>
      <c r="BF533">
        <v>1</v>
      </c>
      <c r="BG533">
        <v>19717</v>
      </c>
      <c r="BH533">
        <v>1005199</v>
      </c>
      <c r="BI533" t="s">
        <v>109</v>
      </c>
      <c r="BJ533" t="s">
        <v>126</v>
      </c>
      <c r="BL533" t="s">
        <v>127</v>
      </c>
      <c r="BM533" t="s">
        <v>128</v>
      </c>
      <c r="BN533" t="s">
        <v>129</v>
      </c>
      <c r="BO533">
        <v>85948</v>
      </c>
      <c r="BQ533">
        <v>1370</v>
      </c>
      <c r="BR533">
        <v>526559</v>
      </c>
      <c r="BS533" t="s">
        <v>130</v>
      </c>
      <c r="BT533">
        <v>0</v>
      </c>
      <c r="BU533" t="s">
        <v>109</v>
      </c>
      <c r="BV533">
        <v>0</v>
      </c>
      <c r="BW533" s="9">
        <v>0</v>
      </c>
      <c r="BX533" t="s">
        <v>190</v>
      </c>
      <c r="BY533" t="s">
        <v>506</v>
      </c>
      <c r="BZ533" t="s">
        <v>109</v>
      </c>
      <c r="CA533" t="s">
        <v>132</v>
      </c>
      <c r="CD533" t="s">
        <v>506</v>
      </c>
      <c r="CE533" t="s">
        <v>133</v>
      </c>
      <c r="CF533" t="s">
        <v>172</v>
      </c>
      <c r="CG533" t="s">
        <v>135</v>
      </c>
      <c r="CI533" t="s">
        <v>278</v>
      </c>
      <c r="CM533" t="s">
        <v>7</v>
      </c>
    </row>
    <row r="534" spans="1:92">
      <c r="A534" t="s">
        <v>109</v>
      </c>
      <c r="B534" t="s">
        <v>241</v>
      </c>
      <c r="C534" t="s">
        <v>111</v>
      </c>
      <c r="F534" t="s">
        <v>113</v>
      </c>
      <c r="G534" t="s">
        <v>109</v>
      </c>
      <c r="H534">
        <v>1</v>
      </c>
      <c r="I534" s="9">
        <v>0</v>
      </c>
      <c r="J534">
        <v>1</v>
      </c>
      <c r="L534">
        <v>1736263</v>
      </c>
      <c r="M534" t="s">
        <v>7</v>
      </c>
      <c r="N534" t="s">
        <v>448</v>
      </c>
      <c r="O534" s="9">
        <v>0</v>
      </c>
      <c r="P534">
        <v>1735972</v>
      </c>
      <c r="S534" s="9">
        <v>0</v>
      </c>
      <c r="T534" s="10" t="s">
        <v>161</v>
      </c>
      <c r="U534">
        <v>1735972</v>
      </c>
      <c r="V534">
        <v>1</v>
      </c>
      <c r="X534" t="s">
        <v>119</v>
      </c>
      <c r="Y534">
        <v>0</v>
      </c>
      <c r="Z534" s="16">
        <v>200000</v>
      </c>
      <c r="AA534">
        <v>1</v>
      </c>
      <c r="AB534" s="10">
        <v>200000</v>
      </c>
      <c r="AC534" t="s">
        <v>120</v>
      </c>
      <c r="AF534" t="s">
        <v>121</v>
      </c>
      <c r="AI534">
        <v>0</v>
      </c>
      <c r="AJ534" s="9">
        <v>0</v>
      </c>
      <c r="AK534" s="9">
        <v>0</v>
      </c>
      <c r="AL534" t="s">
        <v>7</v>
      </c>
      <c r="AM534" t="s">
        <v>120</v>
      </c>
      <c r="AN534" s="9">
        <v>0</v>
      </c>
      <c r="AO534" t="s">
        <v>122</v>
      </c>
      <c r="AQ534">
        <v>0</v>
      </c>
      <c r="AR534" s="9">
        <v>0</v>
      </c>
      <c r="AT534" t="s">
        <v>123</v>
      </c>
      <c r="AU534" t="s">
        <v>242</v>
      </c>
      <c r="AX534" t="s">
        <v>122</v>
      </c>
      <c r="BA534">
        <v>0</v>
      </c>
      <c r="BB534" t="s">
        <v>120</v>
      </c>
      <c r="BC534">
        <v>0</v>
      </c>
      <c r="BE534" t="s">
        <v>125</v>
      </c>
      <c r="BF534">
        <v>1</v>
      </c>
      <c r="BG534">
        <v>19717</v>
      </c>
      <c r="BH534">
        <v>1005199</v>
      </c>
      <c r="BI534" t="s">
        <v>109</v>
      </c>
      <c r="BJ534" t="s">
        <v>126</v>
      </c>
      <c r="BL534" t="s">
        <v>127</v>
      </c>
      <c r="BM534" t="s">
        <v>128</v>
      </c>
      <c r="BN534" t="s">
        <v>129</v>
      </c>
      <c r="BO534">
        <v>85948</v>
      </c>
      <c r="BQ534">
        <v>0</v>
      </c>
      <c r="BR534">
        <v>971690</v>
      </c>
      <c r="BS534" t="s">
        <v>130</v>
      </c>
      <c r="BT534">
        <v>0</v>
      </c>
      <c r="BU534" t="s">
        <v>243</v>
      </c>
      <c r="BV534">
        <v>0</v>
      </c>
      <c r="BW534" s="9">
        <v>0</v>
      </c>
      <c r="BX534" t="s">
        <v>190</v>
      </c>
      <c r="BZ534" t="s">
        <v>109</v>
      </c>
      <c r="CA534" t="s">
        <v>132</v>
      </c>
      <c r="CD534" t="s">
        <v>243</v>
      </c>
      <c r="CF534" t="s">
        <v>161</v>
      </c>
      <c r="CG534" t="s">
        <v>135</v>
      </c>
      <c r="CI534" t="s">
        <v>278</v>
      </c>
      <c r="CM534" t="s">
        <v>7</v>
      </c>
    </row>
    <row r="535" spans="1:92">
      <c r="A535" t="s">
        <v>109</v>
      </c>
      <c r="B535" t="s">
        <v>110</v>
      </c>
      <c r="C535" t="s">
        <v>111</v>
      </c>
      <c r="D535" t="s">
        <v>168</v>
      </c>
      <c r="F535" t="s">
        <v>113</v>
      </c>
      <c r="G535" t="s">
        <v>109</v>
      </c>
      <c r="H535">
        <v>1</v>
      </c>
      <c r="I535" s="9">
        <v>0</v>
      </c>
      <c r="J535">
        <v>1</v>
      </c>
      <c r="L535">
        <v>1735260</v>
      </c>
      <c r="M535" t="s">
        <v>7</v>
      </c>
      <c r="N535" t="s">
        <v>427</v>
      </c>
      <c r="O535" s="9">
        <v>0</v>
      </c>
      <c r="P535">
        <v>1734661</v>
      </c>
      <c r="Q535" t="s">
        <v>116</v>
      </c>
      <c r="S535" s="9">
        <v>0</v>
      </c>
      <c r="T535" s="10" t="s">
        <v>428</v>
      </c>
      <c r="U535">
        <v>1734661</v>
      </c>
      <c r="V535">
        <v>3</v>
      </c>
      <c r="W535" t="s">
        <v>200</v>
      </c>
      <c r="X535" t="s">
        <v>137</v>
      </c>
      <c r="Y535">
        <v>0</v>
      </c>
      <c r="Z535" s="16">
        <v>9500000</v>
      </c>
      <c r="AA535">
        <v>1</v>
      </c>
      <c r="AB535" s="10">
        <v>9500000</v>
      </c>
      <c r="AC535" t="s">
        <v>120</v>
      </c>
      <c r="AF535" t="s">
        <v>429</v>
      </c>
      <c r="AI535">
        <v>0</v>
      </c>
      <c r="AJ535">
        <v>169000000</v>
      </c>
      <c r="AK535" s="9">
        <v>0</v>
      </c>
      <c r="AL535" t="s">
        <v>7</v>
      </c>
      <c r="AM535" t="s">
        <v>120</v>
      </c>
      <c r="AN535" s="9">
        <v>0</v>
      </c>
      <c r="AO535" t="s">
        <v>122</v>
      </c>
      <c r="AP535" t="s">
        <v>7</v>
      </c>
      <c r="AQ535">
        <v>1</v>
      </c>
      <c r="AR535">
        <v>1</v>
      </c>
      <c r="AS535" t="s">
        <v>513</v>
      </c>
      <c r="AT535" t="s">
        <v>123</v>
      </c>
      <c r="AU535" t="s">
        <v>124</v>
      </c>
      <c r="AW535" t="s">
        <v>7</v>
      </c>
      <c r="AX535" t="s">
        <v>120</v>
      </c>
      <c r="BA535">
        <v>9500000</v>
      </c>
      <c r="BB535" t="s">
        <v>120</v>
      </c>
      <c r="BC535">
        <v>0</v>
      </c>
      <c r="BE535" t="s">
        <v>125</v>
      </c>
      <c r="BF535">
        <v>1</v>
      </c>
      <c r="BG535">
        <v>19717</v>
      </c>
      <c r="BH535">
        <v>1005199</v>
      </c>
      <c r="BI535" t="s">
        <v>109</v>
      </c>
      <c r="BJ535" t="s">
        <v>126</v>
      </c>
      <c r="BL535" t="s">
        <v>127</v>
      </c>
      <c r="BM535" t="s">
        <v>128</v>
      </c>
      <c r="BN535" t="s">
        <v>129</v>
      </c>
      <c r="BO535">
        <v>85948</v>
      </c>
      <c r="BQ535">
        <v>1370</v>
      </c>
      <c r="BR535">
        <v>406123</v>
      </c>
      <c r="BS535" t="s">
        <v>130</v>
      </c>
      <c r="BT535">
        <v>3080</v>
      </c>
      <c r="BU535" t="s">
        <v>109</v>
      </c>
      <c r="BV535">
        <v>0</v>
      </c>
      <c r="BW535" s="9">
        <v>0</v>
      </c>
      <c r="BX535" t="s">
        <v>620</v>
      </c>
      <c r="BY535" t="s">
        <v>621</v>
      </c>
      <c r="BZ535" t="s">
        <v>432</v>
      </c>
      <c r="CA535" t="s">
        <v>132</v>
      </c>
      <c r="CD535" t="s">
        <v>621</v>
      </c>
      <c r="CE535" t="s">
        <v>133</v>
      </c>
      <c r="CF535" t="s">
        <v>434</v>
      </c>
      <c r="CG535" t="s">
        <v>435</v>
      </c>
      <c r="CH535" t="s">
        <v>622</v>
      </c>
      <c r="CI535" t="s">
        <v>437</v>
      </c>
      <c r="CJ535" t="s">
        <v>155</v>
      </c>
      <c r="CM535" t="s">
        <v>7</v>
      </c>
    </row>
    <row r="536" spans="1:92">
      <c r="A536" t="s">
        <v>109</v>
      </c>
      <c r="B536" t="s">
        <v>110</v>
      </c>
      <c r="C536" t="s">
        <v>111</v>
      </c>
      <c r="D536" t="s">
        <v>168</v>
      </c>
      <c r="F536" t="s">
        <v>113</v>
      </c>
      <c r="G536" t="s">
        <v>109</v>
      </c>
      <c r="H536">
        <v>1</v>
      </c>
      <c r="I536" s="9">
        <v>0</v>
      </c>
      <c r="J536">
        <v>1</v>
      </c>
      <c r="L536">
        <v>1735267</v>
      </c>
      <c r="M536" t="s">
        <v>7</v>
      </c>
      <c r="N536" t="s">
        <v>427</v>
      </c>
      <c r="O536" s="9">
        <v>0</v>
      </c>
      <c r="P536">
        <v>1734668</v>
      </c>
      <c r="Q536" t="s">
        <v>116</v>
      </c>
      <c r="S536" s="9">
        <v>0</v>
      </c>
      <c r="T536" s="10" t="s">
        <v>428</v>
      </c>
      <c r="U536">
        <v>1734668</v>
      </c>
      <c r="V536">
        <v>4</v>
      </c>
      <c r="W536" t="s">
        <v>200</v>
      </c>
      <c r="X536" t="s">
        <v>137</v>
      </c>
      <c r="Y536">
        <v>0</v>
      </c>
      <c r="Z536" s="16">
        <v>17500000</v>
      </c>
      <c r="AA536">
        <v>1</v>
      </c>
      <c r="AB536" s="15">
        <v>17500000</v>
      </c>
      <c r="AC536" t="s">
        <v>120</v>
      </c>
      <c r="AF536" t="s">
        <v>429</v>
      </c>
      <c r="AI536">
        <v>0</v>
      </c>
      <c r="AJ536">
        <v>120500000</v>
      </c>
      <c r="AK536" s="9">
        <v>0</v>
      </c>
      <c r="AL536" t="s">
        <v>7</v>
      </c>
      <c r="AM536" t="s">
        <v>120</v>
      </c>
      <c r="AN536" s="9">
        <v>0</v>
      </c>
      <c r="AO536" t="s">
        <v>122</v>
      </c>
      <c r="AP536" t="s">
        <v>7</v>
      </c>
      <c r="AQ536">
        <v>1</v>
      </c>
      <c r="AR536">
        <v>1</v>
      </c>
      <c r="AS536" t="s">
        <v>133</v>
      </c>
      <c r="AT536" t="s">
        <v>123</v>
      </c>
      <c r="AU536" t="s">
        <v>124</v>
      </c>
      <c r="AW536" t="s">
        <v>7</v>
      </c>
      <c r="AX536" t="s">
        <v>120</v>
      </c>
      <c r="BA536">
        <v>17500000</v>
      </c>
      <c r="BB536" t="s">
        <v>120</v>
      </c>
      <c r="BC536">
        <v>0</v>
      </c>
      <c r="BE536" t="s">
        <v>125</v>
      </c>
      <c r="BF536">
        <v>1</v>
      </c>
      <c r="BG536">
        <v>19717</v>
      </c>
      <c r="BH536">
        <v>1005199</v>
      </c>
      <c r="BI536" t="s">
        <v>109</v>
      </c>
      <c r="BJ536" t="s">
        <v>126</v>
      </c>
      <c r="BL536" t="s">
        <v>127</v>
      </c>
      <c r="BM536" t="s">
        <v>128</v>
      </c>
      <c r="BN536" t="s">
        <v>129</v>
      </c>
      <c r="BO536">
        <v>85948</v>
      </c>
      <c r="BQ536">
        <v>1370</v>
      </c>
      <c r="BR536">
        <v>406150</v>
      </c>
      <c r="BS536" t="s">
        <v>130</v>
      </c>
      <c r="BT536">
        <v>2583</v>
      </c>
      <c r="BU536" t="s">
        <v>109</v>
      </c>
      <c r="BV536">
        <v>0</v>
      </c>
      <c r="BW536" s="9">
        <v>0</v>
      </c>
      <c r="BX536" t="s">
        <v>623</v>
      </c>
      <c r="BY536" t="s">
        <v>624</v>
      </c>
      <c r="BZ536" t="s">
        <v>432</v>
      </c>
      <c r="CA536" t="s">
        <v>132</v>
      </c>
      <c r="CD536" t="s">
        <v>625</v>
      </c>
      <c r="CE536" t="s">
        <v>133</v>
      </c>
      <c r="CF536" t="s">
        <v>434</v>
      </c>
      <c r="CG536" t="s">
        <v>435</v>
      </c>
      <c r="CH536" t="s">
        <v>626</v>
      </c>
      <c r="CI536" t="s">
        <v>437</v>
      </c>
      <c r="CJ536" t="s">
        <v>155</v>
      </c>
      <c r="CM536" t="s">
        <v>7</v>
      </c>
    </row>
    <row r="537" spans="1:92">
      <c r="A537" t="s">
        <v>109</v>
      </c>
      <c r="B537" t="s">
        <v>110</v>
      </c>
      <c r="C537" t="s">
        <v>111</v>
      </c>
      <c r="D537" t="s">
        <v>168</v>
      </c>
      <c r="F537" t="s">
        <v>113</v>
      </c>
      <c r="G537" t="s">
        <v>109</v>
      </c>
      <c r="H537">
        <v>1</v>
      </c>
      <c r="I537" s="9">
        <v>0</v>
      </c>
      <c r="J537">
        <v>1</v>
      </c>
      <c r="L537">
        <v>1734661</v>
      </c>
      <c r="M537" t="s">
        <v>7</v>
      </c>
      <c r="N537" t="s">
        <v>443</v>
      </c>
      <c r="O537" s="9">
        <v>0</v>
      </c>
      <c r="P537">
        <v>1734062</v>
      </c>
      <c r="Q537" t="s">
        <v>116</v>
      </c>
      <c r="S537" s="9">
        <v>0</v>
      </c>
      <c r="T537" s="10" t="s">
        <v>428</v>
      </c>
      <c r="U537">
        <v>1734062</v>
      </c>
      <c r="V537">
        <v>3</v>
      </c>
      <c r="W537" t="s">
        <v>200</v>
      </c>
      <c r="X537" t="s">
        <v>119</v>
      </c>
      <c r="Y537">
        <v>0</v>
      </c>
      <c r="Z537" s="16">
        <v>-4500000</v>
      </c>
      <c r="AA537">
        <v>1</v>
      </c>
      <c r="AB537" s="10">
        <v>-4500000</v>
      </c>
      <c r="AC537" t="s">
        <v>120</v>
      </c>
      <c r="AF537" t="s">
        <v>429</v>
      </c>
      <c r="AI537">
        <v>0</v>
      </c>
      <c r="AJ537">
        <v>70000000</v>
      </c>
      <c r="AK537" s="9">
        <v>0</v>
      </c>
      <c r="AL537" t="s">
        <v>7</v>
      </c>
      <c r="AM537" t="s">
        <v>120</v>
      </c>
      <c r="AN537" s="9">
        <v>0</v>
      </c>
      <c r="AO537" t="s">
        <v>122</v>
      </c>
      <c r="AP537" t="s">
        <v>7</v>
      </c>
      <c r="AQ537">
        <v>1</v>
      </c>
      <c r="AR537">
        <v>1</v>
      </c>
      <c r="AS537" t="s">
        <v>133</v>
      </c>
      <c r="AT537" t="s">
        <v>123</v>
      </c>
      <c r="AU537" t="s">
        <v>124</v>
      </c>
      <c r="AW537" t="s">
        <v>7</v>
      </c>
      <c r="AX537" t="s">
        <v>122</v>
      </c>
      <c r="BA537">
        <v>-4500000</v>
      </c>
      <c r="BB537" t="s">
        <v>120</v>
      </c>
      <c r="BC537">
        <v>0</v>
      </c>
      <c r="BE537" t="s">
        <v>125</v>
      </c>
      <c r="BF537">
        <v>1</v>
      </c>
      <c r="BG537">
        <v>19717</v>
      </c>
      <c r="BH537">
        <v>1005199</v>
      </c>
      <c r="BI537" t="s">
        <v>109</v>
      </c>
      <c r="BJ537" t="s">
        <v>126</v>
      </c>
      <c r="BL537" t="s">
        <v>127</v>
      </c>
      <c r="BM537" t="s">
        <v>128</v>
      </c>
      <c r="BN537" t="s">
        <v>129</v>
      </c>
      <c r="BO537">
        <v>85948</v>
      </c>
      <c r="BQ537">
        <v>1370</v>
      </c>
      <c r="BR537">
        <v>114309</v>
      </c>
      <c r="BS537" t="s">
        <v>130</v>
      </c>
      <c r="BT537">
        <v>3116</v>
      </c>
      <c r="BU537" t="s">
        <v>109</v>
      </c>
      <c r="BV537">
        <v>0</v>
      </c>
      <c r="BW537" s="9">
        <v>0</v>
      </c>
      <c r="BX537" t="s">
        <v>627</v>
      </c>
      <c r="BY537" t="s">
        <v>628</v>
      </c>
      <c r="BZ537" t="s">
        <v>432</v>
      </c>
      <c r="CA537" t="s">
        <v>132</v>
      </c>
      <c r="CD537" t="s">
        <v>628</v>
      </c>
      <c r="CE537" t="s">
        <v>133</v>
      </c>
      <c r="CF537" t="s">
        <v>434</v>
      </c>
      <c r="CG537" t="s">
        <v>435</v>
      </c>
      <c r="CH537" t="s">
        <v>629</v>
      </c>
      <c r="CI537" t="s">
        <v>437</v>
      </c>
      <c r="CJ537" t="s">
        <v>155</v>
      </c>
      <c r="CM537" t="s">
        <v>7</v>
      </c>
    </row>
    <row r="538" spans="1:92">
      <c r="A538" t="s">
        <v>109</v>
      </c>
      <c r="B538" t="s">
        <v>110</v>
      </c>
      <c r="C538" t="s">
        <v>111</v>
      </c>
      <c r="F538" t="s">
        <v>113</v>
      </c>
      <c r="G538" t="s">
        <v>109</v>
      </c>
      <c r="H538">
        <v>1</v>
      </c>
      <c r="I538" s="9">
        <v>0</v>
      </c>
      <c r="J538">
        <v>1</v>
      </c>
      <c r="L538">
        <v>1734487</v>
      </c>
      <c r="M538" t="s">
        <v>7</v>
      </c>
      <c r="N538" t="s">
        <v>17</v>
      </c>
      <c r="O538" s="9">
        <v>0</v>
      </c>
      <c r="P538">
        <v>1733888</v>
      </c>
      <c r="S538" s="9">
        <v>0</v>
      </c>
      <c r="T538" s="10" t="s">
        <v>145</v>
      </c>
      <c r="U538">
        <v>1733888</v>
      </c>
      <c r="V538">
        <v>2</v>
      </c>
      <c r="Y538">
        <v>0</v>
      </c>
      <c r="Z538" s="16">
        <v>105842459.26000001</v>
      </c>
      <c r="AA538">
        <v>1</v>
      </c>
      <c r="AB538" s="15">
        <v>105842459.26000001</v>
      </c>
      <c r="AC538" t="s">
        <v>120</v>
      </c>
      <c r="AF538" t="s">
        <v>146</v>
      </c>
      <c r="AI538">
        <v>0</v>
      </c>
      <c r="AJ538" s="9">
        <v>0</v>
      </c>
      <c r="AK538" s="9">
        <v>0</v>
      </c>
      <c r="AL538" t="s">
        <v>7</v>
      </c>
      <c r="AM538" t="s">
        <v>120</v>
      </c>
      <c r="AN538" s="9">
        <v>0</v>
      </c>
      <c r="AO538" t="s">
        <v>122</v>
      </c>
      <c r="AQ538">
        <v>0</v>
      </c>
      <c r="AR538" s="9">
        <v>0</v>
      </c>
      <c r="AT538" t="s">
        <v>123</v>
      </c>
      <c r="AU538" t="s">
        <v>124</v>
      </c>
      <c r="AX538" t="s">
        <v>120</v>
      </c>
      <c r="BA538">
        <v>0</v>
      </c>
      <c r="BB538" t="s">
        <v>120</v>
      </c>
      <c r="BC538">
        <v>0</v>
      </c>
      <c r="BE538" t="s">
        <v>125</v>
      </c>
      <c r="BF538">
        <v>1</v>
      </c>
      <c r="BG538">
        <v>19717</v>
      </c>
      <c r="BH538">
        <v>1005199</v>
      </c>
      <c r="BI538" t="s">
        <v>109</v>
      </c>
      <c r="BJ538" t="s">
        <v>126</v>
      </c>
      <c r="BL538" t="s">
        <v>127</v>
      </c>
      <c r="BM538" t="s">
        <v>128</v>
      </c>
      <c r="BN538" t="s">
        <v>129</v>
      </c>
      <c r="BO538">
        <v>85948</v>
      </c>
      <c r="BQ538">
        <v>1411</v>
      </c>
      <c r="BR538">
        <v>413311</v>
      </c>
      <c r="BS538" t="s">
        <v>130</v>
      </c>
      <c r="BT538">
        <v>2846</v>
      </c>
      <c r="BU538" t="s">
        <v>109</v>
      </c>
      <c r="BV538">
        <v>0</v>
      </c>
      <c r="BW538" s="9">
        <v>0</v>
      </c>
      <c r="BX538" t="s">
        <v>362</v>
      </c>
      <c r="BZ538" t="s">
        <v>109</v>
      </c>
      <c r="CA538" t="s">
        <v>149</v>
      </c>
      <c r="CD538" t="s">
        <v>204</v>
      </c>
      <c r="CE538" t="s">
        <v>109</v>
      </c>
      <c r="CF538" t="s">
        <v>151</v>
      </c>
      <c r="CG538" t="s">
        <v>152</v>
      </c>
      <c r="CH538" t="s">
        <v>363</v>
      </c>
      <c r="CI538" t="s">
        <v>154</v>
      </c>
      <c r="CJ538" t="s">
        <v>155</v>
      </c>
      <c r="CM538" t="s">
        <v>352</v>
      </c>
    </row>
    <row r="539" spans="1:92">
      <c r="A539" t="s">
        <v>109</v>
      </c>
      <c r="B539" t="s">
        <v>110</v>
      </c>
      <c r="C539" t="s">
        <v>111</v>
      </c>
      <c r="F539" t="s">
        <v>113</v>
      </c>
      <c r="G539" t="s">
        <v>109</v>
      </c>
      <c r="H539">
        <v>1</v>
      </c>
      <c r="I539" s="9">
        <v>0</v>
      </c>
      <c r="J539">
        <v>1</v>
      </c>
      <c r="K539" t="s">
        <v>354</v>
      </c>
      <c r="L539">
        <v>1734390</v>
      </c>
      <c r="M539" t="s">
        <v>7</v>
      </c>
      <c r="N539" t="s">
        <v>17</v>
      </c>
      <c r="O539" s="9">
        <v>0</v>
      </c>
      <c r="P539">
        <v>1733791</v>
      </c>
      <c r="S539" s="9">
        <v>0</v>
      </c>
      <c r="T539" s="10" t="s">
        <v>145</v>
      </c>
      <c r="U539">
        <v>1733791</v>
      </c>
      <c r="V539">
        <v>2</v>
      </c>
      <c r="Y539">
        <v>0</v>
      </c>
      <c r="Z539" s="16">
        <v>86139910.400000006</v>
      </c>
      <c r="AA539">
        <v>1</v>
      </c>
      <c r="AB539" s="15">
        <v>86139910.400000006</v>
      </c>
      <c r="AC539" t="s">
        <v>120</v>
      </c>
      <c r="AF539" t="s">
        <v>146</v>
      </c>
      <c r="AI539">
        <v>0</v>
      </c>
      <c r="AJ539" s="9">
        <v>0</v>
      </c>
      <c r="AK539" s="9">
        <v>0</v>
      </c>
      <c r="AL539" t="s">
        <v>7</v>
      </c>
      <c r="AM539" t="s">
        <v>120</v>
      </c>
      <c r="AN539" s="9">
        <v>0</v>
      </c>
      <c r="AO539" t="s">
        <v>122</v>
      </c>
      <c r="AQ539">
        <v>0</v>
      </c>
      <c r="AR539" s="9">
        <v>0</v>
      </c>
      <c r="AT539" t="s">
        <v>123</v>
      </c>
      <c r="AU539" t="s">
        <v>124</v>
      </c>
      <c r="AX539" t="s">
        <v>120</v>
      </c>
      <c r="BA539">
        <v>0</v>
      </c>
      <c r="BB539" t="s">
        <v>120</v>
      </c>
      <c r="BC539">
        <v>0</v>
      </c>
      <c r="BE539" t="s">
        <v>125</v>
      </c>
      <c r="BF539">
        <v>1</v>
      </c>
      <c r="BG539">
        <v>19717</v>
      </c>
      <c r="BH539">
        <v>1005199</v>
      </c>
      <c r="BI539" t="s">
        <v>109</v>
      </c>
      <c r="BJ539" t="s">
        <v>126</v>
      </c>
      <c r="BL539" t="s">
        <v>127</v>
      </c>
      <c r="BM539" t="s">
        <v>128</v>
      </c>
      <c r="BN539" t="s">
        <v>129</v>
      </c>
      <c r="BO539">
        <v>85948</v>
      </c>
      <c r="BQ539">
        <v>1411</v>
      </c>
      <c r="BR539">
        <v>413283</v>
      </c>
      <c r="BS539" t="s">
        <v>130</v>
      </c>
      <c r="BT539">
        <v>3387</v>
      </c>
      <c r="BU539" t="s">
        <v>109</v>
      </c>
      <c r="BV539">
        <v>0</v>
      </c>
      <c r="BW539" s="9">
        <v>0</v>
      </c>
      <c r="BX539" t="s">
        <v>360</v>
      </c>
      <c r="BZ539" t="s">
        <v>109</v>
      </c>
      <c r="CA539" t="s">
        <v>149</v>
      </c>
      <c r="CD539" t="s">
        <v>357</v>
      </c>
      <c r="CE539" t="s">
        <v>109</v>
      </c>
      <c r="CF539" t="s">
        <v>151</v>
      </c>
      <c r="CG539" t="s">
        <v>152</v>
      </c>
      <c r="CH539" t="s">
        <v>361</v>
      </c>
      <c r="CI539" t="s">
        <v>154</v>
      </c>
      <c r="CJ539" t="s">
        <v>155</v>
      </c>
      <c r="CM539" t="s">
        <v>352</v>
      </c>
    </row>
    <row r="540" spans="1:92">
      <c r="A540" t="s">
        <v>109</v>
      </c>
      <c r="B540" t="s">
        <v>110</v>
      </c>
      <c r="C540" t="s">
        <v>111</v>
      </c>
      <c r="D540" t="s">
        <v>168</v>
      </c>
      <c r="F540" t="s">
        <v>113</v>
      </c>
      <c r="G540" t="s">
        <v>109</v>
      </c>
      <c r="H540">
        <v>1</v>
      </c>
      <c r="I540" s="9">
        <v>0</v>
      </c>
      <c r="J540">
        <v>1</v>
      </c>
      <c r="L540">
        <v>1734749</v>
      </c>
      <c r="M540" t="s">
        <v>7</v>
      </c>
      <c r="N540" t="s">
        <v>443</v>
      </c>
      <c r="O540" s="9">
        <v>0</v>
      </c>
      <c r="P540">
        <v>1734150</v>
      </c>
      <c r="Q540" t="s">
        <v>116</v>
      </c>
      <c r="S540" s="9">
        <v>0</v>
      </c>
      <c r="T540" s="10" t="s">
        <v>428</v>
      </c>
      <c r="U540">
        <v>1734150</v>
      </c>
      <c r="V540">
        <v>3</v>
      </c>
      <c r="W540" t="s">
        <v>200</v>
      </c>
      <c r="X540" t="s">
        <v>119</v>
      </c>
      <c r="Y540">
        <v>0</v>
      </c>
      <c r="Z540" s="16">
        <v>2000000</v>
      </c>
      <c r="AA540">
        <v>1</v>
      </c>
      <c r="AB540" s="10">
        <v>2000000</v>
      </c>
      <c r="AC540" t="s">
        <v>120</v>
      </c>
      <c r="AF540" t="s">
        <v>429</v>
      </c>
      <c r="AI540">
        <v>0</v>
      </c>
      <c r="AJ540" s="9">
        <v>0</v>
      </c>
      <c r="AK540" s="9">
        <v>0</v>
      </c>
      <c r="AL540" t="s">
        <v>7</v>
      </c>
      <c r="AM540" t="s">
        <v>120</v>
      </c>
      <c r="AN540" s="9">
        <v>0</v>
      </c>
      <c r="AO540" t="s">
        <v>122</v>
      </c>
      <c r="AP540" t="s">
        <v>7</v>
      </c>
      <c r="AQ540">
        <v>1</v>
      </c>
      <c r="AR540">
        <v>1</v>
      </c>
      <c r="AS540" t="s">
        <v>133</v>
      </c>
      <c r="AT540" t="s">
        <v>123</v>
      </c>
      <c r="AU540" t="s">
        <v>124</v>
      </c>
      <c r="AW540" t="s">
        <v>7</v>
      </c>
      <c r="AX540" t="s">
        <v>120</v>
      </c>
      <c r="BA540">
        <v>2000000</v>
      </c>
      <c r="BB540" t="s">
        <v>120</v>
      </c>
      <c r="BC540">
        <v>0</v>
      </c>
      <c r="BE540" t="s">
        <v>125</v>
      </c>
      <c r="BF540">
        <v>1</v>
      </c>
      <c r="BG540">
        <v>19717</v>
      </c>
      <c r="BH540">
        <v>1005199</v>
      </c>
      <c r="BI540" t="s">
        <v>109</v>
      </c>
      <c r="BJ540" t="s">
        <v>126</v>
      </c>
      <c r="BL540" t="s">
        <v>127</v>
      </c>
      <c r="BM540" t="s">
        <v>128</v>
      </c>
      <c r="BN540" t="s">
        <v>129</v>
      </c>
      <c r="BO540">
        <v>85948</v>
      </c>
      <c r="BQ540">
        <v>1370</v>
      </c>
      <c r="BR540">
        <v>114346</v>
      </c>
      <c r="BS540" t="s">
        <v>130</v>
      </c>
      <c r="BT540">
        <v>2954</v>
      </c>
      <c r="BU540" t="s">
        <v>109</v>
      </c>
      <c r="BV540">
        <v>0</v>
      </c>
      <c r="BW540" s="9">
        <v>0</v>
      </c>
      <c r="BX540" t="s">
        <v>630</v>
      </c>
      <c r="BY540" t="s">
        <v>631</v>
      </c>
      <c r="BZ540" t="s">
        <v>432</v>
      </c>
      <c r="CA540" t="s">
        <v>132</v>
      </c>
      <c r="CD540" t="s">
        <v>631</v>
      </c>
      <c r="CE540" t="s">
        <v>133</v>
      </c>
      <c r="CF540" t="s">
        <v>434</v>
      </c>
      <c r="CG540" t="s">
        <v>435</v>
      </c>
      <c r="CH540" t="s">
        <v>632</v>
      </c>
      <c r="CI540" t="s">
        <v>437</v>
      </c>
      <c r="CJ540" t="s">
        <v>155</v>
      </c>
      <c r="CM540" t="s">
        <v>7</v>
      </c>
    </row>
    <row r="541" spans="1:92">
      <c r="A541" t="s">
        <v>109</v>
      </c>
      <c r="B541" t="s">
        <v>110</v>
      </c>
      <c r="C541" t="s">
        <v>111</v>
      </c>
      <c r="D541" t="s">
        <v>168</v>
      </c>
      <c r="F541" t="s">
        <v>113</v>
      </c>
      <c r="G541" t="s">
        <v>109</v>
      </c>
      <c r="H541">
        <v>1</v>
      </c>
      <c r="I541" s="9">
        <v>0</v>
      </c>
      <c r="J541">
        <v>2</v>
      </c>
      <c r="K541" t="s">
        <v>376</v>
      </c>
      <c r="L541">
        <v>1731683</v>
      </c>
      <c r="M541" t="s">
        <v>7</v>
      </c>
      <c r="N541" t="s">
        <v>377</v>
      </c>
      <c r="O541" s="9">
        <v>0</v>
      </c>
      <c r="P541">
        <v>1731064</v>
      </c>
      <c r="Q541" t="s">
        <v>317</v>
      </c>
      <c r="R541" t="s">
        <v>378</v>
      </c>
      <c r="S541" s="9">
        <v>0</v>
      </c>
      <c r="T541" s="10" t="s">
        <v>387</v>
      </c>
      <c r="U541">
        <v>1731064</v>
      </c>
      <c r="V541">
        <v>2</v>
      </c>
      <c r="W541" t="s">
        <v>200</v>
      </c>
      <c r="X541" t="s">
        <v>137</v>
      </c>
      <c r="Y541">
        <v>0</v>
      </c>
      <c r="Z541" s="16">
        <v>-186497575.53</v>
      </c>
      <c r="AA541">
        <v>1</v>
      </c>
      <c r="AB541" s="15">
        <v>-186497575.53</v>
      </c>
      <c r="AC541" t="s">
        <v>120</v>
      </c>
      <c r="AF541" t="s">
        <v>121</v>
      </c>
      <c r="AI541">
        <v>0</v>
      </c>
      <c r="AJ541" s="9">
        <v>0</v>
      </c>
      <c r="AK541" s="9">
        <v>0</v>
      </c>
      <c r="AL541" t="s">
        <v>7</v>
      </c>
      <c r="AM541" t="s">
        <v>120</v>
      </c>
      <c r="AN541" s="9">
        <v>0</v>
      </c>
      <c r="AO541" t="s">
        <v>122</v>
      </c>
      <c r="AP541" t="s">
        <v>7</v>
      </c>
      <c r="AQ541">
        <v>1</v>
      </c>
      <c r="AR541">
        <v>1</v>
      </c>
      <c r="AT541" t="s">
        <v>123</v>
      </c>
      <c r="AU541" t="s">
        <v>124</v>
      </c>
      <c r="AX541" t="s">
        <v>122</v>
      </c>
      <c r="BA541">
        <v>-186497575.53</v>
      </c>
      <c r="BB541" t="s">
        <v>120</v>
      </c>
      <c r="BC541">
        <v>0</v>
      </c>
      <c r="BE541" t="s">
        <v>125</v>
      </c>
      <c r="BF541">
        <v>1</v>
      </c>
      <c r="BG541">
        <v>19717</v>
      </c>
      <c r="BH541">
        <v>1005199</v>
      </c>
      <c r="BI541" t="s">
        <v>109</v>
      </c>
      <c r="BJ541" t="s">
        <v>126</v>
      </c>
      <c r="BL541" t="s">
        <v>127</v>
      </c>
      <c r="BM541" t="s">
        <v>128</v>
      </c>
      <c r="BN541" t="s">
        <v>129</v>
      </c>
      <c r="BO541">
        <v>85948</v>
      </c>
      <c r="BQ541">
        <v>1370</v>
      </c>
      <c r="BR541">
        <v>274448</v>
      </c>
      <c r="BS541" t="s">
        <v>130</v>
      </c>
      <c r="BT541">
        <v>2982</v>
      </c>
      <c r="BU541" t="s">
        <v>109</v>
      </c>
      <c r="BV541">
        <v>0</v>
      </c>
      <c r="BW541" s="9">
        <v>0</v>
      </c>
      <c r="BX541" t="s">
        <v>388</v>
      </c>
      <c r="BY541" t="s">
        <v>235</v>
      </c>
      <c r="BZ541" t="s">
        <v>235</v>
      </c>
      <c r="CA541" t="s">
        <v>149</v>
      </c>
      <c r="CC541" t="s">
        <v>440</v>
      </c>
      <c r="CD541" t="s">
        <v>381</v>
      </c>
      <c r="CE541" t="s">
        <v>109</v>
      </c>
      <c r="CF541" t="s">
        <v>389</v>
      </c>
      <c r="CG541" t="s">
        <v>135</v>
      </c>
      <c r="CH541" t="s">
        <v>390</v>
      </c>
      <c r="CI541" t="s">
        <v>382</v>
      </c>
      <c r="CJ541" t="s">
        <v>383</v>
      </c>
      <c r="CM541" t="s">
        <v>7</v>
      </c>
      <c r="CN541" s="9">
        <v>0</v>
      </c>
    </row>
    <row r="542" spans="1:92">
      <c r="A542" t="s">
        <v>109</v>
      </c>
      <c r="B542" t="s">
        <v>156</v>
      </c>
      <c r="C542" t="s">
        <v>111</v>
      </c>
      <c r="D542" t="s">
        <v>157</v>
      </c>
      <c r="E542" t="s">
        <v>158</v>
      </c>
      <c r="F542" t="s">
        <v>159</v>
      </c>
      <c r="G542" t="s">
        <v>109</v>
      </c>
      <c r="H542">
        <v>1</v>
      </c>
      <c r="I542" s="9">
        <v>0</v>
      </c>
      <c r="J542">
        <v>1</v>
      </c>
      <c r="L542">
        <v>1735360</v>
      </c>
      <c r="M542" t="s">
        <v>7</v>
      </c>
      <c r="N542" t="s">
        <v>160</v>
      </c>
      <c r="O542" s="9">
        <v>0</v>
      </c>
      <c r="P542">
        <v>1734761</v>
      </c>
      <c r="S542" s="9">
        <v>0</v>
      </c>
      <c r="T542" s="10" t="s">
        <v>161</v>
      </c>
      <c r="U542">
        <v>1734761</v>
      </c>
      <c r="V542">
        <v>1</v>
      </c>
      <c r="X542" t="s">
        <v>119</v>
      </c>
      <c r="Y542">
        <v>0</v>
      </c>
      <c r="Z542" s="16">
        <v>14960626.99</v>
      </c>
      <c r="AA542">
        <v>1</v>
      </c>
      <c r="AB542" s="15">
        <v>14960626.99</v>
      </c>
      <c r="AC542" t="s">
        <v>120</v>
      </c>
      <c r="AF542" t="s">
        <v>146</v>
      </c>
      <c r="AI542">
        <v>0</v>
      </c>
      <c r="AJ542" s="9">
        <v>0</v>
      </c>
      <c r="AK542" s="9">
        <v>0</v>
      </c>
      <c r="AL542" t="s">
        <v>7</v>
      </c>
      <c r="AM542" t="s">
        <v>120</v>
      </c>
      <c r="AN542" s="9">
        <v>0</v>
      </c>
      <c r="AO542" t="s">
        <v>122</v>
      </c>
      <c r="AQ542">
        <v>0</v>
      </c>
      <c r="AR542" s="9">
        <v>0</v>
      </c>
      <c r="AT542" t="s">
        <v>123</v>
      </c>
      <c r="AU542" t="s">
        <v>157</v>
      </c>
      <c r="AX542" t="s">
        <v>122</v>
      </c>
      <c r="BA542">
        <v>0</v>
      </c>
      <c r="BB542" t="s">
        <v>120</v>
      </c>
      <c r="BC542">
        <v>0</v>
      </c>
      <c r="BD542" t="s">
        <v>440</v>
      </c>
      <c r="BE542" t="s">
        <v>125</v>
      </c>
      <c r="BF542">
        <v>1</v>
      </c>
      <c r="BG542">
        <v>19717</v>
      </c>
      <c r="BH542">
        <v>1005199</v>
      </c>
      <c r="BI542" t="s">
        <v>109</v>
      </c>
      <c r="BJ542" t="s">
        <v>126</v>
      </c>
      <c r="BL542" t="s">
        <v>127</v>
      </c>
      <c r="BM542" t="s">
        <v>128</v>
      </c>
      <c r="BN542" t="s">
        <v>129</v>
      </c>
      <c r="BO542">
        <v>85948</v>
      </c>
      <c r="BQ542">
        <v>1423</v>
      </c>
      <c r="BR542">
        <v>1000872</v>
      </c>
      <c r="BS542" t="s">
        <v>130</v>
      </c>
      <c r="BT542">
        <v>0</v>
      </c>
      <c r="BU542" t="s">
        <v>109</v>
      </c>
      <c r="BV542">
        <v>0</v>
      </c>
      <c r="BW542" s="9">
        <v>0</v>
      </c>
      <c r="BX542" t="s">
        <v>163</v>
      </c>
      <c r="BZ542" t="s">
        <v>109</v>
      </c>
      <c r="CA542" t="s">
        <v>132</v>
      </c>
      <c r="CD542" t="s">
        <v>109</v>
      </c>
      <c r="CF542" t="s">
        <v>161</v>
      </c>
      <c r="CG542" t="s">
        <v>152</v>
      </c>
      <c r="CI542" t="s">
        <v>164</v>
      </c>
      <c r="CM542" t="s">
        <v>7</v>
      </c>
    </row>
    <row r="543" spans="1:92">
      <c r="A543" t="s">
        <v>109</v>
      </c>
      <c r="B543" t="s">
        <v>174</v>
      </c>
      <c r="C543" t="s">
        <v>175</v>
      </c>
      <c r="D543" t="s">
        <v>197</v>
      </c>
      <c r="E543" t="s">
        <v>349</v>
      </c>
      <c r="F543" t="s">
        <v>113</v>
      </c>
      <c r="G543" t="s">
        <v>109</v>
      </c>
      <c r="H543">
        <v>1</v>
      </c>
      <c r="I543" s="9">
        <v>0</v>
      </c>
      <c r="J543">
        <v>1</v>
      </c>
      <c r="L543">
        <v>1747063</v>
      </c>
      <c r="M543" t="s">
        <v>7</v>
      </c>
      <c r="N543" t="s">
        <v>438</v>
      </c>
      <c r="O543" s="9">
        <v>0</v>
      </c>
      <c r="P543">
        <v>1754710</v>
      </c>
      <c r="Q543" t="s">
        <v>116</v>
      </c>
      <c r="S543">
        <v>3.63</v>
      </c>
      <c r="T543" s="10" t="s">
        <v>250</v>
      </c>
      <c r="U543">
        <v>1754710</v>
      </c>
      <c r="V543">
        <v>1</v>
      </c>
      <c r="W543" t="s">
        <v>200</v>
      </c>
      <c r="X543" t="s">
        <v>119</v>
      </c>
      <c r="Y543">
        <v>3</v>
      </c>
      <c r="Z543" s="16">
        <v>767197.98523525998</v>
      </c>
      <c r="AA543">
        <v>1</v>
      </c>
      <c r="AB543" s="10">
        <v>767197.98523525998</v>
      </c>
      <c r="AC543" t="s">
        <v>122</v>
      </c>
      <c r="AD543" t="s">
        <v>109</v>
      </c>
      <c r="AE543" t="s">
        <v>133</v>
      </c>
      <c r="AF543" t="s">
        <v>121</v>
      </c>
      <c r="AG543" t="s">
        <v>109</v>
      </c>
      <c r="AH543" t="s">
        <v>109</v>
      </c>
      <c r="AI543">
        <v>0.02</v>
      </c>
      <c r="AJ543">
        <v>2522294745.98</v>
      </c>
      <c r="AK543">
        <v>3.65</v>
      </c>
      <c r="AL543" t="s">
        <v>7</v>
      </c>
      <c r="AM543" t="s">
        <v>122</v>
      </c>
      <c r="AN543" s="9">
        <v>0</v>
      </c>
      <c r="AO543" t="s">
        <v>120</v>
      </c>
      <c r="AP543" t="s">
        <v>7</v>
      </c>
      <c r="AQ543">
        <v>1</v>
      </c>
      <c r="AR543">
        <v>1</v>
      </c>
      <c r="AS543" t="s">
        <v>133</v>
      </c>
      <c r="AT543" t="s">
        <v>123</v>
      </c>
      <c r="AU543" t="s">
        <v>350</v>
      </c>
      <c r="AV543" t="s">
        <v>439</v>
      </c>
      <c r="AW543" t="s">
        <v>7</v>
      </c>
      <c r="AX543" t="s">
        <v>122</v>
      </c>
      <c r="AY543" t="s">
        <v>109</v>
      </c>
      <c r="BA543">
        <v>767197.98523500003</v>
      </c>
      <c r="BB543" t="s">
        <v>120</v>
      </c>
      <c r="BC543">
        <v>0</v>
      </c>
      <c r="BD543" t="s">
        <v>440</v>
      </c>
      <c r="BE543" t="s">
        <v>125</v>
      </c>
      <c r="BF543">
        <v>1</v>
      </c>
      <c r="BG543">
        <v>19717</v>
      </c>
      <c r="BH543">
        <v>1005199</v>
      </c>
      <c r="BI543" t="s">
        <v>109</v>
      </c>
      <c r="BJ543" t="s">
        <v>126</v>
      </c>
      <c r="BL543" t="s">
        <v>127</v>
      </c>
      <c r="BM543" t="s">
        <v>128</v>
      </c>
      <c r="BN543" t="s">
        <v>129</v>
      </c>
      <c r="BO543">
        <v>85948</v>
      </c>
      <c r="BQ543">
        <v>0</v>
      </c>
      <c r="BR543">
        <v>758405</v>
      </c>
      <c r="BS543" t="s">
        <v>130</v>
      </c>
      <c r="BT543">
        <v>0</v>
      </c>
      <c r="BU543" t="s">
        <v>109</v>
      </c>
      <c r="BV543">
        <v>0</v>
      </c>
      <c r="BW543">
        <v>3.65</v>
      </c>
      <c r="BX543" t="s">
        <v>521</v>
      </c>
      <c r="BY543" t="s">
        <v>254</v>
      </c>
      <c r="BZ543" t="s">
        <v>109</v>
      </c>
      <c r="CA543" t="s">
        <v>149</v>
      </c>
      <c r="CD543" t="s">
        <v>109</v>
      </c>
      <c r="CE543" t="s">
        <v>133</v>
      </c>
      <c r="CF543" t="s">
        <v>172</v>
      </c>
      <c r="CG543" t="s">
        <v>135</v>
      </c>
      <c r="CI543" t="s">
        <v>441</v>
      </c>
      <c r="CJ543" t="s">
        <v>155</v>
      </c>
      <c r="CM543" t="s">
        <v>7</v>
      </c>
    </row>
    <row r="544" spans="1:92">
      <c r="A544" t="s">
        <v>109</v>
      </c>
      <c r="B544" t="s">
        <v>174</v>
      </c>
      <c r="C544" t="s">
        <v>175</v>
      </c>
      <c r="D544" t="s">
        <v>197</v>
      </c>
      <c r="E544" t="s">
        <v>349</v>
      </c>
      <c r="F544" t="s">
        <v>113</v>
      </c>
      <c r="G544" t="s">
        <v>109</v>
      </c>
      <c r="H544">
        <v>1</v>
      </c>
      <c r="I544" s="9">
        <v>0</v>
      </c>
      <c r="J544">
        <v>1</v>
      </c>
      <c r="L544">
        <v>1747071</v>
      </c>
      <c r="M544" t="s">
        <v>7</v>
      </c>
      <c r="N544" t="s">
        <v>438</v>
      </c>
      <c r="O544" s="9">
        <v>0</v>
      </c>
      <c r="P544">
        <v>1754718</v>
      </c>
      <c r="Q544" t="s">
        <v>116</v>
      </c>
      <c r="S544">
        <v>3.63</v>
      </c>
      <c r="T544" s="10" t="s">
        <v>250</v>
      </c>
      <c r="U544">
        <v>1754718</v>
      </c>
      <c r="V544">
        <v>1</v>
      </c>
      <c r="W544" t="s">
        <v>200</v>
      </c>
      <c r="X544" t="s">
        <v>119</v>
      </c>
      <c r="Y544">
        <v>3</v>
      </c>
      <c r="Z544" s="16">
        <v>133428.95211257</v>
      </c>
      <c r="AA544">
        <v>1</v>
      </c>
      <c r="AB544" s="10">
        <v>133428.95211257</v>
      </c>
      <c r="AC544" t="s">
        <v>122</v>
      </c>
      <c r="AD544" t="s">
        <v>109</v>
      </c>
      <c r="AE544" t="s">
        <v>133</v>
      </c>
      <c r="AF544" t="s">
        <v>121</v>
      </c>
      <c r="AG544" t="s">
        <v>109</v>
      </c>
      <c r="AH544" t="s">
        <v>109</v>
      </c>
      <c r="AI544">
        <v>0.32</v>
      </c>
      <c r="AJ544">
        <v>405353778.56999898</v>
      </c>
      <c r="AK544">
        <v>3.95</v>
      </c>
      <c r="AL544" t="s">
        <v>7</v>
      </c>
      <c r="AM544" t="s">
        <v>122</v>
      </c>
      <c r="AN544" s="9">
        <v>0</v>
      </c>
      <c r="AO544" t="s">
        <v>120</v>
      </c>
      <c r="AP544" t="s">
        <v>7</v>
      </c>
      <c r="AQ544">
        <v>1</v>
      </c>
      <c r="AR544">
        <v>1</v>
      </c>
      <c r="AS544" t="s">
        <v>133</v>
      </c>
      <c r="AT544" t="s">
        <v>123</v>
      </c>
      <c r="AU544" t="s">
        <v>350</v>
      </c>
      <c r="AV544" t="s">
        <v>439</v>
      </c>
      <c r="AW544" t="s">
        <v>7</v>
      </c>
      <c r="AX544" t="s">
        <v>122</v>
      </c>
      <c r="AY544" t="s">
        <v>109</v>
      </c>
      <c r="BA544">
        <v>133428.95211300001</v>
      </c>
      <c r="BB544" t="s">
        <v>120</v>
      </c>
      <c r="BC544">
        <v>0</v>
      </c>
      <c r="BD544" t="s">
        <v>440</v>
      </c>
      <c r="BE544" t="s">
        <v>125</v>
      </c>
      <c r="BF544">
        <v>1</v>
      </c>
      <c r="BG544">
        <v>19717</v>
      </c>
      <c r="BH544">
        <v>1005199</v>
      </c>
      <c r="BI544" t="s">
        <v>109</v>
      </c>
      <c r="BJ544" t="s">
        <v>126</v>
      </c>
      <c r="BL544" t="s">
        <v>127</v>
      </c>
      <c r="BM544" t="s">
        <v>128</v>
      </c>
      <c r="BN544" t="s">
        <v>129</v>
      </c>
      <c r="BO544">
        <v>85948</v>
      </c>
      <c r="BQ544">
        <v>0</v>
      </c>
      <c r="BR544">
        <v>758411</v>
      </c>
      <c r="BS544" t="s">
        <v>130</v>
      </c>
      <c r="BT544">
        <v>0</v>
      </c>
      <c r="BU544" t="s">
        <v>109</v>
      </c>
      <c r="BV544">
        <v>0</v>
      </c>
      <c r="BW544">
        <v>3.95</v>
      </c>
      <c r="BX544" t="s">
        <v>249</v>
      </c>
      <c r="BY544" t="s">
        <v>254</v>
      </c>
      <c r="BZ544" t="s">
        <v>109</v>
      </c>
      <c r="CA544" t="s">
        <v>149</v>
      </c>
      <c r="CD544" t="s">
        <v>109</v>
      </c>
      <c r="CE544" t="s">
        <v>133</v>
      </c>
      <c r="CF544" t="s">
        <v>172</v>
      </c>
      <c r="CG544" t="s">
        <v>135</v>
      </c>
      <c r="CI544" t="s">
        <v>441</v>
      </c>
      <c r="CJ544" t="s">
        <v>155</v>
      </c>
      <c r="CM544" t="s">
        <v>7</v>
      </c>
    </row>
    <row r="545" spans="1:91">
      <c r="A545" t="s">
        <v>109</v>
      </c>
      <c r="B545" t="s">
        <v>174</v>
      </c>
      <c r="C545" t="s">
        <v>175</v>
      </c>
      <c r="D545" t="s">
        <v>197</v>
      </c>
      <c r="E545" t="s">
        <v>349</v>
      </c>
      <c r="F545" t="s">
        <v>113</v>
      </c>
      <c r="G545" t="s">
        <v>109</v>
      </c>
      <c r="H545">
        <v>1</v>
      </c>
      <c r="I545" s="9">
        <v>0</v>
      </c>
      <c r="J545">
        <v>1</v>
      </c>
      <c r="L545">
        <v>1735373</v>
      </c>
      <c r="M545" t="s">
        <v>7</v>
      </c>
      <c r="N545" t="s">
        <v>11</v>
      </c>
      <c r="O545" s="9">
        <v>0</v>
      </c>
      <c r="P545">
        <v>1734774</v>
      </c>
      <c r="Q545" t="s">
        <v>116</v>
      </c>
      <c r="S545">
        <v>3.63</v>
      </c>
      <c r="T545" s="10" t="s">
        <v>250</v>
      </c>
      <c r="U545">
        <v>1734774</v>
      </c>
      <c r="V545">
        <v>1</v>
      </c>
      <c r="W545" t="s">
        <v>200</v>
      </c>
      <c r="X545" t="s">
        <v>137</v>
      </c>
      <c r="Y545">
        <v>3</v>
      </c>
      <c r="Z545" s="16">
        <v>-736409.63392396003</v>
      </c>
      <c r="AA545">
        <v>1</v>
      </c>
      <c r="AB545" s="10">
        <v>-736409.63392396003</v>
      </c>
      <c r="AC545" t="s">
        <v>122</v>
      </c>
      <c r="AD545" t="s">
        <v>109</v>
      </c>
      <c r="AE545" t="s">
        <v>133</v>
      </c>
      <c r="AF545" t="s">
        <v>121</v>
      </c>
      <c r="AG545" t="s">
        <v>109</v>
      </c>
      <c r="AH545" t="s">
        <v>109</v>
      </c>
      <c r="AI545">
        <v>0.32</v>
      </c>
      <c r="AJ545">
        <v>-2237193824.5799899</v>
      </c>
      <c r="AK545">
        <v>3.95</v>
      </c>
      <c r="AL545" t="s">
        <v>7</v>
      </c>
      <c r="AM545" t="s">
        <v>122</v>
      </c>
      <c r="AN545" s="9">
        <v>0</v>
      </c>
      <c r="AO545" t="s">
        <v>120</v>
      </c>
      <c r="AP545" t="s">
        <v>7</v>
      </c>
      <c r="AQ545">
        <v>1</v>
      </c>
      <c r="AR545">
        <v>1</v>
      </c>
      <c r="AS545" t="s">
        <v>133</v>
      </c>
      <c r="AT545" t="s">
        <v>123</v>
      </c>
      <c r="AU545" t="s">
        <v>350</v>
      </c>
      <c r="AV545" t="s">
        <v>439</v>
      </c>
      <c r="AW545" t="s">
        <v>7</v>
      </c>
      <c r="AX545" t="s">
        <v>122</v>
      </c>
      <c r="AY545" t="s">
        <v>109</v>
      </c>
      <c r="BA545">
        <v>-736409.63392399997</v>
      </c>
      <c r="BB545" t="s">
        <v>120</v>
      </c>
      <c r="BC545">
        <v>0</v>
      </c>
      <c r="BD545" t="s">
        <v>440</v>
      </c>
      <c r="BE545" t="s">
        <v>125</v>
      </c>
      <c r="BF545">
        <v>1</v>
      </c>
      <c r="BG545">
        <v>19717</v>
      </c>
      <c r="BH545">
        <v>1005199</v>
      </c>
      <c r="BI545" t="s">
        <v>109</v>
      </c>
      <c r="BJ545" t="s">
        <v>126</v>
      </c>
      <c r="BL545" t="s">
        <v>127</v>
      </c>
      <c r="BM545" t="s">
        <v>128</v>
      </c>
      <c r="BN545" t="s">
        <v>129</v>
      </c>
      <c r="BO545">
        <v>85948</v>
      </c>
      <c r="BQ545">
        <v>0</v>
      </c>
      <c r="BR545">
        <v>758432</v>
      </c>
      <c r="BS545" t="s">
        <v>130</v>
      </c>
      <c r="BT545">
        <v>0</v>
      </c>
      <c r="BU545" t="s">
        <v>109</v>
      </c>
      <c r="BV545">
        <v>0</v>
      </c>
      <c r="BW545">
        <v>3.95</v>
      </c>
      <c r="BX545" t="s">
        <v>520</v>
      </c>
      <c r="BY545" t="s">
        <v>254</v>
      </c>
      <c r="BZ545" t="s">
        <v>109</v>
      </c>
      <c r="CA545" t="s">
        <v>132</v>
      </c>
      <c r="CD545" t="s">
        <v>109</v>
      </c>
      <c r="CE545" t="s">
        <v>133</v>
      </c>
      <c r="CF545" t="s">
        <v>172</v>
      </c>
      <c r="CG545" t="s">
        <v>135</v>
      </c>
      <c r="CI545" t="s">
        <v>165</v>
      </c>
      <c r="CJ545" t="s">
        <v>155</v>
      </c>
      <c r="CM545" t="s">
        <v>7</v>
      </c>
    </row>
    <row r="546" spans="1:91">
      <c r="A546" t="s">
        <v>109</v>
      </c>
      <c r="B546" t="s">
        <v>174</v>
      </c>
      <c r="C546" t="s">
        <v>175</v>
      </c>
      <c r="D546" t="s">
        <v>197</v>
      </c>
      <c r="E546" t="s">
        <v>349</v>
      </c>
      <c r="F546" t="s">
        <v>113</v>
      </c>
      <c r="G546" t="s">
        <v>109</v>
      </c>
      <c r="H546">
        <v>1</v>
      </c>
      <c r="I546" s="9">
        <v>0</v>
      </c>
      <c r="J546">
        <v>1</v>
      </c>
      <c r="L546">
        <v>1747071</v>
      </c>
      <c r="M546" t="s">
        <v>7</v>
      </c>
      <c r="N546" t="s">
        <v>249</v>
      </c>
      <c r="O546" s="9">
        <v>0</v>
      </c>
      <c r="P546">
        <v>1754718</v>
      </c>
      <c r="Q546" t="s">
        <v>116</v>
      </c>
      <c r="S546">
        <v>3.63</v>
      </c>
      <c r="T546" s="10" t="s">
        <v>250</v>
      </c>
      <c r="U546">
        <v>1754718</v>
      </c>
      <c r="V546">
        <v>1</v>
      </c>
      <c r="W546" t="s">
        <v>200</v>
      </c>
      <c r="X546" t="s">
        <v>137</v>
      </c>
      <c r="Y546">
        <v>3</v>
      </c>
      <c r="Z546" s="16">
        <v>-133428.95211257</v>
      </c>
      <c r="AA546">
        <v>1</v>
      </c>
      <c r="AB546" s="10">
        <v>-133428.95211257</v>
      </c>
      <c r="AC546" t="s">
        <v>122</v>
      </c>
      <c r="AD546" t="s">
        <v>109</v>
      </c>
      <c r="AE546" t="s">
        <v>133</v>
      </c>
      <c r="AF546" t="s">
        <v>121</v>
      </c>
      <c r="AG546" t="s">
        <v>109</v>
      </c>
      <c r="AH546" t="s">
        <v>109</v>
      </c>
      <c r="AI546">
        <v>0.32</v>
      </c>
      <c r="AJ546">
        <v>-405353778.56999898</v>
      </c>
      <c r="AK546">
        <v>3.95</v>
      </c>
      <c r="AL546" t="s">
        <v>7</v>
      </c>
      <c r="AM546" t="s">
        <v>122</v>
      </c>
      <c r="AN546" s="9">
        <v>0</v>
      </c>
      <c r="AO546" t="s">
        <v>120</v>
      </c>
      <c r="AP546" t="s">
        <v>7</v>
      </c>
      <c r="AQ546">
        <v>1</v>
      </c>
      <c r="AR546">
        <v>1</v>
      </c>
      <c r="AS546" t="s">
        <v>133</v>
      </c>
      <c r="AT546" t="s">
        <v>123</v>
      </c>
      <c r="AU546" t="s">
        <v>350</v>
      </c>
      <c r="AV546" t="s">
        <v>439</v>
      </c>
      <c r="AW546" t="s">
        <v>7</v>
      </c>
      <c r="AX546" t="s">
        <v>122</v>
      </c>
      <c r="AY546" t="s">
        <v>109</v>
      </c>
      <c r="BA546">
        <v>-133428.95211300001</v>
      </c>
      <c r="BB546" t="s">
        <v>120</v>
      </c>
      <c r="BC546">
        <v>0</v>
      </c>
      <c r="BD546" t="s">
        <v>440</v>
      </c>
      <c r="BE546" t="s">
        <v>125</v>
      </c>
      <c r="BF546">
        <v>1</v>
      </c>
      <c r="BG546">
        <v>19717</v>
      </c>
      <c r="BH546">
        <v>1005199</v>
      </c>
      <c r="BI546" t="s">
        <v>109</v>
      </c>
      <c r="BJ546" t="s">
        <v>126</v>
      </c>
      <c r="BL546" t="s">
        <v>127</v>
      </c>
      <c r="BM546" t="s">
        <v>128</v>
      </c>
      <c r="BN546" t="s">
        <v>129</v>
      </c>
      <c r="BO546">
        <v>85948</v>
      </c>
      <c r="BQ546">
        <v>0</v>
      </c>
      <c r="BR546">
        <v>758438</v>
      </c>
      <c r="BS546" t="s">
        <v>130</v>
      </c>
      <c r="BT546">
        <v>0</v>
      </c>
      <c r="BU546" t="s">
        <v>109</v>
      </c>
      <c r="BV546">
        <v>0</v>
      </c>
      <c r="BW546">
        <v>3.95</v>
      </c>
      <c r="BX546" t="s">
        <v>438</v>
      </c>
      <c r="BY546" t="s">
        <v>254</v>
      </c>
      <c r="BZ546" t="s">
        <v>109</v>
      </c>
      <c r="CA546" t="s">
        <v>132</v>
      </c>
      <c r="CD546" t="s">
        <v>109</v>
      </c>
      <c r="CE546" t="s">
        <v>133</v>
      </c>
      <c r="CF546" t="s">
        <v>172</v>
      </c>
      <c r="CG546" t="s">
        <v>135</v>
      </c>
      <c r="CI546" t="s">
        <v>164</v>
      </c>
      <c r="CJ546" t="s">
        <v>155</v>
      </c>
      <c r="CM546" t="s">
        <v>7</v>
      </c>
    </row>
    <row r="547" spans="1:91">
      <c r="A547" t="s">
        <v>109</v>
      </c>
      <c r="B547" t="s">
        <v>174</v>
      </c>
      <c r="C547" t="s">
        <v>175</v>
      </c>
      <c r="D547" t="s">
        <v>197</v>
      </c>
      <c r="E547" t="s">
        <v>349</v>
      </c>
      <c r="F547" t="s">
        <v>113</v>
      </c>
      <c r="G547" t="s">
        <v>109</v>
      </c>
      <c r="H547">
        <v>1</v>
      </c>
      <c r="I547" s="9">
        <v>0</v>
      </c>
      <c r="J547">
        <v>1</v>
      </c>
      <c r="L547">
        <v>1747075</v>
      </c>
      <c r="M547" t="s">
        <v>7</v>
      </c>
      <c r="N547" t="s">
        <v>438</v>
      </c>
      <c r="O547" s="9">
        <v>0</v>
      </c>
      <c r="P547">
        <v>1754722</v>
      </c>
      <c r="Q547" t="s">
        <v>116</v>
      </c>
      <c r="S547">
        <v>3.63</v>
      </c>
      <c r="T547" s="10" t="s">
        <v>250</v>
      </c>
      <c r="U547">
        <v>1754722</v>
      </c>
      <c r="V547">
        <v>1</v>
      </c>
      <c r="W547" t="s">
        <v>200</v>
      </c>
      <c r="X547" t="s">
        <v>119</v>
      </c>
      <c r="Y547">
        <v>3</v>
      </c>
      <c r="Z547" s="16">
        <v>5283369.9182272404</v>
      </c>
      <c r="AA547">
        <v>1</v>
      </c>
      <c r="AB547" s="10">
        <v>5283369.9182272404</v>
      </c>
      <c r="AC547" t="s">
        <v>122</v>
      </c>
      <c r="AD547" t="s">
        <v>109</v>
      </c>
      <c r="AE547" t="s">
        <v>133</v>
      </c>
      <c r="AF547" t="s">
        <v>121</v>
      </c>
      <c r="AG547" t="s">
        <v>109</v>
      </c>
      <c r="AH547" t="s">
        <v>109</v>
      </c>
      <c r="AI547">
        <v>0.32</v>
      </c>
      <c r="AJ547">
        <v>16050744055.3801</v>
      </c>
      <c r="AK547">
        <v>3.95</v>
      </c>
      <c r="AL547" t="s">
        <v>7</v>
      </c>
      <c r="AM547" t="s">
        <v>122</v>
      </c>
      <c r="AN547" s="9">
        <v>0</v>
      </c>
      <c r="AO547" t="s">
        <v>120</v>
      </c>
      <c r="AP547" t="s">
        <v>7</v>
      </c>
      <c r="AQ547">
        <v>1</v>
      </c>
      <c r="AR547">
        <v>1</v>
      </c>
      <c r="AS547" t="s">
        <v>133</v>
      </c>
      <c r="AT547" t="s">
        <v>123</v>
      </c>
      <c r="AU547" t="s">
        <v>350</v>
      </c>
      <c r="AV547" t="s">
        <v>439</v>
      </c>
      <c r="AW547" t="s">
        <v>7</v>
      </c>
      <c r="AX547" t="s">
        <v>122</v>
      </c>
      <c r="AY547" t="s">
        <v>109</v>
      </c>
      <c r="BA547">
        <v>5283369.9182270002</v>
      </c>
      <c r="BB547" t="s">
        <v>120</v>
      </c>
      <c r="BC547">
        <v>0</v>
      </c>
      <c r="BD547" t="s">
        <v>440</v>
      </c>
      <c r="BE547" t="s">
        <v>125</v>
      </c>
      <c r="BF547">
        <v>1</v>
      </c>
      <c r="BG547">
        <v>19717</v>
      </c>
      <c r="BH547">
        <v>1005199</v>
      </c>
      <c r="BI547" t="s">
        <v>109</v>
      </c>
      <c r="BJ547" t="s">
        <v>126</v>
      </c>
      <c r="BL547" t="s">
        <v>127</v>
      </c>
      <c r="BM547" t="s">
        <v>128</v>
      </c>
      <c r="BN547" t="s">
        <v>129</v>
      </c>
      <c r="BO547">
        <v>85948</v>
      </c>
      <c r="BQ547">
        <v>0</v>
      </c>
      <c r="BR547">
        <v>758420</v>
      </c>
      <c r="BS547" t="s">
        <v>130</v>
      </c>
      <c r="BT547">
        <v>0</v>
      </c>
      <c r="BU547" t="s">
        <v>109</v>
      </c>
      <c r="BV547">
        <v>0</v>
      </c>
      <c r="BW547">
        <v>3.95</v>
      </c>
      <c r="BX547" t="s">
        <v>279</v>
      </c>
      <c r="BY547" t="s">
        <v>254</v>
      </c>
      <c r="BZ547" t="s">
        <v>109</v>
      </c>
      <c r="CA547" t="s">
        <v>149</v>
      </c>
      <c r="CD547" t="s">
        <v>109</v>
      </c>
      <c r="CE547" t="s">
        <v>133</v>
      </c>
      <c r="CF547" t="s">
        <v>172</v>
      </c>
      <c r="CG547" t="s">
        <v>135</v>
      </c>
      <c r="CI547" t="s">
        <v>441</v>
      </c>
      <c r="CJ547" t="s">
        <v>155</v>
      </c>
      <c r="CM547" t="s">
        <v>7</v>
      </c>
    </row>
    <row r="548" spans="1:91">
      <c r="A548" t="s">
        <v>109</v>
      </c>
      <c r="B548" t="s">
        <v>156</v>
      </c>
      <c r="C548" t="s">
        <v>111</v>
      </c>
      <c r="D548" t="s">
        <v>157</v>
      </c>
      <c r="E548" t="s">
        <v>158</v>
      </c>
      <c r="F548" t="s">
        <v>159</v>
      </c>
      <c r="G548" t="s">
        <v>109</v>
      </c>
      <c r="H548">
        <v>1</v>
      </c>
      <c r="I548" s="9">
        <v>0</v>
      </c>
      <c r="J548">
        <v>1</v>
      </c>
      <c r="L548">
        <v>1735301</v>
      </c>
      <c r="M548" t="s">
        <v>7</v>
      </c>
      <c r="N548" t="s">
        <v>15</v>
      </c>
      <c r="O548" s="9">
        <v>0</v>
      </c>
      <c r="P548">
        <v>1734702</v>
      </c>
      <c r="S548" s="9">
        <v>0</v>
      </c>
      <c r="T548" s="10" t="s">
        <v>161</v>
      </c>
      <c r="U548">
        <v>1734702</v>
      </c>
      <c r="V548">
        <v>1</v>
      </c>
      <c r="X548" t="s">
        <v>137</v>
      </c>
      <c r="Y548">
        <v>0</v>
      </c>
      <c r="Z548" s="16">
        <v>-3188711996.5999899</v>
      </c>
      <c r="AA548">
        <v>1</v>
      </c>
      <c r="AB548" s="15">
        <v>-3188711996.5999999</v>
      </c>
      <c r="AC548" t="s">
        <v>120</v>
      </c>
      <c r="AF548" t="s">
        <v>146</v>
      </c>
      <c r="AI548">
        <v>0</v>
      </c>
      <c r="AJ548" s="9">
        <v>0</v>
      </c>
      <c r="AK548" s="9">
        <v>0</v>
      </c>
      <c r="AL548" t="s">
        <v>7</v>
      </c>
      <c r="AM548" t="s">
        <v>120</v>
      </c>
      <c r="AN548" s="9">
        <v>0</v>
      </c>
      <c r="AO548" t="s">
        <v>122</v>
      </c>
      <c r="AQ548">
        <v>0</v>
      </c>
      <c r="AR548" s="9">
        <v>0</v>
      </c>
      <c r="AT548" t="s">
        <v>123</v>
      </c>
      <c r="AU548" t="s">
        <v>157</v>
      </c>
      <c r="AX548" t="s">
        <v>122</v>
      </c>
      <c r="BA548">
        <v>0</v>
      </c>
      <c r="BB548" t="s">
        <v>120</v>
      </c>
      <c r="BC548">
        <v>0</v>
      </c>
      <c r="BD548" t="s">
        <v>440</v>
      </c>
      <c r="BE548" t="s">
        <v>125</v>
      </c>
      <c r="BF548">
        <v>1</v>
      </c>
      <c r="BG548">
        <v>19717</v>
      </c>
      <c r="BH548">
        <v>1005199</v>
      </c>
      <c r="BI548" t="s">
        <v>109</v>
      </c>
      <c r="BJ548" t="s">
        <v>126</v>
      </c>
      <c r="BL548" t="s">
        <v>127</v>
      </c>
      <c r="BM548" t="s">
        <v>128</v>
      </c>
      <c r="BN548" t="s">
        <v>129</v>
      </c>
      <c r="BO548">
        <v>85948</v>
      </c>
      <c r="BQ548">
        <v>1411</v>
      </c>
      <c r="BR548">
        <v>987022</v>
      </c>
      <c r="BS548" t="s">
        <v>130</v>
      </c>
      <c r="BT548">
        <v>0</v>
      </c>
      <c r="BU548" t="s">
        <v>109</v>
      </c>
      <c r="BV548">
        <v>0</v>
      </c>
      <c r="BW548" s="9">
        <v>0</v>
      </c>
      <c r="BX548" t="s">
        <v>163</v>
      </c>
      <c r="BZ548" t="s">
        <v>109</v>
      </c>
      <c r="CA548" t="s">
        <v>132</v>
      </c>
      <c r="CD548" t="s">
        <v>109</v>
      </c>
      <c r="CF548" t="s">
        <v>161</v>
      </c>
      <c r="CG548" t="s">
        <v>152</v>
      </c>
      <c r="CI548" t="s">
        <v>166</v>
      </c>
      <c r="CM548" t="s">
        <v>7</v>
      </c>
    </row>
    <row r="549" spans="1:91">
      <c r="A549" t="s">
        <v>109</v>
      </c>
      <c r="B549" t="s">
        <v>156</v>
      </c>
      <c r="C549" t="s">
        <v>175</v>
      </c>
      <c r="F549" t="s">
        <v>185</v>
      </c>
      <c r="G549" t="s">
        <v>109</v>
      </c>
      <c r="H549">
        <v>1</v>
      </c>
      <c r="I549" s="9">
        <v>0</v>
      </c>
      <c r="J549">
        <v>1</v>
      </c>
      <c r="L549">
        <v>1736802</v>
      </c>
      <c r="M549" t="s">
        <v>7</v>
      </c>
      <c r="N549" t="s">
        <v>186</v>
      </c>
      <c r="O549" s="9">
        <v>0</v>
      </c>
      <c r="P549">
        <v>1736797</v>
      </c>
      <c r="S549" s="9">
        <v>0</v>
      </c>
      <c r="T549" s="10" t="s">
        <v>161</v>
      </c>
      <c r="U549">
        <v>1736797</v>
      </c>
      <c r="V549">
        <v>1</v>
      </c>
      <c r="X549" t="s">
        <v>119</v>
      </c>
      <c r="Y549">
        <v>0</v>
      </c>
      <c r="Z549" s="16">
        <v>11458.33</v>
      </c>
      <c r="AA549">
        <v>1</v>
      </c>
      <c r="AB549" s="10">
        <v>11458.33</v>
      </c>
      <c r="AC549" t="s">
        <v>120</v>
      </c>
      <c r="AF549" t="s">
        <v>121</v>
      </c>
      <c r="AI549">
        <v>0</v>
      </c>
      <c r="AJ549" s="9">
        <v>0</v>
      </c>
      <c r="AK549" s="9">
        <v>0</v>
      </c>
      <c r="AL549" t="s">
        <v>7</v>
      </c>
      <c r="AM549" t="s">
        <v>120</v>
      </c>
      <c r="AN549" s="9">
        <v>0</v>
      </c>
      <c r="AO549" t="s">
        <v>122</v>
      </c>
      <c r="AQ549">
        <v>0</v>
      </c>
      <c r="AR549" s="9">
        <v>0</v>
      </c>
      <c r="AT549" t="s">
        <v>123</v>
      </c>
      <c r="AX549" t="s">
        <v>122</v>
      </c>
      <c r="BA549">
        <v>0</v>
      </c>
      <c r="BB549" t="s">
        <v>120</v>
      </c>
      <c r="BC549">
        <v>0</v>
      </c>
      <c r="BD549" t="s">
        <v>440</v>
      </c>
      <c r="BE549" t="s">
        <v>125</v>
      </c>
      <c r="BF549">
        <v>1</v>
      </c>
      <c r="BG549">
        <v>19717</v>
      </c>
      <c r="BH549">
        <v>1005199</v>
      </c>
      <c r="BI549" t="s">
        <v>109</v>
      </c>
      <c r="BJ549" t="s">
        <v>126</v>
      </c>
      <c r="BL549" t="s">
        <v>127</v>
      </c>
      <c r="BM549" t="s">
        <v>128</v>
      </c>
      <c r="BN549" t="s">
        <v>129</v>
      </c>
      <c r="BO549">
        <v>85948</v>
      </c>
      <c r="BQ549">
        <v>0</v>
      </c>
      <c r="BR549">
        <v>993433</v>
      </c>
      <c r="BS549" t="s">
        <v>130</v>
      </c>
      <c r="BT549">
        <v>0</v>
      </c>
      <c r="BU549" t="s">
        <v>633</v>
      </c>
      <c r="BV549">
        <v>0</v>
      </c>
      <c r="BW549" s="9">
        <v>0</v>
      </c>
      <c r="BX549" t="s">
        <v>190</v>
      </c>
      <c r="BZ549" t="s">
        <v>634</v>
      </c>
      <c r="CA549" t="s">
        <v>132</v>
      </c>
      <c r="CD549" t="s">
        <v>633</v>
      </c>
      <c r="CF549" t="s">
        <v>161</v>
      </c>
      <c r="CG549" t="s">
        <v>135</v>
      </c>
      <c r="CI549" t="s">
        <v>192</v>
      </c>
      <c r="CM549" t="s">
        <v>7</v>
      </c>
    </row>
    <row r="550" spans="1:91">
      <c r="A550" t="s">
        <v>109</v>
      </c>
      <c r="B550" t="s">
        <v>156</v>
      </c>
      <c r="C550" t="s">
        <v>175</v>
      </c>
      <c r="F550" t="s">
        <v>185</v>
      </c>
      <c r="G550" t="s">
        <v>109</v>
      </c>
      <c r="H550">
        <v>1</v>
      </c>
      <c r="I550" s="9">
        <v>0</v>
      </c>
      <c r="J550">
        <v>1</v>
      </c>
      <c r="L550">
        <v>1737635</v>
      </c>
      <c r="M550" t="s">
        <v>7</v>
      </c>
      <c r="N550" t="s">
        <v>186</v>
      </c>
      <c r="O550" s="9">
        <v>0</v>
      </c>
      <c r="P550">
        <v>1737630</v>
      </c>
      <c r="S550" s="9">
        <v>0</v>
      </c>
      <c r="T550" s="10" t="s">
        <v>161</v>
      </c>
      <c r="U550">
        <v>1737630</v>
      </c>
      <c r="V550">
        <v>1</v>
      </c>
      <c r="X550" t="s">
        <v>119</v>
      </c>
      <c r="Y550">
        <v>0</v>
      </c>
      <c r="Z550" s="16">
        <v>71886.899999999994</v>
      </c>
      <c r="AA550">
        <v>1</v>
      </c>
      <c r="AB550" s="10">
        <v>71886.899999999994</v>
      </c>
      <c r="AC550" t="s">
        <v>120</v>
      </c>
      <c r="AF550" t="s">
        <v>121</v>
      </c>
      <c r="AI550">
        <v>0</v>
      </c>
      <c r="AJ550" s="9">
        <v>0</v>
      </c>
      <c r="AK550" s="9">
        <v>0</v>
      </c>
      <c r="AL550" t="s">
        <v>7</v>
      </c>
      <c r="AM550" t="s">
        <v>120</v>
      </c>
      <c r="AN550" s="9">
        <v>0</v>
      </c>
      <c r="AO550" t="s">
        <v>122</v>
      </c>
      <c r="AQ550">
        <v>0</v>
      </c>
      <c r="AR550" s="9">
        <v>0</v>
      </c>
      <c r="AT550" t="s">
        <v>123</v>
      </c>
      <c r="AX550" t="s">
        <v>122</v>
      </c>
      <c r="BA550">
        <v>0</v>
      </c>
      <c r="BB550" t="s">
        <v>120</v>
      </c>
      <c r="BC550">
        <v>0</v>
      </c>
      <c r="BD550" t="s">
        <v>440</v>
      </c>
      <c r="BE550" t="s">
        <v>125</v>
      </c>
      <c r="BF550">
        <v>1</v>
      </c>
      <c r="BG550">
        <v>19717</v>
      </c>
      <c r="BH550">
        <v>1005199</v>
      </c>
      <c r="BI550" t="s">
        <v>109</v>
      </c>
      <c r="BJ550" t="s">
        <v>126</v>
      </c>
      <c r="BL550" t="s">
        <v>127</v>
      </c>
      <c r="BM550" t="s">
        <v>128</v>
      </c>
      <c r="BN550" t="s">
        <v>129</v>
      </c>
      <c r="BO550">
        <v>85948</v>
      </c>
      <c r="BQ550">
        <v>0</v>
      </c>
      <c r="BR550">
        <v>974136</v>
      </c>
      <c r="BS550" t="s">
        <v>130</v>
      </c>
      <c r="BT550">
        <v>0</v>
      </c>
      <c r="BU550" t="s">
        <v>635</v>
      </c>
      <c r="BV550">
        <v>0</v>
      </c>
      <c r="BW550" s="9">
        <v>0</v>
      </c>
      <c r="BX550" t="s">
        <v>190</v>
      </c>
      <c r="BZ550" t="s">
        <v>636</v>
      </c>
      <c r="CA550" t="s">
        <v>132</v>
      </c>
      <c r="CD550" t="s">
        <v>635</v>
      </c>
      <c r="CF550" t="s">
        <v>161</v>
      </c>
      <c r="CG550" t="s">
        <v>135</v>
      </c>
      <c r="CI550" t="s">
        <v>192</v>
      </c>
      <c r="CM550" t="s">
        <v>7</v>
      </c>
    </row>
    <row r="551" spans="1:91">
      <c r="A551" t="s">
        <v>109</v>
      </c>
      <c r="B551" t="s">
        <v>156</v>
      </c>
      <c r="C551" t="s">
        <v>175</v>
      </c>
      <c r="F551" t="s">
        <v>185</v>
      </c>
      <c r="G551" t="s">
        <v>109</v>
      </c>
      <c r="H551">
        <v>1</v>
      </c>
      <c r="I551" s="9">
        <v>0</v>
      </c>
      <c r="J551">
        <v>1</v>
      </c>
      <c r="L551">
        <v>1737119</v>
      </c>
      <c r="M551" t="s">
        <v>7</v>
      </c>
      <c r="N551" t="s">
        <v>186</v>
      </c>
      <c r="O551" s="9">
        <v>0</v>
      </c>
      <c r="P551">
        <v>1737114</v>
      </c>
      <c r="S551" s="9">
        <v>0</v>
      </c>
      <c r="T551" s="10" t="s">
        <v>161</v>
      </c>
      <c r="U551">
        <v>1737114</v>
      </c>
      <c r="V551">
        <v>1</v>
      </c>
      <c r="X551" t="s">
        <v>119</v>
      </c>
      <c r="Y551">
        <v>0</v>
      </c>
      <c r="Z551" s="16">
        <v>235282.76</v>
      </c>
      <c r="AA551">
        <v>1</v>
      </c>
      <c r="AB551" s="10">
        <v>235282.76</v>
      </c>
      <c r="AC551" t="s">
        <v>120</v>
      </c>
      <c r="AF551" t="s">
        <v>121</v>
      </c>
      <c r="AI551">
        <v>0</v>
      </c>
      <c r="AJ551" s="9">
        <v>0</v>
      </c>
      <c r="AK551" s="9">
        <v>0</v>
      </c>
      <c r="AL551" t="s">
        <v>7</v>
      </c>
      <c r="AM551" t="s">
        <v>120</v>
      </c>
      <c r="AN551" s="9">
        <v>0</v>
      </c>
      <c r="AO551" t="s">
        <v>122</v>
      </c>
      <c r="AQ551">
        <v>0</v>
      </c>
      <c r="AR551" s="9">
        <v>0</v>
      </c>
      <c r="AT551" t="s">
        <v>123</v>
      </c>
      <c r="AX551" t="s">
        <v>122</v>
      </c>
      <c r="BA551">
        <v>0</v>
      </c>
      <c r="BB551" t="s">
        <v>120</v>
      </c>
      <c r="BC551">
        <v>0</v>
      </c>
      <c r="BD551" t="s">
        <v>440</v>
      </c>
      <c r="BE551" t="s">
        <v>125</v>
      </c>
      <c r="BF551">
        <v>1</v>
      </c>
      <c r="BG551">
        <v>19717</v>
      </c>
      <c r="BH551">
        <v>1005199</v>
      </c>
      <c r="BI551" t="s">
        <v>109</v>
      </c>
      <c r="BJ551" t="s">
        <v>126</v>
      </c>
      <c r="BL551" t="s">
        <v>127</v>
      </c>
      <c r="BM551" t="s">
        <v>128</v>
      </c>
      <c r="BN551" t="s">
        <v>129</v>
      </c>
      <c r="BO551">
        <v>85948</v>
      </c>
      <c r="BQ551">
        <v>0</v>
      </c>
      <c r="BR551">
        <v>990322</v>
      </c>
      <c r="BS551" t="s">
        <v>130</v>
      </c>
      <c r="BT551">
        <v>0</v>
      </c>
      <c r="BU551" t="s">
        <v>637</v>
      </c>
      <c r="BV551">
        <v>0</v>
      </c>
      <c r="BW551" s="9">
        <v>0</v>
      </c>
      <c r="BX551" t="s">
        <v>190</v>
      </c>
      <c r="BZ551" t="s">
        <v>638</v>
      </c>
      <c r="CA551" t="s">
        <v>132</v>
      </c>
      <c r="CD551" t="s">
        <v>637</v>
      </c>
      <c r="CF551" t="s">
        <v>161</v>
      </c>
      <c r="CG551" t="s">
        <v>135</v>
      </c>
      <c r="CI551" t="s">
        <v>192</v>
      </c>
      <c r="CM551" t="s">
        <v>7</v>
      </c>
    </row>
    <row r="552" spans="1:91">
      <c r="A552" t="s">
        <v>109</v>
      </c>
      <c r="B552" t="s">
        <v>156</v>
      </c>
      <c r="C552" t="s">
        <v>175</v>
      </c>
      <c r="F552" t="s">
        <v>185</v>
      </c>
      <c r="G552" t="s">
        <v>109</v>
      </c>
      <c r="H552">
        <v>1</v>
      </c>
      <c r="I552" s="9">
        <v>0</v>
      </c>
      <c r="J552">
        <v>1</v>
      </c>
      <c r="L552">
        <v>1737379</v>
      </c>
      <c r="M552" t="s">
        <v>7</v>
      </c>
      <c r="N552" t="s">
        <v>186</v>
      </c>
      <c r="O552" s="9">
        <v>0</v>
      </c>
      <c r="P552">
        <v>1737374</v>
      </c>
      <c r="S552" s="9">
        <v>0</v>
      </c>
      <c r="T552" s="10" t="s">
        <v>161</v>
      </c>
      <c r="U552">
        <v>1737374</v>
      </c>
      <c r="V552">
        <v>1</v>
      </c>
      <c r="X552" t="s">
        <v>119</v>
      </c>
      <c r="Y552">
        <v>0</v>
      </c>
      <c r="Z552" s="16">
        <v>9513.24</v>
      </c>
      <c r="AA552">
        <v>1</v>
      </c>
      <c r="AB552" s="10">
        <v>9513.24</v>
      </c>
      <c r="AC552" t="s">
        <v>120</v>
      </c>
      <c r="AF552" t="s">
        <v>121</v>
      </c>
      <c r="AI552">
        <v>0</v>
      </c>
      <c r="AJ552" s="9">
        <v>0</v>
      </c>
      <c r="AK552" s="9">
        <v>0</v>
      </c>
      <c r="AL552" t="s">
        <v>7</v>
      </c>
      <c r="AM552" t="s">
        <v>120</v>
      </c>
      <c r="AN552" s="9">
        <v>0</v>
      </c>
      <c r="AO552" t="s">
        <v>122</v>
      </c>
      <c r="AQ552">
        <v>0</v>
      </c>
      <c r="AR552" s="9">
        <v>0</v>
      </c>
      <c r="AT552" t="s">
        <v>123</v>
      </c>
      <c r="AX552" t="s">
        <v>122</v>
      </c>
      <c r="BA552">
        <v>0</v>
      </c>
      <c r="BB552" t="s">
        <v>120</v>
      </c>
      <c r="BC552">
        <v>0</v>
      </c>
      <c r="BD552" t="s">
        <v>440</v>
      </c>
      <c r="BE552" t="s">
        <v>125</v>
      </c>
      <c r="BF552">
        <v>1</v>
      </c>
      <c r="BG552">
        <v>19717</v>
      </c>
      <c r="BH552">
        <v>1005199</v>
      </c>
      <c r="BI552" t="s">
        <v>109</v>
      </c>
      <c r="BJ552" t="s">
        <v>126</v>
      </c>
      <c r="BL552" t="s">
        <v>127</v>
      </c>
      <c r="BM552" t="s">
        <v>128</v>
      </c>
      <c r="BN552" t="s">
        <v>129</v>
      </c>
      <c r="BO552">
        <v>85948</v>
      </c>
      <c r="BQ552">
        <v>0</v>
      </c>
      <c r="BR552">
        <v>980905</v>
      </c>
      <c r="BS552" t="s">
        <v>130</v>
      </c>
      <c r="BT552">
        <v>0</v>
      </c>
      <c r="BU552" t="s">
        <v>228</v>
      </c>
      <c r="BV552">
        <v>0</v>
      </c>
      <c r="BW552" s="9">
        <v>0</v>
      </c>
      <c r="BX552" t="s">
        <v>190</v>
      </c>
      <c r="BZ552" t="s">
        <v>229</v>
      </c>
      <c r="CA552" t="s">
        <v>132</v>
      </c>
      <c r="CD552" t="s">
        <v>228</v>
      </c>
      <c r="CF552" t="s">
        <v>161</v>
      </c>
      <c r="CG552" t="s">
        <v>135</v>
      </c>
      <c r="CI552" t="s">
        <v>192</v>
      </c>
      <c r="CM552" t="s">
        <v>7</v>
      </c>
    </row>
    <row r="553" spans="1:91">
      <c r="A553" t="s">
        <v>109</v>
      </c>
      <c r="B553" t="s">
        <v>156</v>
      </c>
      <c r="C553" t="s">
        <v>175</v>
      </c>
      <c r="F553" t="s">
        <v>185</v>
      </c>
      <c r="G553" t="s">
        <v>109</v>
      </c>
      <c r="H553">
        <v>1</v>
      </c>
      <c r="I553" s="9">
        <v>0</v>
      </c>
      <c r="J553">
        <v>1</v>
      </c>
      <c r="L553">
        <v>1735447</v>
      </c>
      <c r="M553" t="s">
        <v>7</v>
      </c>
      <c r="N553" t="s">
        <v>186</v>
      </c>
      <c r="O553" s="9">
        <v>0</v>
      </c>
      <c r="P553">
        <v>1734848</v>
      </c>
      <c r="S553" s="9">
        <v>0</v>
      </c>
      <c r="T553" s="10" t="s">
        <v>161</v>
      </c>
      <c r="U553">
        <v>1734848</v>
      </c>
      <c r="V553">
        <v>1</v>
      </c>
      <c r="X553" t="s">
        <v>119</v>
      </c>
      <c r="Y553">
        <v>0</v>
      </c>
      <c r="Z553" s="16">
        <v>8870</v>
      </c>
      <c r="AA553">
        <v>1</v>
      </c>
      <c r="AB553" s="10">
        <v>8870</v>
      </c>
      <c r="AC553" t="s">
        <v>120</v>
      </c>
      <c r="AF553" t="s">
        <v>121</v>
      </c>
      <c r="AI553">
        <v>0</v>
      </c>
      <c r="AJ553" s="9">
        <v>0</v>
      </c>
      <c r="AK553" s="9">
        <v>0</v>
      </c>
      <c r="AL553" t="s">
        <v>7</v>
      </c>
      <c r="AM553" t="s">
        <v>120</v>
      </c>
      <c r="AN553" s="9">
        <v>0</v>
      </c>
      <c r="AO553" t="s">
        <v>122</v>
      </c>
      <c r="AQ553">
        <v>0</v>
      </c>
      <c r="AR553" s="9">
        <v>0</v>
      </c>
      <c r="AT553" t="s">
        <v>123</v>
      </c>
      <c r="AX553" t="s">
        <v>122</v>
      </c>
      <c r="BA553">
        <v>0</v>
      </c>
      <c r="BB553" t="s">
        <v>120</v>
      </c>
      <c r="BC553">
        <v>0</v>
      </c>
      <c r="BD553" t="s">
        <v>440</v>
      </c>
      <c r="BE553" t="s">
        <v>125</v>
      </c>
      <c r="BF553">
        <v>1</v>
      </c>
      <c r="BG553">
        <v>19717</v>
      </c>
      <c r="BH553">
        <v>1005199</v>
      </c>
      <c r="BI553" t="s">
        <v>109</v>
      </c>
      <c r="BJ553" t="s">
        <v>126</v>
      </c>
      <c r="BL553" t="s">
        <v>127</v>
      </c>
      <c r="BM553" t="s">
        <v>128</v>
      </c>
      <c r="BN553" t="s">
        <v>129</v>
      </c>
      <c r="BO553">
        <v>85948</v>
      </c>
      <c r="BQ553">
        <v>0</v>
      </c>
      <c r="BR553">
        <v>984990</v>
      </c>
      <c r="BS553" t="s">
        <v>130</v>
      </c>
      <c r="BT553">
        <v>0</v>
      </c>
      <c r="BU553" t="s">
        <v>639</v>
      </c>
      <c r="BV553">
        <v>0</v>
      </c>
      <c r="BW553" s="9">
        <v>0</v>
      </c>
      <c r="BX553" t="s">
        <v>190</v>
      </c>
      <c r="BZ553" t="s">
        <v>640</v>
      </c>
      <c r="CA553" t="s">
        <v>132</v>
      </c>
      <c r="CD553" t="s">
        <v>639</v>
      </c>
      <c r="CF553" t="s">
        <v>161</v>
      </c>
      <c r="CG553" t="s">
        <v>135</v>
      </c>
      <c r="CI553" t="s">
        <v>192</v>
      </c>
      <c r="CM553" t="s">
        <v>7</v>
      </c>
    </row>
    <row r="554" spans="1:91">
      <c r="A554" t="s">
        <v>109</v>
      </c>
      <c r="B554" t="s">
        <v>156</v>
      </c>
      <c r="C554" t="s">
        <v>175</v>
      </c>
      <c r="F554" t="s">
        <v>185</v>
      </c>
      <c r="G554" t="s">
        <v>109</v>
      </c>
      <c r="H554">
        <v>1</v>
      </c>
      <c r="I554" s="9">
        <v>0</v>
      </c>
      <c r="J554">
        <v>1</v>
      </c>
      <c r="L554">
        <v>1735837</v>
      </c>
      <c r="M554" t="s">
        <v>7</v>
      </c>
      <c r="N554" t="s">
        <v>186</v>
      </c>
      <c r="O554" s="9">
        <v>0</v>
      </c>
      <c r="P554">
        <v>1735326</v>
      </c>
      <c r="S554" s="9">
        <v>0</v>
      </c>
      <c r="T554" s="10" t="s">
        <v>161</v>
      </c>
      <c r="U554">
        <v>1735326</v>
      </c>
      <c r="V554">
        <v>1</v>
      </c>
      <c r="X554" t="s">
        <v>119</v>
      </c>
      <c r="Y554">
        <v>0</v>
      </c>
      <c r="Z554" s="16">
        <v>14000</v>
      </c>
      <c r="AA554">
        <v>1</v>
      </c>
      <c r="AB554" s="10">
        <v>14000</v>
      </c>
      <c r="AC554" t="s">
        <v>120</v>
      </c>
      <c r="AF554" t="s">
        <v>121</v>
      </c>
      <c r="AI554">
        <v>0</v>
      </c>
      <c r="AJ554" s="9">
        <v>0</v>
      </c>
      <c r="AK554" s="9">
        <v>0</v>
      </c>
      <c r="AL554" t="s">
        <v>7</v>
      </c>
      <c r="AM554" t="s">
        <v>120</v>
      </c>
      <c r="AN554" s="9">
        <v>0</v>
      </c>
      <c r="AO554" t="s">
        <v>122</v>
      </c>
      <c r="AQ554">
        <v>0</v>
      </c>
      <c r="AR554" s="9">
        <v>0</v>
      </c>
      <c r="AT554" t="s">
        <v>123</v>
      </c>
      <c r="AX554" t="s">
        <v>122</v>
      </c>
      <c r="BA554">
        <v>0</v>
      </c>
      <c r="BB554" t="s">
        <v>120</v>
      </c>
      <c r="BC554">
        <v>0</v>
      </c>
      <c r="BD554" t="s">
        <v>440</v>
      </c>
      <c r="BE554" t="s">
        <v>125</v>
      </c>
      <c r="BF554">
        <v>1</v>
      </c>
      <c r="BG554">
        <v>19717</v>
      </c>
      <c r="BH554">
        <v>1005199</v>
      </c>
      <c r="BI554" t="s">
        <v>109</v>
      </c>
      <c r="BJ554" t="s">
        <v>126</v>
      </c>
      <c r="BL554" t="s">
        <v>127</v>
      </c>
      <c r="BM554" t="s">
        <v>128</v>
      </c>
      <c r="BN554" t="s">
        <v>129</v>
      </c>
      <c r="BO554">
        <v>85948</v>
      </c>
      <c r="BQ554">
        <v>0</v>
      </c>
      <c r="BR554">
        <v>982903</v>
      </c>
      <c r="BS554" t="s">
        <v>130</v>
      </c>
      <c r="BT554">
        <v>0</v>
      </c>
      <c r="BU554" t="s">
        <v>641</v>
      </c>
      <c r="BV554">
        <v>0</v>
      </c>
      <c r="BW554" s="9">
        <v>0</v>
      </c>
      <c r="BX554" t="s">
        <v>190</v>
      </c>
      <c r="BZ554" t="s">
        <v>642</v>
      </c>
      <c r="CA554" t="s">
        <v>132</v>
      </c>
      <c r="CD554" t="s">
        <v>641</v>
      </c>
      <c r="CF554" t="s">
        <v>161</v>
      </c>
      <c r="CG554" t="s">
        <v>135</v>
      </c>
      <c r="CI554" t="s">
        <v>192</v>
      </c>
      <c r="CM554" t="s">
        <v>7</v>
      </c>
    </row>
    <row r="555" spans="1:91">
      <c r="A555" t="s">
        <v>109</v>
      </c>
      <c r="B555" t="s">
        <v>156</v>
      </c>
      <c r="C555" t="s">
        <v>175</v>
      </c>
      <c r="F555" t="s">
        <v>185</v>
      </c>
      <c r="G555" t="s">
        <v>109</v>
      </c>
      <c r="H555">
        <v>1</v>
      </c>
      <c r="I555" s="9">
        <v>0</v>
      </c>
      <c r="J555">
        <v>1</v>
      </c>
      <c r="L555">
        <v>1735705</v>
      </c>
      <c r="M555" t="s">
        <v>7</v>
      </c>
      <c r="N555" t="s">
        <v>186</v>
      </c>
      <c r="O555" s="9">
        <v>0</v>
      </c>
      <c r="P555">
        <v>1735144</v>
      </c>
      <c r="S555" s="9">
        <v>0</v>
      </c>
      <c r="T555" s="10" t="s">
        <v>161</v>
      </c>
      <c r="U555">
        <v>1735144</v>
      </c>
      <c r="V555">
        <v>1</v>
      </c>
      <c r="X555" t="s">
        <v>119</v>
      </c>
      <c r="Y555">
        <v>0</v>
      </c>
      <c r="Z555" s="16">
        <v>8688.8799999999992</v>
      </c>
      <c r="AA555">
        <v>1</v>
      </c>
      <c r="AB555" s="10">
        <v>8688.8799999999992</v>
      </c>
      <c r="AC555" t="s">
        <v>120</v>
      </c>
      <c r="AF555" t="s">
        <v>121</v>
      </c>
      <c r="AI555">
        <v>0</v>
      </c>
      <c r="AJ555" s="9">
        <v>0</v>
      </c>
      <c r="AK555" s="9">
        <v>0</v>
      </c>
      <c r="AL555" t="s">
        <v>7</v>
      </c>
      <c r="AM555" t="s">
        <v>120</v>
      </c>
      <c r="AN555" s="9">
        <v>0</v>
      </c>
      <c r="AO555" t="s">
        <v>122</v>
      </c>
      <c r="AQ555">
        <v>0</v>
      </c>
      <c r="AR555" s="9">
        <v>0</v>
      </c>
      <c r="AT555" t="s">
        <v>123</v>
      </c>
      <c r="AX555" t="s">
        <v>122</v>
      </c>
      <c r="BA555">
        <v>0</v>
      </c>
      <c r="BB555" t="s">
        <v>120</v>
      </c>
      <c r="BC555">
        <v>0</v>
      </c>
      <c r="BD555" t="s">
        <v>440</v>
      </c>
      <c r="BE555" t="s">
        <v>125</v>
      </c>
      <c r="BF555">
        <v>1</v>
      </c>
      <c r="BG555">
        <v>19717</v>
      </c>
      <c r="BH555">
        <v>1005199</v>
      </c>
      <c r="BI555" t="s">
        <v>109</v>
      </c>
      <c r="BJ555" t="s">
        <v>126</v>
      </c>
      <c r="BL555" t="s">
        <v>127</v>
      </c>
      <c r="BM555" t="s">
        <v>128</v>
      </c>
      <c r="BN555" t="s">
        <v>129</v>
      </c>
      <c r="BO555">
        <v>85948</v>
      </c>
      <c r="BQ555">
        <v>0</v>
      </c>
      <c r="BR555">
        <v>986971</v>
      </c>
      <c r="BS555" t="s">
        <v>130</v>
      </c>
      <c r="BT555">
        <v>0</v>
      </c>
      <c r="BU555" t="s">
        <v>643</v>
      </c>
      <c r="BV555">
        <v>0</v>
      </c>
      <c r="BW555" s="9">
        <v>0</v>
      </c>
      <c r="BX555" t="s">
        <v>190</v>
      </c>
      <c r="BZ555" t="s">
        <v>644</v>
      </c>
      <c r="CA555" t="s">
        <v>132</v>
      </c>
      <c r="CD555" t="s">
        <v>643</v>
      </c>
      <c r="CF555" t="s">
        <v>161</v>
      </c>
      <c r="CG555" t="s">
        <v>135</v>
      </c>
      <c r="CI555" t="s">
        <v>192</v>
      </c>
      <c r="CM555" t="s">
        <v>7</v>
      </c>
    </row>
    <row r="556" spans="1:91">
      <c r="A556" t="s">
        <v>109</v>
      </c>
      <c r="B556" t="s">
        <v>174</v>
      </c>
      <c r="C556" t="s">
        <v>175</v>
      </c>
      <c r="D556" t="s">
        <v>197</v>
      </c>
      <c r="E556" t="s">
        <v>176</v>
      </c>
      <c r="F556" t="s">
        <v>113</v>
      </c>
      <c r="G556" t="s">
        <v>109</v>
      </c>
      <c r="H556">
        <v>1</v>
      </c>
      <c r="I556" s="9">
        <v>0</v>
      </c>
      <c r="J556">
        <v>1</v>
      </c>
      <c r="L556">
        <v>1743584</v>
      </c>
      <c r="M556" t="s">
        <v>7</v>
      </c>
      <c r="N556" t="s">
        <v>448</v>
      </c>
      <c r="O556" s="9">
        <v>0</v>
      </c>
      <c r="P556">
        <v>1748711</v>
      </c>
      <c r="Q556" t="s">
        <v>116</v>
      </c>
      <c r="S556">
        <v>3.74614</v>
      </c>
      <c r="T556" s="10" t="s">
        <v>272</v>
      </c>
      <c r="U556">
        <v>1748711</v>
      </c>
      <c r="V556">
        <v>1</v>
      </c>
      <c r="W556" t="s">
        <v>200</v>
      </c>
      <c r="X556" t="s">
        <v>119</v>
      </c>
      <c r="Y556">
        <v>146</v>
      </c>
      <c r="Z556" s="16">
        <v>56147.83</v>
      </c>
      <c r="AA556">
        <v>1</v>
      </c>
      <c r="AB556" s="10">
        <v>56147.83</v>
      </c>
      <c r="AC556" t="s">
        <v>120</v>
      </c>
      <c r="AD556" t="s">
        <v>483</v>
      </c>
      <c r="AE556" t="s">
        <v>109</v>
      </c>
      <c r="AF556" t="s">
        <v>121</v>
      </c>
      <c r="AG556" t="s">
        <v>484</v>
      </c>
      <c r="AI556">
        <v>3.25</v>
      </c>
      <c r="AJ556">
        <v>1978901.3</v>
      </c>
      <c r="AK556">
        <v>6.9961399999999996</v>
      </c>
      <c r="AL556" t="s">
        <v>7</v>
      </c>
      <c r="AM556" t="s">
        <v>120</v>
      </c>
      <c r="AN556">
        <v>3.74614</v>
      </c>
      <c r="AO556" t="s">
        <v>120</v>
      </c>
      <c r="AP556" t="s">
        <v>7</v>
      </c>
      <c r="AQ556">
        <v>1</v>
      </c>
      <c r="AR556">
        <v>1</v>
      </c>
      <c r="AS556" t="s">
        <v>484</v>
      </c>
      <c r="AT556" t="s">
        <v>123</v>
      </c>
      <c r="AU556" t="s">
        <v>113</v>
      </c>
      <c r="AV556" t="s">
        <v>485</v>
      </c>
      <c r="AW556" t="s">
        <v>7</v>
      </c>
      <c r="AX556" t="s">
        <v>120</v>
      </c>
      <c r="AY556" t="s">
        <v>484</v>
      </c>
      <c r="BA556">
        <v>56147.83</v>
      </c>
      <c r="BB556" t="s">
        <v>120</v>
      </c>
      <c r="BC556">
        <v>0</v>
      </c>
      <c r="BE556" t="s">
        <v>125</v>
      </c>
      <c r="BF556">
        <v>1</v>
      </c>
      <c r="BG556">
        <v>19717</v>
      </c>
      <c r="BH556">
        <v>1005199</v>
      </c>
      <c r="BI556" t="s">
        <v>109</v>
      </c>
      <c r="BJ556" t="s">
        <v>126</v>
      </c>
      <c r="BL556" t="s">
        <v>127</v>
      </c>
      <c r="BM556" t="s">
        <v>128</v>
      </c>
      <c r="BN556" t="s">
        <v>129</v>
      </c>
      <c r="BO556">
        <v>85948</v>
      </c>
      <c r="BQ556">
        <v>1370</v>
      </c>
      <c r="BR556">
        <v>823638</v>
      </c>
      <c r="BS556" t="s">
        <v>130</v>
      </c>
      <c r="BT556">
        <v>0</v>
      </c>
      <c r="BU556" t="s">
        <v>109</v>
      </c>
      <c r="BV556">
        <v>0</v>
      </c>
      <c r="BW556">
        <v>6.9961399999999996</v>
      </c>
      <c r="BX556" t="s">
        <v>190</v>
      </c>
      <c r="BY556" t="s">
        <v>486</v>
      </c>
      <c r="BZ556" t="s">
        <v>483</v>
      </c>
      <c r="CA556" t="s">
        <v>132</v>
      </c>
      <c r="CD556" t="s">
        <v>486</v>
      </c>
      <c r="CE556" t="s">
        <v>487</v>
      </c>
      <c r="CF556" t="s">
        <v>172</v>
      </c>
      <c r="CG556" t="s">
        <v>135</v>
      </c>
      <c r="CI556" t="s">
        <v>278</v>
      </c>
      <c r="CM556" t="s">
        <v>7</v>
      </c>
    </row>
    <row r="557" spans="1:91">
      <c r="A557" t="s">
        <v>109</v>
      </c>
      <c r="B557" t="s">
        <v>110</v>
      </c>
      <c r="C557" t="s">
        <v>111</v>
      </c>
      <c r="D557" t="s">
        <v>112</v>
      </c>
      <c r="F557" t="s">
        <v>113</v>
      </c>
      <c r="G557" t="s">
        <v>109</v>
      </c>
      <c r="H557">
        <v>1</v>
      </c>
      <c r="I557" s="9">
        <v>0</v>
      </c>
      <c r="J557">
        <v>1</v>
      </c>
      <c r="L557">
        <v>1739980</v>
      </c>
      <c r="M557" t="s">
        <v>7</v>
      </c>
      <c r="N557" t="s">
        <v>451</v>
      </c>
      <c r="O557" s="9">
        <v>0</v>
      </c>
      <c r="P557">
        <v>1741661</v>
      </c>
      <c r="Q557" t="s">
        <v>116</v>
      </c>
      <c r="S557" s="9">
        <v>0</v>
      </c>
      <c r="T557" s="10" t="s">
        <v>272</v>
      </c>
      <c r="U557">
        <v>1741661</v>
      </c>
      <c r="V557">
        <v>1</v>
      </c>
      <c r="W557" t="s">
        <v>118</v>
      </c>
      <c r="X557" t="s">
        <v>119</v>
      </c>
      <c r="Y557">
        <v>0</v>
      </c>
      <c r="Z557" s="16">
        <v>-646.54999999999995</v>
      </c>
      <c r="AA557">
        <v>1</v>
      </c>
      <c r="AB557" s="10">
        <v>-646.54999999999995</v>
      </c>
      <c r="AC557" t="s">
        <v>120</v>
      </c>
      <c r="AF557" t="s">
        <v>121</v>
      </c>
      <c r="AI557">
        <v>0</v>
      </c>
      <c r="AJ557" s="9">
        <v>0</v>
      </c>
      <c r="AK557" s="9">
        <v>0</v>
      </c>
      <c r="AL557" t="s">
        <v>7</v>
      </c>
      <c r="AM557" t="s">
        <v>120</v>
      </c>
      <c r="AN557" s="9">
        <v>0</v>
      </c>
      <c r="AO557" t="s">
        <v>122</v>
      </c>
      <c r="AP557" t="s">
        <v>7</v>
      </c>
      <c r="AQ557">
        <v>1</v>
      </c>
      <c r="AR557">
        <v>1</v>
      </c>
      <c r="AT557" t="s">
        <v>123</v>
      </c>
      <c r="AU557" t="s">
        <v>124</v>
      </c>
      <c r="AX557" t="s">
        <v>122</v>
      </c>
      <c r="BA557">
        <v>-646.54999999999995</v>
      </c>
      <c r="BB557" t="s">
        <v>120</v>
      </c>
      <c r="BC557">
        <v>0</v>
      </c>
      <c r="BE557" t="s">
        <v>125</v>
      </c>
      <c r="BF557">
        <v>1</v>
      </c>
      <c r="BG557">
        <v>19717</v>
      </c>
      <c r="BH557">
        <v>1005199</v>
      </c>
      <c r="BI557" t="s">
        <v>109</v>
      </c>
      <c r="BJ557" t="s">
        <v>126</v>
      </c>
      <c r="BL557" t="s">
        <v>127</v>
      </c>
      <c r="BM557" t="s">
        <v>128</v>
      </c>
      <c r="BN557" t="s">
        <v>129</v>
      </c>
      <c r="BO557">
        <v>85948</v>
      </c>
      <c r="BQ557">
        <v>1370</v>
      </c>
      <c r="BR557">
        <v>526693</v>
      </c>
      <c r="BS557" t="s">
        <v>130</v>
      </c>
      <c r="BT557">
        <v>0</v>
      </c>
      <c r="BU557" t="s">
        <v>109</v>
      </c>
      <c r="BV557">
        <v>0</v>
      </c>
      <c r="BW557" s="9">
        <v>0</v>
      </c>
      <c r="BX557" t="s">
        <v>190</v>
      </c>
      <c r="BY557" t="s">
        <v>256</v>
      </c>
      <c r="BZ557" t="s">
        <v>109</v>
      </c>
      <c r="CA557" t="s">
        <v>132</v>
      </c>
      <c r="CD557" t="s">
        <v>256</v>
      </c>
      <c r="CE557" t="s">
        <v>133</v>
      </c>
      <c r="CF557" t="s">
        <v>172</v>
      </c>
      <c r="CG557" t="s">
        <v>135</v>
      </c>
      <c r="CI557" t="s">
        <v>278</v>
      </c>
      <c r="CM557" t="s">
        <v>7</v>
      </c>
    </row>
    <row r="558" spans="1:91">
      <c r="A558" t="s">
        <v>109</v>
      </c>
      <c r="B558" t="s">
        <v>110</v>
      </c>
      <c r="C558" t="s">
        <v>111</v>
      </c>
      <c r="D558" t="s">
        <v>112</v>
      </c>
      <c r="F558" t="s">
        <v>113</v>
      </c>
      <c r="G558" t="s">
        <v>109</v>
      </c>
      <c r="H558">
        <v>1</v>
      </c>
      <c r="I558" s="9">
        <v>0</v>
      </c>
      <c r="J558">
        <v>1</v>
      </c>
      <c r="L558">
        <v>1739124</v>
      </c>
      <c r="M558" t="s">
        <v>7</v>
      </c>
      <c r="N558" t="s">
        <v>451</v>
      </c>
      <c r="O558" s="9">
        <v>0</v>
      </c>
      <c r="P558">
        <v>1740019</v>
      </c>
      <c r="Q558" t="s">
        <v>116</v>
      </c>
      <c r="S558" s="9">
        <v>0</v>
      </c>
      <c r="T558" s="10" t="s">
        <v>272</v>
      </c>
      <c r="U558">
        <v>1740019</v>
      </c>
      <c r="V558">
        <v>1</v>
      </c>
      <c r="W558" t="s">
        <v>118</v>
      </c>
      <c r="X558" t="s">
        <v>119</v>
      </c>
      <c r="Y558">
        <v>0</v>
      </c>
      <c r="Z558" s="16">
        <v>-533.21</v>
      </c>
      <c r="AA558">
        <v>1</v>
      </c>
      <c r="AB558" s="10">
        <v>-533.21</v>
      </c>
      <c r="AC558" t="s">
        <v>120</v>
      </c>
      <c r="AF558" t="s">
        <v>121</v>
      </c>
      <c r="AI558">
        <v>0</v>
      </c>
      <c r="AJ558" s="9">
        <v>0</v>
      </c>
      <c r="AK558" s="9">
        <v>0</v>
      </c>
      <c r="AL558" t="s">
        <v>7</v>
      </c>
      <c r="AM558" t="s">
        <v>120</v>
      </c>
      <c r="AN558" s="9">
        <v>0</v>
      </c>
      <c r="AO558" t="s">
        <v>122</v>
      </c>
      <c r="AP558" t="s">
        <v>7</v>
      </c>
      <c r="AQ558">
        <v>1</v>
      </c>
      <c r="AR558">
        <v>1</v>
      </c>
      <c r="AT558" t="s">
        <v>123</v>
      </c>
      <c r="AU558" t="s">
        <v>124</v>
      </c>
      <c r="AX558" t="s">
        <v>122</v>
      </c>
      <c r="BA558">
        <v>-533.21</v>
      </c>
      <c r="BB558" t="s">
        <v>120</v>
      </c>
      <c r="BC558">
        <v>0</v>
      </c>
      <c r="BE558" t="s">
        <v>125</v>
      </c>
      <c r="BF558">
        <v>1</v>
      </c>
      <c r="BG558">
        <v>19717</v>
      </c>
      <c r="BH558">
        <v>1005199</v>
      </c>
      <c r="BI558" t="s">
        <v>109</v>
      </c>
      <c r="BJ558" t="s">
        <v>126</v>
      </c>
      <c r="BL558" t="s">
        <v>127</v>
      </c>
      <c r="BM558" t="s">
        <v>128</v>
      </c>
      <c r="BN558" t="s">
        <v>129</v>
      </c>
      <c r="BO558">
        <v>85948</v>
      </c>
      <c r="BQ558">
        <v>1370</v>
      </c>
      <c r="BR558">
        <v>526525</v>
      </c>
      <c r="BS558" t="s">
        <v>130</v>
      </c>
      <c r="BT558">
        <v>0</v>
      </c>
      <c r="BU558" t="s">
        <v>109</v>
      </c>
      <c r="BV558">
        <v>0</v>
      </c>
      <c r="BW558" s="9">
        <v>0</v>
      </c>
      <c r="BX558" t="s">
        <v>190</v>
      </c>
      <c r="BY558" t="s">
        <v>616</v>
      </c>
      <c r="BZ558" t="s">
        <v>109</v>
      </c>
      <c r="CA558" t="s">
        <v>132</v>
      </c>
      <c r="CD558" t="s">
        <v>616</v>
      </c>
      <c r="CE558" t="s">
        <v>133</v>
      </c>
      <c r="CF558" t="s">
        <v>172</v>
      </c>
      <c r="CG558" t="s">
        <v>135</v>
      </c>
      <c r="CI558" t="s">
        <v>278</v>
      </c>
      <c r="CM558" t="s">
        <v>7</v>
      </c>
    </row>
    <row r="559" spans="1:91">
      <c r="A559" t="s">
        <v>109</v>
      </c>
      <c r="B559" t="s">
        <v>110</v>
      </c>
      <c r="C559" t="s">
        <v>111</v>
      </c>
      <c r="D559" t="s">
        <v>112</v>
      </c>
      <c r="F559" t="s">
        <v>113</v>
      </c>
      <c r="G559" t="s">
        <v>109</v>
      </c>
      <c r="H559">
        <v>1</v>
      </c>
      <c r="I559" s="9">
        <v>0</v>
      </c>
      <c r="J559">
        <v>1</v>
      </c>
      <c r="L559">
        <v>1739088</v>
      </c>
      <c r="M559" t="s">
        <v>7</v>
      </c>
      <c r="N559" t="s">
        <v>445</v>
      </c>
      <c r="O559" s="9">
        <v>0</v>
      </c>
      <c r="P559">
        <v>1739951</v>
      </c>
      <c r="Q559" t="s">
        <v>116</v>
      </c>
      <c r="S559" s="9">
        <v>0</v>
      </c>
      <c r="T559" s="10" t="s">
        <v>280</v>
      </c>
      <c r="U559">
        <v>1739951</v>
      </c>
      <c r="V559">
        <v>1</v>
      </c>
      <c r="W559" t="s">
        <v>118</v>
      </c>
      <c r="X559" t="s">
        <v>119</v>
      </c>
      <c r="Y559">
        <v>0</v>
      </c>
      <c r="Z559" s="16">
        <v>-48823.42</v>
      </c>
      <c r="AA559">
        <v>1</v>
      </c>
      <c r="AB559" s="10">
        <v>-48823.42</v>
      </c>
      <c r="AC559" t="s">
        <v>120</v>
      </c>
      <c r="AF559" t="s">
        <v>121</v>
      </c>
      <c r="AI559">
        <v>0</v>
      </c>
      <c r="AJ559" s="9">
        <v>0</v>
      </c>
      <c r="AK559" s="9">
        <v>0</v>
      </c>
      <c r="AL559" t="s">
        <v>7</v>
      </c>
      <c r="AM559" t="s">
        <v>120</v>
      </c>
      <c r="AN559" s="9">
        <v>0</v>
      </c>
      <c r="AO559" t="s">
        <v>122</v>
      </c>
      <c r="AP559" t="s">
        <v>7</v>
      </c>
      <c r="AQ559">
        <v>1</v>
      </c>
      <c r="AR559">
        <v>1</v>
      </c>
      <c r="AT559" t="s">
        <v>123</v>
      </c>
      <c r="AU559" t="s">
        <v>124</v>
      </c>
      <c r="AX559" t="s">
        <v>120</v>
      </c>
      <c r="BA559">
        <v>-48823.42</v>
      </c>
      <c r="BB559" t="s">
        <v>120</v>
      </c>
      <c r="BC559">
        <v>0</v>
      </c>
      <c r="BE559" t="s">
        <v>125</v>
      </c>
      <c r="BF559">
        <v>1</v>
      </c>
      <c r="BG559">
        <v>19717</v>
      </c>
      <c r="BH559">
        <v>1005199</v>
      </c>
      <c r="BI559" t="s">
        <v>109</v>
      </c>
      <c r="BJ559" t="s">
        <v>126</v>
      </c>
      <c r="BL559" t="s">
        <v>127</v>
      </c>
      <c r="BM559" t="s">
        <v>128</v>
      </c>
      <c r="BN559" t="s">
        <v>129</v>
      </c>
      <c r="BO559">
        <v>85948</v>
      </c>
      <c r="BQ559">
        <v>0</v>
      </c>
      <c r="BR559">
        <v>526584</v>
      </c>
      <c r="BS559" t="s">
        <v>130</v>
      </c>
      <c r="BT559">
        <v>0</v>
      </c>
      <c r="BU559" t="s">
        <v>109</v>
      </c>
      <c r="BV559">
        <v>0</v>
      </c>
      <c r="BW559" s="9">
        <v>0</v>
      </c>
      <c r="BX559" t="s">
        <v>451</v>
      </c>
      <c r="BY559" t="s">
        <v>500</v>
      </c>
      <c r="BZ559" t="s">
        <v>109</v>
      </c>
      <c r="CA559" t="s">
        <v>149</v>
      </c>
      <c r="CD559" t="s">
        <v>500</v>
      </c>
      <c r="CE559" t="s">
        <v>133</v>
      </c>
      <c r="CF559" t="s">
        <v>172</v>
      </c>
      <c r="CG559" t="s">
        <v>135</v>
      </c>
      <c r="CI559" t="s">
        <v>281</v>
      </c>
      <c r="CM559" t="s">
        <v>7</v>
      </c>
    </row>
    <row r="560" spans="1:91">
      <c r="A560" t="s">
        <v>109</v>
      </c>
      <c r="B560" t="s">
        <v>110</v>
      </c>
      <c r="C560" t="s">
        <v>111</v>
      </c>
      <c r="D560" t="s">
        <v>112</v>
      </c>
      <c r="F560" t="s">
        <v>113</v>
      </c>
      <c r="G560" t="s">
        <v>109</v>
      </c>
      <c r="H560">
        <v>1</v>
      </c>
      <c r="I560" s="9">
        <v>0</v>
      </c>
      <c r="J560">
        <v>1</v>
      </c>
      <c r="L560">
        <v>1739361</v>
      </c>
      <c r="M560" t="s">
        <v>7</v>
      </c>
      <c r="N560" t="s">
        <v>445</v>
      </c>
      <c r="O560" s="9">
        <v>0</v>
      </c>
      <c r="P560">
        <v>1740470</v>
      </c>
      <c r="Q560" t="s">
        <v>116</v>
      </c>
      <c r="S560" s="9">
        <v>0</v>
      </c>
      <c r="T560" s="10" t="s">
        <v>280</v>
      </c>
      <c r="U560">
        <v>1740470</v>
      </c>
      <c r="V560">
        <v>1</v>
      </c>
      <c r="W560" t="s">
        <v>118</v>
      </c>
      <c r="X560" t="s">
        <v>119</v>
      </c>
      <c r="Y560">
        <v>0</v>
      </c>
      <c r="Z560" s="16">
        <v>-253035.11</v>
      </c>
      <c r="AA560">
        <v>1</v>
      </c>
      <c r="AB560" s="10">
        <v>-253035.11</v>
      </c>
      <c r="AC560" t="s">
        <v>120</v>
      </c>
      <c r="AF560" t="s">
        <v>121</v>
      </c>
      <c r="AI560">
        <v>0</v>
      </c>
      <c r="AJ560" s="9">
        <v>0</v>
      </c>
      <c r="AK560" s="9">
        <v>0</v>
      </c>
      <c r="AL560" t="s">
        <v>7</v>
      </c>
      <c r="AM560" t="s">
        <v>120</v>
      </c>
      <c r="AN560" s="9">
        <v>0</v>
      </c>
      <c r="AO560" t="s">
        <v>122</v>
      </c>
      <c r="AP560" t="s">
        <v>7</v>
      </c>
      <c r="AQ560">
        <v>1</v>
      </c>
      <c r="AR560">
        <v>1</v>
      </c>
      <c r="AT560" t="s">
        <v>123</v>
      </c>
      <c r="AU560" t="s">
        <v>124</v>
      </c>
      <c r="AX560" t="s">
        <v>120</v>
      </c>
      <c r="BA560">
        <v>-253035.11</v>
      </c>
      <c r="BB560" t="s">
        <v>120</v>
      </c>
      <c r="BC560">
        <v>0</v>
      </c>
      <c r="BE560" t="s">
        <v>125</v>
      </c>
      <c r="BF560">
        <v>1</v>
      </c>
      <c r="BG560">
        <v>19717</v>
      </c>
      <c r="BH560">
        <v>1005199</v>
      </c>
      <c r="BI560" t="s">
        <v>109</v>
      </c>
      <c r="BJ560" t="s">
        <v>126</v>
      </c>
      <c r="BL560" t="s">
        <v>127</v>
      </c>
      <c r="BM560" t="s">
        <v>128</v>
      </c>
      <c r="BN560" t="s">
        <v>129</v>
      </c>
      <c r="BO560">
        <v>85948</v>
      </c>
      <c r="BQ560">
        <v>0</v>
      </c>
      <c r="BR560">
        <v>526963</v>
      </c>
      <c r="BS560" t="s">
        <v>130</v>
      </c>
      <c r="BT560">
        <v>0</v>
      </c>
      <c r="BU560" t="s">
        <v>109</v>
      </c>
      <c r="BV560">
        <v>0</v>
      </c>
      <c r="BW560" s="9">
        <v>0</v>
      </c>
      <c r="BX560" t="s">
        <v>451</v>
      </c>
      <c r="BY560" t="s">
        <v>596</v>
      </c>
      <c r="BZ560" t="s">
        <v>109</v>
      </c>
      <c r="CA560" t="s">
        <v>149</v>
      </c>
      <c r="CD560" t="s">
        <v>596</v>
      </c>
      <c r="CE560" t="s">
        <v>133</v>
      </c>
      <c r="CF560" t="s">
        <v>172</v>
      </c>
      <c r="CG560" t="s">
        <v>135</v>
      </c>
      <c r="CI560" t="s">
        <v>281</v>
      </c>
      <c r="CM560" t="s">
        <v>7</v>
      </c>
    </row>
    <row r="561" spans="1:91">
      <c r="A561" t="s">
        <v>109</v>
      </c>
      <c r="B561" t="s">
        <v>110</v>
      </c>
      <c r="C561" t="s">
        <v>111</v>
      </c>
      <c r="D561" t="s">
        <v>112</v>
      </c>
      <c r="F561" t="s">
        <v>113</v>
      </c>
      <c r="G561" t="s">
        <v>109</v>
      </c>
      <c r="H561">
        <v>1</v>
      </c>
      <c r="I561" s="9">
        <v>0</v>
      </c>
      <c r="J561">
        <v>1</v>
      </c>
      <c r="L561">
        <v>1738196</v>
      </c>
      <c r="M561" t="s">
        <v>7</v>
      </c>
      <c r="N561" t="s">
        <v>451</v>
      </c>
      <c r="O561" s="9">
        <v>0</v>
      </c>
      <c r="P561">
        <v>1738259</v>
      </c>
      <c r="Q561" t="s">
        <v>116</v>
      </c>
      <c r="S561" s="9">
        <v>0</v>
      </c>
      <c r="T561" s="10" t="s">
        <v>272</v>
      </c>
      <c r="U561">
        <v>1738259</v>
      </c>
      <c r="V561">
        <v>1</v>
      </c>
      <c r="W561" t="s">
        <v>118</v>
      </c>
      <c r="X561" t="s">
        <v>119</v>
      </c>
      <c r="Y561">
        <v>0</v>
      </c>
      <c r="Z561" s="16">
        <v>-0.56999999999999995</v>
      </c>
      <c r="AA561">
        <v>1</v>
      </c>
      <c r="AB561" s="10">
        <v>-0.56999999999999995</v>
      </c>
      <c r="AC561" t="s">
        <v>120</v>
      </c>
      <c r="AF561" t="s">
        <v>121</v>
      </c>
      <c r="AI561">
        <v>0</v>
      </c>
      <c r="AJ561" s="9">
        <v>0</v>
      </c>
      <c r="AK561" s="9">
        <v>0</v>
      </c>
      <c r="AL561" t="s">
        <v>7</v>
      </c>
      <c r="AM561" t="s">
        <v>120</v>
      </c>
      <c r="AN561" s="9">
        <v>0</v>
      </c>
      <c r="AO561" t="s">
        <v>122</v>
      </c>
      <c r="AP561" t="s">
        <v>7</v>
      </c>
      <c r="AQ561">
        <v>1</v>
      </c>
      <c r="AR561">
        <v>1</v>
      </c>
      <c r="AT561" t="s">
        <v>123</v>
      </c>
      <c r="AU561" t="s">
        <v>124</v>
      </c>
      <c r="AX561" t="s">
        <v>122</v>
      </c>
      <c r="BA561">
        <v>-0.56999999999999995</v>
      </c>
      <c r="BB561" t="s">
        <v>120</v>
      </c>
      <c r="BC561">
        <v>0</v>
      </c>
      <c r="BE561" t="s">
        <v>125</v>
      </c>
      <c r="BF561">
        <v>1</v>
      </c>
      <c r="BG561">
        <v>19717</v>
      </c>
      <c r="BH561">
        <v>1005199</v>
      </c>
      <c r="BI561" t="s">
        <v>109</v>
      </c>
      <c r="BJ561" t="s">
        <v>126</v>
      </c>
      <c r="BL561" t="s">
        <v>127</v>
      </c>
      <c r="BM561" t="s">
        <v>128</v>
      </c>
      <c r="BN561" t="s">
        <v>129</v>
      </c>
      <c r="BO561">
        <v>85948</v>
      </c>
      <c r="BQ561">
        <v>1370</v>
      </c>
      <c r="BR561">
        <v>521325</v>
      </c>
      <c r="BS561" t="s">
        <v>130</v>
      </c>
      <c r="BT561">
        <v>0</v>
      </c>
      <c r="BU561" t="s">
        <v>109</v>
      </c>
      <c r="BV561">
        <v>0</v>
      </c>
      <c r="BW561" s="9">
        <v>0</v>
      </c>
      <c r="BX561" t="s">
        <v>190</v>
      </c>
      <c r="BY561" t="s">
        <v>489</v>
      </c>
      <c r="BZ561" t="s">
        <v>109</v>
      </c>
      <c r="CA561" t="s">
        <v>132</v>
      </c>
      <c r="CD561" t="s">
        <v>489</v>
      </c>
      <c r="CE561" t="s">
        <v>133</v>
      </c>
      <c r="CF561" t="s">
        <v>172</v>
      </c>
      <c r="CG561" t="s">
        <v>135</v>
      </c>
      <c r="CI561" t="s">
        <v>278</v>
      </c>
      <c r="CM561" t="s">
        <v>7</v>
      </c>
    </row>
    <row r="562" spans="1:91">
      <c r="A562" t="s">
        <v>109</v>
      </c>
      <c r="B562" t="s">
        <v>110</v>
      </c>
      <c r="C562" t="s">
        <v>111</v>
      </c>
      <c r="D562" t="s">
        <v>112</v>
      </c>
      <c r="F562" t="s">
        <v>113</v>
      </c>
      <c r="G562" t="s">
        <v>109</v>
      </c>
      <c r="H562">
        <v>1</v>
      </c>
      <c r="I562" s="9">
        <v>0</v>
      </c>
      <c r="J562">
        <v>1</v>
      </c>
      <c r="K562" t="s">
        <v>468</v>
      </c>
      <c r="L562">
        <v>1744236</v>
      </c>
      <c r="M562" t="s">
        <v>7</v>
      </c>
      <c r="N562" t="s">
        <v>448</v>
      </c>
      <c r="O562" s="9">
        <v>0</v>
      </c>
      <c r="P562">
        <v>1749981</v>
      </c>
      <c r="Q562" t="s">
        <v>116</v>
      </c>
      <c r="S562" s="9">
        <v>0</v>
      </c>
      <c r="T562" s="10" t="s">
        <v>272</v>
      </c>
      <c r="U562">
        <v>1749981</v>
      </c>
      <c r="V562">
        <v>1</v>
      </c>
      <c r="W562" t="s">
        <v>118</v>
      </c>
      <c r="X562" t="s">
        <v>119</v>
      </c>
      <c r="Y562">
        <v>0</v>
      </c>
      <c r="Z562" s="16">
        <v>-1796017.64</v>
      </c>
      <c r="AA562">
        <v>1</v>
      </c>
      <c r="AB562" s="10">
        <v>-1796017.64</v>
      </c>
      <c r="AC562" t="s">
        <v>120</v>
      </c>
      <c r="AF562" t="s">
        <v>121</v>
      </c>
      <c r="AI562">
        <v>0</v>
      </c>
      <c r="AJ562" s="9">
        <v>0</v>
      </c>
      <c r="AK562" s="9">
        <v>0</v>
      </c>
      <c r="AL562" t="s">
        <v>7</v>
      </c>
      <c r="AM562" t="s">
        <v>120</v>
      </c>
      <c r="AN562" s="9">
        <v>0</v>
      </c>
      <c r="AO562" t="s">
        <v>122</v>
      </c>
      <c r="AP562" t="s">
        <v>7</v>
      </c>
      <c r="AQ562">
        <v>1</v>
      </c>
      <c r="AR562">
        <v>1</v>
      </c>
      <c r="AT562" t="s">
        <v>123</v>
      </c>
      <c r="AU562" t="s">
        <v>124</v>
      </c>
      <c r="AX562" t="s">
        <v>122</v>
      </c>
      <c r="BA562">
        <v>-1796017.64</v>
      </c>
      <c r="BB562" t="s">
        <v>120</v>
      </c>
      <c r="BC562">
        <v>0</v>
      </c>
      <c r="BE562" t="s">
        <v>125</v>
      </c>
      <c r="BF562">
        <v>1</v>
      </c>
      <c r="BG562">
        <v>19717</v>
      </c>
      <c r="BH562">
        <v>1005199</v>
      </c>
      <c r="BI562" t="s">
        <v>109</v>
      </c>
      <c r="BJ562" t="s">
        <v>126</v>
      </c>
      <c r="BL562" t="s">
        <v>127</v>
      </c>
      <c r="BM562" t="s">
        <v>128</v>
      </c>
      <c r="BN562" t="s">
        <v>129</v>
      </c>
      <c r="BO562">
        <v>85948</v>
      </c>
      <c r="BQ562">
        <v>1370</v>
      </c>
      <c r="BR562">
        <v>896431</v>
      </c>
      <c r="BS562" t="s">
        <v>130</v>
      </c>
      <c r="BT562">
        <v>0</v>
      </c>
      <c r="BU562" t="s">
        <v>109</v>
      </c>
      <c r="BV562">
        <v>0</v>
      </c>
      <c r="BW562" s="9">
        <v>0</v>
      </c>
      <c r="BX562" t="s">
        <v>190</v>
      </c>
      <c r="BY562" t="s">
        <v>243</v>
      </c>
      <c r="BZ562" t="s">
        <v>109</v>
      </c>
      <c r="CA562" t="s">
        <v>132</v>
      </c>
      <c r="CD562" t="s">
        <v>243</v>
      </c>
      <c r="CE562" t="s">
        <v>133</v>
      </c>
      <c r="CF562" t="s">
        <v>172</v>
      </c>
      <c r="CG562" t="s">
        <v>135</v>
      </c>
      <c r="CI562" t="s">
        <v>278</v>
      </c>
      <c r="CM562" t="s">
        <v>7</v>
      </c>
    </row>
    <row r="563" spans="1:91">
      <c r="A563" t="s">
        <v>109</v>
      </c>
      <c r="B563" t="s">
        <v>110</v>
      </c>
      <c r="C563" t="s">
        <v>111</v>
      </c>
      <c r="D563" t="s">
        <v>112</v>
      </c>
      <c r="F563" t="s">
        <v>113</v>
      </c>
      <c r="G563" t="s">
        <v>109</v>
      </c>
      <c r="H563">
        <v>1</v>
      </c>
      <c r="I563" s="9">
        <v>0</v>
      </c>
      <c r="J563">
        <v>1</v>
      </c>
      <c r="L563">
        <v>1742028</v>
      </c>
      <c r="M563" t="s">
        <v>7</v>
      </c>
      <c r="N563" t="s">
        <v>445</v>
      </c>
      <c r="O563" s="9">
        <v>0</v>
      </c>
      <c r="P563">
        <v>1745681</v>
      </c>
      <c r="Q563" t="s">
        <v>116</v>
      </c>
      <c r="S563" s="9">
        <v>0</v>
      </c>
      <c r="T563" s="10" t="s">
        <v>280</v>
      </c>
      <c r="U563">
        <v>1745681</v>
      </c>
      <c r="V563">
        <v>1</v>
      </c>
      <c r="W563" t="s">
        <v>118</v>
      </c>
      <c r="X563" t="s">
        <v>119</v>
      </c>
      <c r="Y563">
        <v>0</v>
      </c>
      <c r="Z563" s="16">
        <v>-30792.85</v>
      </c>
      <c r="AA563">
        <v>1</v>
      </c>
      <c r="AB563" s="10">
        <v>-30792.85</v>
      </c>
      <c r="AC563" t="s">
        <v>120</v>
      </c>
      <c r="AF563" t="s">
        <v>121</v>
      </c>
      <c r="AI563">
        <v>0</v>
      </c>
      <c r="AJ563" s="9">
        <v>0</v>
      </c>
      <c r="AK563" s="9">
        <v>0</v>
      </c>
      <c r="AL563" t="s">
        <v>7</v>
      </c>
      <c r="AM563" t="s">
        <v>120</v>
      </c>
      <c r="AN563" s="9">
        <v>0</v>
      </c>
      <c r="AO563" t="s">
        <v>122</v>
      </c>
      <c r="AP563" t="s">
        <v>7</v>
      </c>
      <c r="AQ563">
        <v>1</v>
      </c>
      <c r="AR563">
        <v>1</v>
      </c>
      <c r="AT563" t="s">
        <v>123</v>
      </c>
      <c r="AU563" t="s">
        <v>124</v>
      </c>
      <c r="AX563" t="s">
        <v>120</v>
      </c>
      <c r="BA563">
        <v>-30792.85</v>
      </c>
      <c r="BB563" t="s">
        <v>120</v>
      </c>
      <c r="BC563">
        <v>0</v>
      </c>
      <c r="BE563" t="s">
        <v>125</v>
      </c>
      <c r="BF563">
        <v>1</v>
      </c>
      <c r="BG563">
        <v>19717</v>
      </c>
      <c r="BH563">
        <v>1005199</v>
      </c>
      <c r="BI563" t="s">
        <v>109</v>
      </c>
      <c r="BJ563" t="s">
        <v>126</v>
      </c>
      <c r="BL563" t="s">
        <v>127</v>
      </c>
      <c r="BM563" t="s">
        <v>128</v>
      </c>
      <c r="BN563" t="s">
        <v>129</v>
      </c>
      <c r="BO563">
        <v>85948</v>
      </c>
      <c r="BQ563">
        <v>0</v>
      </c>
      <c r="BR563">
        <v>527835</v>
      </c>
      <c r="BS563" t="s">
        <v>130</v>
      </c>
      <c r="BT563">
        <v>0</v>
      </c>
      <c r="BU563" t="s">
        <v>109</v>
      </c>
      <c r="BV563">
        <v>0</v>
      </c>
      <c r="BW563" s="9">
        <v>0</v>
      </c>
      <c r="BX563" t="s">
        <v>451</v>
      </c>
      <c r="BY563" t="s">
        <v>201</v>
      </c>
      <c r="BZ563" t="s">
        <v>109</v>
      </c>
      <c r="CA563" t="s">
        <v>149</v>
      </c>
      <c r="CD563" t="s">
        <v>201</v>
      </c>
      <c r="CE563" t="s">
        <v>133</v>
      </c>
      <c r="CF563" t="s">
        <v>172</v>
      </c>
      <c r="CG563" t="s">
        <v>135</v>
      </c>
      <c r="CI563" t="s">
        <v>281</v>
      </c>
      <c r="CM563" t="s">
        <v>7</v>
      </c>
    </row>
    <row r="564" spans="1:91">
      <c r="A564" t="s">
        <v>109</v>
      </c>
      <c r="B564" t="s">
        <v>110</v>
      </c>
      <c r="C564" t="s">
        <v>111</v>
      </c>
      <c r="D564" t="s">
        <v>112</v>
      </c>
      <c r="F564" t="s">
        <v>113</v>
      </c>
      <c r="G564" t="s">
        <v>109</v>
      </c>
      <c r="H564">
        <v>1</v>
      </c>
      <c r="I564" s="9">
        <v>0</v>
      </c>
      <c r="J564">
        <v>1</v>
      </c>
      <c r="L564">
        <v>1741191</v>
      </c>
      <c r="M564" t="s">
        <v>7</v>
      </c>
      <c r="N564" t="s">
        <v>445</v>
      </c>
      <c r="O564" s="9">
        <v>0</v>
      </c>
      <c r="P564">
        <v>1744038</v>
      </c>
      <c r="Q564" t="s">
        <v>116</v>
      </c>
      <c r="S564" s="9">
        <v>0</v>
      </c>
      <c r="T564" s="10" t="s">
        <v>280</v>
      </c>
      <c r="U564">
        <v>1744038</v>
      </c>
      <c r="V564">
        <v>1</v>
      </c>
      <c r="W564" t="s">
        <v>118</v>
      </c>
      <c r="X564" t="s">
        <v>119</v>
      </c>
      <c r="Y564">
        <v>0</v>
      </c>
      <c r="Z564" s="16">
        <v>-87.79</v>
      </c>
      <c r="AA564">
        <v>1</v>
      </c>
      <c r="AB564" s="10">
        <v>-87.79</v>
      </c>
      <c r="AC564" t="s">
        <v>120</v>
      </c>
      <c r="AF564" t="s">
        <v>121</v>
      </c>
      <c r="AI564">
        <v>0</v>
      </c>
      <c r="AJ564" s="9">
        <v>0</v>
      </c>
      <c r="AK564" s="9">
        <v>0</v>
      </c>
      <c r="AL564" t="s">
        <v>7</v>
      </c>
      <c r="AM564" t="s">
        <v>120</v>
      </c>
      <c r="AN564" s="9">
        <v>0</v>
      </c>
      <c r="AO564" t="s">
        <v>122</v>
      </c>
      <c r="AP564" t="s">
        <v>7</v>
      </c>
      <c r="AQ564">
        <v>1</v>
      </c>
      <c r="AR564">
        <v>1</v>
      </c>
      <c r="AT564" t="s">
        <v>123</v>
      </c>
      <c r="AU564" t="s">
        <v>124</v>
      </c>
      <c r="AX564" t="s">
        <v>120</v>
      </c>
      <c r="BA564">
        <v>-87.79</v>
      </c>
      <c r="BB564" t="s">
        <v>120</v>
      </c>
      <c r="BC564">
        <v>0</v>
      </c>
      <c r="BE564" t="s">
        <v>125</v>
      </c>
      <c r="BF564">
        <v>1</v>
      </c>
      <c r="BG564">
        <v>19717</v>
      </c>
      <c r="BH564">
        <v>1005199</v>
      </c>
      <c r="BI564" t="s">
        <v>109</v>
      </c>
      <c r="BJ564" t="s">
        <v>126</v>
      </c>
      <c r="BL564" t="s">
        <v>127</v>
      </c>
      <c r="BM564" t="s">
        <v>128</v>
      </c>
      <c r="BN564" t="s">
        <v>129</v>
      </c>
      <c r="BO564">
        <v>85948</v>
      </c>
      <c r="BQ564">
        <v>0</v>
      </c>
      <c r="BR564">
        <v>527943</v>
      </c>
      <c r="BS564" t="s">
        <v>130</v>
      </c>
      <c r="BT564">
        <v>0</v>
      </c>
      <c r="BU564" t="s">
        <v>109</v>
      </c>
      <c r="BV564">
        <v>0</v>
      </c>
      <c r="BW564" s="9">
        <v>0</v>
      </c>
      <c r="BX564" t="s">
        <v>451</v>
      </c>
      <c r="BY564" t="s">
        <v>595</v>
      </c>
      <c r="BZ564" t="s">
        <v>109</v>
      </c>
      <c r="CA564" t="s">
        <v>149</v>
      </c>
      <c r="CD564" t="s">
        <v>595</v>
      </c>
      <c r="CE564" t="s">
        <v>133</v>
      </c>
      <c r="CF564" t="s">
        <v>172</v>
      </c>
      <c r="CG564" t="s">
        <v>135</v>
      </c>
      <c r="CI564" t="s">
        <v>281</v>
      </c>
      <c r="CM564" t="s">
        <v>7</v>
      </c>
    </row>
    <row r="565" spans="1:91">
      <c r="A565" t="s">
        <v>109</v>
      </c>
      <c r="B565" t="s">
        <v>110</v>
      </c>
      <c r="C565" t="s">
        <v>111</v>
      </c>
      <c r="D565" t="s">
        <v>112</v>
      </c>
      <c r="F565" t="s">
        <v>113</v>
      </c>
      <c r="G565" t="s">
        <v>109</v>
      </c>
      <c r="H565">
        <v>1</v>
      </c>
      <c r="I565" s="9">
        <v>0</v>
      </c>
      <c r="J565">
        <v>1</v>
      </c>
      <c r="L565">
        <v>1739988</v>
      </c>
      <c r="M565" t="s">
        <v>7</v>
      </c>
      <c r="N565" t="s">
        <v>451</v>
      </c>
      <c r="O565" s="9">
        <v>0</v>
      </c>
      <c r="P565">
        <v>1741677</v>
      </c>
      <c r="Q565" t="s">
        <v>116</v>
      </c>
      <c r="S565" s="9">
        <v>0</v>
      </c>
      <c r="T565" s="10" t="s">
        <v>272</v>
      </c>
      <c r="U565">
        <v>1741677</v>
      </c>
      <c r="V565">
        <v>1</v>
      </c>
      <c r="W565" t="s">
        <v>118</v>
      </c>
      <c r="X565" t="s">
        <v>119</v>
      </c>
      <c r="Y565">
        <v>0</v>
      </c>
      <c r="Z565" s="16">
        <v>-0.65</v>
      </c>
      <c r="AA565">
        <v>1</v>
      </c>
      <c r="AB565" s="10">
        <v>-0.65</v>
      </c>
      <c r="AC565" t="s">
        <v>120</v>
      </c>
      <c r="AF565" t="s">
        <v>121</v>
      </c>
      <c r="AI565">
        <v>0</v>
      </c>
      <c r="AJ565" s="9">
        <v>0</v>
      </c>
      <c r="AK565" s="9">
        <v>0</v>
      </c>
      <c r="AL565" t="s">
        <v>7</v>
      </c>
      <c r="AM565" t="s">
        <v>120</v>
      </c>
      <c r="AN565" s="9">
        <v>0</v>
      </c>
      <c r="AO565" t="s">
        <v>122</v>
      </c>
      <c r="AP565" t="s">
        <v>7</v>
      </c>
      <c r="AQ565">
        <v>1</v>
      </c>
      <c r="AR565">
        <v>1</v>
      </c>
      <c r="AT565" t="s">
        <v>123</v>
      </c>
      <c r="AU565" t="s">
        <v>124</v>
      </c>
      <c r="AX565" t="s">
        <v>122</v>
      </c>
      <c r="BA565">
        <v>-0.65</v>
      </c>
      <c r="BB565" t="s">
        <v>120</v>
      </c>
      <c r="BC565">
        <v>0</v>
      </c>
      <c r="BE565" t="s">
        <v>125</v>
      </c>
      <c r="BF565">
        <v>1</v>
      </c>
      <c r="BG565">
        <v>19717</v>
      </c>
      <c r="BH565">
        <v>1005199</v>
      </c>
      <c r="BI565" t="s">
        <v>109</v>
      </c>
      <c r="BJ565" t="s">
        <v>126</v>
      </c>
      <c r="BL565" t="s">
        <v>127</v>
      </c>
      <c r="BM565" t="s">
        <v>128</v>
      </c>
      <c r="BN565" t="s">
        <v>129</v>
      </c>
      <c r="BO565">
        <v>85948</v>
      </c>
      <c r="BQ565">
        <v>1370</v>
      </c>
      <c r="BR565">
        <v>526628</v>
      </c>
      <c r="BS565" t="s">
        <v>130</v>
      </c>
      <c r="BT565">
        <v>0</v>
      </c>
      <c r="BU565" t="s">
        <v>109</v>
      </c>
      <c r="BV565">
        <v>0</v>
      </c>
      <c r="BW565" s="9">
        <v>0</v>
      </c>
      <c r="BX565" t="s">
        <v>190</v>
      </c>
      <c r="BY565" t="s">
        <v>256</v>
      </c>
      <c r="BZ565" t="s">
        <v>109</v>
      </c>
      <c r="CA565" t="s">
        <v>132</v>
      </c>
      <c r="CD565" t="s">
        <v>256</v>
      </c>
      <c r="CE565" t="s">
        <v>133</v>
      </c>
      <c r="CF565" t="s">
        <v>172</v>
      </c>
      <c r="CG565" t="s">
        <v>135</v>
      </c>
      <c r="CI565" t="s">
        <v>278</v>
      </c>
      <c r="CM565" t="s">
        <v>7</v>
      </c>
    </row>
    <row r="566" spans="1:91">
      <c r="A566" t="s">
        <v>109</v>
      </c>
      <c r="B566" t="s">
        <v>110</v>
      </c>
      <c r="C566" t="s">
        <v>111</v>
      </c>
      <c r="D566" t="s">
        <v>112</v>
      </c>
      <c r="F566" t="s">
        <v>113</v>
      </c>
      <c r="G566" t="s">
        <v>109</v>
      </c>
      <c r="H566">
        <v>1</v>
      </c>
      <c r="I566" s="9">
        <v>0</v>
      </c>
      <c r="J566">
        <v>1</v>
      </c>
      <c r="L566">
        <v>1739981</v>
      </c>
      <c r="M566" t="s">
        <v>7</v>
      </c>
      <c r="N566" t="s">
        <v>451</v>
      </c>
      <c r="O566" s="9">
        <v>0</v>
      </c>
      <c r="P566">
        <v>1741662</v>
      </c>
      <c r="Q566" t="s">
        <v>116</v>
      </c>
      <c r="S566" s="9">
        <v>0</v>
      </c>
      <c r="T566" s="10" t="s">
        <v>280</v>
      </c>
      <c r="U566">
        <v>1741662</v>
      </c>
      <c r="V566">
        <v>1</v>
      </c>
      <c r="W566" t="s">
        <v>118</v>
      </c>
      <c r="X566" t="s">
        <v>137</v>
      </c>
      <c r="Y566">
        <v>0</v>
      </c>
      <c r="Z566" s="16">
        <v>646.54999999999995</v>
      </c>
      <c r="AA566">
        <v>1</v>
      </c>
      <c r="AB566" s="10">
        <v>646.54999999999995</v>
      </c>
      <c r="AC566" t="s">
        <v>120</v>
      </c>
      <c r="AF566" t="s">
        <v>121</v>
      </c>
      <c r="AI566">
        <v>0</v>
      </c>
      <c r="AJ566" s="9">
        <v>0</v>
      </c>
      <c r="AK566" s="9">
        <v>0</v>
      </c>
      <c r="AL566" t="s">
        <v>7</v>
      </c>
      <c r="AM566" t="s">
        <v>120</v>
      </c>
      <c r="AN566" s="9">
        <v>0</v>
      </c>
      <c r="AO566" t="s">
        <v>122</v>
      </c>
      <c r="AP566" t="s">
        <v>7</v>
      </c>
      <c r="AQ566">
        <v>1</v>
      </c>
      <c r="AR566">
        <v>1</v>
      </c>
      <c r="AT566" t="s">
        <v>123</v>
      </c>
      <c r="AU566" t="s">
        <v>124</v>
      </c>
      <c r="AX566" t="s">
        <v>120</v>
      </c>
      <c r="BA566">
        <v>646.54999999999995</v>
      </c>
      <c r="BB566" t="s">
        <v>120</v>
      </c>
      <c r="BC566">
        <v>0</v>
      </c>
      <c r="BE566" t="s">
        <v>125</v>
      </c>
      <c r="BF566">
        <v>1</v>
      </c>
      <c r="BG566">
        <v>19717</v>
      </c>
      <c r="BH566">
        <v>1005199</v>
      </c>
      <c r="BI566" t="s">
        <v>109</v>
      </c>
      <c r="BJ566" t="s">
        <v>126</v>
      </c>
      <c r="BL566" t="s">
        <v>127</v>
      </c>
      <c r="BM566" t="s">
        <v>128</v>
      </c>
      <c r="BN566" t="s">
        <v>129</v>
      </c>
      <c r="BO566">
        <v>85948</v>
      </c>
      <c r="BQ566">
        <v>0</v>
      </c>
      <c r="BR566">
        <v>526696</v>
      </c>
      <c r="BS566" t="s">
        <v>130</v>
      </c>
      <c r="BT566">
        <v>0</v>
      </c>
      <c r="BU566" t="s">
        <v>109</v>
      </c>
      <c r="BV566">
        <v>0</v>
      </c>
      <c r="BW566" s="9">
        <v>0</v>
      </c>
      <c r="BX566" t="s">
        <v>445</v>
      </c>
      <c r="BY566" t="s">
        <v>256</v>
      </c>
      <c r="BZ566" t="s">
        <v>109</v>
      </c>
      <c r="CA566" t="s">
        <v>132</v>
      </c>
      <c r="CD566" t="s">
        <v>256</v>
      </c>
      <c r="CE566" t="s">
        <v>133</v>
      </c>
      <c r="CF566" t="s">
        <v>172</v>
      </c>
      <c r="CG566" t="s">
        <v>135</v>
      </c>
      <c r="CI566" t="s">
        <v>278</v>
      </c>
      <c r="CM566" t="s">
        <v>7</v>
      </c>
    </row>
    <row r="567" spans="1:91">
      <c r="A567" t="s">
        <v>109</v>
      </c>
      <c r="B567" t="s">
        <v>110</v>
      </c>
      <c r="C567" t="s">
        <v>111</v>
      </c>
      <c r="D567" t="s">
        <v>112</v>
      </c>
      <c r="F567" t="s">
        <v>113</v>
      </c>
      <c r="G567" t="s">
        <v>109</v>
      </c>
      <c r="H567">
        <v>1</v>
      </c>
      <c r="I567" s="9">
        <v>0</v>
      </c>
      <c r="J567">
        <v>1</v>
      </c>
      <c r="L567">
        <v>1739374</v>
      </c>
      <c r="M567" t="s">
        <v>7</v>
      </c>
      <c r="N567" t="s">
        <v>451</v>
      </c>
      <c r="O567" s="9">
        <v>0</v>
      </c>
      <c r="P567">
        <v>1740493</v>
      </c>
      <c r="Q567" t="s">
        <v>116</v>
      </c>
      <c r="S567" s="9">
        <v>0</v>
      </c>
      <c r="T567" s="10" t="s">
        <v>280</v>
      </c>
      <c r="U567">
        <v>1740493</v>
      </c>
      <c r="V567">
        <v>1</v>
      </c>
      <c r="W567" t="s">
        <v>118</v>
      </c>
      <c r="X567" t="s">
        <v>137</v>
      </c>
      <c r="Y567">
        <v>0</v>
      </c>
      <c r="Z567" s="16">
        <v>344210.89</v>
      </c>
      <c r="AA567">
        <v>1</v>
      </c>
      <c r="AB567" s="10">
        <v>344210.89</v>
      </c>
      <c r="AC567" t="s">
        <v>120</v>
      </c>
      <c r="AF567" t="s">
        <v>121</v>
      </c>
      <c r="AI567">
        <v>0</v>
      </c>
      <c r="AJ567" s="9">
        <v>0</v>
      </c>
      <c r="AK567" s="9">
        <v>0</v>
      </c>
      <c r="AL567" t="s">
        <v>7</v>
      </c>
      <c r="AM567" t="s">
        <v>120</v>
      </c>
      <c r="AN567" s="9">
        <v>0</v>
      </c>
      <c r="AO567" t="s">
        <v>122</v>
      </c>
      <c r="AP567" t="s">
        <v>7</v>
      </c>
      <c r="AQ567">
        <v>1</v>
      </c>
      <c r="AR567">
        <v>1</v>
      </c>
      <c r="AT567" t="s">
        <v>123</v>
      </c>
      <c r="AU567" t="s">
        <v>124</v>
      </c>
      <c r="AX567" t="s">
        <v>120</v>
      </c>
      <c r="BA567">
        <v>344210.89</v>
      </c>
      <c r="BB567" t="s">
        <v>120</v>
      </c>
      <c r="BC567">
        <v>0</v>
      </c>
      <c r="BE567" t="s">
        <v>125</v>
      </c>
      <c r="BF567">
        <v>1</v>
      </c>
      <c r="BG567">
        <v>19717</v>
      </c>
      <c r="BH567">
        <v>1005199</v>
      </c>
      <c r="BI567" t="s">
        <v>109</v>
      </c>
      <c r="BJ567" t="s">
        <v>126</v>
      </c>
      <c r="BL567" t="s">
        <v>127</v>
      </c>
      <c r="BM567" t="s">
        <v>128</v>
      </c>
      <c r="BN567" t="s">
        <v>129</v>
      </c>
      <c r="BO567">
        <v>85948</v>
      </c>
      <c r="BQ567">
        <v>0</v>
      </c>
      <c r="BR567">
        <v>526880</v>
      </c>
      <c r="BS567" t="s">
        <v>130</v>
      </c>
      <c r="BT567">
        <v>0</v>
      </c>
      <c r="BU567" t="s">
        <v>109</v>
      </c>
      <c r="BV567">
        <v>0</v>
      </c>
      <c r="BW567" s="9">
        <v>0</v>
      </c>
      <c r="BX567" t="s">
        <v>445</v>
      </c>
      <c r="BY567" t="s">
        <v>547</v>
      </c>
      <c r="BZ567" t="s">
        <v>109</v>
      </c>
      <c r="CA567" t="s">
        <v>132</v>
      </c>
      <c r="CD567" t="s">
        <v>547</v>
      </c>
      <c r="CE567" t="s">
        <v>133</v>
      </c>
      <c r="CF567" t="s">
        <v>172</v>
      </c>
      <c r="CG567" t="s">
        <v>135</v>
      </c>
      <c r="CI567" t="s">
        <v>278</v>
      </c>
      <c r="CM567" t="s">
        <v>7</v>
      </c>
    </row>
    <row r="568" spans="1:91">
      <c r="A568" t="s">
        <v>109</v>
      </c>
      <c r="B568" t="s">
        <v>110</v>
      </c>
      <c r="C568" t="s">
        <v>111</v>
      </c>
      <c r="D568" t="s">
        <v>112</v>
      </c>
      <c r="F568" t="s">
        <v>113</v>
      </c>
      <c r="G568" t="s">
        <v>109</v>
      </c>
      <c r="H568">
        <v>1</v>
      </c>
      <c r="I568" s="9">
        <v>0</v>
      </c>
      <c r="J568">
        <v>1</v>
      </c>
      <c r="L568">
        <v>1739359</v>
      </c>
      <c r="M568" t="s">
        <v>7</v>
      </c>
      <c r="N568" t="s">
        <v>451</v>
      </c>
      <c r="O568" s="9">
        <v>0</v>
      </c>
      <c r="P568">
        <v>1740468</v>
      </c>
      <c r="Q568" t="s">
        <v>116</v>
      </c>
      <c r="S568" s="9">
        <v>0</v>
      </c>
      <c r="T568" s="10" t="s">
        <v>272</v>
      </c>
      <c r="U568">
        <v>1740468</v>
      </c>
      <c r="V568">
        <v>1</v>
      </c>
      <c r="W568" t="s">
        <v>118</v>
      </c>
      <c r="X568" t="s">
        <v>119</v>
      </c>
      <c r="Y568">
        <v>0</v>
      </c>
      <c r="Z568" s="16">
        <v>-2669.49</v>
      </c>
      <c r="AA568">
        <v>1</v>
      </c>
      <c r="AB568" s="10">
        <v>-2669.49</v>
      </c>
      <c r="AC568" t="s">
        <v>120</v>
      </c>
      <c r="AF568" t="s">
        <v>121</v>
      </c>
      <c r="AI568">
        <v>0</v>
      </c>
      <c r="AJ568" s="9">
        <v>0</v>
      </c>
      <c r="AK568" s="9">
        <v>0</v>
      </c>
      <c r="AL568" t="s">
        <v>7</v>
      </c>
      <c r="AM568" t="s">
        <v>120</v>
      </c>
      <c r="AN568" s="9">
        <v>0</v>
      </c>
      <c r="AO568" t="s">
        <v>122</v>
      </c>
      <c r="AP568" t="s">
        <v>7</v>
      </c>
      <c r="AQ568">
        <v>1</v>
      </c>
      <c r="AR568">
        <v>1</v>
      </c>
      <c r="AT568" t="s">
        <v>123</v>
      </c>
      <c r="AU568" t="s">
        <v>124</v>
      </c>
      <c r="AX568" t="s">
        <v>122</v>
      </c>
      <c r="BA568">
        <v>-2669.49</v>
      </c>
      <c r="BB568" t="s">
        <v>120</v>
      </c>
      <c r="BC568">
        <v>0</v>
      </c>
      <c r="BE568" t="s">
        <v>125</v>
      </c>
      <c r="BF568">
        <v>1</v>
      </c>
      <c r="BG568">
        <v>19717</v>
      </c>
      <c r="BH568">
        <v>1005199</v>
      </c>
      <c r="BI568" t="s">
        <v>109</v>
      </c>
      <c r="BJ568" t="s">
        <v>126</v>
      </c>
      <c r="BL568" t="s">
        <v>127</v>
      </c>
      <c r="BM568" t="s">
        <v>128</v>
      </c>
      <c r="BN568" t="s">
        <v>129</v>
      </c>
      <c r="BO568">
        <v>85948</v>
      </c>
      <c r="BQ568">
        <v>1370</v>
      </c>
      <c r="BR568">
        <v>525210</v>
      </c>
      <c r="BS568" t="s">
        <v>130</v>
      </c>
      <c r="BT568">
        <v>0</v>
      </c>
      <c r="BU568" t="s">
        <v>109</v>
      </c>
      <c r="BV568">
        <v>0</v>
      </c>
      <c r="BW568" s="9">
        <v>0</v>
      </c>
      <c r="BX568" t="s">
        <v>190</v>
      </c>
      <c r="BY568" t="s">
        <v>596</v>
      </c>
      <c r="BZ568" t="s">
        <v>109</v>
      </c>
      <c r="CA568" t="s">
        <v>132</v>
      </c>
      <c r="CD568" t="s">
        <v>596</v>
      </c>
      <c r="CE568" t="s">
        <v>133</v>
      </c>
      <c r="CF568" t="s">
        <v>172</v>
      </c>
      <c r="CG568" t="s">
        <v>135</v>
      </c>
      <c r="CI568" t="s">
        <v>278</v>
      </c>
      <c r="CM568" t="s">
        <v>7</v>
      </c>
    </row>
    <row r="569" spans="1:91">
      <c r="A569" t="s">
        <v>109</v>
      </c>
      <c r="B569" t="s">
        <v>174</v>
      </c>
      <c r="C569" t="s">
        <v>175</v>
      </c>
      <c r="D569" t="s">
        <v>176</v>
      </c>
      <c r="F569" t="s">
        <v>113</v>
      </c>
      <c r="G569" t="s">
        <v>109</v>
      </c>
      <c r="H569">
        <v>1</v>
      </c>
      <c r="I569" s="9">
        <v>0</v>
      </c>
      <c r="J569">
        <v>1</v>
      </c>
      <c r="L569">
        <v>1739219</v>
      </c>
      <c r="M569" t="s">
        <v>7</v>
      </c>
      <c r="N569" t="s">
        <v>492</v>
      </c>
      <c r="O569" s="9">
        <v>0</v>
      </c>
      <c r="P569">
        <v>1740200</v>
      </c>
      <c r="Q569" t="s">
        <v>116</v>
      </c>
      <c r="S569" s="9">
        <v>0</v>
      </c>
      <c r="T569" s="10" t="s">
        <v>280</v>
      </c>
      <c r="U569">
        <v>1740200</v>
      </c>
      <c r="V569">
        <v>1</v>
      </c>
      <c r="W569" t="s">
        <v>118</v>
      </c>
      <c r="X569" t="s">
        <v>137</v>
      </c>
      <c r="Y569">
        <v>514</v>
      </c>
      <c r="Z569" s="16">
        <v>-2787.02</v>
      </c>
      <c r="AA569">
        <v>1</v>
      </c>
      <c r="AB569" s="10">
        <v>-2787.02</v>
      </c>
      <c r="AC569" t="s">
        <v>120</v>
      </c>
      <c r="AD569" t="s">
        <v>589</v>
      </c>
      <c r="AE569" t="s">
        <v>109</v>
      </c>
      <c r="AF569" t="s">
        <v>121</v>
      </c>
      <c r="AI569">
        <v>0</v>
      </c>
      <c r="AJ569">
        <v>-16266.667508590001</v>
      </c>
      <c r="AK569">
        <v>12</v>
      </c>
      <c r="AL569" t="s">
        <v>7</v>
      </c>
      <c r="AM569" t="s">
        <v>120</v>
      </c>
      <c r="AN569" s="9">
        <v>0</v>
      </c>
      <c r="AO569" t="s">
        <v>122</v>
      </c>
      <c r="AP569" t="s">
        <v>7</v>
      </c>
      <c r="AQ569">
        <v>1</v>
      </c>
      <c r="AR569">
        <v>1</v>
      </c>
      <c r="AT569" t="s">
        <v>123</v>
      </c>
      <c r="AU569" t="s">
        <v>113</v>
      </c>
      <c r="AW569" t="s">
        <v>7</v>
      </c>
      <c r="AX569" t="s">
        <v>120</v>
      </c>
      <c r="BA569">
        <v>-2787.02</v>
      </c>
      <c r="BB569" t="s">
        <v>120</v>
      </c>
      <c r="BC569">
        <v>0</v>
      </c>
      <c r="BE569" t="s">
        <v>125</v>
      </c>
      <c r="BF569">
        <v>1</v>
      </c>
      <c r="BG569">
        <v>19717</v>
      </c>
      <c r="BH569">
        <v>1005199</v>
      </c>
      <c r="BI569" t="s">
        <v>109</v>
      </c>
      <c r="BJ569" t="s">
        <v>126</v>
      </c>
      <c r="BL569" t="s">
        <v>127</v>
      </c>
      <c r="BM569" t="s">
        <v>128</v>
      </c>
      <c r="BN569" t="s">
        <v>129</v>
      </c>
      <c r="BO569">
        <v>85948</v>
      </c>
      <c r="BQ569">
        <v>0</v>
      </c>
      <c r="BR569">
        <v>439878</v>
      </c>
      <c r="BS569" t="s">
        <v>130</v>
      </c>
      <c r="BT569">
        <v>0</v>
      </c>
      <c r="BU569" t="s">
        <v>109</v>
      </c>
      <c r="BV569">
        <v>0</v>
      </c>
      <c r="BW569">
        <v>11.99999</v>
      </c>
      <c r="BX569" t="s">
        <v>494</v>
      </c>
      <c r="BY569" t="s">
        <v>590</v>
      </c>
      <c r="BZ569" t="s">
        <v>589</v>
      </c>
      <c r="CA569" t="s">
        <v>149</v>
      </c>
      <c r="CD569" t="s">
        <v>590</v>
      </c>
      <c r="CE569" t="s">
        <v>591</v>
      </c>
      <c r="CF569" t="s">
        <v>172</v>
      </c>
      <c r="CG569" t="s">
        <v>135</v>
      </c>
      <c r="CI569" t="s">
        <v>497</v>
      </c>
      <c r="CM569" t="s">
        <v>7</v>
      </c>
    </row>
    <row r="570" spans="1:91">
      <c r="A570" t="s">
        <v>109</v>
      </c>
      <c r="B570" t="s">
        <v>110</v>
      </c>
      <c r="C570" t="s">
        <v>111</v>
      </c>
      <c r="D570" t="s">
        <v>112</v>
      </c>
      <c r="F570" t="s">
        <v>113</v>
      </c>
      <c r="G570" t="s">
        <v>109</v>
      </c>
      <c r="H570">
        <v>1</v>
      </c>
      <c r="I570" s="9">
        <v>0</v>
      </c>
      <c r="J570">
        <v>1</v>
      </c>
      <c r="L570">
        <v>1739104</v>
      </c>
      <c r="M570" t="s">
        <v>7</v>
      </c>
      <c r="N570" t="s">
        <v>451</v>
      </c>
      <c r="O570" s="9">
        <v>0</v>
      </c>
      <c r="P570">
        <v>1739981</v>
      </c>
      <c r="Q570" t="s">
        <v>116</v>
      </c>
      <c r="S570" s="9">
        <v>0</v>
      </c>
      <c r="T570" s="10" t="s">
        <v>272</v>
      </c>
      <c r="U570">
        <v>1739981</v>
      </c>
      <c r="V570">
        <v>1</v>
      </c>
      <c r="W570" t="s">
        <v>118</v>
      </c>
      <c r="X570" t="s">
        <v>119</v>
      </c>
      <c r="Y570">
        <v>0</v>
      </c>
      <c r="Z570" s="16">
        <v>-10832.49</v>
      </c>
      <c r="AA570">
        <v>1</v>
      </c>
      <c r="AB570" s="10">
        <v>-10832.49</v>
      </c>
      <c r="AC570" t="s">
        <v>120</v>
      </c>
      <c r="AF570" t="s">
        <v>121</v>
      </c>
      <c r="AI570">
        <v>0</v>
      </c>
      <c r="AJ570" s="9">
        <v>0</v>
      </c>
      <c r="AK570" s="9">
        <v>0</v>
      </c>
      <c r="AL570" t="s">
        <v>7</v>
      </c>
      <c r="AM570" t="s">
        <v>120</v>
      </c>
      <c r="AN570" s="9">
        <v>0</v>
      </c>
      <c r="AO570" t="s">
        <v>122</v>
      </c>
      <c r="AP570" t="s">
        <v>7</v>
      </c>
      <c r="AQ570">
        <v>1</v>
      </c>
      <c r="AR570">
        <v>1</v>
      </c>
      <c r="AT570" t="s">
        <v>123</v>
      </c>
      <c r="AU570" t="s">
        <v>124</v>
      </c>
      <c r="AX570" t="s">
        <v>122</v>
      </c>
      <c r="BA570">
        <v>-10832.49</v>
      </c>
      <c r="BB570" t="s">
        <v>120</v>
      </c>
      <c r="BC570">
        <v>0</v>
      </c>
      <c r="BE570" t="s">
        <v>125</v>
      </c>
      <c r="BF570">
        <v>1</v>
      </c>
      <c r="BG570">
        <v>19717</v>
      </c>
      <c r="BH570">
        <v>1005199</v>
      </c>
      <c r="BI570" t="s">
        <v>109</v>
      </c>
      <c r="BJ570" t="s">
        <v>126</v>
      </c>
      <c r="BL570" t="s">
        <v>127</v>
      </c>
      <c r="BM570" t="s">
        <v>128</v>
      </c>
      <c r="BN570" t="s">
        <v>129</v>
      </c>
      <c r="BO570">
        <v>85948</v>
      </c>
      <c r="BQ570">
        <v>1370</v>
      </c>
      <c r="BR570">
        <v>526411</v>
      </c>
      <c r="BS570" t="s">
        <v>130</v>
      </c>
      <c r="BT570">
        <v>0</v>
      </c>
      <c r="BU570" t="s">
        <v>109</v>
      </c>
      <c r="BV570">
        <v>0</v>
      </c>
      <c r="BW570" s="9">
        <v>0</v>
      </c>
      <c r="BX570" t="s">
        <v>190</v>
      </c>
      <c r="BY570" t="s">
        <v>592</v>
      </c>
      <c r="BZ570" t="s">
        <v>109</v>
      </c>
      <c r="CA570" t="s">
        <v>132</v>
      </c>
      <c r="CD570" t="s">
        <v>592</v>
      </c>
      <c r="CE570" t="s">
        <v>133</v>
      </c>
      <c r="CF570" t="s">
        <v>172</v>
      </c>
      <c r="CG570" t="s">
        <v>135</v>
      </c>
      <c r="CI570" t="s">
        <v>278</v>
      </c>
      <c r="CM570" t="s">
        <v>7</v>
      </c>
    </row>
    <row r="571" spans="1:91">
      <c r="A571" t="s">
        <v>109</v>
      </c>
      <c r="B571" t="s">
        <v>110</v>
      </c>
      <c r="C571" t="s">
        <v>111</v>
      </c>
      <c r="D571" t="s">
        <v>112</v>
      </c>
      <c r="F571" t="s">
        <v>113</v>
      </c>
      <c r="G571" t="s">
        <v>109</v>
      </c>
      <c r="H571">
        <v>1</v>
      </c>
      <c r="I571" s="9">
        <v>0</v>
      </c>
      <c r="J571">
        <v>1</v>
      </c>
      <c r="L571">
        <v>1741824</v>
      </c>
      <c r="M571" t="s">
        <v>7</v>
      </c>
      <c r="N571" t="s">
        <v>451</v>
      </c>
      <c r="O571" s="9">
        <v>0</v>
      </c>
      <c r="P571">
        <v>1745283</v>
      </c>
      <c r="Q571" t="s">
        <v>116</v>
      </c>
      <c r="S571" s="9">
        <v>0</v>
      </c>
      <c r="T571" s="10" t="s">
        <v>280</v>
      </c>
      <c r="U571">
        <v>1745283</v>
      </c>
      <c r="V571">
        <v>1</v>
      </c>
      <c r="W571" t="s">
        <v>118</v>
      </c>
      <c r="X571" t="s">
        <v>137</v>
      </c>
      <c r="Y571">
        <v>0</v>
      </c>
      <c r="Z571" s="16">
        <v>59134.879999999997</v>
      </c>
      <c r="AA571">
        <v>1</v>
      </c>
      <c r="AB571" s="10">
        <v>59134.879999999997</v>
      </c>
      <c r="AC571" t="s">
        <v>120</v>
      </c>
      <c r="AF571" t="s">
        <v>121</v>
      </c>
      <c r="AI571">
        <v>0</v>
      </c>
      <c r="AJ571" s="9">
        <v>0</v>
      </c>
      <c r="AK571" s="9">
        <v>0</v>
      </c>
      <c r="AL571" t="s">
        <v>7</v>
      </c>
      <c r="AM571" t="s">
        <v>120</v>
      </c>
      <c r="AN571" s="9">
        <v>0</v>
      </c>
      <c r="AO571" t="s">
        <v>122</v>
      </c>
      <c r="AP571" t="s">
        <v>7</v>
      </c>
      <c r="AQ571">
        <v>1</v>
      </c>
      <c r="AR571">
        <v>1</v>
      </c>
      <c r="AT571" t="s">
        <v>123</v>
      </c>
      <c r="AU571" t="s">
        <v>124</v>
      </c>
      <c r="AX571" t="s">
        <v>120</v>
      </c>
      <c r="BA571">
        <v>59134.879999999997</v>
      </c>
      <c r="BB571" t="s">
        <v>120</v>
      </c>
      <c r="BC571">
        <v>0</v>
      </c>
      <c r="BE571" t="s">
        <v>125</v>
      </c>
      <c r="BF571">
        <v>1</v>
      </c>
      <c r="BG571">
        <v>19717</v>
      </c>
      <c r="BH571">
        <v>1005199</v>
      </c>
      <c r="BI571" t="s">
        <v>109</v>
      </c>
      <c r="BJ571" t="s">
        <v>126</v>
      </c>
      <c r="BL571" t="s">
        <v>127</v>
      </c>
      <c r="BM571" t="s">
        <v>128</v>
      </c>
      <c r="BN571" t="s">
        <v>129</v>
      </c>
      <c r="BO571">
        <v>85948</v>
      </c>
      <c r="BQ571">
        <v>0</v>
      </c>
      <c r="BR571">
        <v>522748</v>
      </c>
      <c r="BS571" t="s">
        <v>130</v>
      </c>
      <c r="BT571">
        <v>0</v>
      </c>
      <c r="BU571" t="s">
        <v>109</v>
      </c>
      <c r="BV571">
        <v>0</v>
      </c>
      <c r="BW571" s="9">
        <v>0</v>
      </c>
      <c r="BX571" t="s">
        <v>445</v>
      </c>
      <c r="BY571" t="s">
        <v>595</v>
      </c>
      <c r="BZ571" t="s">
        <v>109</v>
      </c>
      <c r="CA571" t="s">
        <v>132</v>
      </c>
      <c r="CD571" t="s">
        <v>595</v>
      </c>
      <c r="CE571" t="s">
        <v>133</v>
      </c>
      <c r="CF571" t="s">
        <v>172</v>
      </c>
      <c r="CG571" t="s">
        <v>135</v>
      </c>
      <c r="CI571" t="s">
        <v>278</v>
      </c>
      <c r="CM571" t="s">
        <v>7</v>
      </c>
    </row>
    <row r="572" spans="1:91">
      <c r="A572" t="s">
        <v>109</v>
      </c>
      <c r="B572" t="s">
        <v>174</v>
      </c>
      <c r="C572" t="s">
        <v>175</v>
      </c>
      <c r="D572" t="s">
        <v>176</v>
      </c>
      <c r="F572" t="s">
        <v>113</v>
      </c>
      <c r="G572" t="s">
        <v>109</v>
      </c>
      <c r="H572">
        <v>1</v>
      </c>
      <c r="I572" s="9">
        <v>0</v>
      </c>
      <c r="J572">
        <v>1</v>
      </c>
      <c r="L572">
        <v>1739214</v>
      </c>
      <c r="M572" t="s">
        <v>7</v>
      </c>
      <c r="N572" t="s">
        <v>492</v>
      </c>
      <c r="O572" s="9">
        <v>0</v>
      </c>
      <c r="P572">
        <v>1740191</v>
      </c>
      <c r="Q572" t="s">
        <v>116</v>
      </c>
      <c r="S572" s="9">
        <v>0</v>
      </c>
      <c r="T572" s="10" t="s">
        <v>280</v>
      </c>
      <c r="U572">
        <v>1740191</v>
      </c>
      <c r="V572">
        <v>1</v>
      </c>
      <c r="W572" t="s">
        <v>118</v>
      </c>
      <c r="X572" t="s">
        <v>119</v>
      </c>
      <c r="Y572">
        <v>514</v>
      </c>
      <c r="Z572" s="16">
        <v>2787.06</v>
      </c>
      <c r="AA572">
        <v>1</v>
      </c>
      <c r="AB572" s="10">
        <v>2787.06</v>
      </c>
      <c r="AC572" t="s">
        <v>120</v>
      </c>
      <c r="AD572" t="s">
        <v>589</v>
      </c>
      <c r="AE572" t="s">
        <v>109</v>
      </c>
      <c r="AF572" t="s">
        <v>121</v>
      </c>
      <c r="AI572">
        <v>0</v>
      </c>
      <c r="AJ572">
        <v>16266.9</v>
      </c>
      <c r="AK572">
        <v>12</v>
      </c>
      <c r="AL572" t="s">
        <v>7</v>
      </c>
      <c r="AM572" t="s">
        <v>120</v>
      </c>
      <c r="AN572" s="9">
        <v>0</v>
      </c>
      <c r="AO572" t="s">
        <v>122</v>
      </c>
      <c r="AP572" t="s">
        <v>7</v>
      </c>
      <c r="AQ572">
        <v>1</v>
      </c>
      <c r="AR572">
        <v>1</v>
      </c>
      <c r="AT572" t="s">
        <v>123</v>
      </c>
      <c r="AU572" t="s">
        <v>113</v>
      </c>
      <c r="AW572" t="s">
        <v>7</v>
      </c>
      <c r="AX572" t="s">
        <v>122</v>
      </c>
      <c r="BA572">
        <v>2787.06</v>
      </c>
      <c r="BB572" t="s">
        <v>120</v>
      </c>
      <c r="BC572">
        <v>0</v>
      </c>
      <c r="BE572" t="s">
        <v>125</v>
      </c>
      <c r="BF572">
        <v>1</v>
      </c>
      <c r="BG572">
        <v>19717</v>
      </c>
      <c r="BH572">
        <v>1005199</v>
      </c>
      <c r="BI572" t="s">
        <v>109</v>
      </c>
      <c r="BJ572" t="s">
        <v>126</v>
      </c>
      <c r="BL572" t="s">
        <v>127</v>
      </c>
      <c r="BM572" t="s">
        <v>128</v>
      </c>
      <c r="BN572" t="s">
        <v>129</v>
      </c>
      <c r="BO572">
        <v>85948</v>
      </c>
      <c r="BQ572">
        <v>0</v>
      </c>
      <c r="BR572">
        <v>439863</v>
      </c>
      <c r="BS572" t="s">
        <v>130</v>
      </c>
      <c r="BT572">
        <v>0</v>
      </c>
      <c r="BU572" t="s">
        <v>109</v>
      </c>
      <c r="BV572">
        <v>0</v>
      </c>
      <c r="BW572">
        <v>11.999991</v>
      </c>
      <c r="BX572" t="s">
        <v>494</v>
      </c>
      <c r="BY572" t="s">
        <v>590</v>
      </c>
      <c r="BZ572" t="s">
        <v>589</v>
      </c>
      <c r="CA572" t="s">
        <v>149</v>
      </c>
      <c r="CD572" t="s">
        <v>590</v>
      </c>
      <c r="CE572" t="s">
        <v>591</v>
      </c>
      <c r="CF572" t="s">
        <v>172</v>
      </c>
      <c r="CG572" t="s">
        <v>135</v>
      </c>
      <c r="CI572" t="s">
        <v>497</v>
      </c>
      <c r="CM572" t="s">
        <v>7</v>
      </c>
    </row>
    <row r="573" spans="1:91">
      <c r="A573" t="s">
        <v>109</v>
      </c>
      <c r="B573" t="s">
        <v>110</v>
      </c>
      <c r="C573" t="s">
        <v>111</v>
      </c>
      <c r="D573" t="s">
        <v>112</v>
      </c>
      <c r="F573" t="s">
        <v>113</v>
      </c>
      <c r="G573" t="s">
        <v>109</v>
      </c>
      <c r="H573">
        <v>1</v>
      </c>
      <c r="I573" s="9">
        <v>0</v>
      </c>
      <c r="J573">
        <v>1</v>
      </c>
      <c r="L573">
        <v>1740944</v>
      </c>
      <c r="M573" t="s">
        <v>7</v>
      </c>
      <c r="N573" t="s">
        <v>445</v>
      </c>
      <c r="O573" s="9">
        <v>0</v>
      </c>
      <c r="P573">
        <v>1743547</v>
      </c>
      <c r="Q573" t="s">
        <v>116</v>
      </c>
      <c r="S573" s="9">
        <v>0</v>
      </c>
      <c r="T573" s="10" t="s">
        <v>280</v>
      </c>
      <c r="U573">
        <v>1743547</v>
      </c>
      <c r="V573">
        <v>1</v>
      </c>
      <c r="W573" t="s">
        <v>118</v>
      </c>
      <c r="X573" t="s">
        <v>119</v>
      </c>
      <c r="Y573">
        <v>0</v>
      </c>
      <c r="Z573" s="16">
        <v>-279845.19</v>
      </c>
      <c r="AA573">
        <v>1</v>
      </c>
      <c r="AB573" s="10">
        <v>-279845.19</v>
      </c>
      <c r="AC573" t="s">
        <v>120</v>
      </c>
      <c r="AF573" t="s">
        <v>121</v>
      </c>
      <c r="AI573">
        <v>0</v>
      </c>
      <c r="AJ573" s="9">
        <v>0</v>
      </c>
      <c r="AK573" s="9">
        <v>0</v>
      </c>
      <c r="AL573" t="s">
        <v>7</v>
      </c>
      <c r="AM573" t="s">
        <v>120</v>
      </c>
      <c r="AN573" s="9">
        <v>0</v>
      </c>
      <c r="AO573" t="s">
        <v>122</v>
      </c>
      <c r="AP573" t="s">
        <v>7</v>
      </c>
      <c r="AQ573">
        <v>1</v>
      </c>
      <c r="AR573">
        <v>1</v>
      </c>
      <c r="AT573" t="s">
        <v>123</v>
      </c>
      <c r="AU573" t="s">
        <v>124</v>
      </c>
      <c r="AX573" t="s">
        <v>120</v>
      </c>
      <c r="BA573">
        <v>-279845.19</v>
      </c>
      <c r="BB573" t="s">
        <v>120</v>
      </c>
      <c r="BC573">
        <v>0</v>
      </c>
      <c r="BE573" t="s">
        <v>125</v>
      </c>
      <c r="BF573">
        <v>1</v>
      </c>
      <c r="BG573">
        <v>19717</v>
      </c>
      <c r="BH573">
        <v>1005199</v>
      </c>
      <c r="BI573" t="s">
        <v>109</v>
      </c>
      <c r="BJ573" t="s">
        <v>126</v>
      </c>
      <c r="BL573" t="s">
        <v>127</v>
      </c>
      <c r="BM573" t="s">
        <v>128</v>
      </c>
      <c r="BN573" t="s">
        <v>129</v>
      </c>
      <c r="BO573">
        <v>85948</v>
      </c>
      <c r="BQ573">
        <v>0</v>
      </c>
      <c r="BR573">
        <v>520481</v>
      </c>
      <c r="BS573" t="s">
        <v>130</v>
      </c>
      <c r="BT573">
        <v>0</v>
      </c>
      <c r="BU573" t="s">
        <v>109</v>
      </c>
      <c r="BV573">
        <v>0</v>
      </c>
      <c r="BW573" s="9">
        <v>0</v>
      </c>
      <c r="BX573" t="s">
        <v>451</v>
      </c>
      <c r="BY573" t="s">
        <v>509</v>
      </c>
      <c r="BZ573" t="s">
        <v>109</v>
      </c>
      <c r="CA573" t="s">
        <v>149</v>
      </c>
      <c r="CD573" t="s">
        <v>509</v>
      </c>
      <c r="CE573" t="s">
        <v>133</v>
      </c>
      <c r="CF573" t="s">
        <v>172</v>
      </c>
      <c r="CG573" t="s">
        <v>135</v>
      </c>
      <c r="CI573" t="s">
        <v>281</v>
      </c>
      <c r="CM573" t="s">
        <v>7</v>
      </c>
    </row>
    <row r="574" spans="1:91">
      <c r="A574" t="s">
        <v>109</v>
      </c>
      <c r="B574" t="s">
        <v>110</v>
      </c>
      <c r="C574" t="s">
        <v>111</v>
      </c>
      <c r="D574" t="s">
        <v>112</v>
      </c>
      <c r="F574" t="s">
        <v>113</v>
      </c>
      <c r="G574" t="s">
        <v>109</v>
      </c>
      <c r="H574">
        <v>1</v>
      </c>
      <c r="I574" s="9">
        <v>0</v>
      </c>
      <c r="J574">
        <v>1</v>
      </c>
      <c r="L574">
        <v>1739077</v>
      </c>
      <c r="M574" t="s">
        <v>7</v>
      </c>
      <c r="N574" t="s">
        <v>451</v>
      </c>
      <c r="O574" s="9">
        <v>0</v>
      </c>
      <c r="P574">
        <v>1739932</v>
      </c>
      <c r="Q574" t="s">
        <v>116</v>
      </c>
      <c r="S574" s="9">
        <v>0</v>
      </c>
      <c r="T574" s="10" t="s">
        <v>280</v>
      </c>
      <c r="U574">
        <v>1739932</v>
      </c>
      <c r="V574">
        <v>1</v>
      </c>
      <c r="W574" t="s">
        <v>118</v>
      </c>
      <c r="X574" t="s">
        <v>137</v>
      </c>
      <c r="Y574">
        <v>0</v>
      </c>
      <c r="Z574" s="16">
        <v>482577.91</v>
      </c>
      <c r="AA574">
        <v>1</v>
      </c>
      <c r="AB574" s="10">
        <v>482577.91</v>
      </c>
      <c r="AC574" t="s">
        <v>120</v>
      </c>
      <c r="AF574" t="s">
        <v>121</v>
      </c>
      <c r="AI574">
        <v>0</v>
      </c>
      <c r="AJ574" s="9">
        <v>0</v>
      </c>
      <c r="AK574" s="9">
        <v>0</v>
      </c>
      <c r="AL574" t="s">
        <v>7</v>
      </c>
      <c r="AM574" t="s">
        <v>120</v>
      </c>
      <c r="AN574" s="9">
        <v>0</v>
      </c>
      <c r="AO574" t="s">
        <v>122</v>
      </c>
      <c r="AP574" t="s">
        <v>7</v>
      </c>
      <c r="AQ574">
        <v>1</v>
      </c>
      <c r="AR574">
        <v>1</v>
      </c>
      <c r="AT574" t="s">
        <v>123</v>
      </c>
      <c r="AU574" t="s">
        <v>124</v>
      </c>
      <c r="AX574" t="s">
        <v>120</v>
      </c>
      <c r="BA574">
        <v>482577.91</v>
      </c>
      <c r="BB574" t="s">
        <v>120</v>
      </c>
      <c r="BC574">
        <v>0</v>
      </c>
      <c r="BE574" t="s">
        <v>125</v>
      </c>
      <c r="BF574">
        <v>1</v>
      </c>
      <c r="BG574">
        <v>19717</v>
      </c>
      <c r="BH574">
        <v>1005199</v>
      </c>
      <c r="BI574" t="s">
        <v>109</v>
      </c>
      <c r="BJ574" t="s">
        <v>126</v>
      </c>
      <c r="BL574" t="s">
        <v>127</v>
      </c>
      <c r="BM574" t="s">
        <v>128</v>
      </c>
      <c r="BN574" t="s">
        <v>129</v>
      </c>
      <c r="BO574">
        <v>85948</v>
      </c>
      <c r="BQ574">
        <v>0</v>
      </c>
      <c r="BR574">
        <v>526340</v>
      </c>
      <c r="BS574" t="s">
        <v>130</v>
      </c>
      <c r="BT574">
        <v>0</v>
      </c>
      <c r="BU574" t="s">
        <v>109</v>
      </c>
      <c r="BV574">
        <v>0</v>
      </c>
      <c r="BW574" s="9">
        <v>0</v>
      </c>
      <c r="BX574" t="s">
        <v>445</v>
      </c>
      <c r="BY574" t="s">
        <v>504</v>
      </c>
      <c r="BZ574" t="s">
        <v>109</v>
      </c>
      <c r="CA574" t="s">
        <v>132</v>
      </c>
      <c r="CD574" t="s">
        <v>504</v>
      </c>
      <c r="CE574" t="s">
        <v>133</v>
      </c>
      <c r="CF574" t="s">
        <v>172</v>
      </c>
      <c r="CG574" t="s">
        <v>135</v>
      </c>
      <c r="CI574" t="s">
        <v>278</v>
      </c>
      <c r="CM574" t="s">
        <v>7</v>
      </c>
    </row>
    <row r="575" spans="1:91">
      <c r="A575" t="s">
        <v>109</v>
      </c>
      <c r="B575" t="s">
        <v>110</v>
      </c>
      <c r="C575" t="s">
        <v>111</v>
      </c>
      <c r="D575" t="s">
        <v>112</v>
      </c>
      <c r="F575" t="s">
        <v>113</v>
      </c>
      <c r="G575" t="s">
        <v>109</v>
      </c>
      <c r="H575">
        <v>1</v>
      </c>
      <c r="I575" s="9">
        <v>0</v>
      </c>
      <c r="J575">
        <v>1</v>
      </c>
      <c r="L575">
        <v>1735373</v>
      </c>
      <c r="M575" t="s">
        <v>7</v>
      </c>
      <c r="N575" t="s">
        <v>11</v>
      </c>
      <c r="O575" s="9">
        <v>0</v>
      </c>
      <c r="P575">
        <v>1734774</v>
      </c>
      <c r="Q575" t="s">
        <v>116</v>
      </c>
      <c r="S575" s="9">
        <v>0</v>
      </c>
      <c r="T575" s="10" t="s">
        <v>250</v>
      </c>
      <c r="U575">
        <v>1734774</v>
      </c>
      <c r="V575">
        <v>1</v>
      </c>
      <c r="W575" t="s">
        <v>200</v>
      </c>
      <c r="X575" t="s">
        <v>137</v>
      </c>
      <c r="Y575">
        <v>0</v>
      </c>
      <c r="Z575" s="16">
        <v>2237193824.5799899</v>
      </c>
      <c r="AA575">
        <v>1</v>
      </c>
      <c r="AB575" s="15">
        <v>2237193824.5799999</v>
      </c>
      <c r="AC575" t="s">
        <v>120</v>
      </c>
      <c r="AF575" t="s">
        <v>121</v>
      </c>
      <c r="AI575">
        <v>0</v>
      </c>
      <c r="AJ575" s="9">
        <v>0</v>
      </c>
      <c r="AK575" s="9">
        <v>0</v>
      </c>
      <c r="AL575" t="s">
        <v>7</v>
      </c>
      <c r="AM575" t="s">
        <v>120</v>
      </c>
      <c r="AN575" s="9">
        <v>0</v>
      </c>
      <c r="AO575" t="s">
        <v>122</v>
      </c>
      <c r="AP575" t="s">
        <v>7</v>
      </c>
      <c r="AQ575">
        <v>1</v>
      </c>
      <c r="AR575">
        <v>1</v>
      </c>
      <c r="AT575" t="s">
        <v>123</v>
      </c>
      <c r="AU575" t="s">
        <v>124</v>
      </c>
      <c r="AX575" t="s">
        <v>120</v>
      </c>
      <c r="BA575">
        <v>2237193824.5799999</v>
      </c>
      <c r="BB575" t="s">
        <v>120</v>
      </c>
      <c r="BC575">
        <v>0</v>
      </c>
      <c r="BE575" t="s">
        <v>125</v>
      </c>
      <c r="BF575">
        <v>1</v>
      </c>
      <c r="BG575">
        <v>19717</v>
      </c>
      <c r="BH575">
        <v>1005199</v>
      </c>
      <c r="BI575" t="s">
        <v>109</v>
      </c>
      <c r="BJ575" t="s">
        <v>126</v>
      </c>
      <c r="BL575" t="s">
        <v>127</v>
      </c>
      <c r="BM575" t="s">
        <v>128</v>
      </c>
      <c r="BN575" t="s">
        <v>129</v>
      </c>
      <c r="BO575">
        <v>85948</v>
      </c>
      <c r="BQ575">
        <v>0</v>
      </c>
      <c r="BR575">
        <v>758431</v>
      </c>
      <c r="BS575" t="s">
        <v>130</v>
      </c>
      <c r="BT575">
        <v>0</v>
      </c>
      <c r="BU575" t="s">
        <v>109</v>
      </c>
      <c r="BV575">
        <v>0</v>
      </c>
      <c r="BW575" s="9">
        <v>0</v>
      </c>
      <c r="BX575" t="s">
        <v>520</v>
      </c>
      <c r="BY575" t="s">
        <v>254</v>
      </c>
      <c r="BZ575" t="s">
        <v>109</v>
      </c>
      <c r="CA575" t="s">
        <v>132</v>
      </c>
      <c r="CD575" t="s">
        <v>109</v>
      </c>
      <c r="CE575" t="s">
        <v>133</v>
      </c>
      <c r="CF575" t="s">
        <v>172</v>
      </c>
      <c r="CG575" t="s">
        <v>135</v>
      </c>
      <c r="CI575" t="s">
        <v>165</v>
      </c>
      <c r="CJ575" t="s">
        <v>155</v>
      </c>
      <c r="CM575" t="s">
        <v>7</v>
      </c>
    </row>
    <row r="576" spans="1:91">
      <c r="A576" t="s">
        <v>109</v>
      </c>
      <c r="B576" t="s">
        <v>110</v>
      </c>
      <c r="C576" t="s">
        <v>111</v>
      </c>
      <c r="D576" t="s">
        <v>112</v>
      </c>
      <c r="F576" t="s">
        <v>113</v>
      </c>
      <c r="G576" t="s">
        <v>109</v>
      </c>
      <c r="H576">
        <v>1</v>
      </c>
      <c r="I576" s="9">
        <v>0</v>
      </c>
      <c r="J576">
        <v>1</v>
      </c>
      <c r="L576">
        <v>1735150</v>
      </c>
      <c r="M576" t="s">
        <v>7</v>
      </c>
      <c r="N576" t="s">
        <v>115</v>
      </c>
      <c r="O576" s="9">
        <v>0</v>
      </c>
      <c r="P576">
        <v>1734551</v>
      </c>
      <c r="Q576" t="s">
        <v>116</v>
      </c>
      <c r="S576" s="9">
        <v>0</v>
      </c>
      <c r="T576" s="10" t="s">
        <v>117</v>
      </c>
      <c r="U576">
        <v>1734551</v>
      </c>
      <c r="V576">
        <v>2</v>
      </c>
      <c r="W576" t="s">
        <v>118</v>
      </c>
      <c r="X576" t="s">
        <v>119</v>
      </c>
      <c r="Y576">
        <v>0</v>
      </c>
      <c r="Z576" s="16">
        <v>-5360.49</v>
      </c>
      <c r="AA576">
        <v>1</v>
      </c>
      <c r="AB576" s="10">
        <v>-5360.49</v>
      </c>
      <c r="AC576" t="s">
        <v>120</v>
      </c>
      <c r="AF576" t="s">
        <v>121</v>
      </c>
      <c r="AI576">
        <v>0</v>
      </c>
      <c r="AJ576" s="9">
        <v>0</v>
      </c>
      <c r="AK576" s="9">
        <v>0</v>
      </c>
      <c r="AL576" t="s">
        <v>7</v>
      </c>
      <c r="AM576" t="s">
        <v>120</v>
      </c>
      <c r="AN576" s="9">
        <v>0</v>
      </c>
      <c r="AO576" t="s">
        <v>122</v>
      </c>
      <c r="AP576" t="s">
        <v>7</v>
      </c>
      <c r="AQ576">
        <v>1</v>
      </c>
      <c r="AR576">
        <v>1</v>
      </c>
      <c r="AT576" t="s">
        <v>123</v>
      </c>
      <c r="AU576" t="s">
        <v>124</v>
      </c>
      <c r="AX576" t="s">
        <v>122</v>
      </c>
      <c r="BA576">
        <v>-5360.49</v>
      </c>
      <c r="BB576" t="s">
        <v>120</v>
      </c>
      <c r="BC576">
        <v>0</v>
      </c>
      <c r="BE576" t="s">
        <v>125</v>
      </c>
      <c r="BF576">
        <v>1</v>
      </c>
      <c r="BG576">
        <v>19717</v>
      </c>
      <c r="BH576">
        <v>1005199</v>
      </c>
      <c r="BI576" t="s">
        <v>109</v>
      </c>
      <c r="BJ576" t="s">
        <v>126</v>
      </c>
      <c r="BL576" t="s">
        <v>127</v>
      </c>
      <c r="BM576" t="s">
        <v>128</v>
      </c>
      <c r="BN576" t="s">
        <v>129</v>
      </c>
      <c r="BO576">
        <v>85948</v>
      </c>
      <c r="BQ576">
        <v>1370</v>
      </c>
      <c r="BR576">
        <v>870950</v>
      </c>
      <c r="BS576" t="s">
        <v>130</v>
      </c>
      <c r="BT576">
        <v>0</v>
      </c>
      <c r="BU576" t="s">
        <v>109</v>
      </c>
      <c r="BV576">
        <v>0</v>
      </c>
      <c r="BW576" s="9">
        <v>0</v>
      </c>
      <c r="BX576" t="s">
        <v>131</v>
      </c>
      <c r="BY576" t="s">
        <v>109</v>
      </c>
      <c r="BZ576" t="s">
        <v>109</v>
      </c>
      <c r="CA576" t="s">
        <v>132</v>
      </c>
      <c r="CD576" t="s">
        <v>109</v>
      </c>
      <c r="CE576" t="s">
        <v>133</v>
      </c>
      <c r="CF576" t="s">
        <v>134</v>
      </c>
      <c r="CG576" t="s">
        <v>135</v>
      </c>
      <c r="CI576" t="s">
        <v>136</v>
      </c>
      <c r="CM576" t="s">
        <v>7</v>
      </c>
    </row>
    <row r="577" spans="1:91">
      <c r="A577" t="s">
        <v>109</v>
      </c>
      <c r="B577" t="s">
        <v>110</v>
      </c>
      <c r="C577" t="s">
        <v>111</v>
      </c>
      <c r="D577" t="s">
        <v>112</v>
      </c>
      <c r="F577" t="s">
        <v>113</v>
      </c>
      <c r="G577" t="s">
        <v>109</v>
      </c>
      <c r="H577">
        <v>1</v>
      </c>
      <c r="I577" s="9">
        <v>0</v>
      </c>
      <c r="J577">
        <v>1</v>
      </c>
      <c r="L577">
        <v>1741389</v>
      </c>
      <c r="M577" t="s">
        <v>7</v>
      </c>
      <c r="N577" t="s">
        <v>451</v>
      </c>
      <c r="O577" s="9">
        <v>0</v>
      </c>
      <c r="P577">
        <v>1744426</v>
      </c>
      <c r="Q577" t="s">
        <v>116</v>
      </c>
      <c r="S577" s="9">
        <v>0</v>
      </c>
      <c r="T577" s="10" t="s">
        <v>280</v>
      </c>
      <c r="U577">
        <v>1744426</v>
      </c>
      <c r="V577">
        <v>1</v>
      </c>
      <c r="W577" t="s">
        <v>118</v>
      </c>
      <c r="X577" t="s">
        <v>137</v>
      </c>
      <c r="Y577">
        <v>0</v>
      </c>
      <c r="Z577" s="16">
        <v>708496.07</v>
      </c>
      <c r="AA577">
        <v>1</v>
      </c>
      <c r="AB577" s="10">
        <v>708496.07</v>
      </c>
      <c r="AC577" t="s">
        <v>120</v>
      </c>
      <c r="AF577" t="s">
        <v>121</v>
      </c>
      <c r="AI577">
        <v>0</v>
      </c>
      <c r="AJ577" s="9">
        <v>0</v>
      </c>
      <c r="AK577" s="9">
        <v>0</v>
      </c>
      <c r="AL577" t="s">
        <v>7</v>
      </c>
      <c r="AM577" t="s">
        <v>120</v>
      </c>
      <c r="AN577" s="9">
        <v>0</v>
      </c>
      <c r="AO577" t="s">
        <v>122</v>
      </c>
      <c r="AP577" t="s">
        <v>7</v>
      </c>
      <c r="AQ577">
        <v>1</v>
      </c>
      <c r="AR577">
        <v>1</v>
      </c>
      <c r="AT577" t="s">
        <v>123</v>
      </c>
      <c r="AU577" t="s">
        <v>124</v>
      </c>
      <c r="AX577" t="s">
        <v>120</v>
      </c>
      <c r="BA577">
        <v>708496.07</v>
      </c>
      <c r="BB577" t="s">
        <v>120</v>
      </c>
      <c r="BC577">
        <v>0</v>
      </c>
      <c r="BE577" t="s">
        <v>125</v>
      </c>
      <c r="BF577">
        <v>1</v>
      </c>
      <c r="BG577">
        <v>19717</v>
      </c>
      <c r="BH577">
        <v>1005199</v>
      </c>
      <c r="BI577" t="s">
        <v>109</v>
      </c>
      <c r="BJ577" t="s">
        <v>126</v>
      </c>
      <c r="BL577" t="s">
        <v>127</v>
      </c>
      <c r="BM577" t="s">
        <v>128</v>
      </c>
      <c r="BN577" t="s">
        <v>129</v>
      </c>
      <c r="BO577">
        <v>85948</v>
      </c>
      <c r="BQ577">
        <v>0</v>
      </c>
      <c r="BR577">
        <v>524852</v>
      </c>
      <c r="BS577" t="s">
        <v>130</v>
      </c>
      <c r="BT577">
        <v>0</v>
      </c>
      <c r="BU577" t="s">
        <v>109</v>
      </c>
      <c r="BV577">
        <v>0</v>
      </c>
      <c r="BW577" s="9">
        <v>0</v>
      </c>
      <c r="BX577" t="s">
        <v>445</v>
      </c>
      <c r="BY577" t="s">
        <v>502</v>
      </c>
      <c r="BZ577" t="s">
        <v>109</v>
      </c>
      <c r="CA577" t="s">
        <v>132</v>
      </c>
      <c r="CD577" t="s">
        <v>502</v>
      </c>
      <c r="CE577" t="s">
        <v>133</v>
      </c>
      <c r="CF577" t="s">
        <v>172</v>
      </c>
      <c r="CG577" t="s">
        <v>135</v>
      </c>
      <c r="CI577" t="s">
        <v>278</v>
      </c>
      <c r="CM577" t="s">
        <v>7</v>
      </c>
    </row>
    <row r="578" spans="1:91">
      <c r="A578" t="s">
        <v>109</v>
      </c>
      <c r="B578" t="s">
        <v>110</v>
      </c>
      <c r="C578" t="s">
        <v>111</v>
      </c>
      <c r="D578" t="s">
        <v>112</v>
      </c>
      <c r="F578" t="s">
        <v>113</v>
      </c>
      <c r="G578" t="s">
        <v>109</v>
      </c>
      <c r="H578">
        <v>1</v>
      </c>
      <c r="I578" s="9">
        <v>0</v>
      </c>
      <c r="J578">
        <v>1</v>
      </c>
      <c r="L578">
        <v>1742872</v>
      </c>
      <c r="M578" t="s">
        <v>7</v>
      </c>
      <c r="N578" t="s">
        <v>451</v>
      </c>
      <c r="O578" s="9">
        <v>0</v>
      </c>
      <c r="P578">
        <v>1747327</v>
      </c>
      <c r="Q578" t="s">
        <v>116</v>
      </c>
      <c r="S578" s="9">
        <v>0</v>
      </c>
      <c r="T578" s="10" t="s">
        <v>272</v>
      </c>
      <c r="U578">
        <v>1747327</v>
      </c>
      <c r="V578">
        <v>1</v>
      </c>
      <c r="W578" t="s">
        <v>118</v>
      </c>
      <c r="X578" t="s">
        <v>119</v>
      </c>
      <c r="Y578">
        <v>0</v>
      </c>
      <c r="Z578" s="16">
        <v>-178238.48</v>
      </c>
      <c r="AA578">
        <v>1</v>
      </c>
      <c r="AB578" s="10">
        <v>-178238.48</v>
      </c>
      <c r="AC578" t="s">
        <v>120</v>
      </c>
      <c r="AF578" t="s">
        <v>121</v>
      </c>
      <c r="AI578">
        <v>0</v>
      </c>
      <c r="AJ578" s="9">
        <v>0</v>
      </c>
      <c r="AK578" s="9">
        <v>0</v>
      </c>
      <c r="AL578" t="s">
        <v>7</v>
      </c>
      <c r="AM578" t="s">
        <v>120</v>
      </c>
      <c r="AN578" s="9">
        <v>0</v>
      </c>
      <c r="AO578" t="s">
        <v>122</v>
      </c>
      <c r="AP578" t="s">
        <v>7</v>
      </c>
      <c r="AQ578">
        <v>1</v>
      </c>
      <c r="AR578">
        <v>1</v>
      </c>
      <c r="AT578" t="s">
        <v>123</v>
      </c>
      <c r="AU578" t="s">
        <v>124</v>
      </c>
      <c r="AX578" t="s">
        <v>122</v>
      </c>
      <c r="BA578">
        <v>-178238.48</v>
      </c>
      <c r="BB578" t="s">
        <v>120</v>
      </c>
      <c r="BC578">
        <v>0</v>
      </c>
      <c r="BE578" t="s">
        <v>125</v>
      </c>
      <c r="BF578">
        <v>1</v>
      </c>
      <c r="BG578">
        <v>19717</v>
      </c>
      <c r="BH578">
        <v>1005199</v>
      </c>
      <c r="BI578" t="s">
        <v>109</v>
      </c>
      <c r="BJ578" t="s">
        <v>126</v>
      </c>
      <c r="BL578" t="s">
        <v>127</v>
      </c>
      <c r="BM578" t="s">
        <v>128</v>
      </c>
      <c r="BN578" t="s">
        <v>129</v>
      </c>
      <c r="BO578">
        <v>85948</v>
      </c>
      <c r="BQ578">
        <v>1370</v>
      </c>
      <c r="BR578">
        <v>526994</v>
      </c>
      <c r="BS578" t="s">
        <v>130</v>
      </c>
      <c r="BT578">
        <v>0</v>
      </c>
      <c r="BU578" t="s">
        <v>109</v>
      </c>
      <c r="BV578">
        <v>0</v>
      </c>
      <c r="BW578" s="9">
        <v>0</v>
      </c>
      <c r="BX578" t="s">
        <v>190</v>
      </c>
      <c r="BY578" t="s">
        <v>595</v>
      </c>
      <c r="BZ578" t="s">
        <v>109</v>
      </c>
      <c r="CA578" t="s">
        <v>132</v>
      </c>
      <c r="CD578" t="s">
        <v>595</v>
      </c>
      <c r="CE578" t="s">
        <v>133</v>
      </c>
      <c r="CF578" t="s">
        <v>172</v>
      </c>
      <c r="CG578" t="s">
        <v>135</v>
      </c>
      <c r="CI578" t="s">
        <v>278</v>
      </c>
      <c r="CM578" t="s">
        <v>7</v>
      </c>
    </row>
    <row r="579" spans="1:91">
      <c r="A579" t="s">
        <v>109</v>
      </c>
      <c r="B579" t="s">
        <v>110</v>
      </c>
      <c r="C579" t="s">
        <v>111</v>
      </c>
      <c r="D579" t="s">
        <v>112</v>
      </c>
      <c r="F579" t="s">
        <v>113</v>
      </c>
      <c r="G579" t="s">
        <v>109</v>
      </c>
      <c r="H579">
        <v>1</v>
      </c>
      <c r="I579" s="9">
        <v>0</v>
      </c>
      <c r="J579">
        <v>1</v>
      </c>
      <c r="L579">
        <v>1738197</v>
      </c>
      <c r="M579" t="s">
        <v>7</v>
      </c>
      <c r="N579" t="s">
        <v>445</v>
      </c>
      <c r="O579" s="9">
        <v>0</v>
      </c>
      <c r="P579">
        <v>1738262</v>
      </c>
      <c r="Q579" t="s">
        <v>116</v>
      </c>
      <c r="S579" s="9">
        <v>0</v>
      </c>
      <c r="T579" s="10" t="s">
        <v>280</v>
      </c>
      <c r="U579">
        <v>1738262</v>
      </c>
      <c r="V579">
        <v>1</v>
      </c>
      <c r="W579" t="s">
        <v>118</v>
      </c>
      <c r="X579" t="s">
        <v>119</v>
      </c>
      <c r="Y579">
        <v>0</v>
      </c>
      <c r="Z579" s="16">
        <v>-0.56999999999999995</v>
      </c>
      <c r="AA579">
        <v>1</v>
      </c>
      <c r="AB579" s="10">
        <v>-0.56999999999999995</v>
      </c>
      <c r="AC579" t="s">
        <v>120</v>
      </c>
      <c r="AF579" t="s">
        <v>121</v>
      </c>
      <c r="AI579">
        <v>0</v>
      </c>
      <c r="AJ579" s="9">
        <v>0</v>
      </c>
      <c r="AK579" s="9">
        <v>0</v>
      </c>
      <c r="AL579" t="s">
        <v>7</v>
      </c>
      <c r="AM579" t="s">
        <v>120</v>
      </c>
      <c r="AN579" s="9">
        <v>0</v>
      </c>
      <c r="AO579" t="s">
        <v>122</v>
      </c>
      <c r="AP579" t="s">
        <v>7</v>
      </c>
      <c r="AQ579">
        <v>1</v>
      </c>
      <c r="AR579">
        <v>1</v>
      </c>
      <c r="AT579" t="s">
        <v>123</v>
      </c>
      <c r="AU579" t="s">
        <v>124</v>
      </c>
      <c r="AX579" t="s">
        <v>120</v>
      </c>
      <c r="BA579">
        <v>-0.56999999999999995</v>
      </c>
      <c r="BB579" t="s">
        <v>120</v>
      </c>
      <c r="BC579">
        <v>0</v>
      </c>
      <c r="BE579" t="s">
        <v>125</v>
      </c>
      <c r="BF579">
        <v>1</v>
      </c>
      <c r="BG579">
        <v>19717</v>
      </c>
      <c r="BH579">
        <v>1005199</v>
      </c>
      <c r="BI579" t="s">
        <v>109</v>
      </c>
      <c r="BJ579" t="s">
        <v>126</v>
      </c>
      <c r="BL579" t="s">
        <v>127</v>
      </c>
      <c r="BM579" t="s">
        <v>128</v>
      </c>
      <c r="BN579" t="s">
        <v>129</v>
      </c>
      <c r="BO579">
        <v>85948</v>
      </c>
      <c r="BQ579">
        <v>0</v>
      </c>
      <c r="BR579">
        <v>521535</v>
      </c>
      <c r="BS579" t="s">
        <v>130</v>
      </c>
      <c r="BT579">
        <v>0</v>
      </c>
      <c r="BU579" t="s">
        <v>109</v>
      </c>
      <c r="BV579">
        <v>0</v>
      </c>
      <c r="BW579" s="9">
        <v>0</v>
      </c>
      <c r="BX579" t="s">
        <v>451</v>
      </c>
      <c r="BY579" t="s">
        <v>489</v>
      </c>
      <c r="BZ579" t="s">
        <v>109</v>
      </c>
      <c r="CA579" t="s">
        <v>149</v>
      </c>
      <c r="CD579" t="s">
        <v>489</v>
      </c>
      <c r="CE579" t="s">
        <v>133</v>
      </c>
      <c r="CF579" t="s">
        <v>172</v>
      </c>
      <c r="CG579" t="s">
        <v>135</v>
      </c>
      <c r="CI579" t="s">
        <v>281</v>
      </c>
      <c r="CM579" t="s">
        <v>7</v>
      </c>
    </row>
    <row r="580" spans="1:91">
      <c r="A580" t="s">
        <v>109</v>
      </c>
      <c r="B580" t="s">
        <v>110</v>
      </c>
      <c r="C580" t="s">
        <v>111</v>
      </c>
      <c r="D580" t="s">
        <v>112</v>
      </c>
      <c r="F580" t="s">
        <v>113</v>
      </c>
      <c r="G580" t="s">
        <v>109</v>
      </c>
      <c r="H580">
        <v>1</v>
      </c>
      <c r="I580" s="9">
        <v>0</v>
      </c>
      <c r="J580">
        <v>1</v>
      </c>
      <c r="L580">
        <v>1739869</v>
      </c>
      <c r="M580" t="s">
        <v>7</v>
      </c>
      <c r="N580" t="s">
        <v>445</v>
      </c>
      <c r="O580" s="9">
        <v>0</v>
      </c>
      <c r="P580">
        <v>1741440</v>
      </c>
      <c r="Q580" t="s">
        <v>116</v>
      </c>
      <c r="S580" s="9">
        <v>0</v>
      </c>
      <c r="T580" s="10" t="s">
        <v>280</v>
      </c>
      <c r="U580">
        <v>1741440</v>
      </c>
      <c r="V580">
        <v>1</v>
      </c>
      <c r="W580" t="s">
        <v>118</v>
      </c>
      <c r="X580" t="s">
        <v>119</v>
      </c>
      <c r="Y580">
        <v>0</v>
      </c>
      <c r="Z580" s="16">
        <v>-1260994.3400000001</v>
      </c>
      <c r="AA580">
        <v>1</v>
      </c>
      <c r="AB580" s="10">
        <v>-1260994.3400000001</v>
      </c>
      <c r="AC580" t="s">
        <v>120</v>
      </c>
      <c r="AF580" t="s">
        <v>121</v>
      </c>
      <c r="AI580">
        <v>0</v>
      </c>
      <c r="AJ580" s="9">
        <v>0</v>
      </c>
      <c r="AK580" s="9">
        <v>0</v>
      </c>
      <c r="AL580" t="s">
        <v>7</v>
      </c>
      <c r="AM580" t="s">
        <v>120</v>
      </c>
      <c r="AN580" s="9">
        <v>0</v>
      </c>
      <c r="AO580" t="s">
        <v>122</v>
      </c>
      <c r="AP580" t="s">
        <v>7</v>
      </c>
      <c r="AQ580">
        <v>1</v>
      </c>
      <c r="AR580">
        <v>1</v>
      </c>
      <c r="AT580" t="s">
        <v>123</v>
      </c>
      <c r="AU580" t="s">
        <v>124</v>
      </c>
      <c r="AX580" t="s">
        <v>120</v>
      </c>
      <c r="BA580">
        <v>-1260994.3400000001</v>
      </c>
      <c r="BB580" t="s">
        <v>120</v>
      </c>
      <c r="BC580">
        <v>0</v>
      </c>
      <c r="BE580" t="s">
        <v>125</v>
      </c>
      <c r="BF580">
        <v>1</v>
      </c>
      <c r="BG580">
        <v>19717</v>
      </c>
      <c r="BH580">
        <v>1005199</v>
      </c>
      <c r="BI580" t="s">
        <v>109</v>
      </c>
      <c r="BJ580" t="s">
        <v>126</v>
      </c>
      <c r="BL580" t="s">
        <v>127</v>
      </c>
      <c r="BM580" t="s">
        <v>128</v>
      </c>
      <c r="BN580" t="s">
        <v>129</v>
      </c>
      <c r="BO580">
        <v>85948</v>
      </c>
      <c r="BQ580">
        <v>0</v>
      </c>
      <c r="BR580">
        <v>521864</v>
      </c>
      <c r="BS580" t="s">
        <v>130</v>
      </c>
      <c r="BT580">
        <v>0</v>
      </c>
      <c r="BU580" t="s">
        <v>109</v>
      </c>
      <c r="BV580">
        <v>0</v>
      </c>
      <c r="BW580" s="9">
        <v>0</v>
      </c>
      <c r="BX580" t="s">
        <v>451</v>
      </c>
      <c r="BY580" t="s">
        <v>553</v>
      </c>
      <c r="BZ580" t="s">
        <v>109</v>
      </c>
      <c r="CA580" t="s">
        <v>149</v>
      </c>
      <c r="CD580" t="s">
        <v>553</v>
      </c>
      <c r="CE580" t="s">
        <v>133</v>
      </c>
      <c r="CF580" t="s">
        <v>172</v>
      </c>
      <c r="CG580" t="s">
        <v>135</v>
      </c>
      <c r="CI580" t="s">
        <v>281</v>
      </c>
      <c r="CM580" t="s">
        <v>7</v>
      </c>
    </row>
    <row r="581" spans="1:91">
      <c r="A581" t="s">
        <v>109</v>
      </c>
      <c r="B581" t="s">
        <v>110</v>
      </c>
      <c r="C581" t="s">
        <v>111</v>
      </c>
      <c r="D581" t="s">
        <v>112</v>
      </c>
      <c r="F581" t="s">
        <v>113</v>
      </c>
      <c r="G581" t="s">
        <v>109</v>
      </c>
      <c r="H581">
        <v>1</v>
      </c>
      <c r="I581" s="9">
        <v>0</v>
      </c>
      <c r="J581">
        <v>1</v>
      </c>
      <c r="L581">
        <v>1739117</v>
      </c>
      <c r="M581" t="s">
        <v>7</v>
      </c>
      <c r="N581" t="s">
        <v>445</v>
      </c>
      <c r="O581" s="9">
        <v>0</v>
      </c>
      <c r="P581">
        <v>1740006</v>
      </c>
      <c r="Q581" t="s">
        <v>116</v>
      </c>
      <c r="S581" s="9">
        <v>0</v>
      </c>
      <c r="T581" s="10" t="s">
        <v>280</v>
      </c>
      <c r="U581">
        <v>1740006</v>
      </c>
      <c r="V581">
        <v>1</v>
      </c>
      <c r="W581" t="s">
        <v>118</v>
      </c>
      <c r="X581" t="s">
        <v>119</v>
      </c>
      <c r="Y581">
        <v>0</v>
      </c>
      <c r="Z581" s="16">
        <v>-120055.59</v>
      </c>
      <c r="AA581">
        <v>1</v>
      </c>
      <c r="AB581" s="10">
        <v>-120055.59</v>
      </c>
      <c r="AC581" t="s">
        <v>120</v>
      </c>
      <c r="AF581" t="s">
        <v>121</v>
      </c>
      <c r="AI581">
        <v>0</v>
      </c>
      <c r="AJ581" s="9">
        <v>0</v>
      </c>
      <c r="AK581" s="9">
        <v>0</v>
      </c>
      <c r="AL581" t="s">
        <v>7</v>
      </c>
      <c r="AM581" t="s">
        <v>120</v>
      </c>
      <c r="AN581" s="9">
        <v>0</v>
      </c>
      <c r="AO581" t="s">
        <v>122</v>
      </c>
      <c r="AP581" t="s">
        <v>7</v>
      </c>
      <c r="AQ581">
        <v>1</v>
      </c>
      <c r="AR581">
        <v>1</v>
      </c>
      <c r="AT581" t="s">
        <v>123</v>
      </c>
      <c r="AU581" t="s">
        <v>124</v>
      </c>
      <c r="AX581" t="s">
        <v>120</v>
      </c>
      <c r="BA581">
        <v>-120055.59</v>
      </c>
      <c r="BB581" t="s">
        <v>120</v>
      </c>
      <c r="BC581">
        <v>0</v>
      </c>
      <c r="BE581" t="s">
        <v>125</v>
      </c>
      <c r="BF581">
        <v>1</v>
      </c>
      <c r="BG581">
        <v>19717</v>
      </c>
      <c r="BH581">
        <v>1005199</v>
      </c>
      <c r="BI581" t="s">
        <v>109</v>
      </c>
      <c r="BJ581" t="s">
        <v>126</v>
      </c>
      <c r="BL581" t="s">
        <v>127</v>
      </c>
      <c r="BM581" t="s">
        <v>128</v>
      </c>
      <c r="BN581" t="s">
        <v>129</v>
      </c>
      <c r="BO581">
        <v>85948</v>
      </c>
      <c r="BQ581">
        <v>0</v>
      </c>
      <c r="BR581">
        <v>526543</v>
      </c>
      <c r="BS581" t="s">
        <v>130</v>
      </c>
      <c r="BT581">
        <v>0</v>
      </c>
      <c r="BU581" t="s">
        <v>109</v>
      </c>
      <c r="BV581">
        <v>0</v>
      </c>
      <c r="BW581" s="9">
        <v>0</v>
      </c>
      <c r="BX581" t="s">
        <v>451</v>
      </c>
      <c r="BY581" t="s">
        <v>499</v>
      </c>
      <c r="BZ581" t="s">
        <v>109</v>
      </c>
      <c r="CA581" t="s">
        <v>149</v>
      </c>
      <c r="CD581" t="s">
        <v>499</v>
      </c>
      <c r="CE581" t="s">
        <v>133</v>
      </c>
      <c r="CF581" t="s">
        <v>172</v>
      </c>
      <c r="CG581" t="s">
        <v>135</v>
      </c>
      <c r="CI581" t="s">
        <v>281</v>
      </c>
      <c r="CM581" t="s">
        <v>7</v>
      </c>
    </row>
    <row r="582" spans="1:91">
      <c r="A582" t="s">
        <v>109</v>
      </c>
      <c r="B582" t="s">
        <v>110</v>
      </c>
      <c r="C582" t="s">
        <v>111</v>
      </c>
      <c r="D582" t="s">
        <v>112</v>
      </c>
      <c r="F582" t="s">
        <v>113</v>
      </c>
      <c r="G582" t="s">
        <v>109</v>
      </c>
      <c r="H582">
        <v>1</v>
      </c>
      <c r="I582" s="9">
        <v>0</v>
      </c>
      <c r="J582">
        <v>1</v>
      </c>
      <c r="L582">
        <v>1741191</v>
      </c>
      <c r="M582" t="s">
        <v>7</v>
      </c>
      <c r="N582" t="s">
        <v>451</v>
      </c>
      <c r="O582" s="9">
        <v>0</v>
      </c>
      <c r="P582">
        <v>1744038</v>
      </c>
      <c r="Q582" t="s">
        <v>116</v>
      </c>
      <c r="S582" s="9">
        <v>0</v>
      </c>
      <c r="T582" s="10" t="s">
        <v>280</v>
      </c>
      <c r="U582">
        <v>1744038</v>
      </c>
      <c r="V582">
        <v>1</v>
      </c>
      <c r="W582" t="s">
        <v>118</v>
      </c>
      <c r="X582" t="s">
        <v>137</v>
      </c>
      <c r="Y582">
        <v>0</v>
      </c>
      <c r="Z582" s="16">
        <v>87.79</v>
      </c>
      <c r="AA582">
        <v>1</v>
      </c>
      <c r="AB582" s="10">
        <v>87.79</v>
      </c>
      <c r="AC582" t="s">
        <v>120</v>
      </c>
      <c r="AF582" t="s">
        <v>121</v>
      </c>
      <c r="AI582">
        <v>0</v>
      </c>
      <c r="AJ582" s="9">
        <v>0</v>
      </c>
      <c r="AK582" s="9">
        <v>0</v>
      </c>
      <c r="AL582" t="s">
        <v>7</v>
      </c>
      <c r="AM582" t="s">
        <v>120</v>
      </c>
      <c r="AN582" s="9">
        <v>0</v>
      </c>
      <c r="AO582" t="s">
        <v>122</v>
      </c>
      <c r="AP582" t="s">
        <v>7</v>
      </c>
      <c r="AQ582">
        <v>1</v>
      </c>
      <c r="AR582">
        <v>1</v>
      </c>
      <c r="AT582" t="s">
        <v>123</v>
      </c>
      <c r="AU582" t="s">
        <v>124</v>
      </c>
      <c r="AX582" t="s">
        <v>120</v>
      </c>
      <c r="BA582">
        <v>87.79</v>
      </c>
      <c r="BB582" t="s">
        <v>120</v>
      </c>
      <c r="BC582">
        <v>0</v>
      </c>
      <c r="BE582" t="s">
        <v>125</v>
      </c>
      <c r="BF582">
        <v>1</v>
      </c>
      <c r="BG582">
        <v>19717</v>
      </c>
      <c r="BH582">
        <v>1005199</v>
      </c>
      <c r="BI582" t="s">
        <v>109</v>
      </c>
      <c r="BJ582" t="s">
        <v>126</v>
      </c>
      <c r="BL582" t="s">
        <v>127</v>
      </c>
      <c r="BM582" t="s">
        <v>128</v>
      </c>
      <c r="BN582" t="s">
        <v>129</v>
      </c>
      <c r="BO582">
        <v>85948</v>
      </c>
      <c r="BQ582">
        <v>0</v>
      </c>
      <c r="BR582">
        <v>528160</v>
      </c>
      <c r="BS582" t="s">
        <v>130</v>
      </c>
      <c r="BT582">
        <v>0</v>
      </c>
      <c r="BU582" t="s">
        <v>109</v>
      </c>
      <c r="BV582">
        <v>0</v>
      </c>
      <c r="BW582" s="9">
        <v>0</v>
      </c>
      <c r="BX582" t="s">
        <v>445</v>
      </c>
      <c r="BY582" t="s">
        <v>595</v>
      </c>
      <c r="BZ582" t="s">
        <v>109</v>
      </c>
      <c r="CA582" t="s">
        <v>132</v>
      </c>
      <c r="CD582" t="s">
        <v>595</v>
      </c>
      <c r="CE582" t="s">
        <v>133</v>
      </c>
      <c r="CF582" t="s">
        <v>172</v>
      </c>
      <c r="CG582" t="s">
        <v>135</v>
      </c>
      <c r="CI582" t="s">
        <v>278</v>
      </c>
      <c r="CM582" t="s">
        <v>7</v>
      </c>
    </row>
    <row r="583" spans="1:91">
      <c r="A583" t="s">
        <v>109</v>
      </c>
      <c r="B583" t="s">
        <v>110</v>
      </c>
      <c r="C583" t="s">
        <v>111</v>
      </c>
      <c r="D583" t="s">
        <v>112</v>
      </c>
      <c r="F583" t="s">
        <v>113</v>
      </c>
      <c r="G583" t="s">
        <v>109</v>
      </c>
      <c r="H583">
        <v>1</v>
      </c>
      <c r="I583" s="9">
        <v>0</v>
      </c>
      <c r="J583">
        <v>1</v>
      </c>
      <c r="L583">
        <v>1741271</v>
      </c>
      <c r="M583" t="s">
        <v>7</v>
      </c>
      <c r="N583" t="s">
        <v>451</v>
      </c>
      <c r="O583" s="9">
        <v>0</v>
      </c>
      <c r="P583">
        <v>1744198</v>
      </c>
      <c r="Q583" t="s">
        <v>116</v>
      </c>
      <c r="S583" s="9">
        <v>0</v>
      </c>
      <c r="T583" s="10" t="s">
        <v>280</v>
      </c>
      <c r="U583">
        <v>1744198</v>
      </c>
      <c r="V583">
        <v>1</v>
      </c>
      <c r="W583" t="s">
        <v>118</v>
      </c>
      <c r="X583" t="s">
        <v>137</v>
      </c>
      <c r="Y583">
        <v>0</v>
      </c>
      <c r="Z583" s="16">
        <v>1555.53</v>
      </c>
      <c r="AA583">
        <v>1</v>
      </c>
      <c r="AB583" s="10">
        <v>1555.53</v>
      </c>
      <c r="AC583" t="s">
        <v>120</v>
      </c>
      <c r="AF583" t="s">
        <v>121</v>
      </c>
      <c r="AI583">
        <v>0</v>
      </c>
      <c r="AJ583" s="9">
        <v>0</v>
      </c>
      <c r="AK583" s="9">
        <v>0</v>
      </c>
      <c r="AL583" t="s">
        <v>7</v>
      </c>
      <c r="AM583" t="s">
        <v>120</v>
      </c>
      <c r="AN583" s="9">
        <v>0</v>
      </c>
      <c r="AO583" t="s">
        <v>122</v>
      </c>
      <c r="AP583" t="s">
        <v>7</v>
      </c>
      <c r="AQ583">
        <v>1</v>
      </c>
      <c r="AR583">
        <v>1</v>
      </c>
      <c r="AT583" t="s">
        <v>123</v>
      </c>
      <c r="AU583" t="s">
        <v>124</v>
      </c>
      <c r="AX583" t="s">
        <v>120</v>
      </c>
      <c r="BA583">
        <v>1555.53</v>
      </c>
      <c r="BB583" t="s">
        <v>120</v>
      </c>
      <c r="BC583">
        <v>0</v>
      </c>
      <c r="BE583" t="s">
        <v>125</v>
      </c>
      <c r="BF583">
        <v>1</v>
      </c>
      <c r="BG583">
        <v>19717</v>
      </c>
      <c r="BH583">
        <v>1005199</v>
      </c>
      <c r="BI583" t="s">
        <v>109</v>
      </c>
      <c r="BJ583" t="s">
        <v>126</v>
      </c>
      <c r="BL583" t="s">
        <v>127</v>
      </c>
      <c r="BM583" t="s">
        <v>128</v>
      </c>
      <c r="BN583" t="s">
        <v>129</v>
      </c>
      <c r="BO583">
        <v>85948</v>
      </c>
      <c r="BQ583">
        <v>0</v>
      </c>
      <c r="BR583">
        <v>523119</v>
      </c>
      <c r="BS583" t="s">
        <v>130</v>
      </c>
      <c r="BT583">
        <v>0</v>
      </c>
      <c r="BU583" t="s">
        <v>109</v>
      </c>
      <c r="BV583">
        <v>0</v>
      </c>
      <c r="BW583" s="9">
        <v>0</v>
      </c>
      <c r="BX583" t="s">
        <v>445</v>
      </c>
      <c r="BY583" t="s">
        <v>489</v>
      </c>
      <c r="BZ583" t="s">
        <v>109</v>
      </c>
      <c r="CA583" t="s">
        <v>132</v>
      </c>
      <c r="CD583" t="s">
        <v>489</v>
      </c>
      <c r="CE583" t="s">
        <v>133</v>
      </c>
      <c r="CF583" t="s">
        <v>172</v>
      </c>
      <c r="CG583" t="s">
        <v>135</v>
      </c>
      <c r="CI583" t="s">
        <v>278</v>
      </c>
      <c r="CM583" t="s">
        <v>7</v>
      </c>
    </row>
    <row r="584" spans="1:91">
      <c r="A584" t="s">
        <v>109</v>
      </c>
      <c r="B584" t="s">
        <v>110</v>
      </c>
      <c r="C584" t="s">
        <v>111</v>
      </c>
      <c r="D584" t="s">
        <v>112</v>
      </c>
      <c r="F584" t="s">
        <v>113</v>
      </c>
      <c r="G584" t="s">
        <v>109</v>
      </c>
      <c r="H584">
        <v>1</v>
      </c>
      <c r="I584" s="9">
        <v>0</v>
      </c>
      <c r="J584">
        <v>1</v>
      </c>
      <c r="L584">
        <v>1741563</v>
      </c>
      <c r="M584" t="s">
        <v>7</v>
      </c>
      <c r="N584" t="s">
        <v>451</v>
      </c>
      <c r="O584" s="9">
        <v>0</v>
      </c>
      <c r="P584">
        <v>1744766</v>
      </c>
      <c r="Q584" t="s">
        <v>116</v>
      </c>
      <c r="S584" s="9">
        <v>0</v>
      </c>
      <c r="T584" s="10" t="s">
        <v>272</v>
      </c>
      <c r="U584">
        <v>1744766</v>
      </c>
      <c r="V584">
        <v>1</v>
      </c>
      <c r="W584" t="s">
        <v>118</v>
      </c>
      <c r="X584" t="s">
        <v>119</v>
      </c>
      <c r="Y584">
        <v>0</v>
      </c>
      <c r="Z584" s="16">
        <v>-30144.77</v>
      </c>
      <c r="AA584">
        <v>1</v>
      </c>
      <c r="AB584" s="10">
        <v>-30144.77</v>
      </c>
      <c r="AC584" t="s">
        <v>120</v>
      </c>
      <c r="AF584" t="s">
        <v>121</v>
      </c>
      <c r="AI584">
        <v>0</v>
      </c>
      <c r="AJ584" s="9">
        <v>0</v>
      </c>
      <c r="AK584" s="9">
        <v>0</v>
      </c>
      <c r="AL584" t="s">
        <v>7</v>
      </c>
      <c r="AM584" t="s">
        <v>120</v>
      </c>
      <c r="AN584" s="9">
        <v>0</v>
      </c>
      <c r="AO584" t="s">
        <v>122</v>
      </c>
      <c r="AP584" t="s">
        <v>7</v>
      </c>
      <c r="AQ584">
        <v>1</v>
      </c>
      <c r="AR584">
        <v>1</v>
      </c>
      <c r="AT584" t="s">
        <v>123</v>
      </c>
      <c r="AU584" t="s">
        <v>124</v>
      </c>
      <c r="AX584" t="s">
        <v>122</v>
      </c>
      <c r="BA584">
        <v>-30144.77</v>
      </c>
      <c r="BB584" t="s">
        <v>120</v>
      </c>
      <c r="BC584">
        <v>0</v>
      </c>
      <c r="BE584" t="s">
        <v>125</v>
      </c>
      <c r="BF584">
        <v>1</v>
      </c>
      <c r="BG584">
        <v>19717</v>
      </c>
      <c r="BH584">
        <v>1005199</v>
      </c>
      <c r="BI584" t="s">
        <v>109</v>
      </c>
      <c r="BJ584" t="s">
        <v>126</v>
      </c>
      <c r="BL584" t="s">
        <v>127</v>
      </c>
      <c r="BM584" t="s">
        <v>128</v>
      </c>
      <c r="BN584" t="s">
        <v>129</v>
      </c>
      <c r="BO584">
        <v>85948</v>
      </c>
      <c r="BQ584">
        <v>1370</v>
      </c>
      <c r="BR584">
        <v>522616</v>
      </c>
      <c r="BS584" t="s">
        <v>130</v>
      </c>
      <c r="BT584">
        <v>0</v>
      </c>
      <c r="BU584" t="s">
        <v>109</v>
      </c>
      <c r="BV584">
        <v>0</v>
      </c>
      <c r="BW584" s="9">
        <v>0</v>
      </c>
      <c r="BX584" t="s">
        <v>190</v>
      </c>
      <c r="BY584" t="s">
        <v>505</v>
      </c>
      <c r="BZ584" t="s">
        <v>109</v>
      </c>
      <c r="CA584" t="s">
        <v>132</v>
      </c>
      <c r="CD584" t="s">
        <v>505</v>
      </c>
      <c r="CE584" t="s">
        <v>133</v>
      </c>
      <c r="CF584" t="s">
        <v>172</v>
      </c>
      <c r="CG584" t="s">
        <v>135</v>
      </c>
      <c r="CI584" t="s">
        <v>278</v>
      </c>
      <c r="CM584" t="s">
        <v>7</v>
      </c>
    </row>
    <row r="585" spans="1:91">
      <c r="A585" t="s">
        <v>109</v>
      </c>
      <c r="B585" t="s">
        <v>110</v>
      </c>
      <c r="C585" t="s">
        <v>111</v>
      </c>
      <c r="D585" t="s">
        <v>112</v>
      </c>
      <c r="F585" t="s">
        <v>113</v>
      </c>
      <c r="G585" t="s">
        <v>109</v>
      </c>
      <c r="H585">
        <v>1</v>
      </c>
      <c r="I585" s="9">
        <v>0</v>
      </c>
      <c r="J585">
        <v>1</v>
      </c>
      <c r="L585">
        <v>1741558</v>
      </c>
      <c r="M585" t="s">
        <v>7</v>
      </c>
      <c r="N585" t="s">
        <v>451</v>
      </c>
      <c r="O585" s="9">
        <v>0</v>
      </c>
      <c r="P585">
        <v>1744757</v>
      </c>
      <c r="Q585" t="s">
        <v>116</v>
      </c>
      <c r="S585" s="9">
        <v>0</v>
      </c>
      <c r="T585" s="10" t="s">
        <v>280</v>
      </c>
      <c r="U585">
        <v>1744757</v>
      </c>
      <c r="V585">
        <v>1</v>
      </c>
      <c r="W585" t="s">
        <v>118</v>
      </c>
      <c r="X585" t="s">
        <v>137</v>
      </c>
      <c r="Y585">
        <v>0</v>
      </c>
      <c r="Z585" s="16">
        <v>2796011.03</v>
      </c>
      <c r="AA585">
        <v>1</v>
      </c>
      <c r="AB585" s="10">
        <v>2796011.03</v>
      </c>
      <c r="AC585" t="s">
        <v>120</v>
      </c>
      <c r="AF585" t="s">
        <v>121</v>
      </c>
      <c r="AI585">
        <v>0</v>
      </c>
      <c r="AJ585" s="9">
        <v>0</v>
      </c>
      <c r="AK585" s="9">
        <v>0</v>
      </c>
      <c r="AL585" t="s">
        <v>7</v>
      </c>
      <c r="AM585" t="s">
        <v>120</v>
      </c>
      <c r="AN585" s="9">
        <v>0</v>
      </c>
      <c r="AO585" t="s">
        <v>122</v>
      </c>
      <c r="AP585" t="s">
        <v>7</v>
      </c>
      <c r="AQ585">
        <v>1</v>
      </c>
      <c r="AR585">
        <v>1</v>
      </c>
      <c r="AT585" t="s">
        <v>123</v>
      </c>
      <c r="AU585" t="s">
        <v>124</v>
      </c>
      <c r="AX585" t="s">
        <v>120</v>
      </c>
      <c r="BA585">
        <v>2796011.03</v>
      </c>
      <c r="BB585" t="s">
        <v>120</v>
      </c>
      <c r="BC585">
        <v>0</v>
      </c>
      <c r="BE585" t="s">
        <v>125</v>
      </c>
      <c r="BF585">
        <v>1</v>
      </c>
      <c r="BG585">
        <v>19717</v>
      </c>
      <c r="BH585">
        <v>1005199</v>
      </c>
      <c r="BI585" t="s">
        <v>109</v>
      </c>
      <c r="BJ585" t="s">
        <v>126</v>
      </c>
      <c r="BL585" t="s">
        <v>127</v>
      </c>
      <c r="BM585" t="s">
        <v>128</v>
      </c>
      <c r="BN585" t="s">
        <v>129</v>
      </c>
      <c r="BO585">
        <v>85948</v>
      </c>
      <c r="BQ585">
        <v>0</v>
      </c>
      <c r="BR585">
        <v>520770</v>
      </c>
      <c r="BS585" t="s">
        <v>130</v>
      </c>
      <c r="BT585">
        <v>0</v>
      </c>
      <c r="BU585" t="s">
        <v>109</v>
      </c>
      <c r="BV585">
        <v>0</v>
      </c>
      <c r="BW585" s="9">
        <v>0</v>
      </c>
      <c r="BX585" t="s">
        <v>445</v>
      </c>
      <c r="BY585" t="s">
        <v>505</v>
      </c>
      <c r="BZ585" t="s">
        <v>109</v>
      </c>
      <c r="CA585" t="s">
        <v>132</v>
      </c>
      <c r="CD585" t="s">
        <v>505</v>
      </c>
      <c r="CE585" t="s">
        <v>133</v>
      </c>
      <c r="CF585" t="s">
        <v>172</v>
      </c>
      <c r="CG585" t="s">
        <v>135</v>
      </c>
      <c r="CI585" t="s">
        <v>278</v>
      </c>
      <c r="CM585" t="s">
        <v>7</v>
      </c>
    </row>
    <row r="586" spans="1:91">
      <c r="A586" t="s">
        <v>109</v>
      </c>
      <c r="B586" t="s">
        <v>110</v>
      </c>
      <c r="C586" t="s">
        <v>111</v>
      </c>
      <c r="D586" t="s">
        <v>112</v>
      </c>
      <c r="F586" t="s">
        <v>113</v>
      </c>
      <c r="G586" t="s">
        <v>109</v>
      </c>
      <c r="H586">
        <v>1</v>
      </c>
      <c r="I586" s="9">
        <v>0</v>
      </c>
      <c r="J586">
        <v>1</v>
      </c>
      <c r="L586">
        <v>1739993</v>
      </c>
      <c r="M586" t="s">
        <v>7</v>
      </c>
      <c r="N586" t="s">
        <v>451</v>
      </c>
      <c r="O586" s="9">
        <v>0</v>
      </c>
      <c r="P586">
        <v>1741686</v>
      </c>
      <c r="Q586" t="s">
        <v>116</v>
      </c>
      <c r="S586" s="9">
        <v>0</v>
      </c>
      <c r="T586" s="10" t="s">
        <v>272</v>
      </c>
      <c r="U586">
        <v>1741686</v>
      </c>
      <c r="V586">
        <v>1</v>
      </c>
      <c r="W586" t="s">
        <v>118</v>
      </c>
      <c r="X586" t="s">
        <v>119</v>
      </c>
      <c r="Y586">
        <v>0</v>
      </c>
      <c r="Z586" s="16">
        <v>-1625.36</v>
      </c>
      <c r="AA586">
        <v>1</v>
      </c>
      <c r="AB586" s="10">
        <v>-1625.36</v>
      </c>
      <c r="AC586" t="s">
        <v>120</v>
      </c>
      <c r="AF586" t="s">
        <v>121</v>
      </c>
      <c r="AI586">
        <v>0</v>
      </c>
      <c r="AJ586" s="9">
        <v>0</v>
      </c>
      <c r="AK586" s="9">
        <v>0</v>
      </c>
      <c r="AL586" t="s">
        <v>7</v>
      </c>
      <c r="AM586" t="s">
        <v>120</v>
      </c>
      <c r="AN586" s="9">
        <v>0</v>
      </c>
      <c r="AO586" t="s">
        <v>122</v>
      </c>
      <c r="AP586" t="s">
        <v>7</v>
      </c>
      <c r="AQ586">
        <v>1</v>
      </c>
      <c r="AR586">
        <v>1</v>
      </c>
      <c r="AT586" t="s">
        <v>123</v>
      </c>
      <c r="AU586" t="s">
        <v>124</v>
      </c>
      <c r="AX586" t="s">
        <v>122</v>
      </c>
      <c r="BA586">
        <v>-1625.36</v>
      </c>
      <c r="BB586" t="s">
        <v>120</v>
      </c>
      <c r="BC586">
        <v>0</v>
      </c>
      <c r="BE586" t="s">
        <v>125</v>
      </c>
      <c r="BF586">
        <v>1</v>
      </c>
      <c r="BG586">
        <v>19717</v>
      </c>
      <c r="BH586">
        <v>1005199</v>
      </c>
      <c r="BI586" t="s">
        <v>109</v>
      </c>
      <c r="BJ586" t="s">
        <v>126</v>
      </c>
      <c r="BL586" t="s">
        <v>127</v>
      </c>
      <c r="BM586" t="s">
        <v>128</v>
      </c>
      <c r="BN586" t="s">
        <v>129</v>
      </c>
      <c r="BO586">
        <v>85948</v>
      </c>
      <c r="BQ586">
        <v>1370</v>
      </c>
      <c r="BR586">
        <v>526686</v>
      </c>
      <c r="BS586" t="s">
        <v>130</v>
      </c>
      <c r="BT586">
        <v>0</v>
      </c>
      <c r="BU586" t="s">
        <v>109</v>
      </c>
      <c r="BV586">
        <v>0</v>
      </c>
      <c r="BW586" s="9">
        <v>0</v>
      </c>
      <c r="BX586" t="s">
        <v>190</v>
      </c>
      <c r="BY586" t="s">
        <v>251</v>
      </c>
      <c r="BZ586" t="s">
        <v>109</v>
      </c>
      <c r="CA586" t="s">
        <v>132</v>
      </c>
      <c r="CD586" t="s">
        <v>251</v>
      </c>
      <c r="CE586" t="s">
        <v>133</v>
      </c>
      <c r="CF586" t="s">
        <v>172</v>
      </c>
      <c r="CG586" t="s">
        <v>135</v>
      </c>
      <c r="CI586" t="s">
        <v>278</v>
      </c>
      <c r="CM586" t="s">
        <v>7</v>
      </c>
    </row>
    <row r="587" spans="1:91">
      <c r="A587" t="s">
        <v>109</v>
      </c>
      <c r="B587" t="s">
        <v>110</v>
      </c>
      <c r="C587" t="s">
        <v>111</v>
      </c>
      <c r="D587" t="s">
        <v>112</v>
      </c>
      <c r="F587" t="s">
        <v>113</v>
      </c>
      <c r="G587" t="s">
        <v>109</v>
      </c>
      <c r="H587">
        <v>1</v>
      </c>
      <c r="I587" s="9">
        <v>0</v>
      </c>
      <c r="J587">
        <v>1</v>
      </c>
      <c r="L587">
        <v>1739077</v>
      </c>
      <c r="M587" t="s">
        <v>7</v>
      </c>
      <c r="N587" t="s">
        <v>445</v>
      </c>
      <c r="O587" s="9">
        <v>0</v>
      </c>
      <c r="P587">
        <v>1739932</v>
      </c>
      <c r="Q587" t="s">
        <v>116</v>
      </c>
      <c r="S587" s="9">
        <v>0</v>
      </c>
      <c r="T587" s="10" t="s">
        <v>280</v>
      </c>
      <c r="U587">
        <v>1739932</v>
      </c>
      <c r="V587">
        <v>1</v>
      </c>
      <c r="W587" t="s">
        <v>118</v>
      </c>
      <c r="X587" t="s">
        <v>119</v>
      </c>
      <c r="Y587">
        <v>0</v>
      </c>
      <c r="Z587" s="16">
        <v>-482577.91</v>
      </c>
      <c r="AA587">
        <v>1</v>
      </c>
      <c r="AB587" s="10">
        <v>-482577.91</v>
      </c>
      <c r="AC587" t="s">
        <v>120</v>
      </c>
      <c r="AF587" t="s">
        <v>121</v>
      </c>
      <c r="AI587">
        <v>0</v>
      </c>
      <c r="AJ587" s="9">
        <v>0</v>
      </c>
      <c r="AK587" s="9">
        <v>0</v>
      </c>
      <c r="AL587" t="s">
        <v>7</v>
      </c>
      <c r="AM587" t="s">
        <v>120</v>
      </c>
      <c r="AN587" s="9">
        <v>0</v>
      </c>
      <c r="AO587" t="s">
        <v>122</v>
      </c>
      <c r="AP587" t="s">
        <v>7</v>
      </c>
      <c r="AQ587">
        <v>1</v>
      </c>
      <c r="AR587">
        <v>1</v>
      </c>
      <c r="AT587" t="s">
        <v>123</v>
      </c>
      <c r="AU587" t="s">
        <v>124</v>
      </c>
      <c r="AX587" t="s">
        <v>120</v>
      </c>
      <c r="BA587">
        <v>-482577.91</v>
      </c>
      <c r="BB587" t="s">
        <v>120</v>
      </c>
      <c r="BC587">
        <v>0</v>
      </c>
      <c r="BE587" t="s">
        <v>125</v>
      </c>
      <c r="BF587">
        <v>1</v>
      </c>
      <c r="BG587">
        <v>19717</v>
      </c>
      <c r="BH587">
        <v>1005199</v>
      </c>
      <c r="BI587" t="s">
        <v>109</v>
      </c>
      <c r="BJ587" t="s">
        <v>126</v>
      </c>
      <c r="BL587" t="s">
        <v>127</v>
      </c>
      <c r="BM587" t="s">
        <v>128</v>
      </c>
      <c r="BN587" t="s">
        <v>129</v>
      </c>
      <c r="BO587">
        <v>85948</v>
      </c>
      <c r="BQ587">
        <v>0</v>
      </c>
      <c r="BR587">
        <v>526479</v>
      </c>
      <c r="BS587" t="s">
        <v>130</v>
      </c>
      <c r="BT587">
        <v>0</v>
      </c>
      <c r="BU587" t="s">
        <v>109</v>
      </c>
      <c r="BV587">
        <v>0</v>
      </c>
      <c r="BW587" s="9">
        <v>0</v>
      </c>
      <c r="BX587" t="s">
        <v>451</v>
      </c>
      <c r="BY587" t="s">
        <v>504</v>
      </c>
      <c r="BZ587" t="s">
        <v>109</v>
      </c>
      <c r="CA587" t="s">
        <v>149</v>
      </c>
      <c r="CD587" t="s">
        <v>504</v>
      </c>
      <c r="CE587" t="s">
        <v>133</v>
      </c>
      <c r="CF587" t="s">
        <v>172</v>
      </c>
      <c r="CG587" t="s">
        <v>135</v>
      </c>
      <c r="CI587" t="s">
        <v>281</v>
      </c>
      <c r="CM587" t="s">
        <v>7</v>
      </c>
    </row>
    <row r="588" spans="1:91">
      <c r="A588" t="s">
        <v>109</v>
      </c>
      <c r="B588" t="s">
        <v>110</v>
      </c>
      <c r="C588" t="s">
        <v>111</v>
      </c>
      <c r="D588" t="s">
        <v>112</v>
      </c>
      <c r="F588" t="s">
        <v>113</v>
      </c>
      <c r="G588" t="s">
        <v>109</v>
      </c>
      <c r="H588">
        <v>1</v>
      </c>
      <c r="I588" s="9">
        <v>0</v>
      </c>
      <c r="J588">
        <v>1</v>
      </c>
      <c r="L588">
        <v>1742942</v>
      </c>
      <c r="M588" t="s">
        <v>7</v>
      </c>
      <c r="N588" t="s">
        <v>451</v>
      </c>
      <c r="O588" s="9">
        <v>0</v>
      </c>
      <c r="P588">
        <v>1747463</v>
      </c>
      <c r="Q588" t="s">
        <v>116</v>
      </c>
      <c r="S588" s="9">
        <v>0</v>
      </c>
      <c r="T588" s="10" t="s">
        <v>272</v>
      </c>
      <c r="U588">
        <v>1747463</v>
      </c>
      <c r="V588">
        <v>1</v>
      </c>
      <c r="W588" t="s">
        <v>118</v>
      </c>
      <c r="X588" t="s">
        <v>119</v>
      </c>
      <c r="Y588">
        <v>0</v>
      </c>
      <c r="Z588" s="16">
        <v>-1169.18</v>
      </c>
      <c r="AA588">
        <v>1</v>
      </c>
      <c r="AB588" s="10">
        <v>-1169.18</v>
      </c>
      <c r="AC588" t="s">
        <v>120</v>
      </c>
      <c r="AF588" t="s">
        <v>121</v>
      </c>
      <c r="AI588">
        <v>0</v>
      </c>
      <c r="AJ588" s="9">
        <v>0</v>
      </c>
      <c r="AK588" s="9">
        <v>0</v>
      </c>
      <c r="AL588" t="s">
        <v>7</v>
      </c>
      <c r="AM588" t="s">
        <v>120</v>
      </c>
      <c r="AN588" s="9">
        <v>0</v>
      </c>
      <c r="AO588" t="s">
        <v>122</v>
      </c>
      <c r="AP588" t="s">
        <v>7</v>
      </c>
      <c r="AQ588">
        <v>1</v>
      </c>
      <c r="AR588">
        <v>1</v>
      </c>
      <c r="AT588" t="s">
        <v>123</v>
      </c>
      <c r="AU588" t="s">
        <v>124</v>
      </c>
      <c r="AX588" t="s">
        <v>122</v>
      </c>
      <c r="BA588">
        <v>-1169.18</v>
      </c>
      <c r="BB588" t="s">
        <v>120</v>
      </c>
      <c r="BC588">
        <v>0</v>
      </c>
      <c r="BE588" t="s">
        <v>125</v>
      </c>
      <c r="BF588">
        <v>1</v>
      </c>
      <c r="BG588">
        <v>19717</v>
      </c>
      <c r="BH588">
        <v>1005199</v>
      </c>
      <c r="BI588" t="s">
        <v>109</v>
      </c>
      <c r="BJ588" t="s">
        <v>126</v>
      </c>
      <c r="BL588" t="s">
        <v>127</v>
      </c>
      <c r="BM588" t="s">
        <v>128</v>
      </c>
      <c r="BN588" t="s">
        <v>129</v>
      </c>
      <c r="BO588">
        <v>85948</v>
      </c>
      <c r="BQ588">
        <v>1370</v>
      </c>
      <c r="BR588">
        <v>527054</v>
      </c>
      <c r="BS588" t="s">
        <v>130</v>
      </c>
      <c r="BT588">
        <v>0</v>
      </c>
      <c r="BU588" t="s">
        <v>109</v>
      </c>
      <c r="BV588">
        <v>0</v>
      </c>
      <c r="BW588" s="9">
        <v>0</v>
      </c>
      <c r="BX588" t="s">
        <v>190</v>
      </c>
      <c r="BY588" t="s">
        <v>595</v>
      </c>
      <c r="BZ588" t="s">
        <v>109</v>
      </c>
      <c r="CA588" t="s">
        <v>132</v>
      </c>
      <c r="CD588" t="s">
        <v>595</v>
      </c>
      <c r="CE588" t="s">
        <v>133</v>
      </c>
      <c r="CF588" t="s">
        <v>172</v>
      </c>
      <c r="CG588" t="s">
        <v>135</v>
      </c>
      <c r="CI588" t="s">
        <v>278</v>
      </c>
      <c r="CM588" t="s">
        <v>7</v>
      </c>
    </row>
    <row r="589" spans="1:91">
      <c r="A589" t="s">
        <v>109</v>
      </c>
      <c r="B589" t="s">
        <v>110</v>
      </c>
      <c r="C589" t="s">
        <v>111</v>
      </c>
      <c r="D589" t="s">
        <v>112</v>
      </c>
      <c r="F589" t="s">
        <v>113</v>
      </c>
      <c r="G589" t="s">
        <v>109</v>
      </c>
      <c r="H589">
        <v>1</v>
      </c>
      <c r="I589" s="9">
        <v>0</v>
      </c>
      <c r="J589">
        <v>1</v>
      </c>
      <c r="L589">
        <v>1739995</v>
      </c>
      <c r="M589" t="s">
        <v>7</v>
      </c>
      <c r="N589" t="s">
        <v>451</v>
      </c>
      <c r="O589" s="9">
        <v>0</v>
      </c>
      <c r="P589">
        <v>1741690</v>
      </c>
      <c r="Q589" t="s">
        <v>116</v>
      </c>
      <c r="S589" s="9">
        <v>0</v>
      </c>
      <c r="T589" s="10" t="s">
        <v>272</v>
      </c>
      <c r="U589">
        <v>1741690</v>
      </c>
      <c r="V589">
        <v>1</v>
      </c>
      <c r="W589" t="s">
        <v>118</v>
      </c>
      <c r="X589" t="s">
        <v>119</v>
      </c>
      <c r="Y589">
        <v>0</v>
      </c>
      <c r="Z589" s="16">
        <v>-1.42</v>
      </c>
      <c r="AA589">
        <v>1</v>
      </c>
      <c r="AB589" s="10">
        <v>-1.42</v>
      </c>
      <c r="AC589" t="s">
        <v>120</v>
      </c>
      <c r="AF589" t="s">
        <v>121</v>
      </c>
      <c r="AI589">
        <v>0</v>
      </c>
      <c r="AJ589" s="9">
        <v>0</v>
      </c>
      <c r="AK589" s="9">
        <v>0</v>
      </c>
      <c r="AL589" t="s">
        <v>7</v>
      </c>
      <c r="AM589" t="s">
        <v>120</v>
      </c>
      <c r="AN589" s="9">
        <v>0</v>
      </c>
      <c r="AO589" t="s">
        <v>122</v>
      </c>
      <c r="AP589" t="s">
        <v>7</v>
      </c>
      <c r="AQ589">
        <v>1</v>
      </c>
      <c r="AR589">
        <v>1</v>
      </c>
      <c r="AT589" t="s">
        <v>123</v>
      </c>
      <c r="AU589" t="s">
        <v>124</v>
      </c>
      <c r="AX589" t="s">
        <v>122</v>
      </c>
      <c r="BA589">
        <v>-1.42</v>
      </c>
      <c r="BB589" t="s">
        <v>120</v>
      </c>
      <c r="BC589">
        <v>0</v>
      </c>
      <c r="BE589" t="s">
        <v>125</v>
      </c>
      <c r="BF589">
        <v>1</v>
      </c>
      <c r="BG589">
        <v>19717</v>
      </c>
      <c r="BH589">
        <v>1005199</v>
      </c>
      <c r="BI589" t="s">
        <v>109</v>
      </c>
      <c r="BJ589" t="s">
        <v>126</v>
      </c>
      <c r="BL589" t="s">
        <v>127</v>
      </c>
      <c r="BM589" t="s">
        <v>128</v>
      </c>
      <c r="BN589" t="s">
        <v>129</v>
      </c>
      <c r="BO589">
        <v>85948</v>
      </c>
      <c r="BQ589">
        <v>1370</v>
      </c>
      <c r="BR589">
        <v>526629</v>
      </c>
      <c r="BS589" t="s">
        <v>130</v>
      </c>
      <c r="BT589">
        <v>0</v>
      </c>
      <c r="BU589" t="s">
        <v>109</v>
      </c>
      <c r="BV589">
        <v>0</v>
      </c>
      <c r="BW589" s="9">
        <v>0</v>
      </c>
      <c r="BX589" t="s">
        <v>190</v>
      </c>
      <c r="BY589" t="s">
        <v>251</v>
      </c>
      <c r="BZ589" t="s">
        <v>109</v>
      </c>
      <c r="CA589" t="s">
        <v>132</v>
      </c>
      <c r="CD589" t="s">
        <v>251</v>
      </c>
      <c r="CE589" t="s">
        <v>133</v>
      </c>
      <c r="CF589" t="s">
        <v>172</v>
      </c>
      <c r="CG589" t="s">
        <v>135</v>
      </c>
      <c r="CI589" t="s">
        <v>278</v>
      </c>
      <c r="CM589" t="s">
        <v>7</v>
      </c>
    </row>
    <row r="590" spans="1:91">
      <c r="A590" t="s">
        <v>109</v>
      </c>
      <c r="B590" t="s">
        <v>110</v>
      </c>
      <c r="C590" t="s">
        <v>111</v>
      </c>
      <c r="D590" t="s">
        <v>112</v>
      </c>
      <c r="F590" t="s">
        <v>113</v>
      </c>
      <c r="G590" t="s">
        <v>109</v>
      </c>
      <c r="H590">
        <v>1</v>
      </c>
      <c r="I590" s="9">
        <v>0</v>
      </c>
      <c r="J590">
        <v>1</v>
      </c>
      <c r="L590">
        <v>1739994</v>
      </c>
      <c r="M590" t="s">
        <v>7</v>
      </c>
      <c r="N590" t="s">
        <v>445</v>
      </c>
      <c r="O590" s="9">
        <v>0</v>
      </c>
      <c r="P590">
        <v>1741687</v>
      </c>
      <c r="Q590" t="s">
        <v>116</v>
      </c>
      <c r="S590" s="9">
        <v>0</v>
      </c>
      <c r="T590" s="10" t="s">
        <v>280</v>
      </c>
      <c r="U590">
        <v>1741687</v>
      </c>
      <c r="V590">
        <v>1</v>
      </c>
      <c r="W590" t="s">
        <v>118</v>
      </c>
      <c r="X590" t="s">
        <v>119</v>
      </c>
      <c r="Y590">
        <v>0</v>
      </c>
      <c r="Z590" s="16">
        <v>-1625.36</v>
      </c>
      <c r="AA590">
        <v>1</v>
      </c>
      <c r="AB590" s="10">
        <v>-1625.36</v>
      </c>
      <c r="AC590" t="s">
        <v>120</v>
      </c>
      <c r="AF590" t="s">
        <v>121</v>
      </c>
      <c r="AI590">
        <v>0</v>
      </c>
      <c r="AJ590" s="9">
        <v>0</v>
      </c>
      <c r="AK590" s="9">
        <v>0</v>
      </c>
      <c r="AL590" t="s">
        <v>7</v>
      </c>
      <c r="AM590" t="s">
        <v>120</v>
      </c>
      <c r="AN590" s="9">
        <v>0</v>
      </c>
      <c r="AO590" t="s">
        <v>122</v>
      </c>
      <c r="AP590" t="s">
        <v>7</v>
      </c>
      <c r="AQ590">
        <v>1</v>
      </c>
      <c r="AR590">
        <v>1</v>
      </c>
      <c r="AT590" t="s">
        <v>123</v>
      </c>
      <c r="AU590" t="s">
        <v>124</v>
      </c>
      <c r="AX590" t="s">
        <v>120</v>
      </c>
      <c r="BA590">
        <v>-1625.36</v>
      </c>
      <c r="BB590" t="s">
        <v>120</v>
      </c>
      <c r="BC590">
        <v>0</v>
      </c>
      <c r="BE590" t="s">
        <v>125</v>
      </c>
      <c r="BF590">
        <v>1</v>
      </c>
      <c r="BG590">
        <v>19717</v>
      </c>
      <c r="BH590">
        <v>1005199</v>
      </c>
      <c r="BI590" t="s">
        <v>109</v>
      </c>
      <c r="BJ590" t="s">
        <v>126</v>
      </c>
      <c r="BL590" t="s">
        <v>127</v>
      </c>
      <c r="BM590" t="s">
        <v>128</v>
      </c>
      <c r="BN590" t="s">
        <v>129</v>
      </c>
      <c r="BO590">
        <v>85948</v>
      </c>
      <c r="BQ590">
        <v>0</v>
      </c>
      <c r="BR590">
        <v>526621</v>
      </c>
      <c r="BS590" t="s">
        <v>130</v>
      </c>
      <c r="BT590">
        <v>0</v>
      </c>
      <c r="BU590" t="s">
        <v>109</v>
      </c>
      <c r="BV590">
        <v>0</v>
      </c>
      <c r="BW590" s="9">
        <v>0</v>
      </c>
      <c r="BX590" t="s">
        <v>451</v>
      </c>
      <c r="BY590" t="s">
        <v>251</v>
      </c>
      <c r="BZ590" t="s">
        <v>109</v>
      </c>
      <c r="CA590" t="s">
        <v>149</v>
      </c>
      <c r="CD590" t="s">
        <v>251</v>
      </c>
      <c r="CE590" t="s">
        <v>133</v>
      </c>
      <c r="CF590" t="s">
        <v>172</v>
      </c>
      <c r="CG590" t="s">
        <v>135</v>
      </c>
      <c r="CI590" t="s">
        <v>281</v>
      </c>
      <c r="CM590" t="s">
        <v>7</v>
      </c>
    </row>
    <row r="591" spans="1:91">
      <c r="A591" t="s">
        <v>109</v>
      </c>
      <c r="B591" t="s">
        <v>110</v>
      </c>
      <c r="C591" t="s">
        <v>111</v>
      </c>
      <c r="D591" t="s">
        <v>112</v>
      </c>
      <c r="F591" t="s">
        <v>113</v>
      </c>
      <c r="G591" t="s">
        <v>109</v>
      </c>
      <c r="H591">
        <v>1</v>
      </c>
      <c r="I591" s="9">
        <v>0</v>
      </c>
      <c r="J591">
        <v>1</v>
      </c>
      <c r="L591">
        <v>1739371</v>
      </c>
      <c r="M591" t="s">
        <v>7</v>
      </c>
      <c r="N591" t="s">
        <v>451</v>
      </c>
      <c r="O591" s="9">
        <v>0</v>
      </c>
      <c r="P591">
        <v>1740490</v>
      </c>
      <c r="Q591" t="s">
        <v>116</v>
      </c>
      <c r="S591" s="9">
        <v>0</v>
      </c>
      <c r="T591" s="10" t="s">
        <v>272</v>
      </c>
      <c r="U591">
        <v>1740490</v>
      </c>
      <c r="V591">
        <v>1</v>
      </c>
      <c r="W591" t="s">
        <v>118</v>
      </c>
      <c r="X591" t="s">
        <v>119</v>
      </c>
      <c r="Y591">
        <v>0</v>
      </c>
      <c r="Z591" s="16">
        <v>-1567.24</v>
      </c>
      <c r="AA591">
        <v>1</v>
      </c>
      <c r="AB591" s="10">
        <v>-1567.24</v>
      </c>
      <c r="AC591" t="s">
        <v>120</v>
      </c>
      <c r="AF591" t="s">
        <v>121</v>
      </c>
      <c r="AI591">
        <v>0</v>
      </c>
      <c r="AJ591" s="9">
        <v>0</v>
      </c>
      <c r="AK591" s="9">
        <v>0</v>
      </c>
      <c r="AL591" t="s">
        <v>7</v>
      </c>
      <c r="AM591" t="s">
        <v>120</v>
      </c>
      <c r="AN591" s="9">
        <v>0</v>
      </c>
      <c r="AO591" t="s">
        <v>122</v>
      </c>
      <c r="AP591" t="s">
        <v>7</v>
      </c>
      <c r="AQ591">
        <v>1</v>
      </c>
      <c r="AR591">
        <v>1</v>
      </c>
      <c r="AT591" t="s">
        <v>123</v>
      </c>
      <c r="AU591" t="s">
        <v>124</v>
      </c>
      <c r="AX591" t="s">
        <v>122</v>
      </c>
      <c r="BA591">
        <v>-1567.24</v>
      </c>
      <c r="BB591" t="s">
        <v>120</v>
      </c>
      <c r="BC591">
        <v>0</v>
      </c>
      <c r="BE591" t="s">
        <v>125</v>
      </c>
      <c r="BF591">
        <v>1</v>
      </c>
      <c r="BG591">
        <v>19717</v>
      </c>
      <c r="BH591">
        <v>1005199</v>
      </c>
      <c r="BI591" t="s">
        <v>109</v>
      </c>
      <c r="BJ591" t="s">
        <v>126</v>
      </c>
      <c r="BL591" t="s">
        <v>127</v>
      </c>
      <c r="BM591" t="s">
        <v>128</v>
      </c>
      <c r="BN591" t="s">
        <v>129</v>
      </c>
      <c r="BO591">
        <v>85948</v>
      </c>
      <c r="BQ591">
        <v>1370</v>
      </c>
      <c r="BR591">
        <v>526858</v>
      </c>
      <c r="BS591" t="s">
        <v>130</v>
      </c>
      <c r="BT591">
        <v>0</v>
      </c>
      <c r="BU591" t="s">
        <v>109</v>
      </c>
      <c r="BV591">
        <v>0</v>
      </c>
      <c r="BW591" s="9">
        <v>0</v>
      </c>
      <c r="BX591" t="s">
        <v>190</v>
      </c>
      <c r="BY591" t="s">
        <v>615</v>
      </c>
      <c r="BZ591" t="s">
        <v>109</v>
      </c>
      <c r="CA591" t="s">
        <v>132</v>
      </c>
      <c r="CD591" t="s">
        <v>615</v>
      </c>
      <c r="CE591" t="s">
        <v>133</v>
      </c>
      <c r="CF591" t="s">
        <v>172</v>
      </c>
      <c r="CG591" t="s">
        <v>135</v>
      </c>
      <c r="CI591" t="s">
        <v>278</v>
      </c>
      <c r="CM591" t="s">
        <v>7</v>
      </c>
    </row>
    <row r="592" spans="1:91">
      <c r="A592" t="s">
        <v>109</v>
      </c>
      <c r="B592" t="s">
        <v>174</v>
      </c>
      <c r="C592" t="s">
        <v>175</v>
      </c>
      <c r="D592" t="s">
        <v>176</v>
      </c>
      <c r="F592" t="s">
        <v>113</v>
      </c>
      <c r="G592" t="s">
        <v>109</v>
      </c>
      <c r="H592">
        <v>1</v>
      </c>
      <c r="I592" s="9">
        <v>0</v>
      </c>
      <c r="J592">
        <v>1</v>
      </c>
      <c r="L592">
        <v>1739219</v>
      </c>
      <c r="M592" t="s">
        <v>7</v>
      </c>
      <c r="N592" t="s">
        <v>494</v>
      </c>
      <c r="O592" s="9">
        <v>0</v>
      </c>
      <c r="P592">
        <v>1740200</v>
      </c>
      <c r="Q592" t="s">
        <v>116</v>
      </c>
      <c r="S592" s="9">
        <v>0</v>
      </c>
      <c r="T592" s="10" t="s">
        <v>280</v>
      </c>
      <c r="U592">
        <v>1740200</v>
      </c>
      <c r="V592">
        <v>1</v>
      </c>
      <c r="W592" t="s">
        <v>118</v>
      </c>
      <c r="X592" t="s">
        <v>119</v>
      </c>
      <c r="Y592">
        <v>514</v>
      </c>
      <c r="Z592" s="16">
        <v>2787.02</v>
      </c>
      <c r="AA592">
        <v>1</v>
      </c>
      <c r="AB592" s="10">
        <v>2787.02</v>
      </c>
      <c r="AC592" t="s">
        <v>120</v>
      </c>
      <c r="AD592" t="s">
        <v>589</v>
      </c>
      <c r="AE592" t="s">
        <v>109</v>
      </c>
      <c r="AF592" t="s">
        <v>121</v>
      </c>
      <c r="AI592">
        <v>0</v>
      </c>
      <c r="AJ592">
        <v>16266.667508590001</v>
      </c>
      <c r="AK592">
        <v>12</v>
      </c>
      <c r="AL592" t="s">
        <v>7</v>
      </c>
      <c r="AM592" t="s">
        <v>120</v>
      </c>
      <c r="AN592" s="9">
        <v>0</v>
      </c>
      <c r="AO592" t="s">
        <v>122</v>
      </c>
      <c r="AP592" t="s">
        <v>7</v>
      </c>
      <c r="AQ592">
        <v>1</v>
      </c>
      <c r="AR592">
        <v>1</v>
      </c>
      <c r="AT592" t="s">
        <v>123</v>
      </c>
      <c r="AU592" t="s">
        <v>113</v>
      </c>
      <c r="AW592" t="s">
        <v>7</v>
      </c>
      <c r="AX592" t="s">
        <v>120</v>
      </c>
      <c r="BA592">
        <v>2787.02</v>
      </c>
      <c r="BB592" t="s">
        <v>120</v>
      </c>
      <c r="BC592">
        <v>0</v>
      </c>
      <c r="BE592" t="s">
        <v>125</v>
      </c>
      <c r="BF592">
        <v>1</v>
      </c>
      <c r="BG592">
        <v>19717</v>
      </c>
      <c r="BH592">
        <v>1005199</v>
      </c>
      <c r="BI592" t="s">
        <v>109</v>
      </c>
      <c r="BJ592" t="s">
        <v>126</v>
      </c>
      <c r="BL592" t="s">
        <v>127</v>
      </c>
      <c r="BM592" t="s">
        <v>128</v>
      </c>
      <c r="BN592" t="s">
        <v>129</v>
      </c>
      <c r="BO592">
        <v>85948</v>
      </c>
      <c r="BQ592">
        <v>0</v>
      </c>
      <c r="BR592">
        <v>439936</v>
      </c>
      <c r="BS592" t="s">
        <v>130</v>
      </c>
      <c r="BT592">
        <v>0</v>
      </c>
      <c r="BU592" t="s">
        <v>109</v>
      </c>
      <c r="BV592">
        <v>0</v>
      </c>
      <c r="BW592">
        <v>11.99999</v>
      </c>
      <c r="BX592" t="s">
        <v>492</v>
      </c>
      <c r="BY592" t="s">
        <v>590</v>
      </c>
      <c r="BZ592" t="s">
        <v>589</v>
      </c>
      <c r="CA592" t="s">
        <v>132</v>
      </c>
      <c r="CD592" t="s">
        <v>590</v>
      </c>
      <c r="CE592" t="s">
        <v>591</v>
      </c>
      <c r="CF592" t="s">
        <v>172</v>
      </c>
      <c r="CG592" t="s">
        <v>135</v>
      </c>
      <c r="CI592" t="s">
        <v>497</v>
      </c>
      <c r="CM592" t="s">
        <v>7</v>
      </c>
    </row>
    <row r="593" spans="1:91">
      <c r="A593" t="s">
        <v>109</v>
      </c>
      <c r="B593" t="s">
        <v>110</v>
      </c>
      <c r="C593" t="s">
        <v>111</v>
      </c>
      <c r="D593" t="s">
        <v>112</v>
      </c>
      <c r="F593" t="s">
        <v>113</v>
      </c>
      <c r="G593" t="s">
        <v>109</v>
      </c>
      <c r="H593">
        <v>1</v>
      </c>
      <c r="I593" s="9">
        <v>0</v>
      </c>
      <c r="J593">
        <v>1</v>
      </c>
      <c r="L593">
        <v>1742873</v>
      </c>
      <c r="M593" t="s">
        <v>7</v>
      </c>
      <c r="N593" t="s">
        <v>445</v>
      </c>
      <c r="O593" s="9">
        <v>0</v>
      </c>
      <c r="P593">
        <v>1747328</v>
      </c>
      <c r="Q593" t="s">
        <v>116</v>
      </c>
      <c r="S593" s="9">
        <v>0</v>
      </c>
      <c r="T593" s="10" t="s">
        <v>280</v>
      </c>
      <c r="U593">
        <v>1747328</v>
      </c>
      <c r="V593">
        <v>1</v>
      </c>
      <c r="W593" t="s">
        <v>118</v>
      </c>
      <c r="X593" t="s">
        <v>119</v>
      </c>
      <c r="Y593">
        <v>0</v>
      </c>
      <c r="Z593" s="16">
        <v>-178238.48</v>
      </c>
      <c r="AA593">
        <v>1</v>
      </c>
      <c r="AB593" s="10">
        <v>-178238.48</v>
      </c>
      <c r="AC593" t="s">
        <v>120</v>
      </c>
      <c r="AF593" t="s">
        <v>121</v>
      </c>
      <c r="AI593">
        <v>0</v>
      </c>
      <c r="AJ593" s="9">
        <v>0</v>
      </c>
      <c r="AK593" s="9">
        <v>0</v>
      </c>
      <c r="AL593" t="s">
        <v>7</v>
      </c>
      <c r="AM593" t="s">
        <v>120</v>
      </c>
      <c r="AN593" s="9">
        <v>0</v>
      </c>
      <c r="AO593" t="s">
        <v>122</v>
      </c>
      <c r="AP593" t="s">
        <v>7</v>
      </c>
      <c r="AQ593">
        <v>1</v>
      </c>
      <c r="AR593">
        <v>1</v>
      </c>
      <c r="AT593" t="s">
        <v>123</v>
      </c>
      <c r="AU593" t="s">
        <v>124</v>
      </c>
      <c r="AX593" t="s">
        <v>120</v>
      </c>
      <c r="BA593">
        <v>-178238.48</v>
      </c>
      <c r="BB593" t="s">
        <v>120</v>
      </c>
      <c r="BC593">
        <v>0</v>
      </c>
      <c r="BE593" t="s">
        <v>125</v>
      </c>
      <c r="BF593">
        <v>1</v>
      </c>
      <c r="BG593">
        <v>19717</v>
      </c>
      <c r="BH593">
        <v>1005199</v>
      </c>
      <c r="BI593" t="s">
        <v>109</v>
      </c>
      <c r="BJ593" t="s">
        <v>126</v>
      </c>
      <c r="BL593" t="s">
        <v>127</v>
      </c>
      <c r="BM593" t="s">
        <v>128</v>
      </c>
      <c r="BN593" t="s">
        <v>129</v>
      </c>
      <c r="BO593">
        <v>85948</v>
      </c>
      <c r="BQ593">
        <v>0</v>
      </c>
      <c r="BR593">
        <v>527035</v>
      </c>
      <c r="BS593" t="s">
        <v>130</v>
      </c>
      <c r="BT593">
        <v>0</v>
      </c>
      <c r="BU593" t="s">
        <v>109</v>
      </c>
      <c r="BV593">
        <v>0</v>
      </c>
      <c r="BW593" s="9">
        <v>0</v>
      </c>
      <c r="BX593" t="s">
        <v>451</v>
      </c>
      <c r="BY593" t="s">
        <v>595</v>
      </c>
      <c r="BZ593" t="s">
        <v>109</v>
      </c>
      <c r="CA593" t="s">
        <v>149</v>
      </c>
      <c r="CD593" t="s">
        <v>595</v>
      </c>
      <c r="CE593" t="s">
        <v>133</v>
      </c>
      <c r="CF593" t="s">
        <v>172</v>
      </c>
      <c r="CG593" t="s">
        <v>135</v>
      </c>
      <c r="CI593" t="s">
        <v>281</v>
      </c>
      <c r="CM593" t="s">
        <v>7</v>
      </c>
    </row>
    <row r="594" spans="1:91">
      <c r="A594" t="s">
        <v>109</v>
      </c>
      <c r="B594" t="s">
        <v>110</v>
      </c>
      <c r="C594" t="s">
        <v>111</v>
      </c>
      <c r="D594" t="s">
        <v>112</v>
      </c>
      <c r="F594" t="s">
        <v>113</v>
      </c>
      <c r="G594" t="s">
        <v>109</v>
      </c>
      <c r="H594">
        <v>1</v>
      </c>
      <c r="I594" s="9">
        <v>0</v>
      </c>
      <c r="J594">
        <v>1</v>
      </c>
      <c r="L594">
        <v>1739119</v>
      </c>
      <c r="M594" t="s">
        <v>7</v>
      </c>
      <c r="N594" t="s">
        <v>451</v>
      </c>
      <c r="O594" s="9">
        <v>0</v>
      </c>
      <c r="P594">
        <v>1740010</v>
      </c>
      <c r="Q594" t="s">
        <v>116</v>
      </c>
      <c r="S594" s="9">
        <v>0</v>
      </c>
      <c r="T594" s="10" t="s">
        <v>272</v>
      </c>
      <c r="U594">
        <v>1740010</v>
      </c>
      <c r="V594">
        <v>1</v>
      </c>
      <c r="W594" t="s">
        <v>118</v>
      </c>
      <c r="X594" t="s">
        <v>119</v>
      </c>
      <c r="Y594">
        <v>0</v>
      </c>
      <c r="Z594" s="16">
        <v>-281.61</v>
      </c>
      <c r="AA594">
        <v>1</v>
      </c>
      <c r="AB594" s="10">
        <v>-281.61</v>
      </c>
      <c r="AC594" t="s">
        <v>120</v>
      </c>
      <c r="AF594" t="s">
        <v>121</v>
      </c>
      <c r="AI594">
        <v>0</v>
      </c>
      <c r="AJ594" s="9">
        <v>0</v>
      </c>
      <c r="AK594" s="9">
        <v>0</v>
      </c>
      <c r="AL594" t="s">
        <v>7</v>
      </c>
      <c r="AM594" t="s">
        <v>120</v>
      </c>
      <c r="AN594" s="9">
        <v>0</v>
      </c>
      <c r="AO594" t="s">
        <v>122</v>
      </c>
      <c r="AP594" t="s">
        <v>7</v>
      </c>
      <c r="AQ594">
        <v>1</v>
      </c>
      <c r="AR594">
        <v>1</v>
      </c>
      <c r="AT594" t="s">
        <v>123</v>
      </c>
      <c r="AU594" t="s">
        <v>124</v>
      </c>
      <c r="AX594" t="s">
        <v>122</v>
      </c>
      <c r="BA594">
        <v>-281.61</v>
      </c>
      <c r="BB594" t="s">
        <v>120</v>
      </c>
      <c r="BC594">
        <v>0</v>
      </c>
      <c r="BE594" t="s">
        <v>125</v>
      </c>
      <c r="BF594">
        <v>1</v>
      </c>
      <c r="BG594">
        <v>19717</v>
      </c>
      <c r="BH594">
        <v>1005199</v>
      </c>
      <c r="BI594" t="s">
        <v>109</v>
      </c>
      <c r="BJ594" t="s">
        <v>126</v>
      </c>
      <c r="BL594" t="s">
        <v>127</v>
      </c>
      <c r="BM594" t="s">
        <v>128</v>
      </c>
      <c r="BN594" t="s">
        <v>129</v>
      </c>
      <c r="BO594">
        <v>85948</v>
      </c>
      <c r="BQ594">
        <v>1370</v>
      </c>
      <c r="BR594">
        <v>526471</v>
      </c>
      <c r="BS594" t="s">
        <v>130</v>
      </c>
      <c r="BT594">
        <v>0</v>
      </c>
      <c r="BU594" t="s">
        <v>109</v>
      </c>
      <c r="BV594">
        <v>0</v>
      </c>
      <c r="BW594" s="9">
        <v>0</v>
      </c>
      <c r="BX594" t="s">
        <v>190</v>
      </c>
      <c r="BY594" t="s">
        <v>554</v>
      </c>
      <c r="BZ594" t="s">
        <v>109</v>
      </c>
      <c r="CA594" t="s">
        <v>132</v>
      </c>
      <c r="CD594" t="s">
        <v>554</v>
      </c>
      <c r="CE594" t="s">
        <v>133</v>
      </c>
      <c r="CF594" t="s">
        <v>172</v>
      </c>
      <c r="CG594" t="s">
        <v>135</v>
      </c>
      <c r="CI594" t="s">
        <v>278</v>
      </c>
      <c r="CM594" t="s">
        <v>7</v>
      </c>
    </row>
    <row r="595" spans="1:91">
      <c r="A595" t="s">
        <v>109</v>
      </c>
      <c r="B595" t="s">
        <v>110</v>
      </c>
      <c r="C595" t="s">
        <v>111</v>
      </c>
      <c r="D595" t="s">
        <v>168</v>
      </c>
      <c r="F595" t="s">
        <v>113</v>
      </c>
      <c r="G595" t="s">
        <v>109</v>
      </c>
      <c r="H595">
        <v>1</v>
      </c>
      <c r="I595" s="9">
        <v>0</v>
      </c>
      <c r="J595">
        <v>1</v>
      </c>
      <c r="L595">
        <v>1735213</v>
      </c>
      <c r="M595" t="s">
        <v>7</v>
      </c>
      <c r="N595" t="s">
        <v>443</v>
      </c>
      <c r="O595" s="9">
        <v>0</v>
      </c>
      <c r="P595">
        <v>1734614</v>
      </c>
      <c r="Q595" t="s">
        <v>116</v>
      </c>
      <c r="S595" s="9">
        <v>0</v>
      </c>
      <c r="T595" s="10" t="s">
        <v>428</v>
      </c>
      <c r="U595">
        <v>1734614</v>
      </c>
      <c r="V595">
        <v>3</v>
      </c>
      <c r="W595" t="s">
        <v>200</v>
      </c>
      <c r="X595" t="s">
        <v>119</v>
      </c>
      <c r="Y595">
        <v>0</v>
      </c>
      <c r="Z595" s="16">
        <v>-2000000</v>
      </c>
      <c r="AA595">
        <v>1</v>
      </c>
      <c r="AB595" s="10">
        <v>-2000000</v>
      </c>
      <c r="AC595" t="s">
        <v>120</v>
      </c>
      <c r="AF595" t="s">
        <v>429</v>
      </c>
      <c r="AI595">
        <v>0</v>
      </c>
      <c r="AJ595">
        <v>16500000</v>
      </c>
      <c r="AK595" s="9">
        <v>0</v>
      </c>
      <c r="AL595" t="s">
        <v>7</v>
      </c>
      <c r="AM595" t="s">
        <v>120</v>
      </c>
      <c r="AN595" s="9">
        <v>0</v>
      </c>
      <c r="AO595" t="s">
        <v>122</v>
      </c>
      <c r="AP595" t="s">
        <v>7</v>
      </c>
      <c r="AQ595">
        <v>1</v>
      </c>
      <c r="AR595">
        <v>1</v>
      </c>
      <c r="AS595" t="s">
        <v>513</v>
      </c>
      <c r="AT595" t="s">
        <v>123</v>
      </c>
      <c r="AU595" t="s">
        <v>124</v>
      </c>
      <c r="AW595" t="s">
        <v>7</v>
      </c>
      <c r="AX595" t="s">
        <v>122</v>
      </c>
      <c r="BA595">
        <v>-2000000</v>
      </c>
      <c r="BB595" t="s">
        <v>120</v>
      </c>
      <c r="BC595">
        <v>0</v>
      </c>
      <c r="BE595" t="s">
        <v>125</v>
      </c>
      <c r="BF595">
        <v>1</v>
      </c>
      <c r="BG595">
        <v>19717</v>
      </c>
      <c r="BH595">
        <v>1005199</v>
      </c>
      <c r="BI595" t="s">
        <v>109</v>
      </c>
      <c r="BJ595" t="s">
        <v>126</v>
      </c>
      <c r="BL595" t="s">
        <v>127</v>
      </c>
      <c r="BM595" t="s">
        <v>128</v>
      </c>
      <c r="BN595" t="s">
        <v>129</v>
      </c>
      <c r="BO595">
        <v>85948</v>
      </c>
      <c r="BQ595">
        <v>1370</v>
      </c>
      <c r="BR595">
        <v>405938</v>
      </c>
      <c r="BS595" t="s">
        <v>130</v>
      </c>
      <c r="BT595">
        <v>3415</v>
      </c>
      <c r="BU595" t="s">
        <v>109</v>
      </c>
      <c r="BV595">
        <v>0</v>
      </c>
      <c r="BW595" s="9">
        <v>0</v>
      </c>
      <c r="BX595" t="s">
        <v>645</v>
      </c>
      <c r="BY595" t="s">
        <v>518</v>
      </c>
      <c r="BZ595" t="s">
        <v>432</v>
      </c>
      <c r="CA595" t="s">
        <v>132</v>
      </c>
      <c r="CD595" t="s">
        <v>518</v>
      </c>
      <c r="CE595" t="s">
        <v>133</v>
      </c>
      <c r="CF595" t="s">
        <v>434</v>
      </c>
      <c r="CG595" t="s">
        <v>435</v>
      </c>
      <c r="CH595" t="s">
        <v>646</v>
      </c>
      <c r="CI595" t="s">
        <v>437</v>
      </c>
      <c r="CJ595" t="s">
        <v>155</v>
      </c>
      <c r="CM595" t="s">
        <v>7</v>
      </c>
    </row>
    <row r="596" spans="1:91">
      <c r="A596" t="s">
        <v>109</v>
      </c>
      <c r="B596" t="s">
        <v>110</v>
      </c>
      <c r="C596" t="s">
        <v>111</v>
      </c>
      <c r="F596" t="s">
        <v>113</v>
      </c>
      <c r="G596" t="s">
        <v>109</v>
      </c>
      <c r="H596">
        <v>1</v>
      </c>
      <c r="I596" s="9">
        <v>0</v>
      </c>
      <c r="J596">
        <v>1</v>
      </c>
      <c r="K596" t="s">
        <v>315</v>
      </c>
      <c r="L596">
        <v>1734427</v>
      </c>
      <c r="M596" t="s">
        <v>7</v>
      </c>
      <c r="N596" t="s">
        <v>11</v>
      </c>
      <c r="O596" s="9">
        <v>0</v>
      </c>
      <c r="P596">
        <v>1733828</v>
      </c>
      <c r="R596" t="s">
        <v>318</v>
      </c>
      <c r="S596" s="9">
        <v>0</v>
      </c>
      <c r="T596" s="10" t="s">
        <v>145</v>
      </c>
      <c r="U596">
        <v>1733828</v>
      </c>
      <c r="V596">
        <v>2</v>
      </c>
      <c r="Y596">
        <v>0</v>
      </c>
      <c r="Z596" s="16">
        <v>568529.32999999996</v>
      </c>
      <c r="AA596">
        <v>1</v>
      </c>
      <c r="AB596" s="10">
        <v>568529.32999999996</v>
      </c>
      <c r="AC596" t="s">
        <v>120</v>
      </c>
      <c r="AF596" t="s">
        <v>146</v>
      </c>
      <c r="AI596">
        <v>0</v>
      </c>
      <c r="AJ596" s="9">
        <v>0</v>
      </c>
      <c r="AK596" s="9">
        <v>0</v>
      </c>
      <c r="AL596" t="s">
        <v>7</v>
      </c>
      <c r="AM596" t="s">
        <v>120</v>
      </c>
      <c r="AN596" s="9">
        <v>0</v>
      </c>
      <c r="AO596" t="s">
        <v>122</v>
      </c>
      <c r="AQ596">
        <v>0</v>
      </c>
      <c r="AR596" s="9">
        <v>0</v>
      </c>
      <c r="AT596" t="s">
        <v>123</v>
      </c>
      <c r="AU596" t="s">
        <v>124</v>
      </c>
      <c r="AX596" t="s">
        <v>120</v>
      </c>
      <c r="BA596">
        <v>0</v>
      </c>
      <c r="BB596" t="s">
        <v>120</v>
      </c>
      <c r="BC596">
        <v>0</v>
      </c>
      <c r="BE596" t="s">
        <v>125</v>
      </c>
      <c r="BF596">
        <v>1</v>
      </c>
      <c r="BG596">
        <v>19717</v>
      </c>
      <c r="BH596">
        <v>1005199</v>
      </c>
      <c r="BI596" t="s">
        <v>109</v>
      </c>
      <c r="BJ596" t="s">
        <v>126</v>
      </c>
      <c r="BL596" t="s">
        <v>127</v>
      </c>
      <c r="BM596" t="s">
        <v>128</v>
      </c>
      <c r="BN596" t="s">
        <v>129</v>
      </c>
      <c r="BO596">
        <v>85948</v>
      </c>
      <c r="BQ596">
        <v>1411</v>
      </c>
      <c r="BR596">
        <v>724682</v>
      </c>
      <c r="BS596" t="s">
        <v>130</v>
      </c>
      <c r="BT596">
        <v>2663</v>
      </c>
      <c r="BU596" t="s">
        <v>109</v>
      </c>
      <c r="BV596">
        <v>0</v>
      </c>
      <c r="BW596" s="9">
        <v>0</v>
      </c>
      <c r="BX596" t="s">
        <v>330</v>
      </c>
      <c r="BZ596" t="s">
        <v>109</v>
      </c>
      <c r="CA596" t="s">
        <v>149</v>
      </c>
      <c r="CD596" t="s">
        <v>331</v>
      </c>
      <c r="CE596" t="s">
        <v>109</v>
      </c>
      <c r="CF596" t="s">
        <v>151</v>
      </c>
      <c r="CG596" t="s">
        <v>152</v>
      </c>
      <c r="CH596" t="s">
        <v>332</v>
      </c>
      <c r="CI596" t="s">
        <v>165</v>
      </c>
      <c r="CJ596" t="s">
        <v>155</v>
      </c>
      <c r="CM596" t="s">
        <v>316</v>
      </c>
    </row>
    <row r="597" spans="1:91">
      <c r="A597" t="s">
        <v>109</v>
      </c>
      <c r="B597" t="s">
        <v>174</v>
      </c>
      <c r="C597" t="s">
        <v>175</v>
      </c>
      <c r="D597" t="s">
        <v>197</v>
      </c>
      <c r="E597" t="s">
        <v>349</v>
      </c>
      <c r="F597" t="s">
        <v>113</v>
      </c>
      <c r="G597" t="s">
        <v>109</v>
      </c>
      <c r="H597">
        <v>1</v>
      </c>
      <c r="I597" s="9">
        <v>0</v>
      </c>
      <c r="J597">
        <v>1</v>
      </c>
      <c r="L597">
        <v>1747753</v>
      </c>
      <c r="M597" t="s">
        <v>7</v>
      </c>
      <c r="N597" t="s">
        <v>438</v>
      </c>
      <c r="O597" s="9">
        <v>0</v>
      </c>
      <c r="P597">
        <v>1755400</v>
      </c>
      <c r="Q597" t="s">
        <v>116</v>
      </c>
      <c r="S597">
        <v>3.63</v>
      </c>
      <c r="T597" s="10" t="s">
        <v>250</v>
      </c>
      <c r="U597">
        <v>1755400</v>
      </c>
      <c r="V597">
        <v>1</v>
      </c>
      <c r="W597" t="s">
        <v>200</v>
      </c>
      <c r="X597" t="s">
        <v>137</v>
      </c>
      <c r="Y597">
        <v>3</v>
      </c>
      <c r="Z597" s="16">
        <v>-37893.078013439997</v>
      </c>
      <c r="AA597">
        <v>1</v>
      </c>
      <c r="AB597" s="10">
        <v>-37893.078013439997</v>
      </c>
      <c r="AC597" t="s">
        <v>122</v>
      </c>
      <c r="AD597" t="s">
        <v>109</v>
      </c>
      <c r="AE597" t="s">
        <v>133</v>
      </c>
      <c r="AF597" t="s">
        <v>121</v>
      </c>
      <c r="AG597" t="s">
        <v>109</v>
      </c>
      <c r="AH597" t="s">
        <v>109</v>
      </c>
      <c r="AI597">
        <v>0.02</v>
      </c>
      <c r="AJ597">
        <v>-124579982.51000001</v>
      </c>
      <c r="AK597">
        <v>3.65</v>
      </c>
      <c r="AL597" t="s">
        <v>7</v>
      </c>
      <c r="AM597" t="s">
        <v>122</v>
      </c>
      <c r="AN597" s="9">
        <v>0</v>
      </c>
      <c r="AO597" t="s">
        <v>120</v>
      </c>
      <c r="AP597" t="s">
        <v>7</v>
      </c>
      <c r="AQ597">
        <v>1</v>
      </c>
      <c r="AR597">
        <v>1</v>
      </c>
      <c r="AS597" t="s">
        <v>133</v>
      </c>
      <c r="AT597" t="s">
        <v>123</v>
      </c>
      <c r="AU597" t="s">
        <v>350</v>
      </c>
      <c r="AV597" t="s">
        <v>439</v>
      </c>
      <c r="AW597" t="s">
        <v>7</v>
      </c>
      <c r="AX597" t="s">
        <v>120</v>
      </c>
      <c r="AY597" t="s">
        <v>109</v>
      </c>
      <c r="BA597">
        <v>-37893.078012999998</v>
      </c>
      <c r="BB597" t="s">
        <v>120</v>
      </c>
      <c r="BC597">
        <v>0</v>
      </c>
      <c r="BD597" t="s">
        <v>440</v>
      </c>
      <c r="BE597" t="s">
        <v>125</v>
      </c>
      <c r="BF597">
        <v>1</v>
      </c>
      <c r="BG597">
        <v>19717</v>
      </c>
      <c r="BH597">
        <v>1005199</v>
      </c>
      <c r="BI597" t="s">
        <v>109</v>
      </c>
      <c r="BJ597" t="s">
        <v>126</v>
      </c>
      <c r="BL597" t="s">
        <v>127</v>
      </c>
      <c r="BM597" t="s">
        <v>128</v>
      </c>
      <c r="BN597" t="s">
        <v>129</v>
      </c>
      <c r="BO597">
        <v>85948</v>
      </c>
      <c r="BQ597">
        <v>0</v>
      </c>
      <c r="BR597">
        <v>758430</v>
      </c>
      <c r="BS597" t="s">
        <v>130</v>
      </c>
      <c r="BT597">
        <v>0</v>
      </c>
      <c r="BU597" t="s">
        <v>109</v>
      </c>
      <c r="BV597">
        <v>0</v>
      </c>
      <c r="BW597">
        <v>3.65</v>
      </c>
      <c r="BX597" t="s">
        <v>17</v>
      </c>
      <c r="BY597" t="s">
        <v>254</v>
      </c>
      <c r="BZ597" t="s">
        <v>109</v>
      </c>
      <c r="CA597" t="s">
        <v>149</v>
      </c>
      <c r="CD597" t="s">
        <v>109</v>
      </c>
      <c r="CE597" t="s">
        <v>133</v>
      </c>
      <c r="CF597" t="s">
        <v>172</v>
      </c>
      <c r="CG597" t="s">
        <v>135</v>
      </c>
      <c r="CI597" t="s">
        <v>441</v>
      </c>
      <c r="CJ597" t="s">
        <v>155</v>
      </c>
      <c r="CM597" t="s">
        <v>7</v>
      </c>
    </row>
    <row r="598" spans="1:91">
      <c r="A598" t="s">
        <v>109</v>
      </c>
      <c r="B598" t="s">
        <v>174</v>
      </c>
      <c r="C598" t="s">
        <v>175</v>
      </c>
      <c r="D598" t="s">
        <v>197</v>
      </c>
      <c r="E598" t="s">
        <v>349</v>
      </c>
      <c r="F598" t="s">
        <v>113</v>
      </c>
      <c r="G598" t="s">
        <v>109</v>
      </c>
      <c r="H598">
        <v>1</v>
      </c>
      <c r="I598" s="9">
        <v>0</v>
      </c>
      <c r="J598">
        <v>1</v>
      </c>
      <c r="L598">
        <v>1747752</v>
      </c>
      <c r="M598" t="s">
        <v>7</v>
      </c>
      <c r="N598" t="s">
        <v>17</v>
      </c>
      <c r="O598" s="9">
        <v>0</v>
      </c>
      <c r="P598">
        <v>1755399</v>
      </c>
      <c r="Q598" t="s">
        <v>116</v>
      </c>
      <c r="S598">
        <v>3.63</v>
      </c>
      <c r="T598" s="10" t="s">
        <v>250</v>
      </c>
      <c r="U598">
        <v>1755399</v>
      </c>
      <c r="V598">
        <v>1</v>
      </c>
      <c r="W598" t="s">
        <v>200</v>
      </c>
      <c r="X598" t="s">
        <v>137</v>
      </c>
      <c r="Y598">
        <v>3</v>
      </c>
      <c r="Z598" s="16">
        <v>-1792344.3178459101</v>
      </c>
      <c r="AA598">
        <v>1</v>
      </c>
      <c r="AB598" s="10">
        <v>-1792344.3178459101</v>
      </c>
      <c r="AC598" t="s">
        <v>122</v>
      </c>
      <c r="AD598" t="s">
        <v>109</v>
      </c>
      <c r="AE598" t="s">
        <v>133</v>
      </c>
      <c r="AF598" t="s">
        <v>121</v>
      </c>
      <c r="AG598" t="s">
        <v>109</v>
      </c>
      <c r="AH598" t="s">
        <v>109</v>
      </c>
      <c r="AI598">
        <v>0.32</v>
      </c>
      <c r="AJ598">
        <v>-5445096661.8124704</v>
      </c>
      <c r="AK598">
        <v>3.95</v>
      </c>
      <c r="AL598" t="s">
        <v>7</v>
      </c>
      <c r="AM598" t="s">
        <v>122</v>
      </c>
      <c r="AN598" s="9">
        <v>0</v>
      </c>
      <c r="AO598" t="s">
        <v>120</v>
      </c>
      <c r="AP598" t="s">
        <v>7</v>
      </c>
      <c r="AQ598">
        <v>1</v>
      </c>
      <c r="AR598">
        <v>1</v>
      </c>
      <c r="AS598" t="s">
        <v>133</v>
      </c>
      <c r="AT598" t="s">
        <v>123</v>
      </c>
      <c r="AU598" t="s">
        <v>350</v>
      </c>
      <c r="AV598" t="s">
        <v>439</v>
      </c>
      <c r="AW598" t="s">
        <v>7</v>
      </c>
      <c r="AX598" t="s">
        <v>122</v>
      </c>
      <c r="AY598" t="s">
        <v>109</v>
      </c>
      <c r="BA598">
        <v>-1792344.317846</v>
      </c>
      <c r="BB598" t="s">
        <v>120</v>
      </c>
      <c r="BC598">
        <v>0</v>
      </c>
      <c r="BD598" t="s">
        <v>440</v>
      </c>
      <c r="BE598" t="s">
        <v>125</v>
      </c>
      <c r="BF598">
        <v>1</v>
      </c>
      <c r="BG598">
        <v>19717</v>
      </c>
      <c r="BH598">
        <v>1005199</v>
      </c>
      <c r="BI598" t="s">
        <v>109</v>
      </c>
      <c r="BJ598" t="s">
        <v>126</v>
      </c>
      <c r="BL598" t="s">
        <v>127</v>
      </c>
      <c r="BM598" t="s">
        <v>128</v>
      </c>
      <c r="BN598" t="s">
        <v>129</v>
      </c>
      <c r="BO598">
        <v>85948</v>
      </c>
      <c r="BQ598">
        <v>0</v>
      </c>
      <c r="BR598">
        <v>758446</v>
      </c>
      <c r="BS598" t="s">
        <v>130</v>
      </c>
      <c r="BT598">
        <v>0</v>
      </c>
      <c r="BU598" t="s">
        <v>109</v>
      </c>
      <c r="BV598">
        <v>0</v>
      </c>
      <c r="BW598">
        <v>3.95</v>
      </c>
      <c r="BX598" t="s">
        <v>438</v>
      </c>
      <c r="BY598" t="s">
        <v>254</v>
      </c>
      <c r="BZ598" t="s">
        <v>109</v>
      </c>
      <c r="CA598" t="s">
        <v>132</v>
      </c>
      <c r="CD598" t="s">
        <v>109</v>
      </c>
      <c r="CE598" t="s">
        <v>133</v>
      </c>
      <c r="CF598" t="s">
        <v>172</v>
      </c>
      <c r="CG598" t="s">
        <v>135</v>
      </c>
      <c r="CI598" t="s">
        <v>154</v>
      </c>
      <c r="CJ598" t="s">
        <v>155</v>
      </c>
      <c r="CM598" t="s">
        <v>7</v>
      </c>
    </row>
    <row r="599" spans="1:91">
      <c r="A599" t="s">
        <v>109</v>
      </c>
      <c r="B599" t="s">
        <v>174</v>
      </c>
      <c r="C599" t="s">
        <v>175</v>
      </c>
      <c r="D599" t="s">
        <v>197</v>
      </c>
      <c r="E599" t="s">
        <v>349</v>
      </c>
      <c r="F599" t="s">
        <v>113</v>
      </c>
      <c r="G599" t="s">
        <v>109</v>
      </c>
      <c r="H599">
        <v>1</v>
      </c>
      <c r="I599" s="9">
        <v>0</v>
      </c>
      <c r="J599">
        <v>1</v>
      </c>
      <c r="L599">
        <v>1735371</v>
      </c>
      <c r="M599" t="s">
        <v>7</v>
      </c>
      <c r="N599" t="s">
        <v>12</v>
      </c>
      <c r="O599" s="9">
        <v>0</v>
      </c>
      <c r="P599">
        <v>1734772</v>
      </c>
      <c r="Q599" t="s">
        <v>116</v>
      </c>
      <c r="S599">
        <v>3.63</v>
      </c>
      <c r="T599" s="10" t="s">
        <v>250</v>
      </c>
      <c r="U599">
        <v>1734772</v>
      </c>
      <c r="V599">
        <v>1</v>
      </c>
      <c r="W599" t="s">
        <v>200</v>
      </c>
      <c r="X599" t="s">
        <v>137</v>
      </c>
      <c r="Y599">
        <v>3</v>
      </c>
      <c r="Z599" s="16">
        <v>-8586.2522987100001</v>
      </c>
      <c r="AA599">
        <v>1</v>
      </c>
      <c r="AB599" s="10">
        <v>-8586.2522987100001</v>
      </c>
      <c r="AC599" t="s">
        <v>122</v>
      </c>
      <c r="AD599" t="s">
        <v>109</v>
      </c>
      <c r="AE599" t="s">
        <v>133</v>
      </c>
      <c r="AF599" t="s">
        <v>121</v>
      </c>
      <c r="AG599" t="s">
        <v>109</v>
      </c>
      <c r="AH599" t="s">
        <v>109</v>
      </c>
      <c r="AI599">
        <v>0.32</v>
      </c>
      <c r="AJ599">
        <v>-26084817.109999999</v>
      </c>
      <c r="AK599">
        <v>3.95</v>
      </c>
      <c r="AL599" t="s">
        <v>7</v>
      </c>
      <c r="AM599" t="s">
        <v>122</v>
      </c>
      <c r="AN599" s="9">
        <v>0</v>
      </c>
      <c r="AO599" t="s">
        <v>120</v>
      </c>
      <c r="AP599" t="s">
        <v>7</v>
      </c>
      <c r="AQ599">
        <v>1</v>
      </c>
      <c r="AR599">
        <v>1</v>
      </c>
      <c r="AS599" t="s">
        <v>133</v>
      </c>
      <c r="AT599" t="s">
        <v>123</v>
      </c>
      <c r="AU599" t="s">
        <v>350</v>
      </c>
      <c r="AV599" t="s">
        <v>439</v>
      </c>
      <c r="AW599" t="s">
        <v>7</v>
      </c>
      <c r="AX599" t="s">
        <v>122</v>
      </c>
      <c r="AY599" t="s">
        <v>109</v>
      </c>
      <c r="BA599">
        <v>-8586.2522989999998</v>
      </c>
      <c r="BB599" t="s">
        <v>120</v>
      </c>
      <c r="BC599">
        <v>0</v>
      </c>
      <c r="BD599" t="s">
        <v>440</v>
      </c>
      <c r="BE599" t="s">
        <v>125</v>
      </c>
      <c r="BF599">
        <v>1</v>
      </c>
      <c r="BG599">
        <v>19717</v>
      </c>
      <c r="BH599">
        <v>1005199</v>
      </c>
      <c r="BI599" t="s">
        <v>109</v>
      </c>
      <c r="BJ599" t="s">
        <v>126</v>
      </c>
      <c r="BL599" t="s">
        <v>127</v>
      </c>
      <c r="BM599" t="s">
        <v>128</v>
      </c>
      <c r="BN599" t="s">
        <v>129</v>
      </c>
      <c r="BO599">
        <v>85948</v>
      </c>
      <c r="BQ599">
        <v>0</v>
      </c>
      <c r="BR599">
        <v>758423</v>
      </c>
      <c r="BS599" t="s">
        <v>130</v>
      </c>
      <c r="BT599">
        <v>0</v>
      </c>
      <c r="BU599" t="s">
        <v>109</v>
      </c>
      <c r="BV599">
        <v>0</v>
      </c>
      <c r="BW599">
        <v>3.95</v>
      </c>
      <c r="BX599" t="s">
        <v>520</v>
      </c>
      <c r="BY599" t="s">
        <v>254</v>
      </c>
      <c r="BZ599" t="s">
        <v>109</v>
      </c>
      <c r="CA599" t="s">
        <v>132</v>
      </c>
      <c r="CD599" t="s">
        <v>109</v>
      </c>
      <c r="CE599" t="s">
        <v>133</v>
      </c>
      <c r="CF599" t="s">
        <v>172</v>
      </c>
      <c r="CG599" t="s">
        <v>135</v>
      </c>
      <c r="CI599" t="s">
        <v>165</v>
      </c>
      <c r="CJ599" t="s">
        <v>155</v>
      </c>
      <c r="CM599" t="s">
        <v>7</v>
      </c>
    </row>
    <row r="600" spans="1:91">
      <c r="A600" t="s">
        <v>109</v>
      </c>
      <c r="B600" t="s">
        <v>174</v>
      </c>
      <c r="C600" t="s">
        <v>175</v>
      </c>
      <c r="D600" t="s">
        <v>197</v>
      </c>
      <c r="E600" t="s">
        <v>349</v>
      </c>
      <c r="F600" t="s">
        <v>113</v>
      </c>
      <c r="G600" t="s">
        <v>109</v>
      </c>
      <c r="H600">
        <v>1</v>
      </c>
      <c r="I600" s="9">
        <v>0</v>
      </c>
      <c r="J600">
        <v>1</v>
      </c>
      <c r="L600">
        <v>1747074</v>
      </c>
      <c r="M600" t="s">
        <v>7</v>
      </c>
      <c r="N600" t="s">
        <v>469</v>
      </c>
      <c r="O600" s="9">
        <v>0</v>
      </c>
      <c r="P600">
        <v>1754721</v>
      </c>
      <c r="Q600" t="s">
        <v>116</v>
      </c>
      <c r="S600">
        <v>3.63</v>
      </c>
      <c r="T600" s="10" t="s">
        <v>250</v>
      </c>
      <c r="U600">
        <v>1754721</v>
      </c>
      <c r="V600">
        <v>1</v>
      </c>
      <c r="W600" t="s">
        <v>200</v>
      </c>
      <c r="X600" t="s">
        <v>137</v>
      </c>
      <c r="Y600">
        <v>3</v>
      </c>
      <c r="Z600" s="16">
        <v>-10137170.682186499</v>
      </c>
      <c r="AA600">
        <v>1</v>
      </c>
      <c r="AB600" s="15">
        <v>-10137170.682186499</v>
      </c>
      <c r="AC600" t="s">
        <v>122</v>
      </c>
      <c r="AD600" t="s">
        <v>109</v>
      </c>
      <c r="AE600" t="s">
        <v>133</v>
      </c>
      <c r="AF600" t="s">
        <v>121</v>
      </c>
      <c r="AG600" t="s">
        <v>109</v>
      </c>
      <c r="AH600" t="s">
        <v>109</v>
      </c>
      <c r="AI600">
        <v>0.32</v>
      </c>
      <c r="AJ600">
        <v>-30796467895.262199</v>
      </c>
      <c r="AK600">
        <v>3.95</v>
      </c>
      <c r="AL600" t="s">
        <v>7</v>
      </c>
      <c r="AM600" t="s">
        <v>122</v>
      </c>
      <c r="AN600" s="9">
        <v>0</v>
      </c>
      <c r="AO600" t="s">
        <v>120</v>
      </c>
      <c r="AP600" t="s">
        <v>7</v>
      </c>
      <c r="AQ600">
        <v>1</v>
      </c>
      <c r="AR600">
        <v>1</v>
      </c>
      <c r="AS600" t="s">
        <v>133</v>
      </c>
      <c r="AT600" t="s">
        <v>123</v>
      </c>
      <c r="AU600" t="s">
        <v>350</v>
      </c>
      <c r="AV600" t="s">
        <v>439</v>
      </c>
      <c r="AW600" t="s">
        <v>7</v>
      </c>
      <c r="AX600" t="s">
        <v>122</v>
      </c>
      <c r="AY600" t="s">
        <v>109</v>
      </c>
      <c r="BA600">
        <v>-10137170.682187</v>
      </c>
      <c r="BB600" t="s">
        <v>120</v>
      </c>
      <c r="BC600">
        <v>0</v>
      </c>
      <c r="BD600" t="s">
        <v>440</v>
      </c>
      <c r="BE600" t="s">
        <v>125</v>
      </c>
      <c r="BF600">
        <v>1</v>
      </c>
      <c r="BG600">
        <v>19717</v>
      </c>
      <c r="BH600">
        <v>1005199</v>
      </c>
      <c r="BI600" t="s">
        <v>109</v>
      </c>
      <c r="BJ600" t="s">
        <v>126</v>
      </c>
      <c r="BL600" t="s">
        <v>127</v>
      </c>
      <c r="BM600" t="s">
        <v>128</v>
      </c>
      <c r="BN600" t="s">
        <v>129</v>
      </c>
      <c r="BO600">
        <v>85948</v>
      </c>
      <c r="BQ600">
        <v>0</v>
      </c>
      <c r="BR600">
        <v>758441</v>
      </c>
      <c r="BS600" t="s">
        <v>130</v>
      </c>
      <c r="BT600">
        <v>0</v>
      </c>
      <c r="BU600" t="s">
        <v>109</v>
      </c>
      <c r="BV600">
        <v>0</v>
      </c>
      <c r="BW600">
        <v>3.95</v>
      </c>
      <c r="BX600" t="s">
        <v>438</v>
      </c>
      <c r="BY600" t="s">
        <v>254</v>
      </c>
      <c r="BZ600" t="s">
        <v>109</v>
      </c>
      <c r="CA600" t="s">
        <v>132</v>
      </c>
      <c r="CD600" t="s">
        <v>109</v>
      </c>
      <c r="CE600" t="s">
        <v>133</v>
      </c>
      <c r="CF600" t="s">
        <v>172</v>
      </c>
      <c r="CG600" t="s">
        <v>135</v>
      </c>
      <c r="CI600" t="s">
        <v>281</v>
      </c>
      <c r="CJ600" t="s">
        <v>155</v>
      </c>
      <c r="CM600" t="s">
        <v>7</v>
      </c>
    </row>
    <row r="601" spans="1:91">
      <c r="A601" t="s">
        <v>109</v>
      </c>
      <c r="B601" t="s">
        <v>174</v>
      </c>
      <c r="C601" t="s">
        <v>175</v>
      </c>
      <c r="D601" t="s">
        <v>197</v>
      </c>
      <c r="E601" t="s">
        <v>349</v>
      </c>
      <c r="F601" t="s">
        <v>113</v>
      </c>
      <c r="G601" t="s">
        <v>109</v>
      </c>
      <c r="H601">
        <v>1</v>
      </c>
      <c r="I601" s="9">
        <v>0</v>
      </c>
      <c r="J601">
        <v>1</v>
      </c>
      <c r="L601">
        <v>1747069</v>
      </c>
      <c r="M601" t="s">
        <v>7</v>
      </c>
      <c r="N601" t="s">
        <v>438</v>
      </c>
      <c r="O601" s="9">
        <v>0</v>
      </c>
      <c r="P601">
        <v>1754716</v>
      </c>
      <c r="Q601" t="s">
        <v>116</v>
      </c>
      <c r="S601">
        <v>3.63</v>
      </c>
      <c r="T601" s="10" t="s">
        <v>250</v>
      </c>
      <c r="U601">
        <v>1754716</v>
      </c>
      <c r="V601">
        <v>1</v>
      </c>
      <c r="W601" t="s">
        <v>200</v>
      </c>
      <c r="X601" t="s">
        <v>119</v>
      </c>
      <c r="Y601">
        <v>3</v>
      </c>
      <c r="Z601" s="16">
        <v>27861.68184628</v>
      </c>
      <c r="AA601">
        <v>1</v>
      </c>
      <c r="AB601" s="10">
        <v>27861.68184628</v>
      </c>
      <c r="AC601" t="s">
        <v>122</v>
      </c>
      <c r="AD601" t="s">
        <v>109</v>
      </c>
      <c r="AE601" t="s">
        <v>133</v>
      </c>
      <c r="AF601" t="s">
        <v>121</v>
      </c>
      <c r="AG601" t="s">
        <v>109</v>
      </c>
      <c r="AH601" t="s">
        <v>109</v>
      </c>
      <c r="AI601">
        <v>0.32</v>
      </c>
      <c r="AJ601">
        <v>84643084.090000004</v>
      </c>
      <c r="AK601">
        <v>3.95</v>
      </c>
      <c r="AL601" t="s">
        <v>7</v>
      </c>
      <c r="AM601" t="s">
        <v>122</v>
      </c>
      <c r="AN601" s="9">
        <v>0</v>
      </c>
      <c r="AO601" t="s">
        <v>120</v>
      </c>
      <c r="AP601" t="s">
        <v>7</v>
      </c>
      <c r="AQ601">
        <v>1</v>
      </c>
      <c r="AR601">
        <v>1</v>
      </c>
      <c r="AS601" t="s">
        <v>133</v>
      </c>
      <c r="AT601" t="s">
        <v>123</v>
      </c>
      <c r="AU601" t="s">
        <v>350</v>
      </c>
      <c r="AV601" t="s">
        <v>439</v>
      </c>
      <c r="AW601" t="s">
        <v>7</v>
      </c>
      <c r="AX601" t="s">
        <v>122</v>
      </c>
      <c r="AY601" t="s">
        <v>109</v>
      </c>
      <c r="BA601">
        <v>27861.681845999999</v>
      </c>
      <c r="BB601" t="s">
        <v>120</v>
      </c>
      <c r="BC601">
        <v>0</v>
      </c>
      <c r="BD601" t="s">
        <v>440</v>
      </c>
      <c r="BE601" t="s">
        <v>125</v>
      </c>
      <c r="BF601">
        <v>1</v>
      </c>
      <c r="BG601">
        <v>19717</v>
      </c>
      <c r="BH601">
        <v>1005199</v>
      </c>
      <c r="BI601" t="s">
        <v>109</v>
      </c>
      <c r="BJ601" t="s">
        <v>126</v>
      </c>
      <c r="BL601" t="s">
        <v>127</v>
      </c>
      <c r="BM601" t="s">
        <v>128</v>
      </c>
      <c r="BN601" t="s">
        <v>129</v>
      </c>
      <c r="BO601">
        <v>85948</v>
      </c>
      <c r="BQ601">
        <v>0</v>
      </c>
      <c r="BR601">
        <v>758406</v>
      </c>
      <c r="BS601" t="s">
        <v>130</v>
      </c>
      <c r="BT601">
        <v>0</v>
      </c>
      <c r="BU601" t="s">
        <v>109</v>
      </c>
      <c r="BV601">
        <v>0</v>
      </c>
      <c r="BW601">
        <v>3.95</v>
      </c>
      <c r="BX601" t="s">
        <v>268</v>
      </c>
      <c r="BY601" t="s">
        <v>254</v>
      </c>
      <c r="BZ601" t="s">
        <v>109</v>
      </c>
      <c r="CA601" t="s">
        <v>149</v>
      </c>
      <c r="CD601" t="s">
        <v>109</v>
      </c>
      <c r="CE601" t="s">
        <v>133</v>
      </c>
      <c r="CF601" t="s">
        <v>172</v>
      </c>
      <c r="CG601" t="s">
        <v>135</v>
      </c>
      <c r="CI601" t="s">
        <v>441</v>
      </c>
      <c r="CJ601" t="s">
        <v>155</v>
      </c>
      <c r="CM601" t="s">
        <v>7</v>
      </c>
    </row>
    <row r="602" spans="1:91">
      <c r="A602" t="s">
        <v>109</v>
      </c>
      <c r="B602" t="s">
        <v>156</v>
      </c>
      <c r="C602" t="s">
        <v>111</v>
      </c>
      <c r="D602" t="s">
        <v>157</v>
      </c>
      <c r="E602" t="s">
        <v>158</v>
      </c>
      <c r="F602" t="s">
        <v>159</v>
      </c>
      <c r="G602" t="s">
        <v>109</v>
      </c>
      <c r="H602">
        <v>1</v>
      </c>
      <c r="I602" s="9">
        <v>0</v>
      </c>
      <c r="J602">
        <v>1</v>
      </c>
      <c r="L602">
        <v>1735351</v>
      </c>
      <c r="M602" t="s">
        <v>7</v>
      </c>
      <c r="N602" t="s">
        <v>17</v>
      </c>
      <c r="O602" s="9">
        <v>0</v>
      </c>
      <c r="P602">
        <v>1734752</v>
      </c>
      <c r="S602" s="9">
        <v>0</v>
      </c>
      <c r="T602" s="10" t="s">
        <v>161</v>
      </c>
      <c r="U602">
        <v>1734752</v>
      </c>
      <c r="V602">
        <v>1</v>
      </c>
      <c r="X602" t="s">
        <v>119</v>
      </c>
      <c r="Y602">
        <v>0</v>
      </c>
      <c r="Z602" s="16">
        <v>4022632489</v>
      </c>
      <c r="AA602">
        <v>1</v>
      </c>
      <c r="AB602" s="15">
        <v>4022632489</v>
      </c>
      <c r="AC602" t="s">
        <v>120</v>
      </c>
      <c r="AF602" t="s">
        <v>146</v>
      </c>
      <c r="AI602">
        <v>0</v>
      </c>
      <c r="AJ602" s="9">
        <v>0</v>
      </c>
      <c r="AK602" s="9">
        <v>0</v>
      </c>
      <c r="AL602" t="s">
        <v>7</v>
      </c>
      <c r="AM602" t="s">
        <v>120</v>
      </c>
      <c r="AN602" s="9">
        <v>0</v>
      </c>
      <c r="AO602" t="s">
        <v>122</v>
      </c>
      <c r="AQ602">
        <v>0</v>
      </c>
      <c r="AR602" s="9">
        <v>0</v>
      </c>
      <c r="AT602" t="s">
        <v>123</v>
      </c>
      <c r="AU602" t="s">
        <v>157</v>
      </c>
      <c r="AX602" t="s">
        <v>122</v>
      </c>
      <c r="BA602">
        <v>0</v>
      </c>
      <c r="BB602" t="s">
        <v>120</v>
      </c>
      <c r="BC602">
        <v>0</v>
      </c>
      <c r="BD602" t="s">
        <v>440</v>
      </c>
      <c r="BE602" t="s">
        <v>125</v>
      </c>
      <c r="BF602">
        <v>1</v>
      </c>
      <c r="BG602">
        <v>19717</v>
      </c>
      <c r="BH602">
        <v>1005199</v>
      </c>
      <c r="BI602" t="s">
        <v>109</v>
      </c>
      <c r="BJ602" t="s">
        <v>126</v>
      </c>
      <c r="BL602" t="s">
        <v>127</v>
      </c>
      <c r="BM602" t="s">
        <v>128</v>
      </c>
      <c r="BN602" t="s">
        <v>129</v>
      </c>
      <c r="BO602">
        <v>85948</v>
      </c>
      <c r="BQ602">
        <v>1411</v>
      </c>
      <c r="BR602">
        <v>974003</v>
      </c>
      <c r="BS602" t="s">
        <v>130</v>
      </c>
      <c r="BT602">
        <v>0</v>
      </c>
      <c r="BU602" t="s">
        <v>109</v>
      </c>
      <c r="BV602">
        <v>0</v>
      </c>
      <c r="BW602" s="9">
        <v>0</v>
      </c>
      <c r="BX602" t="s">
        <v>163</v>
      </c>
      <c r="BZ602" t="s">
        <v>109</v>
      </c>
      <c r="CA602" t="s">
        <v>132</v>
      </c>
      <c r="CD602" t="s">
        <v>109</v>
      </c>
      <c r="CF602" t="s">
        <v>161</v>
      </c>
      <c r="CG602" t="s">
        <v>152</v>
      </c>
      <c r="CI602" t="s">
        <v>154</v>
      </c>
      <c r="CM602" t="s">
        <v>7</v>
      </c>
    </row>
    <row r="603" spans="1:91">
      <c r="A603" t="s">
        <v>109</v>
      </c>
      <c r="B603" t="s">
        <v>156</v>
      </c>
      <c r="C603" t="s">
        <v>111</v>
      </c>
      <c r="D603" t="s">
        <v>157</v>
      </c>
      <c r="E603" t="s">
        <v>158</v>
      </c>
      <c r="F603" t="s">
        <v>159</v>
      </c>
      <c r="G603" t="s">
        <v>109</v>
      </c>
      <c r="H603">
        <v>1</v>
      </c>
      <c r="I603" s="9">
        <v>0</v>
      </c>
      <c r="J603">
        <v>1</v>
      </c>
      <c r="L603">
        <v>1735323</v>
      </c>
      <c r="M603" t="s">
        <v>7</v>
      </c>
      <c r="N603" t="s">
        <v>12</v>
      </c>
      <c r="O603" s="9">
        <v>0</v>
      </c>
      <c r="P603">
        <v>1734724</v>
      </c>
      <c r="S603" s="9">
        <v>0</v>
      </c>
      <c r="T603" s="10" t="s">
        <v>161</v>
      </c>
      <c r="U603">
        <v>1734724</v>
      </c>
      <c r="V603">
        <v>1</v>
      </c>
      <c r="X603" t="s">
        <v>119</v>
      </c>
      <c r="Y603">
        <v>0</v>
      </c>
      <c r="Z603" s="16">
        <v>10478942.109999999</v>
      </c>
      <c r="AA603">
        <v>1</v>
      </c>
      <c r="AB603" s="15">
        <v>10478942.109999999</v>
      </c>
      <c r="AC603" t="s">
        <v>120</v>
      </c>
      <c r="AF603" t="s">
        <v>146</v>
      </c>
      <c r="AI603">
        <v>0</v>
      </c>
      <c r="AJ603" s="9">
        <v>0</v>
      </c>
      <c r="AK603" s="9">
        <v>0</v>
      </c>
      <c r="AL603" t="s">
        <v>7</v>
      </c>
      <c r="AM603" t="s">
        <v>120</v>
      </c>
      <c r="AN603" s="9">
        <v>0</v>
      </c>
      <c r="AO603" t="s">
        <v>122</v>
      </c>
      <c r="AQ603">
        <v>0</v>
      </c>
      <c r="AR603" s="9">
        <v>0</v>
      </c>
      <c r="AT603" t="s">
        <v>123</v>
      </c>
      <c r="AU603" t="s">
        <v>157</v>
      </c>
      <c r="AX603" t="s">
        <v>122</v>
      </c>
      <c r="BA603">
        <v>0</v>
      </c>
      <c r="BB603" t="s">
        <v>120</v>
      </c>
      <c r="BC603">
        <v>0</v>
      </c>
      <c r="BD603" t="s">
        <v>440</v>
      </c>
      <c r="BE603" t="s">
        <v>125</v>
      </c>
      <c r="BF603">
        <v>1</v>
      </c>
      <c r="BG603">
        <v>19717</v>
      </c>
      <c r="BH603">
        <v>1005199</v>
      </c>
      <c r="BI603" t="s">
        <v>109</v>
      </c>
      <c r="BJ603" t="s">
        <v>126</v>
      </c>
      <c r="BL603" t="s">
        <v>127</v>
      </c>
      <c r="BM603" t="s">
        <v>128</v>
      </c>
      <c r="BN603" t="s">
        <v>129</v>
      </c>
      <c r="BO603">
        <v>85948</v>
      </c>
      <c r="BQ603">
        <v>1411</v>
      </c>
      <c r="BR603">
        <v>976455</v>
      </c>
      <c r="BS603" t="s">
        <v>130</v>
      </c>
      <c r="BT603">
        <v>0</v>
      </c>
      <c r="BU603" t="s">
        <v>109</v>
      </c>
      <c r="BV603">
        <v>0</v>
      </c>
      <c r="BW603" s="9">
        <v>0</v>
      </c>
      <c r="BX603" t="s">
        <v>163</v>
      </c>
      <c r="BZ603" t="s">
        <v>109</v>
      </c>
      <c r="CA603" t="s">
        <v>132</v>
      </c>
      <c r="CD603" t="s">
        <v>109</v>
      </c>
      <c r="CF603" t="s">
        <v>161</v>
      </c>
      <c r="CG603" t="s">
        <v>152</v>
      </c>
      <c r="CI603" t="s">
        <v>165</v>
      </c>
      <c r="CM603" t="s">
        <v>7</v>
      </c>
    </row>
    <row r="604" spans="1:91">
      <c r="A604" t="s">
        <v>109</v>
      </c>
      <c r="B604" t="s">
        <v>156</v>
      </c>
      <c r="C604" t="s">
        <v>175</v>
      </c>
      <c r="F604" t="s">
        <v>185</v>
      </c>
      <c r="G604" t="s">
        <v>109</v>
      </c>
      <c r="H604">
        <v>1</v>
      </c>
      <c r="I604" s="9">
        <v>0</v>
      </c>
      <c r="J604">
        <v>1</v>
      </c>
      <c r="L604">
        <v>1736710</v>
      </c>
      <c r="M604" t="s">
        <v>187</v>
      </c>
      <c r="N604" t="s">
        <v>186</v>
      </c>
      <c r="O604" s="9">
        <v>0</v>
      </c>
      <c r="P604">
        <v>1736659</v>
      </c>
      <c r="S604" s="9">
        <v>0</v>
      </c>
      <c r="T604" s="10" t="s">
        <v>161</v>
      </c>
      <c r="U604">
        <v>1736659</v>
      </c>
      <c r="V604">
        <v>1</v>
      </c>
      <c r="X604" t="s">
        <v>119</v>
      </c>
      <c r="Y604">
        <v>0</v>
      </c>
      <c r="Z604" s="16">
        <v>2176.09</v>
      </c>
      <c r="AA604">
        <v>1</v>
      </c>
      <c r="AB604" s="10">
        <v>2176.09</v>
      </c>
      <c r="AC604" t="s">
        <v>120</v>
      </c>
      <c r="AF604" t="s">
        <v>121</v>
      </c>
      <c r="AI604">
        <v>0</v>
      </c>
      <c r="AJ604" s="9">
        <v>0</v>
      </c>
      <c r="AK604" s="9">
        <v>0</v>
      </c>
      <c r="AL604" t="s">
        <v>7</v>
      </c>
      <c r="AM604" t="s">
        <v>120</v>
      </c>
      <c r="AN604" s="9">
        <v>0</v>
      </c>
      <c r="AO604" t="s">
        <v>122</v>
      </c>
      <c r="AQ604">
        <v>0</v>
      </c>
      <c r="AR604" s="9">
        <v>0</v>
      </c>
      <c r="AT604" t="s">
        <v>123</v>
      </c>
      <c r="AX604" t="s">
        <v>122</v>
      </c>
      <c r="BA604">
        <v>0</v>
      </c>
      <c r="BB604" t="s">
        <v>120</v>
      </c>
      <c r="BC604">
        <v>0</v>
      </c>
      <c r="BD604" t="s">
        <v>440</v>
      </c>
      <c r="BE604" t="s">
        <v>125</v>
      </c>
      <c r="BF604">
        <v>1</v>
      </c>
      <c r="BG604">
        <v>19717</v>
      </c>
      <c r="BH604">
        <v>1005199</v>
      </c>
      <c r="BI604" t="s">
        <v>109</v>
      </c>
      <c r="BJ604" t="s">
        <v>126</v>
      </c>
      <c r="BL604" t="s">
        <v>127</v>
      </c>
      <c r="BM604" t="s">
        <v>128</v>
      </c>
      <c r="BN604" t="s">
        <v>129</v>
      </c>
      <c r="BO604">
        <v>85948</v>
      </c>
      <c r="BQ604">
        <v>0</v>
      </c>
      <c r="BR604">
        <v>648813</v>
      </c>
      <c r="BS604" t="s">
        <v>130</v>
      </c>
      <c r="BT604">
        <v>0</v>
      </c>
      <c r="BU604" t="s">
        <v>647</v>
      </c>
      <c r="BV604">
        <v>0</v>
      </c>
      <c r="BW604" s="9">
        <v>0</v>
      </c>
      <c r="BX604" t="s">
        <v>190</v>
      </c>
      <c r="BZ604" t="s">
        <v>648</v>
      </c>
      <c r="CA604" t="s">
        <v>132</v>
      </c>
      <c r="CD604" t="s">
        <v>647</v>
      </c>
      <c r="CF604" t="s">
        <v>161</v>
      </c>
      <c r="CG604" t="s">
        <v>135</v>
      </c>
      <c r="CI604" t="s">
        <v>192</v>
      </c>
      <c r="CM604" t="s">
        <v>187</v>
      </c>
    </row>
    <row r="605" spans="1:91">
      <c r="A605" t="s">
        <v>109</v>
      </c>
      <c r="B605" t="s">
        <v>156</v>
      </c>
      <c r="C605" t="s">
        <v>175</v>
      </c>
      <c r="F605" t="s">
        <v>185</v>
      </c>
      <c r="G605" t="s">
        <v>109</v>
      </c>
      <c r="H605">
        <v>1</v>
      </c>
      <c r="I605" s="9">
        <v>0</v>
      </c>
      <c r="J605">
        <v>1</v>
      </c>
      <c r="L605">
        <v>1737057</v>
      </c>
      <c r="M605" t="s">
        <v>7</v>
      </c>
      <c r="N605" t="s">
        <v>186</v>
      </c>
      <c r="O605" s="9">
        <v>0</v>
      </c>
      <c r="P605">
        <v>1737052</v>
      </c>
      <c r="S605" s="9">
        <v>0</v>
      </c>
      <c r="T605" s="10" t="s">
        <v>161</v>
      </c>
      <c r="U605">
        <v>1737052</v>
      </c>
      <c r="V605">
        <v>1</v>
      </c>
      <c r="X605" t="s">
        <v>119</v>
      </c>
      <c r="Y605">
        <v>0</v>
      </c>
      <c r="Z605" s="16">
        <v>23162.33</v>
      </c>
      <c r="AA605">
        <v>1</v>
      </c>
      <c r="AB605" s="10">
        <v>23162.33</v>
      </c>
      <c r="AC605" t="s">
        <v>120</v>
      </c>
      <c r="AF605" t="s">
        <v>121</v>
      </c>
      <c r="AI605">
        <v>0</v>
      </c>
      <c r="AJ605" s="9">
        <v>0</v>
      </c>
      <c r="AK605" s="9">
        <v>0</v>
      </c>
      <c r="AL605" t="s">
        <v>7</v>
      </c>
      <c r="AM605" t="s">
        <v>120</v>
      </c>
      <c r="AN605" s="9">
        <v>0</v>
      </c>
      <c r="AO605" t="s">
        <v>122</v>
      </c>
      <c r="AQ605">
        <v>0</v>
      </c>
      <c r="AR605" s="9">
        <v>0</v>
      </c>
      <c r="AT605" t="s">
        <v>123</v>
      </c>
      <c r="AX605" t="s">
        <v>122</v>
      </c>
      <c r="BA605">
        <v>0</v>
      </c>
      <c r="BB605" t="s">
        <v>120</v>
      </c>
      <c r="BC605">
        <v>0</v>
      </c>
      <c r="BD605" t="s">
        <v>440</v>
      </c>
      <c r="BE605" t="s">
        <v>125</v>
      </c>
      <c r="BF605">
        <v>1</v>
      </c>
      <c r="BG605">
        <v>19717</v>
      </c>
      <c r="BH605">
        <v>1005199</v>
      </c>
      <c r="BI605" t="s">
        <v>109</v>
      </c>
      <c r="BJ605" t="s">
        <v>126</v>
      </c>
      <c r="BL605" t="s">
        <v>127</v>
      </c>
      <c r="BM605" t="s">
        <v>128</v>
      </c>
      <c r="BN605" t="s">
        <v>129</v>
      </c>
      <c r="BO605">
        <v>85948</v>
      </c>
      <c r="BQ605">
        <v>0</v>
      </c>
      <c r="BR605">
        <v>975837</v>
      </c>
      <c r="BS605" t="s">
        <v>130</v>
      </c>
      <c r="BT605">
        <v>0</v>
      </c>
      <c r="BU605" t="s">
        <v>649</v>
      </c>
      <c r="BV605">
        <v>0</v>
      </c>
      <c r="BW605" s="9">
        <v>0</v>
      </c>
      <c r="BX605" t="s">
        <v>190</v>
      </c>
      <c r="BZ605" t="s">
        <v>650</v>
      </c>
      <c r="CA605" t="s">
        <v>132</v>
      </c>
      <c r="CD605" t="s">
        <v>649</v>
      </c>
      <c r="CF605" t="s">
        <v>161</v>
      </c>
      <c r="CG605" t="s">
        <v>135</v>
      </c>
      <c r="CI605" t="s">
        <v>192</v>
      </c>
      <c r="CM605" t="s">
        <v>7</v>
      </c>
    </row>
    <row r="606" spans="1:91">
      <c r="A606" t="s">
        <v>109</v>
      </c>
      <c r="B606" t="s">
        <v>156</v>
      </c>
      <c r="C606" t="s">
        <v>175</v>
      </c>
      <c r="F606" t="s">
        <v>185</v>
      </c>
      <c r="G606" t="s">
        <v>109</v>
      </c>
      <c r="H606">
        <v>1</v>
      </c>
      <c r="I606" s="9">
        <v>0</v>
      </c>
      <c r="J606">
        <v>1</v>
      </c>
      <c r="L606">
        <v>1737873</v>
      </c>
      <c r="M606" t="s">
        <v>7</v>
      </c>
      <c r="N606" t="s">
        <v>186</v>
      </c>
      <c r="O606" s="9">
        <v>0</v>
      </c>
      <c r="P606">
        <v>1737868</v>
      </c>
      <c r="S606" s="9">
        <v>0</v>
      </c>
      <c r="T606" s="10" t="s">
        <v>161</v>
      </c>
      <c r="U606">
        <v>1737868</v>
      </c>
      <c r="V606">
        <v>1</v>
      </c>
      <c r="X606" t="s">
        <v>119</v>
      </c>
      <c r="Y606">
        <v>0</v>
      </c>
      <c r="Z606" s="16">
        <v>11080.13</v>
      </c>
      <c r="AA606">
        <v>1</v>
      </c>
      <c r="AB606" s="10">
        <v>11080.13</v>
      </c>
      <c r="AC606" t="s">
        <v>120</v>
      </c>
      <c r="AF606" t="s">
        <v>121</v>
      </c>
      <c r="AI606">
        <v>0</v>
      </c>
      <c r="AJ606" s="9">
        <v>0</v>
      </c>
      <c r="AK606" s="9">
        <v>0</v>
      </c>
      <c r="AL606" t="s">
        <v>7</v>
      </c>
      <c r="AM606" t="s">
        <v>120</v>
      </c>
      <c r="AN606" s="9">
        <v>0</v>
      </c>
      <c r="AO606" t="s">
        <v>122</v>
      </c>
      <c r="AQ606">
        <v>0</v>
      </c>
      <c r="AR606" s="9">
        <v>0</v>
      </c>
      <c r="AT606" t="s">
        <v>123</v>
      </c>
      <c r="AX606" t="s">
        <v>122</v>
      </c>
      <c r="BA606">
        <v>0</v>
      </c>
      <c r="BB606" t="s">
        <v>120</v>
      </c>
      <c r="BC606">
        <v>0</v>
      </c>
      <c r="BD606" t="s">
        <v>440</v>
      </c>
      <c r="BE606" t="s">
        <v>125</v>
      </c>
      <c r="BF606">
        <v>1</v>
      </c>
      <c r="BG606">
        <v>19717</v>
      </c>
      <c r="BH606">
        <v>1005199</v>
      </c>
      <c r="BI606" t="s">
        <v>109</v>
      </c>
      <c r="BJ606" t="s">
        <v>126</v>
      </c>
      <c r="BL606" t="s">
        <v>127</v>
      </c>
      <c r="BM606" t="s">
        <v>128</v>
      </c>
      <c r="BN606" t="s">
        <v>129</v>
      </c>
      <c r="BO606">
        <v>85948</v>
      </c>
      <c r="BQ606">
        <v>0</v>
      </c>
      <c r="BR606">
        <v>969529</v>
      </c>
      <c r="BS606" t="s">
        <v>130</v>
      </c>
      <c r="BT606">
        <v>0</v>
      </c>
      <c r="BU606" t="s">
        <v>234</v>
      </c>
      <c r="BV606">
        <v>0</v>
      </c>
      <c r="BW606" s="9">
        <v>0</v>
      </c>
      <c r="BX606" t="s">
        <v>190</v>
      </c>
      <c r="BZ606" t="s">
        <v>235</v>
      </c>
      <c r="CA606" t="s">
        <v>132</v>
      </c>
      <c r="CD606" t="s">
        <v>234</v>
      </c>
      <c r="CF606" t="s">
        <v>161</v>
      </c>
      <c r="CG606" t="s">
        <v>135</v>
      </c>
      <c r="CI606" t="s">
        <v>192</v>
      </c>
      <c r="CM606" t="s">
        <v>7</v>
      </c>
    </row>
    <row r="607" spans="1:91">
      <c r="A607" t="s">
        <v>109</v>
      </c>
      <c r="B607" t="s">
        <v>156</v>
      </c>
      <c r="C607" t="s">
        <v>175</v>
      </c>
      <c r="F607" t="s">
        <v>185</v>
      </c>
      <c r="G607" t="s">
        <v>109</v>
      </c>
      <c r="H607">
        <v>1</v>
      </c>
      <c r="I607" s="9">
        <v>0</v>
      </c>
      <c r="J607">
        <v>1</v>
      </c>
      <c r="L607">
        <v>1737473</v>
      </c>
      <c r="M607" t="s">
        <v>7</v>
      </c>
      <c r="N607" t="s">
        <v>186</v>
      </c>
      <c r="O607" s="9">
        <v>0</v>
      </c>
      <c r="P607">
        <v>1737468</v>
      </c>
      <c r="S607" s="9">
        <v>0</v>
      </c>
      <c r="T607" s="10" t="s">
        <v>161</v>
      </c>
      <c r="U607">
        <v>1737468</v>
      </c>
      <c r="V607">
        <v>1</v>
      </c>
      <c r="X607" t="s">
        <v>119</v>
      </c>
      <c r="Y607">
        <v>0</v>
      </c>
      <c r="Z607" s="16">
        <v>1170.6199999999999</v>
      </c>
      <c r="AA607">
        <v>1</v>
      </c>
      <c r="AB607" s="10">
        <v>1170.6199999999999</v>
      </c>
      <c r="AC607" t="s">
        <v>120</v>
      </c>
      <c r="AF607" t="s">
        <v>121</v>
      </c>
      <c r="AI607">
        <v>0</v>
      </c>
      <c r="AJ607" s="9">
        <v>0</v>
      </c>
      <c r="AK607" s="9">
        <v>0</v>
      </c>
      <c r="AL607" t="s">
        <v>7</v>
      </c>
      <c r="AM607" t="s">
        <v>120</v>
      </c>
      <c r="AN607" s="9">
        <v>0</v>
      </c>
      <c r="AO607" t="s">
        <v>122</v>
      </c>
      <c r="AQ607">
        <v>0</v>
      </c>
      <c r="AR607" s="9">
        <v>0</v>
      </c>
      <c r="AT607" t="s">
        <v>123</v>
      </c>
      <c r="AX607" t="s">
        <v>122</v>
      </c>
      <c r="BA607">
        <v>0</v>
      </c>
      <c r="BB607" t="s">
        <v>120</v>
      </c>
      <c r="BC607">
        <v>0</v>
      </c>
      <c r="BD607" t="s">
        <v>440</v>
      </c>
      <c r="BE607" t="s">
        <v>125</v>
      </c>
      <c r="BF607">
        <v>1</v>
      </c>
      <c r="BG607">
        <v>19717</v>
      </c>
      <c r="BH607">
        <v>1005199</v>
      </c>
      <c r="BI607" t="s">
        <v>109</v>
      </c>
      <c r="BJ607" t="s">
        <v>126</v>
      </c>
      <c r="BL607" t="s">
        <v>127</v>
      </c>
      <c r="BM607" t="s">
        <v>128</v>
      </c>
      <c r="BN607" t="s">
        <v>129</v>
      </c>
      <c r="BO607">
        <v>85948</v>
      </c>
      <c r="BQ607">
        <v>0</v>
      </c>
      <c r="BR607">
        <v>977086</v>
      </c>
      <c r="BS607" t="s">
        <v>130</v>
      </c>
      <c r="BT607">
        <v>0</v>
      </c>
      <c r="BU607" t="s">
        <v>651</v>
      </c>
      <c r="BV607">
        <v>0</v>
      </c>
      <c r="BW607" s="9">
        <v>0</v>
      </c>
      <c r="BX607" t="s">
        <v>190</v>
      </c>
      <c r="BZ607" t="s">
        <v>652</v>
      </c>
      <c r="CA607" t="s">
        <v>132</v>
      </c>
      <c r="CD607" t="s">
        <v>651</v>
      </c>
      <c r="CF607" t="s">
        <v>161</v>
      </c>
      <c r="CG607" t="s">
        <v>135</v>
      </c>
      <c r="CI607" t="s">
        <v>192</v>
      </c>
      <c r="CM607" t="s">
        <v>7</v>
      </c>
    </row>
    <row r="608" spans="1:91">
      <c r="A608" t="s">
        <v>109</v>
      </c>
      <c r="B608" t="s">
        <v>156</v>
      </c>
      <c r="C608" t="s">
        <v>175</v>
      </c>
      <c r="F608" t="s">
        <v>185</v>
      </c>
      <c r="G608" t="s">
        <v>109</v>
      </c>
      <c r="H608">
        <v>1</v>
      </c>
      <c r="I608" s="9">
        <v>0</v>
      </c>
      <c r="J608">
        <v>1</v>
      </c>
      <c r="L608">
        <v>1736239</v>
      </c>
      <c r="M608" t="s">
        <v>7</v>
      </c>
      <c r="N608" t="s">
        <v>186</v>
      </c>
      <c r="O608" s="9">
        <v>0</v>
      </c>
      <c r="P608">
        <v>1735938</v>
      </c>
      <c r="S608" s="9">
        <v>0</v>
      </c>
      <c r="T608" s="10" t="s">
        <v>161</v>
      </c>
      <c r="U608">
        <v>1735938</v>
      </c>
      <c r="V608">
        <v>1</v>
      </c>
      <c r="X608" t="s">
        <v>119</v>
      </c>
      <c r="Y608">
        <v>0</v>
      </c>
      <c r="Z608" s="16">
        <v>6957.63</v>
      </c>
      <c r="AA608">
        <v>1</v>
      </c>
      <c r="AB608" s="10">
        <v>6957.63</v>
      </c>
      <c r="AC608" t="s">
        <v>120</v>
      </c>
      <c r="AF608" t="s">
        <v>121</v>
      </c>
      <c r="AI608">
        <v>0</v>
      </c>
      <c r="AJ608" s="9">
        <v>0</v>
      </c>
      <c r="AK608" s="9">
        <v>0</v>
      </c>
      <c r="AL608" t="s">
        <v>7</v>
      </c>
      <c r="AM608" t="s">
        <v>120</v>
      </c>
      <c r="AN608" s="9">
        <v>0</v>
      </c>
      <c r="AO608" t="s">
        <v>122</v>
      </c>
      <c r="AQ608">
        <v>0</v>
      </c>
      <c r="AR608" s="9">
        <v>0</v>
      </c>
      <c r="AT608" t="s">
        <v>123</v>
      </c>
      <c r="AX608" t="s">
        <v>122</v>
      </c>
      <c r="BA608">
        <v>0</v>
      </c>
      <c r="BB608" t="s">
        <v>120</v>
      </c>
      <c r="BC608">
        <v>0</v>
      </c>
      <c r="BD608" t="s">
        <v>440</v>
      </c>
      <c r="BE608" t="s">
        <v>125</v>
      </c>
      <c r="BF608">
        <v>1</v>
      </c>
      <c r="BG608">
        <v>19717</v>
      </c>
      <c r="BH608">
        <v>1005199</v>
      </c>
      <c r="BI608" t="s">
        <v>109</v>
      </c>
      <c r="BJ608" t="s">
        <v>126</v>
      </c>
      <c r="BL608" t="s">
        <v>127</v>
      </c>
      <c r="BM608" t="s">
        <v>128</v>
      </c>
      <c r="BN608" t="s">
        <v>129</v>
      </c>
      <c r="BO608">
        <v>85948</v>
      </c>
      <c r="BQ608">
        <v>0</v>
      </c>
      <c r="BR608">
        <v>987596</v>
      </c>
      <c r="BS608" t="s">
        <v>130</v>
      </c>
      <c r="BT608">
        <v>0</v>
      </c>
      <c r="BU608" t="s">
        <v>653</v>
      </c>
      <c r="BV608">
        <v>0</v>
      </c>
      <c r="BW608" s="9">
        <v>0</v>
      </c>
      <c r="BX608" t="s">
        <v>190</v>
      </c>
      <c r="BZ608" t="s">
        <v>654</v>
      </c>
      <c r="CA608" t="s">
        <v>132</v>
      </c>
      <c r="CD608" t="s">
        <v>653</v>
      </c>
      <c r="CF608" t="s">
        <v>161</v>
      </c>
      <c r="CG608" t="s">
        <v>135</v>
      </c>
      <c r="CI608" t="s">
        <v>192</v>
      </c>
      <c r="CM608" t="s">
        <v>7</v>
      </c>
    </row>
    <row r="609" spans="1:91">
      <c r="A609" t="s">
        <v>109</v>
      </c>
      <c r="B609" t="s">
        <v>156</v>
      </c>
      <c r="C609" t="s">
        <v>175</v>
      </c>
      <c r="F609" t="s">
        <v>185</v>
      </c>
      <c r="G609" t="s">
        <v>109</v>
      </c>
      <c r="H609">
        <v>1</v>
      </c>
      <c r="I609" s="9">
        <v>0</v>
      </c>
      <c r="J609">
        <v>1</v>
      </c>
      <c r="L609">
        <v>1736428</v>
      </c>
      <c r="M609" t="s">
        <v>7</v>
      </c>
      <c r="N609" t="s">
        <v>186</v>
      </c>
      <c r="O609" s="9">
        <v>0</v>
      </c>
      <c r="P609">
        <v>1736223</v>
      </c>
      <c r="S609" s="9">
        <v>0</v>
      </c>
      <c r="T609" s="10" t="s">
        <v>161</v>
      </c>
      <c r="U609">
        <v>1736223</v>
      </c>
      <c r="V609">
        <v>1</v>
      </c>
      <c r="X609" t="s">
        <v>119</v>
      </c>
      <c r="Y609">
        <v>0</v>
      </c>
      <c r="Z609" s="16">
        <v>13935.77</v>
      </c>
      <c r="AA609">
        <v>1</v>
      </c>
      <c r="AB609" s="10">
        <v>13935.77</v>
      </c>
      <c r="AC609" t="s">
        <v>120</v>
      </c>
      <c r="AF609" t="s">
        <v>121</v>
      </c>
      <c r="AI609">
        <v>0</v>
      </c>
      <c r="AJ609" s="9">
        <v>0</v>
      </c>
      <c r="AK609" s="9">
        <v>0</v>
      </c>
      <c r="AL609" t="s">
        <v>7</v>
      </c>
      <c r="AM609" t="s">
        <v>120</v>
      </c>
      <c r="AN609" s="9">
        <v>0</v>
      </c>
      <c r="AO609" t="s">
        <v>122</v>
      </c>
      <c r="AQ609">
        <v>0</v>
      </c>
      <c r="AR609" s="9">
        <v>0</v>
      </c>
      <c r="AT609" t="s">
        <v>123</v>
      </c>
      <c r="AX609" t="s">
        <v>122</v>
      </c>
      <c r="BA609">
        <v>0</v>
      </c>
      <c r="BB609" t="s">
        <v>120</v>
      </c>
      <c r="BC609">
        <v>0</v>
      </c>
      <c r="BD609" t="s">
        <v>440</v>
      </c>
      <c r="BE609" t="s">
        <v>125</v>
      </c>
      <c r="BF609">
        <v>1</v>
      </c>
      <c r="BG609">
        <v>19717</v>
      </c>
      <c r="BH609">
        <v>1005199</v>
      </c>
      <c r="BI609" t="s">
        <v>109</v>
      </c>
      <c r="BJ609" t="s">
        <v>126</v>
      </c>
      <c r="BL609" t="s">
        <v>127</v>
      </c>
      <c r="BM609" t="s">
        <v>128</v>
      </c>
      <c r="BN609" t="s">
        <v>129</v>
      </c>
      <c r="BO609">
        <v>85948</v>
      </c>
      <c r="BQ609">
        <v>0</v>
      </c>
      <c r="BR609">
        <v>970920</v>
      </c>
      <c r="BS609" t="s">
        <v>130</v>
      </c>
      <c r="BT609">
        <v>0</v>
      </c>
      <c r="BU609" t="s">
        <v>655</v>
      </c>
      <c r="BV609">
        <v>0</v>
      </c>
      <c r="BW609" s="9">
        <v>0</v>
      </c>
      <c r="BX609" t="s">
        <v>190</v>
      </c>
      <c r="BZ609" t="s">
        <v>656</v>
      </c>
      <c r="CA609" t="s">
        <v>132</v>
      </c>
      <c r="CD609" t="s">
        <v>655</v>
      </c>
      <c r="CF609" t="s">
        <v>161</v>
      </c>
      <c r="CG609" t="s">
        <v>135</v>
      </c>
      <c r="CI609" t="s">
        <v>192</v>
      </c>
      <c r="CM609" t="s">
        <v>7</v>
      </c>
    </row>
    <row r="610" spans="1:91">
      <c r="A610" t="s">
        <v>109</v>
      </c>
      <c r="B610" t="s">
        <v>156</v>
      </c>
      <c r="C610" t="s">
        <v>175</v>
      </c>
      <c r="F610" t="s">
        <v>185</v>
      </c>
      <c r="G610" t="s">
        <v>109</v>
      </c>
      <c r="H610">
        <v>1</v>
      </c>
      <c r="I610" s="9">
        <v>0</v>
      </c>
      <c r="J610">
        <v>1</v>
      </c>
      <c r="L610">
        <v>1737051</v>
      </c>
      <c r="M610" t="s">
        <v>7</v>
      </c>
      <c r="N610" t="s">
        <v>186</v>
      </c>
      <c r="O610" s="9">
        <v>0</v>
      </c>
      <c r="P610">
        <v>1737046</v>
      </c>
      <c r="S610" s="9">
        <v>0</v>
      </c>
      <c r="T610" s="10" t="s">
        <v>161</v>
      </c>
      <c r="U610">
        <v>1737046</v>
      </c>
      <c r="V610">
        <v>1</v>
      </c>
      <c r="X610" t="s">
        <v>119</v>
      </c>
      <c r="Y610">
        <v>0</v>
      </c>
      <c r="Z610" s="16">
        <v>363.38</v>
      </c>
      <c r="AA610">
        <v>1</v>
      </c>
      <c r="AB610" s="10">
        <v>363.38</v>
      </c>
      <c r="AC610" t="s">
        <v>120</v>
      </c>
      <c r="AF610" t="s">
        <v>121</v>
      </c>
      <c r="AI610">
        <v>0</v>
      </c>
      <c r="AJ610" s="9">
        <v>0</v>
      </c>
      <c r="AK610" s="9">
        <v>0</v>
      </c>
      <c r="AL610" t="s">
        <v>7</v>
      </c>
      <c r="AM610" t="s">
        <v>120</v>
      </c>
      <c r="AN610" s="9">
        <v>0</v>
      </c>
      <c r="AO610" t="s">
        <v>122</v>
      </c>
      <c r="AQ610">
        <v>0</v>
      </c>
      <c r="AR610" s="9">
        <v>0</v>
      </c>
      <c r="AT610" t="s">
        <v>123</v>
      </c>
      <c r="AX610" t="s">
        <v>122</v>
      </c>
      <c r="BA610">
        <v>0</v>
      </c>
      <c r="BB610" t="s">
        <v>120</v>
      </c>
      <c r="BC610">
        <v>0</v>
      </c>
      <c r="BD610" t="s">
        <v>440</v>
      </c>
      <c r="BE610" t="s">
        <v>125</v>
      </c>
      <c r="BF610">
        <v>1</v>
      </c>
      <c r="BG610">
        <v>19717</v>
      </c>
      <c r="BH610">
        <v>1005199</v>
      </c>
      <c r="BI610" t="s">
        <v>109</v>
      </c>
      <c r="BJ610" t="s">
        <v>126</v>
      </c>
      <c r="BL610" t="s">
        <v>127</v>
      </c>
      <c r="BM610" t="s">
        <v>128</v>
      </c>
      <c r="BN610" t="s">
        <v>129</v>
      </c>
      <c r="BO610">
        <v>85948</v>
      </c>
      <c r="BQ610">
        <v>0</v>
      </c>
      <c r="BR610">
        <v>1001825</v>
      </c>
      <c r="BS610" t="s">
        <v>130</v>
      </c>
      <c r="BT610">
        <v>0</v>
      </c>
      <c r="BU610" t="s">
        <v>657</v>
      </c>
      <c r="BV610">
        <v>0</v>
      </c>
      <c r="BW610" s="9">
        <v>0</v>
      </c>
      <c r="BX610" t="s">
        <v>190</v>
      </c>
      <c r="BZ610" t="s">
        <v>658</v>
      </c>
      <c r="CA610" t="s">
        <v>132</v>
      </c>
      <c r="CD610" t="s">
        <v>657</v>
      </c>
      <c r="CF610" t="s">
        <v>161</v>
      </c>
      <c r="CG610" t="s">
        <v>135</v>
      </c>
      <c r="CI610" t="s">
        <v>192</v>
      </c>
      <c r="CM610" t="s">
        <v>7</v>
      </c>
    </row>
    <row r="611" spans="1:91">
      <c r="A611" t="s">
        <v>109</v>
      </c>
      <c r="B611" t="s">
        <v>156</v>
      </c>
      <c r="C611" t="s">
        <v>175</v>
      </c>
      <c r="F611" t="s">
        <v>185</v>
      </c>
      <c r="G611" t="s">
        <v>109</v>
      </c>
      <c r="H611">
        <v>1</v>
      </c>
      <c r="I611" s="9">
        <v>0</v>
      </c>
      <c r="J611">
        <v>1</v>
      </c>
      <c r="L611">
        <v>1737668</v>
      </c>
      <c r="M611" t="s">
        <v>659</v>
      </c>
      <c r="N611" t="s">
        <v>186</v>
      </c>
      <c r="O611" s="9">
        <v>0</v>
      </c>
      <c r="P611">
        <v>1737663</v>
      </c>
      <c r="S611" s="9">
        <v>0</v>
      </c>
      <c r="T611" s="10" t="s">
        <v>161</v>
      </c>
      <c r="U611">
        <v>1737663</v>
      </c>
      <c r="V611">
        <v>1</v>
      </c>
      <c r="X611" t="s">
        <v>119</v>
      </c>
      <c r="Y611">
        <v>0</v>
      </c>
      <c r="Z611" s="16">
        <v>4445.41</v>
      </c>
      <c r="AA611">
        <v>1</v>
      </c>
      <c r="AB611" s="10">
        <v>4445.41</v>
      </c>
      <c r="AC611" t="s">
        <v>120</v>
      </c>
      <c r="AF611" t="s">
        <v>121</v>
      </c>
      <c r="AI611">
        <v>0</v>
      </c>
      <c r="AJ611" s="9">
        <v>0</v>
      </c>
      <c r="AK611" s="9">
        <v>0</v>
      </c>
      <c r="AL611" t="s">
        <v>7</v>
      </c>
      <c r="AM611" t="s">
        <v>120</v>
      </c>
      <c r="AN611" s="9">
        <v>0</v>
      </c>
      <c r="AO611" t="s">
        <v>122</v>
      </c>
      <c r="AQ611">
        <v>0</v>
      </c>
      <c r="AR611" s="9">
        <v>0</v>
      </c>
      <c r="AT611" t="s">
        <v>123</v>
      </c>
      <c r="AX611" t="s">
        <v>122</v>
      </c>
      <c r="BA611">
        <v>0</v>
      </c>
      <c r="BB611" t="s">
        <v>120</v>
      </c>
      <c r="BC611">
        <v>0</v>
      </c>
      <c r="BD611" t="s">
        <v>440</v>
      </c>
      <c r="BE611" t="s">
        <v>125</v>
      </c>
      <c r="BF611">
        <v>1</v>
      </c>
      <c r="BG611">
        <v>19717</v>
      </c>
      <c r="BH611">
        <v>1005199</v>
      </c>
      <c r="BI611" t="s">
        <v>109</v>
      </c>
      <c r="BJ611" t="s">
        <v>126</v>
      </c>
      <c r="BL611" t="s">
        <v>127</v>
      </c>
      <c r="BM611" t="s">
        <v>128</v>
      </c>
      <c r="BN611" t="s">
        <v>129</v>
      </c>
      <c r="BO611">
        <v>85948</v>
      </c>
      <c r="BQ611">
        <v>0</v>
      </c>
      <c r="BR611">
        <v>234887</v>
      </c>
      <c r="BS611" t="s">
        <v>130</v>
      </c>
      <c r="BT611">
        <v>0</v>
      </c>
      <c r="BU611" t="s">
        <v>660</v>
      </c>
      <c r="BV611">
        <v>0</v>
      </c>
      <c r="BW611" s="9">
        <v>0</v>
      </c>
      <c r="BX611" t="s">
        <v>190</v>
      </c>
      <c r="BZ611" t="s">
        <v>661</v>
      </c>
      <c r="CA611" t="s">
        <v>132</v>
      </c>
      <c r="CD611" t="s">
        <v>660</v>
      </c>
      <c r="CF611" t="s">
        <v>161</v>
      </c>
      <c r="CG611" t="s">
        <v>135</v>
      </c>
      <c r="CI611" t="s">
        <v>192</v>
      </c>
      <c r="CM611" t="s">
        <v>659</v>
      </c>
    </row>
    <row r="612" spans="1:91">
      <c r="A612" t="s">
        <v>109</v>
      </c>
      <c r="B612" t="s">
        <v>110</v>
      </c>
      <c r="C612" t="s">
        <v>111</v>
      </c>
      <c r="D612" t="s">
        <v>112</v>
      </c>
      <c r="F612" t="s">
        <v>113</v>
      </c>
      <c r="G612" t="s">
        <v>109</v>
      </c>
      <c r="H612">
        <v>1</v>
      </c>
      <c r="I612" s="9">
        <v>0</v>
      </c>
      <c r="J612">
        <v>1</v>
      </c>
      <c r="L612">
        <v>1739121</v>
      </c>
      <c r="M612" t="s">
        <v>7</v>
      </c>
      <c r="N612" t="s">
        <v>451</v>
      </c>
      <c r="O612" s="9">
        <v>0</v>
      </c>
      <c r="P612">
        <v>1740014</v>
      </c>
      <c r="Q612" t="s">
        <v>116</v>
      </c>
      <c r="S612" s="9">
        <v>0</v>
      </c>
      <c r="T612" s="10" t="s">
        <v>272</v>
      </c>
      <c r="U612">
        <v>1740014</v>
      </c>
      <c r="V612">
        <v>1</v>
      </c>
      <c r="W612" t="s">
        <v>118</v>
      </c>
      <c r="X612" t="s">
        <v>119</v>
      </c>
      <c r="Y612">
        <v>0</v>
      </c>
      <c r="Z612" s="16">
        <v>-956.86</v>
      </c>
      <c r="AA612">
        <v>1</v>
      </c>
      <c r="AB612" s="10">
        <v>-956.86</v>
      </c>
      <c r="AC612" t="s">
        <v>120</v>
      </c>
      <c r="AF612" t="s">
        <v>121</v>
      </c>
      <c r="AI612">
        <v>0</v>
      </c>
      <c r="AJ612" s="9">
        <v>0</v>
      </c>
      <c r="AK612" s="9">
        <v>0</v>
      </c>
      <c r="AL612" t="s">
        <v>7</v>
      </c>
      <c r="AM612" t="s">
        <v>120</v>
      </c>
      <c r="AN612" s="9">
        <v>0</v>
      </c>
      <c r="AO612" t="s">
        <v>122</v>
      </c>
      <c r="AP612" t="s">
        <v>7</v>
      </c>
      <c r="AQ612">
        <v>1</v>
      </c>
      <c r="AR612">
        <v>1</v>
      </c>
      <c r="AT612" t="s">
        <v>123</v>
      </c>
      <c r="AU612" t="s">
        <v>124</v>
      </c>
      <c r="AX612" t="s">
        <v>122</v>
      </c>
      <c r="BA612">
        <v>-956.86</v>
      </c>
      <c r="BB612" t="s">
        <v>120</v>
      </c>
      <c r="BC612">
        <v>0</v>
      </c>
      <c r="BE612" t="s">
        <v>125</v>
      </c>
      <c r="BF612">
        <v>1</v>
      </c>
      <c r="BG612">
        <v>19717</v>
      </c>
      <c r="BH612">
        <v>1005199</v>
      </c>
      <c r="BI612" t="s">
        <v>109</v>
      </c>
      <c r="BJ612" t="s">
        <v>126</v>
      </c>
      <c r="BL612" t="s">
        <v>127</v>
      </c>
      <c r="BM612" t="s">
        <v>128</v>
      </c>
      <c r="BN612" t="s">
        <v>129</v>
      </c>
      <c r="BO612">
        <v>85948</v>
      </c>
      <c r="BQ612">
        <v>1370</v>
      </c>
      <c r="BR612">
        <v>526523</v>
      </c>
      <c r="BS612" t="s">
        <v>130</v>
      </c>
      <c r="BT612">
        <v>0</v>
      </c>
      <c r="BU612" t="s">
        <v>109</v>
      </c>
      <c r="BV612">
        <v>0</v>
      </c>
      <c r="BW612" s="9">
        <v>0</v>
      </c>
      <c r="BX612" t="s">
        <v>190</v>
      </c>
      <c r="BY612" t="s">
        <v>499</v>
      </c>
      <c r="BZ612" t="s">
        <v>109</v>
      </c>
      <c r="CA612" t="s">
        <v>132</v>
      </c>
      <c r="CD612" t="s">
        <v>499</v>
      </c>
      <c r="CE612" t="s">
        <v>133</v>
      </c>
      <c r="CF612" t="s">
        <v>172</v>
      </c>
      <c r="CG612" t="s">
        <v>135</v>
      </c>
      <c r="CI612" t="s">
        <v>278</v>
      </c>
      <c r="CM612" t="s">
        <v>7</v>
      </c>
    </row>
    <row r="613" spans="1:91">
      <c r="A613" t="s">
        <v>109</v>
      </c>
      <c r="B613" t="s">
        <v>110</v>
      </c>
      <c r="C613" t="s">
        <v>111</v>
      </c>
      <c r="D613" t="s">
        <v>112</v>
      </c>
      <c r="F613" t="s">
        <v>113</v>
      </c>
      <c r="G613" t="s">
        <v>109</v>
      </c>
      <c r="H613">
        <v>1</v>
      </c>
      <c r="I613" s="9">
        <v>0</v>
      </c>
      <c r="J613">
        <v>1</v>
      </c>
      <c r="L613">
        <v>1734601</v>
      </c>
      <c r="M613" t="s">
        <v>7</v>
      </c>
      <c r="N613" t="s">
        <v>17</v>
      </c>
      <c r="O613" s="9">
        <v>0</v>
      </c>
      <c r="P613">
        <v>1734002</v>
      </c>
      <c r="Q613" t="s">
        <v>116</v>
      </c>
      <c r="S613" s="9">
        <v>0</v>
      </c>
      <c r="T613" s="10" t="s">
        <v>117</v>
      </c>
      <c r="U613">
        <v>1734002</v>
      </c>
      <c r="V613">
        <v>2</v>
      </c>
      <c r="W613" t="s">
        <v>118</v>
      </c>
      <c r="X613" t="s">
        <v>119</v>
      </c>
      <c r="Y613">
        <v>0</v>
      </c>
      <c r="Z613" s="16">
        <v>-641808117.24000001</v>
      </c>
      <c r="AA613">
        <v>1</v>
      </c>
      <c r="AB613" s="15">
        <v>-641808117.24000001</v>
      </c>
      <c r="AC613" t="s">
        <v>120</v>
      </c>
      <c r="AF613" t="s">
        <v>121</v>
      </c>
      <c r="AI613">
        <v>0</v>
      </c>
      <c r="AJ613" s="9">
        <v>0</v>
      </c>
      <c r="AK613" s="9">
        <v>0</v>
      </c>
      <c r="AL613" t="s">
        <v>7</v>
      </c>
      <c r="AM613" t="s">
        <v>120</v>
      </c>
      <c r="AN613" s="9">
        <v>0</v>
      </c>
      <c r="AO613" t="s">
        <v>122</v>
      </c>
      <c r="AP613" t="s">
        <v>7</v>
      </c>
      <c r="AQ613">
        <v>1</v>
      </c>
      <c r="AR613">
        <v>1</v>
      </c>
      <c r="AT613" t="s">
        <v>123</v>
      </c>
      <c r="AU613" t="s">
        <v>124</v>
      </c>
      <c r="AX613" t="s">
        <v>122</v>
      </c>
      <c r="BA613">
        <v>-641808117.24000001</v>
      </c>
      <c r="BB613" t="s">
        <v>120</v>
      </c>
      <c r="BC613">
        <v>0</v>
      </c>
      <c r="BE613" t="s">
        <v>125</v>
      </c>
      <c r="BF613">
        <v>1</v>
      </c>
      <c r="BG613">
        <v>19717</v>
      </c>
      <c r="BH613">
        <v>1005199</v>
      </c>
      <c r="BI613" t="s">
        <v>109</v>
      </c>
      <c r="BJ613" t="s">
        <v>126</v>
      </c>
      <c r="BL613" t="s">
        <v>127</v>
      </c>
      <c r="BM613" t="s">
        <v>128</v>
      </c>
      <c r="BN613" t="s">
        <v>129</v>
      </c>
      <c r="BO613">
        <v>85948</v>
      </c>
      <c r="BQ613">
        <v>1519</v>
      </c>
      <c r="BR613">
        <v>246852</v>
      </c>
      <c r="BS613" t="s">
        <v>130</v>
      </c>
      <c r="BT613">
        <v>1524</v>
      </c>
      <c r="BU613" t="s">
        <v>109</v>
      </c>
      <c r="BV613">
        <v>0</v>
      </c>
      <c r="BW613" s="9">
        <v>0</v>
      </c>
      <c r="BX613" t="s">
        <v>605</v>
      </c>
      <c r="BY613" t="s">
        <v>503</v>
      </c>
      <c r="BZ613" t="s">
        <v>109</v>
      </c>
      <c r="CA613" t="s">
        <v>132</v>
      </c>
      <c r="CD613" t="s">
        <v>617</v>
      </c>
      <c r="CE613" t="s">
        <v>544</v>
      </c>
      <c r="CF613" t="s">
        <v>134</v>
      </c>
      <c r="CG613" t="s">
        <v>135</v>
      </c>
      <c r="CH613" t="s">
        <v>662</v>
      </c>
      <c r="CI613" t="s">
        <v>154</v>
      </c>
      <c r="CJ613" t="s">
        <v>155</v>
      </c>
      <c r="CM613" t="s">
        <v>7</v>
      </c>
    </row>
    <row r="614" spans="1:91">
      <c r="A614" t="s">
        <v>109</v>
      </c>
      <c r="B614" t="s">
        <v>110</v>
      </c>
      <c r="C614" t="s">
        <v>111</v>
      </c>
      <c r="D614" t="s">
        <v>112</v>
      </c>
      <c r="F614" t="s">
        <v>113</v>
      </c>
      <c r="G614" t="s">
        <v>109</v>
      </c>
      <c r="H614">
        <v>1</v>
      </c>
      <c r="I614" s="9">
        <v>0</v>
      </c>
      <c r="J614">
        <v>1</v>
      </c>
      <c r="L614">
        <v>1741471</v>
      </c>
      <c r="M614" t="s">
        <v>7</v>
      </c>
      <c r="N614" t="s">
        <v>451</v>
      </c>
      <c r="O614" s="9">
        <v>0</v>
      </c>
      <c r="P614">
        <v>1744584</v>
      </c>
      <c r="Q614" t="s">
        <v>116</v>
      </c>
      <c r="S614" s="9">
        <v>0</v>
      </c>
      <c r="T614" s="10" t="s">
        <v>280</v>
      </c>
      <c r="U614">
        <v>1744584</v>
      </c>
      <c r="V614">
        <v>1</v>
      </c>
      <c r="W614" t="s">
        <v>118</v>
      </c>
      <c r="X614" t="s">
        <v>137</v>
      </c>
      <c r="Y614">
        <v>0</v>
      </c>
      <c r="Z614" s="16">
        <v>1274560.32</v>
      </c>
      <c r="AA614">
        <v>1</v>
      </c>
      <c r="AB614" s="10">
        <v>1274560.32</v>
      </c>
      <c r="AC614" t="s">
        <v>120</v>
      </c>
      <c r="AF614" t="s">
        <v>121</v>
      </c>
      <c r="AI614">
        <v>0</v>
      </c>
      <c r="AJ614" s="9">
        <v>0</v>
      </c>
      <c r="AK614" s="9">
        <v>0</v>
      </c>
      <c r="AL614" t="s">
        <v>7</v>
      </c>
      <c r="AM614" t="s">
        <v>120</v>
      </c>
      <c r="AN614" s="9">
        <v>0</v>
      </c>
      <c r="AO614" t="s">
        <v>122</v>
      </c>
      <c r="AP614" t="s">
        <v>7</v>
      </c>
      <c r="AQ614">
        <v>1</v>
      </c>
      <c r="AR614">
        <v>1</v>
      </c>
      <c r="AT614" t="s">
        <v>123</v>
      </c>
      <c r="AU614" t="s">
        <v>124</v>
      </c>
      <c r="AX614" t="s">
        <v>120</v>
      </c>
      <c r="BA614">
        <v>1274560.32</v>
      </c>
      <c r="BB614" t="s">
        <v>120</v>
      </c>
      <c r="BC614">
        <v>0</v>
      </c>
      <c r="BE614" t="s">
        <v>125</v>
      </c>
      <c r="BF614">
        <v>1</v>
      </c>
      <c r="BG614">
        <v>19717</v>
      </c>
      <c r="BH614">
        <v>1005199</v>
      </c>
      <c r="BI614" t="s">
        <v>109</v>
      </c>
      <c r="BJ614" t="s">
        <v>126</v>
      </c>
      <c r="BL614" t="s">
        <v>127</v>
      </c>
      <c r="BM614" t="s">
        <v>128</v>
      </c>
      <c r="BN614" t="s">
        <v>129</v>
      </c>
      <c r="BO614">
        <v>85948</v>
      </c>
      <c r="BQ614">
        <v>0</v>
      </c>
      <c r="BR614">
        <v>527885</v>
      </c>
      <c r="BS614" t="s">
        <v>130</v>
      </c>
      <c r="BT614">
        <v>0</v>
      </c>
      <c r="BU614" t="s">
        <v>109</v>
      </c>
      <c r="BV614">
        <v>0</v>
      </c>
      <c r="BW614" s="9">
        <v>0</v>
      </c>
      <c r="BX614" t="s">
        <v>445</v>
      </c>
      <c r="BY614" t="s">
        <v>501</v>
      </c>
      <c r="BZ614" t="s">
        <v>109</v>
      </c>
      <c r="CA614" t="s">
        <v>132</v>
      </c>
      <c r="CD614" t="s">
        <v>501</v>
      </c>
      <c r="CE614" t="s">
        <v>133</v>
      </c>
      <c r="CF614" t="s">
        <v>172</v>
      </c>
      <c r="CG614" t="s">
        <v>135</v>
      </c>
      <c r="CI614" t="s">
        <v>278</v>
      </c>
      <c r="CM614" t="s">
        <v>7</v>
      </c>
    </row>
    <row r="615" spans="1:91">
      <c r="A615" t="s">
        <v>109</v>
      </c>
      <c r="B615" t="s">
        <v>110</v>
      </c>
      <c r="C615" t="s">
        <v>111</v>
      </c>
      <c r="D615" t="s">
        <v>112</v>
      </c>
      <c r="F615" t="s">
        <v>113</v>
      </c>
      <c r="G615" t="s">
        <v>109</v>
      </c>
      <c r="H615">
        <v>1</v>
      </c>
      <c r="I615" s="9">
        <v>0</v>
      </c>
      <c r="J615">
        <v>1</v>
      </c>
      <c r="L615">
        <v>1740878</v>
      </c>
      <c r="M615" t="s">
        <v>7</v>
      </c>
      <c r="N615" t="s">
        <v>451</v>
      </c>
      <c r="O615" s="9">
        <v>0</v>
      </c>
      <c r="P615">
        <v>1743421</v>
      </c>
      <c r="Q615" t="s">
        <v>116</v>
      </c>
      <c r="S615" s="9">
        <v>0</v>
      </c>
      <c r="T615" s="10" t="s">
        <v>272</v>
      </c>
      <c r="U615">
        <v>1743421</v>
      </c>
      <c r="V615">
        <v>1</v>
      </c>
      <c r="W615" t="s">
        <v>118</v>
      </c>
      <c r="X615" t="s">
        <v>119</v>
      </c>
      <c r="Y615">
        <v>0</v>
      </c>
      <c r="Z615" s="16">
        <v>-55360.78</v>
      </c>
      <c r="AA615">
        <v>1</v>
      </c>
      <c r="AB615" s="10">
        <v>-55360.78</v>
      </c>
      <c r="AC615" t="s">
        <v>120</v>
      </c>
      <c r="AF615" t="s">
        <v>121</v>
      </c>
      <c r="AI615">
        <v>0</v>
      </c>
      <c r="AJ615" s="9">
        <v>0</v>
      </c>
      <c r="AK615" s="9">
        <v>0</v>
      </c>
      <c r="AL615" t="s">
        <v>7</v>
      </c>
      <c r="AM615" t="s">
        <v>120</v>
      </c>
      <c r="AN615" s="9">
        <v>0</v>
      </c>
      <c r="AO615" t="s">
        <v>122</v>
      </c>
      <c r="AP615" t="s">
        <v>7</v>
      </c>
      <c r="AQ615">
        <v>1</v>
      </c>
      <c r="AR615">
        <v>1</v>
      </c>
      <c r="AT615" t="s">
        <v>123</v>
      </c>
      <c r="AU615" t="s">
        <v>124</v>
      </c>
      <c r="AX615" t="s">
        <v>122</v>
      </c>
      <c r="BA615">
        <v>-55360.78</v>
      </c>
      <c r="BB615" t="s">
        <v>120</v>
      </c>
      <c r="BC615">
        <v>0</v>
      </c>
      <c r="BE615" t="s">
        <v>125</v>
      </c>
      <c r="BF615">
        <v>1</v>
      </c>
      <c r="BG615">
        <v>19717</v>
      </c>
      <c r="BH615">
        <v>1005199</v>
      </c>
      <c r="BI615" t="s">
        <v>109</v>
      </c>
      <c r="BJ615" t="s">
        <v>126</v>
      </c>
      <c r="BL615" t="s">
        <v>127</v>
      </c>
      <c r="BM615" t="s">
        <v>128</v>
      </c>
      <c r="BN615" t="s">
        <v>129</v>
      </c>
      <c r="BO615">
        <v>85948</v>
      </c>
      <c r="BQ615">
        <v>1370</v>
      </c>
      <c r="BR615">
        <v>527683</v>
      </c>
      <c r="BS615" t="s">
        <v>130</v>
      </c>
      <c r="BT615">
        <v>0</v>
      </c>
      <c r="BU615" t="s">
        <v>109</v>
      </c>
      <c r="BV615">
        <v>0</v>
      </c>
      <c r="BW615" s="9">
        <v>0</v>
      </c>
      <c r="BX615" t="s">
        <v>190</v>
      </c>
      <c r="BY615" t="s">
        <v>507</v>
      </c>
      <c r="BZ615" t="s">
        <v>109</v>
      </c>
      <c r="CA615" t="s">
        <v>132</v>
      </c>
      <c r="CD615" t="s">
        <v>507</v>
      </c>
      <c r="CE615" t="s">
        <v>133</v>
      </c>
      <c r="CF615" t="s">
        <v>172</v>
      </c>
      <c r="CG615" t="s">
        <v>135</v>
      </c>
      <c r="CI615" t="s">
        <v>278</v>
      </c>
      <c r="CM615" t="s">
        <v>7</v>
      </c>
    </row>
    <row r="616" spans="1:91">
      <c r="A616" t="s">
        <v>109</v>
      </c>
      <c r="B616" t="s">
        <v>110</v>
      </c>
      <c r="C616" t="s">
        <v>111</v>
      </c>
      <c r="D616" t="s">
        <v>112</v>
      </c>
      <c r="F616" t="s">
        <v>113</v>
      </c>
      <c r="G616" t="s">
        <v>109</v>
      </c>
      <c r="H616">
        <v>1</v>
      </c>
      <c r="I616" s="9">
        <v>0</v>
      </c>
      <c r="J616">
        <v>1</v>
      </c>
      <c r="L616">
        <v>1735159</v>
      </c>
      <c r="M616" t="s">
        <v>7</v>
      </c>
      <c r="N616" t="s">
        <v>115</v>
      </c>
      <c r="O616" s="9">
        <v>0</v>
      </c>
      <c r="P616">
        <v>1734560</v>
      </c>
      <c r="Q616" t="s">
        <v>116</v>
      </c>
      <c r="S616" s="9">
        <v>0</v>
      </c>
      <c r="T616" s="10" t="s">
        <v>117</v>
      </c>
      <c r="U616">
        <v>1734560</v>
      </c>
      <c r="V616">
        <v>2</v>
      </c>
      <c r="W616" t="s">
        <v>118</v>
      </c>
      <c r="X616" t="s">
        <v>119</v>
      </c>
      <c r="Y616">
        <v>0</v>
      </c>
      <c r="Z616" s="16">
        <v>-2938.58</v>
      </c>
      <c r="AA616">
        <v>1</v>
      </c>
      <c r="AB616" s="10">
        <v>-2938.58</v>
      </c>
      <c r="AC616" t="s">
        <v>120</v>
      </c>
      <c r="AF616" t="s">
        <v>121</v>
      </c>
      <c r="AI616">
        <v>0</v>
      </c>
      <c r="AJ616" s="9">
        <v>0</v>
      </c>
      <c r="AK616" s="9">
        <v>0</v>
      </c>
      <c r="AL616" t="s">
        <v>7</v>
      </c>
      <c r="AM616" t="s">
        <v>120</v>
      </c>
      <c r="AN616" s="9">
        <v>0</v>
      </c>
      <c r="AO616" t="s">
        <v>122</v>
      </c>
      <c r="AP616" t="s">
        <v>7</v>
      </c>
      <c r="AQ616">
        <v>1</v>
      </c>
      <c r="AR616">
        <v>1</v>
      </c>
      <c r="AT616" t="s">
        <v>123</v>
      </c>
      <c r="AU616" t="s">
        <v>124</v>
      </c>
      <c r="AX616" t="s">
        <v>122</v>
      </c>
      <c r="BA616">
        <v>-2938.58</v>
      </c>
      <c r="BB616" t="s">
        <v>120</v>
      </c>
      <c r="BC616">
        <v>0</v>
      </c>
      <c r="BE616" t="s">
        <v>125</v>
      </c>
      <c r="BF616">
        <v>1</v>
      </c>
      <c r="BG616">
        <v>19717</v>
      </c>
      <c r="BH616">
        <v>1005199</v>
      </c>
      <c r="BI616" t="s">
        <v>109</v>
      </c>
      <c r="BJ616" t="s">
        <v>126</v>
      </c>
      <c r="BL616" t="s">
        <v>127</v>
      </c>
      <c r="BM616" t="s">
        <v>128</v>
      </c>
      <c r="BN616" t="s">
        <v>129</v>
      </c>
      <c r="BO616">
        <v>85948</v>
      </c>
      <c r="BQ616">
        <v>1370</v>
      </c>
      <c r="BR616">
        <v>870962</v>
      </c>
      <c r="BS616" t="s">
        <v>130</v>
      </c>
      <c r="BT616">
        <v>0</v>
      </c>
      <c r="BU616" t="s">
        <v>109</v>
      </c>
      <c r="BV616">
        <v>0</v>
      </c>
      <c r="BW616" s="9">
        <v>0</v>
      </c>
      <c r="BX616" t="s">
        <v>131</v>
      </c>
      <c r="BY616" t="s">
        <v>109</v>
      </c>
      <c r="BZ616" t="s">
        <v>109</v>
      </c>
      <c r="CA616" t="s">
        <v>132</v>
      </c>
      <c r="CD616" t="s">
        <v>109</v>
      </c>
      <c r="CE616" t="s">
        <v>133</v>
      </c>
      <c r="CF616" t="s">
        <v>134</v>
      </c>
      <c r="CG616" t="s">
        <v>135</v>
      </c>
      <c r="CI616" t="s">
        <v>136</v>
      </c>
      <c r="CM616" t="s">
        <v>7</v>
      </c>
    </row>
    <row r="617" spans="1:91">
      <c r="A617" t="s">
        <v>109</v>
      </c>
      <c r="B617" t="s">
        <v>110</v>
      </c>
      <c r="C617" t="s">
        <v>111</v>
      </c>
      <c r="D617" t="s">
        <v>112</v>
      </c>
      <c r="F617" t="s">
        <v>113</v>
      </c>
      <c r="G617" t="s">
        <v>109</v>
      </c>
      <c r="H617">
        <v>1</v>
      </c>
      <c r="I617" s="9">
        <v>0</v>
      </c>
      <c r="J617">
        <v>1</v>
      </c>
      <c r="L617">
        <v>1739381</v>
      </c>
      <c r="M617" t="s">
        <v>7</v>
      </c>
      <c r="N617" t="s">
        <v>451</v>
      </c>
      <c r="O617" s="9">
        <v>0</v>
      </c>
      <c r="P617">
        <v>1740508</v>
      </c>
      <c r="Q617" t="s">
        <v>116</v>
      </c>
      <c r="S617" s="9">
        <v>0</v>
      </c>
      <c r="T617" s="10" t="s">
        <v>272</v>
      </c>
      <c r="U617">
        <v>1740508</v>
      </c>
      <c r="V617">
        <v>1</v>
      </c>
      <c r="W617" t="s">
        <v>118</v>
      </c>
      <c r="X617" t="s">
        <v>119</v>
      </c>
      <c r="Y617">
        <v>0</v>
      </c>
      <c r="Z617" s="16">
        <v>-2179.91</v>
      </c>
      <c r="AA617">
        <v>1</v>
      </c>
      <c r="AB617" s="10">
        <v>-2179.91</v>
      </c>
      <c r="AC617" t="s">
        <v>120</v>
      </c>
      <c r="AF617" t="s">
        <v>121</v>
      </c>
      <c r="AI617">
        <v>0</v>
      </c>
      <c r="AJ617" s="9">
        <v>0</v>
      </c>
      <c r="AK617" s="9">
        <v>0</v>
      </c>
      <c r="AL617" t="s">
        <v>7</v>
      </c>
      <c r="AM617" t="s">
        <v>120</v>
      </c>
      <c r="AN617" s="9">
        <v>0</v>
      </c>
      <c r="AO617" t="s">
        <v>122</v>
      </c>
      <c r="AP617" t="s">
        <v>7</v>
      </c>
      <c r="AQ617">
        <v>1</v>
      </c>
      <c r="AR617">
        <v>1</v>
      </c>
      <c r="AT617" t="s">
        <v>123</v>
      </c>
      <c r="AU617" t="s">
        <v>124</v>
      </c>
      <c r="AX617" t="s">
        <v>122</v>
      </c>
      <c r="BA617">
        <v>-2179.91</v>
      </c>
      <c r="BB617" t="s">
        <v>120</v>
      </c>
      <c r="BC617">
        <v>0</v>
      </c>
      <c r="BE617" t="s">
        <v>125</v>
      </c>
      <c r="BF617">
        <v>1</v>
      </c>
      <c r="BG617">
        <v>19717</v>
      </c>
      <c r="BH617">
        <v>1005199</v>
      </c>
      <c r="BI617" t="s">
        <v>109</v>
      </c>
      <c r="BJ617" t="s">
        <v>126</v>
      </c>
      <c r="BL617" t="s">
        <v>127</v>
      </c>
      <c r="BM617" t="s">
        <v>128</v>
      </c>
      <c r="BN617" t="s">
        <v>129</v>
      </c>
      <c r="BO617">
        <v>85948</v>
      </c>
      <c r="BQ617">
        <v>1370</v>
      </c>
      <c r="BR617">
        <v>526922</v>
      </c>
      <c r="BS617" t="s">
        <v>130</v>
      </c>
      <c r="BT617">
        <v>0</v>
      </c>
      <c r="BU617" t="s">
        <v>109</v>
      </c>
      <c r="BV617">
        <v>0</v>
      </c>
      <c r="BW617" s="9">
        <v>0</v>
      </c>
      <c r="BX617" t="s">
        <v>190</v>
      </c>
      <c r="BY617" t="s">
        <v>547</v>
      </c>
      <c r="BZ617" t="s">
        <v>109</v>
      </c>
      <c r="CA617" t="s">
        <v>132</v>
      </c>
      <c r="CD617" t="s">
        <v>547</v>
      </c>
      <c r="CE617" t="s">
        <v>133</v>
      </c>
      <c r="CF617" t="s">
        <v>172</v>
      </c>
      <c r="CG617" t="s">
        <v>135</v>
      </c>
      <c r="CI617" t="s">
        <v>278</v>
      </c>
      <c r="CM617" t="s">
        <v>7</v>
      </c>
    </row>
    <row r="618" spans="1:91">
      <c r="A618" t="s">
        <v>109</v>
      </c>
      <c r="B618" t="s">
        <v>110</v>
      </c>
      <c r="C618" t="s">
        <v>111</v>
      </c>
      <c r="D618" t="s">
        <v>112</v>
      </c>
      <c r="F618" t="s">
        <v>113</v>
      </c>
      <c r="G618" t="s">
        <v>109</v>
      </c>
      <c r="H618">
        <v>1</v>
      </c>
      <c r="I618" s="9">
        <v>0</v>
      </c>
      <c r="J618">
        <v>1</v>
      </c>
      <c r="L618">
        <v>1739353</v>
      </c>
      <c r="M618" t="s">
        <v>7</v>
      </c>
      <c r="N618" t="s">
        <v>451</v>
      </c>
      <c r="O618" s="9">
        <v>0</v>
      </c>
      <c r="P618">
        <v>1740454</v>
      </c>
      <c r="Q618" t="s">
        <v>116</v>
      </c>
      <c r="S618" s="9">
        <v>0</v>
      </c>
      <c r="T618" s="10" t="s">
        <v>280</v>
      </c>
      <c r="U618">
        <v>1740454</v>
      </c>
      <c r="V618">
        <v>1</v>
      </c>
      <c r="W618" t="s">
        <v>118</v>
      </c>
      <c r="X618" t="s">
        <v>137</v>
      </c>
      <c r="Y618">
        <v>0</v>
      </c>
      <c r="Z618" s="16">
        <v>2448473.92</v>
      </c>
      <c r="AA618">
        <v>1</v>
      </c>
      <c r="AB618" s="10">
        <v>2448473.92</v>
      </c>
      <c r="AC618" t="s">
        <v>120</v>
      </c>
      <c r="AF618" t="s">
        <v>121</v>
      </c>
      <c r="AI618">
        <v>0</v>
      </c>
      <c r="AJ618" s="9">
        <v>0</v>
      </c>
      <c r="AK618" s="9">
        <v>0</v>
      </c>
      <c r="AL618" t="s">
        <v>7</v>
      </c>
      <c r="AM618" t="s">
        <v>120</v>
      </c>
      <c r="AN618" s="9">
        <v>0</v>
      </c>
      <c r="AO618" t="s">
        <v>122</v>
      </c>
      <c r="AP618" t="s">
        <v>7</v>
      </c>
      <c r="AQ618">
        <v>1</v>
      </c>
      <c r="AR618">
        <v>1</v>
      </c>
      <c r="AT618" t="s">
        <v>123</v>
      </c>
      <c r="AU618" t="s">
        <v>124</v>
      </c>
      <c r="AX618" t="s">
        <v>120</v>
      </c>
      <c r="BA618">
        <v>2448473.92</v>
      </c>
      <c r="BB618" t="s">
        <v>120</v>
      </c>
      <c r="BC618">
        <v>0</v>
      </c>
      <c r="BE618" t="s">
        <v>125</v>
      </c>
      <c r="BF618">
        <v>1</v>
      </c>
      <c r="BG618">
        <v>19717</v>
      </c>
      <c r="BH618">
        <v>1005199</v>
      </c>
      <c r="BI618" t="s">
        <v>109</v>
      </c>
      <c r="BJ618" t="s">
        <v>126</v>
      </c>
      <c r="BL618" t="s">
        <v>127</v>
      </c>
      <c r="BM618" t="s">
        <v>128</v>
      </c>
      <c r="BN618" t="s">
        <v>129</v>
      </c>
      <c r="BO618">
        <v>85948</v>
      </c>
      <c r="BQ618">
        <v>0</v>
      </c>
      <c r="BR618">
        <v>525089</v>
      </c>
      <c r="BS618" t="s">
        <v>130</v>
      </c>
      <c r="BT618">
        <v>0</v>
      </c>
      <c r="BU618" t="s">
        <v>109</v>
      </c>
      <c r="BV618">
        <v>0</v>
      </c>
      <c r="BW618" s="9">
        <v>0</v>
      </c>
      <c r="BX618" t="s">
        <v>445</v>
      </c>
      <c r="BY618" t="s">
        <v>319</v>
      </c>
      <c r="BZ618" t="s">
        <v>109</v>
      </c>
      <c r="CA618" t="s">
        <v>132</v>
      </c>
      <c r="CD618" t="s">
        <v>319</v>
      </c>
      <c r="CE618" t="s">
        <v>133</v>
      </c>
      <c r="CF618" t="s">
        <v>172</v>
      </c>
      <c r="CG618" t="s">
        <v>135</v>
      </c>
      <c r="CI618" t="s">
        <v>278</v>
      </c>
      <c r="CM618" t="s">
        <v>7</v>
      </c>
    </row>
    <row r="619" spans="1:91">
      <c r="A619" t="s">
        <v>109</v>
      </c>
      <c r="B619" t="s">
        <v>110</v>
      </c>
      <c r="C619" t="s">
        <v>111</v>
      </c>
      <c r="D619" t="s">
        <v>112</v>
      </c>
      <c r="F619" t="s">
        <v>113</v>
      </c>
      <c r="G619" t="s">
        <v>109</v>
      </c>
      <c r="H619">
        <v>1</v>
      </c>
      <c r="I619" s="9">
        <v>0</v>
      </c>
      <c r="J619">
        <v>1</v>
      </c>
      <c r="L619">
        <v>1739116</v>
      </c>
      <c r="M619" t="s">
        <v>7</v>
      </c>
      <c r="N619" t="s">
        <v>451</v>
      </c>
      <c r="O619" s="9">
        <v>0</v>
      </c>
      <c r="P619">
        <v>1740005</v>
      </c>
      <c r="Q619" t="s">
        <v>116</v>
      </c>
      <c r="S619" s="9">
        <v>0</v>
      </c>
      <c r="T619" s="10" t="s">
        <v>272</v>
      </c>
      <c r="U619">
        <v>1740005</v>
      </c>
      <c r="V619">
        <v>1</v>
      </c>
      <c r="W619" t="s">
        <v>118</v>
      </c>
      <c r="X619" t="s">
        <v>119</v>
      </c>
      <c r="Y619">
        <v>0</v>
      </c>
      <c r="Z619" s="16">
        <v>-120055.59</v>
      </c>
      <c r="AA619">
        <v>1</v>
      </c>
      <c r="AB619" s="10">
        <v>-120055.59</v>
      </c>
      <c r="AC619" t="s">
        <v>120</v>
      </c>
      <c r="AF619" t="s">
        <v>121</v>
      </c>
      <c r="AI619">
        <v>0</v>
      </c>
      <c r="AJ619" s="9">
        <v>0</v>
      </c>
      <c r="AK619" s="9">
        <v>0</v>
      </c>
      <c r="AL619" t="s">
        <v>7</v>
      </c>
      <c r="AM619" t="s">
        <v>120</v>
      </c>
      <c r="AN619" s="9">
        <v>0</v>
      </c>
      <c r="AO619" t="s">
        <v>122</v>
      </c>
      <c r="AP619" t="s">
        <v>7</v>
      </c>
      <c r="AQ619">
        <v>1</v>
      </c>
      <c r="AR619">
        <v>1</v>
      </c>
      <c r="AT619" t="s">
        <v>123</v>
      </c>
      <c r="AU619" t="s">
        <v>124</v>
      </c>
      <c r="AX619" t="s">
        <v>122</v>
      </c>
      <c r="BA619">
        <v>-120055.59</v>
      </c>
      <c r="BB619" t="s">
        <v>120</v>
      </c>
      <c r="BC619">
        <v>0</v>
      </c>
      <c r="BE619" t="s">
        <v>125</v>
      </c>
      <c r="BF619">
        <v>1</v>
      </c>
      <c r="BG619">
        <v>19717</v>
      </c>
      <c r="BH619">
        <v>1005199</v>
      </c>
      <c r="BI619" t="s">
        <v>109</v>
      </c>
      <c r="BJ619" t="s">
        <v>126</v>
      </c>
      <c r="BL619" t="s">
        <v>127</v>
      </c>
      <c r="BM619" t="s">
        <v>128</v>
      </c>
      <c r="BN619" t="s">
        <v>129</v>
      </c>
      <c r="BO619">
        <v>85948</v>
      </c>
      <c r="BQ619">
        <v>1370</v>
      </c>
      <c r="BR619">
        <v>526393</v>
      </c>
      <c r="BS619" t="s">
        <v>130</v>
      </c>
      <c r="BT619">
        <v>0</v>
      </c>
      <c r="BU619" t="s">
        <v>109</v>
      </c>
      <c r="BV619">
        <v>0</v>
      </c>
      <c r="BW619" s="9">
        <v>0</v>
      </c>
      <c r="BX619" t="s">
        <v>190</v>
      </c>
      <c r="BY619" t="s">
        <v>499</v>
      </c>
      <c r="BZ619" t="s">
        <v>109</v>
      </c>
      <c r="CA619" t="s">
        <v>132</v>
      </c>
      <c r="CD619" t="s">
        <v>499</v>
      </c>
      <c r="CE619" t="s">
        <v>133</v>
      </c>
      <c r="CF619" t="s">
        <v>172</v>
      </c>
      <c r="CG619" t="s">
        <v>135</v>
      </c>
      <c r="CI619" t="s">
        <v>278</v>
      </c>
      <c r="CM619" t="s">
        <v>7</v>
      </c>
    </row>
    <row r="620" spans="1:91">
      <c r="A620" t="s">
        <v>109</v>
      </c>
      <c r="B620" t="s">
        <v>110</v>
      </c>
      <c r="C620" t="s">
        <v>111</v>
      </c>
      <c r="D620" t="s">
        <v>112</v>
      </c>
      <c r="F620" t="s">
        <v>113</v>
      </c>
      <c r="G620" t="s">
        <v>109</v>
      </c>
      <c r="H620">
        <v>1</v>
      </c>
      <c r="I620" s="9">
        <v>0</v>
      </c>
      <c r="J620">
        <v>1</v>
      </c>
      <c r="L620">
        <v>1741322</v>
      </c>
      <c r="M620" t="s">
        <v>7</v>
      </c>
      <c r="N620" t="s">
        <v>451</v>
      </c>
      <c r="O620" s="9">
        <v>0</v>
      </c>
      <c r="P620">
        <v>1744301</v>
      </c>
      <c r="Q620" t="s">
        <v>116</v>
      </c>
      <c r="S620" s="9">
        <v>0</v>
      </c>
      <c r="T620" s="10" t="s">
        <v>272</v>
      </c>
      <c r="U620">
        <v>1744301</v>
      </c>
      <c r="V620">
        <v>1</v>
      </c>
      <c r="W620" t="s">
        <v>118</v>
      </c>
      <c r="X620" t="s">
        <v>119</v>
      </c>
      <c r="Y620">
        <v>0</v>
      </c>
      <c r="Z620" s="16">
        <v>-0.56000000000000005</v>
      </c>
      <c r="AA620">
        <v>1</v>
      </c>
      <c r="AB620" s="10">
        <v>-0.56000000000000005</v>
      </c>
      <c r="AC620" t="s">
        <v>120</v>
      </c>
      <c r="AF620" t="s">
        <v>121</v>
      </c>
      <c r="AI620">
        <v>0</v>
      </c>
      <c r="AJ620" s="9">
        <v>0</v>
      </c>
      <c r="AK620" s="9">
        <v>0</v>
      </c>
      <c r="AL620" t="s">
        <v>7</v>
      </c>
      <c r="AM620" t="s">
        <v>120</v>
      </c>
      <c r="AN620" s="9">
        <v>0</v>
      </c>
      <c r="AO620" t="s">
        <v>122</v>
      </c>
      <c r="AP620" t="s">
        <v>7</v>
      </c>
      <c r="AQ620">
        <v>1</v>
      </c>
      <c r="AR620">
        <v>1</v>
      </c>
      <c r="AT620" t="s">
        <v>123</v>
      </c>
      <c r="AU620" t="s">
        <v>124</v>
      </c>
      <c r="AX620" t="s">
        <v>122</v>
      </c>
      <c r="BA620">
        <v>-0.56000000000000005</v>
      </c>
      <c r="BB620" t="s">
        <v>120</v>
      </c>
      <c r="BC620">
        <v>0</v>
      </c>
      <c r="BE620" t="s">
        <v>125</v>
      </c>
      <c r="BF620">
        <v>1</v>
      </c>
      <c r="BG620">
        <v>19717</v>
      </c>
      <c r="BH620">
        <v>1005199</v>
      </c>
      <c r="BI620" t="s">
        <v>109</v>
      </c>
      <c r="BJ620" t="s">
        <v>126</v>
      </c>
      <c r="BL620" t="s">
        <v>127</v>
      </c>
      <c r="BM620" t="s">
        <v>128</v>
      </c>
      <c r="BN620" t="s">
        <v>129</v>
      </c>
      <c r="BO620">
        <v>85948</v>
      </c>
      <c r="BQ620">
        <v>1370</v>
      </c>
      <c r="BR620">
        <v>523632</v>
      </c>
      <c r="BS620" t="s">
        <v>130</v>
      </c>
      <c r="BT620">
        <v>0</v>
      </c>
      <c r="BU620" t="s">
        <v>109</v>
      </c>
      <c r="BV620">
        <v>0</v>
      </c>
      <c r="BW620" s="9">
        <v>0</v>
      </c>
      <c r="BX620" t="s">
        <v>190</v>
      </c>
      <c r="BY620" t="s">
        <v>252</v>
      </c>
      <c r="BZ620" t="s">
        <v>109</v>
      </c>
      <c r="CA620" t="s">
        <v>132</v>
      </c>
      <c r="CD620" t="s">
        <v>252</v>
      </c>
      <c r="CE620" t="s">
        <v>133</v>
      </c>
      <c r="CF620" t="s">
        <v>172</v>
      </c>
      <c r="CG620" t="s">
        <v>135</v>
      </c>
      <c r="CI620" t="s">
        <v>278</v>
      </c>
      <c r="CM620" t="s">
        <v>7</v>
      </c>
    </row>
    <row r="621" spans="1:91">
      <c r="A621" t="s">
        <v>109</v>
      </c>
      <c r="B621" t="s">
        <v>110</v>
      </c>
      <c r="C621" t="s">
        <v>111</v>
      </c>
      <c r="D621" t="s">
        <v>112</v>
      </c>
      <c r="F621" t="s">
        <v>113</v>
      </c>
      <c r="G621" t="s">
        <v>109</v>
      </c>
      <c r="H621">
        <v>1</v>
      </c>
      <c r="I621" s="9">
        <v>0</v>
      </c>
      <c r="J621">
        <v>1</v>
      </c>
      <c r="L621">
        <v>1741248</v>
      </c>
      <c r="M621" t="s">
        <v>7</v>
      </c>
      <c r="N621" t="s">
        <v>451</v>
      </c>
      <c r="O621" s="9">
        <v>0</v>
      </c>
      <c r="P621">
        <v>1744153</v>
      </c>
      <c r="Q621" t="s">
        <v>116</v>
      </c>
      <c r="S621" s="9">
        <v>0</v>
      </c>
      <c r="T621" s="10" t="s">
        <v>280</v>
      </c>
      <c r="U621">
        <v>1744153</v>
      </c>
      <c r="V621">
        <v>1</v>
      </c>
      <c r="W621" t="s">
        <v>118</v>
      </c>
      <c r="X621" t="s">
        <v>137</v>
      </c>
      <c r="Y621">
        <v>0</v>
      </c>
      <c r="Z621" s="16">
        <v>103544.9</v>
      </c>
      <c r="AA621">
        <v>1</v>
      </c>
      <c r="AB621" s="10">
        <v>103544.9</v>
      </c>
      <c r="AC621" t="s">
        <v>120</v>
      </c>
      <c r="AF621" t="s">
        <v>121</v>
      </c>
      <c r="AI621">
        <v>0</v>
      </c>
      <c r="AJ621" s="9">
        <v>0</v>
      </c>
      <c r="AK621" s="9">
        <v>0</v>
      </c>
      <c r="AL621" t="s">
        <v>7</v>
      </c>
      <c r="AM621" t="s">
        <v>120</v>
      </c>
      <c r="AN621" s="9">
        <v>0</v>
      </c>
      <c r="AO621" t="s">
        <v>122</v>
      </c>
      <c r="AP621" t="s">
        <v>7</v>
      </c>
      <c r="AQ621">
        <v>1</v>
      </c>
      <c r="AR621">
        <v>1</v>
      </c>
      <c r="AT621" t="s">
        <v>123</v>
      </c>
      <c r="AU621" t="s">
        <v>124</v>
      </c>
      <c r="AX621" t="s">
        <v>120</v>
      </c>
      <c r="BA621">
        <v>103544.9</v>
      </c>
      <c r="BB621" t="s">
        <v>120</v>
      </c>
      <c r="BC621">
        <v>0</v>
      </c>
      <c r="BE621" t="s">
        <v>125</v>
      </c>
      <c r="BF621">
        <v>1</v>
      </c>
      <c r="BG621">
        <v>19717</v>
      </c>
      <c r="BH621">
        <v>1005199</v>
      </c>
      <c r="BI621" t="s">
        <v>109</v>
      </c>
      <c r="BJ621" t="s">
        <v>126</v>
      </c>
      <c r="BL621" t="s">
        <v>127</v>
      </c>
      <c r="BM621" t="s">
        <v>128</v>
      </c>
      <c r="BN621" t="s">
        <v>129</v>
      </c>
      <c r="BO621">
        <v>85948</v>
      </c>
      <c r="BQ621">
        <v>0</v>
      </c>
      <c r="BR621">
        <v>523064</v>
      </c>
      <c r="BS621" t="s">
        <v>130</v>
      </c>
      <c r="BT621">
        <v>0</v>
      </c>
      <c r="BU621" t="s">
        <v>109</v>
      </c>
      <c r="BV621">
        <v>0</v>
      </c>
      <c r="BW621" s="9">
        <v>0</v>
      </c>
      <c r="BX621" t="s">
        <v>445</v>
      </c>
      <c r="BY621" t="s">
        <v>546</v>
      </c>
      <c r="BZ621" t="s">
        <v>109</v>
      </c>
      <c r="CA621" t="s">
        <v>132</v>
      </c>
      <c r="CD621" t="s">
        <v>546</v>
      </c>
      <c r="CE621" t="s">
        <v>133</v>
      </c>
      <c r="CF621" t="s">
        <v>172</v>
      </c>
      <c r="CG621" t="s">
        <v>135</v>
      </c>
      <c r="CI621" t="s">
        <v>278</v>
      </c>
      <c r="CM621" t="s">
        <v>7</v>
      </c>
    </row>
    <row r="622" spans="1:91">
      <c r="A622" t="s">
        <v>109</v>
      </c>
      <c r="B622" t="s">
        <v>110</v>
      </c>
      <c r="C622" t="s">
        <v>111</v>
      </c>
      <c r="D622" t="s">
        <v>112</v>
      </c>
      <c r="F622" t="s">
        <v>113</v>
      </c>
      <c r="G622" t="s">
        <v>109</v>
      </c>
      <c r="H622">
        <v>1</v>
      </c>
      <c r="I622" s="9">
        <v>0</v>
      </c>
      <c r="J622">
        <v>1</v>
      </c>
      <c r="L622">
        <v>1743398</v>
      </c>
      <c r="M622" t="s">
        <v>7</v>
      </c>
      <c r="N622" t="s">
        <v>451</v>
      </c>
      <c r="O622" s="9">
        <v>0</v>
      </c>
      <c r="P622">
        <v>1748351</v>
      </c>
      <c r="Q622" t="s">
        <v>116</v>
      </c>
      <c r="S622" s="9">
        <v>0</v>
      </c>
      <c r="T622" s="10" t="s">
        <v>272</v>
      </c>
      <c r="U622">
        <v>1748351</v>
      </c>
      <c r="V622">
        <v>1</v>
      </c>
      <c r="W622" t="s">
        <v>118</v>
      </c>
      <c r="X622" t="s">
        <v>119</v>
      </c>
      <c r="Y622">
        <v>0</v>
      </c>
      <c r="Z622" s="16">
        <v>-174.8</v>
      </c>
      <c r="AA622">
        <v>1</v>
      </c>
      <c r="AB622" s="10">
        <v>-174.8</v>
      </c>
      <c r="AC622" t="s">
        <v>120</v>
      </c>
      <c r="AF622" t="s">
        <v>121</v>
      </c>
      <c r="AI622">
        <v>0</v>
      </c>
      <c r="AJ622" s="9">
        <v>0</v>
      </c>
      <c r="AK622" s="9">
        <v>0</v>
      </c>
      <c r="AL622" t="s">
        <v>7</v>
      </c>
      <c r="AM622" t="s">
        <v>120</v>
      </c>
      <c r="AN622" s="9">
        <v>0</v>
      </c>
      <c r="AO622" t="s">
        <v>122</v>
      </c>
      <c r="AP622" t="s">
        <v>7</v>
      </c>
      <c r="AQ622">
        <v>1</v>
      </c>
      <c r="AR622">
        <v>1</v>
      </c>
      <c r="AT622" t="s">
        <v>123</v>
      </c>
      <c r="AU622" t="s">
        <v>124</v>
      </c>
      <c r="AX622" t="s">
        <v>122</v>
      </c>
      <c r="BA622">
        <v>-174.8</v>
      </c>
      <c r="BB622" t="s">
        <v>120</v>
      </c>
      <c r="BC622">
        <v>0</v>
      </c>
      <c r="BE622" t="s">
        <v>125</v>
      </c>
      <c r="BF622">
        <v>1</v>
      </c>
      <c r="BG622">
        <v>19717</v>
      </c>
      <c r="BH622">
        <v>1005199</v>
      </c>
      <c r="BI622" t="s">
        <v>109</v>
      </c>
      <c r="BJ622" t="s">
        <v>126</v>
      </c>
      <c r="BL622" t="s">
        <v>127</v>
      </c>
      <c r="BM622" t="s">
        <v>128</v>
      </c>
      <c r="BN622" t="s">
        <v>129</v>
      </c>
      <c r="BO622">
        <v>85948</v>
      </c>
      <c r="BQ622">
        <v>1370</v>
      </c>
      <c r="BR622">
        <v>527164</v>
      </c>
      <c r="BS622" t="s">
        <v>130</v>
      </c>
      <c r="BT622">
        <v>0</v>
      </c>
      <c r="BU622" t="s">
        <v>109</v>
      </c>
      <c r="BV622">
        <v>0</v>
      </c>
      <c r="BW622" s="9">
        <v>0</v>
      </c>
      <c r="BX622" t="s">
        <v>190</v>
      </c>
      <c r="BY622" t="s">
        <v>206</v>
      </c>
      <c r="BZ622" t="s">
        <v>109</v>
      </c>
      <c r="CA622" t="s">
        <v>132</v>
      </c>
      <c r="CD622" t="s">
        <v>206</v>
      </c>
      <c r="CE622" t="s">
        <v>133</v>
      </c>
      <c r="CF622" t="s">
        <v>172</v>
      </c>
      <c r="CG622" t="s">
        <v>135</v>
      </c>
      <c r="CI622" t="s">
        <v>278</v>
      </c>
      <c r="CM622" t="s">
        <v>7</v>
      </c>
    </row>
    <row r="623" spans="1:91">
      <c r="A623" t="s">
        <v>109</v>
      </c>
      <c r="B623" t="s">
        <v>110</v>
      </c>
      <c r="C623" t="s">
        <v>111</v>
      </c>
      <c r="D623" t="s">
        <v>112</v>
      </c>
      <c r="F623" t="s">
        <v>113</v>
      </c>
      <c r="G623" t="s">
        <v>109</v>
      </c>
      <c r="H623">
        <v>1</v>
      </c>
      <c r="I623" s="9">
        <v>0</v>
      </c>
      <c r="J623">
        <v>1</v>
      </c>
      <c r="L623">
        <v>1739078</v>
      </c>
      <c r="M623" t="s">
        <v>7</v>
      </c>
      <c r="N623" t="s">
        <v>451</v>
      </c>
      <c r="O623" s="9">
        <v>0</v>
      </c>
      <c r="P623">
        <v>1739935</v>
      </c>
      <c r="Q623" t="s">
        <v>116</v>
      </c>
      <c r="S623" s="9">
        <v>0</v>
      </c>
      <c r="T623" s="10" t="s">
        <v>272</v>
      </c>
      <c r="U623">
        <v>1739935</v>
      </c>
      <c r="V623">
        <v>1</v>
      </c>
      <c r="W623" t="s">
        <v>118</v>
      </c>
      <c r="X623" t="s">
        <v>119</v>
      </c>
      <c r="Y623">
        <v>0</v>
      </c>
      <c r="Z623" s="16">
        <v>-4552.17</v>
      </c>
      <c r="AA623">
        <v>1</v>
      </c>
      <c r="AB623" s="10">
        <v>-4552.17</v>
      </c>
      <c r="AC623" t="s">
        <v>120</v>
      </c>
      <c r="AF623" t="s">
        <v>121</v>
      </c>
      <c r="AI623">
        <v>0</v>
      </c>
      <c r="AJ623" s="9">
        <v>0</v>
      </c>
      <c r="AK623" s="9">
        <v>0</v>
      </c>
      <c r="AL623" t="s">
        <v>7</v>
      </c>
      <c r="AM623" t="s">
        <v>120</v>
      </c>
      <c r="AN623" s="9">
        <v>0</v>
      </c>
      <c r="AO623" t="s">
        <v>122</v>
      </c>
      <c r="AP623" t="s">
        <v>7</v>
      </c>
      <c r="AQ623">
        <v>1</v>
      </c>
      <c r="AR623">
        <v>1</v>
      </c>
      <c r="AT623" t="s">
        <v>123</v>
      </c>
      <c r="AU623" t="s">
        <v>124</v>
      </c>
      <c r="AX623" t="s">
        <v>122</v>
      </c>
      <c r="BA623">
        <v>-4552.17</v>
      </c>
      <c r="BB623" t="s">
        <v>120</v>
      </c>
      <c r="BC623">
        <v>0</v>
      </c>
      <c r="BE623" t="s">
        <v>125</v>
      </c>
      <c r="BF623">
        <v>1</v>
      </c>
      <c r="BG623">
        <v>19717</v>
      </c>
      <c r="BH623">
        <v>1005199</v>
      </c>
      <c r="BI623" t="s">
        <v>109</v>
      </c>
      <c r="BJ623" t="s">
        <v>126</v>
      </c>
      <c r="BL623" t="s">
        <v>127</v>
      </c>
      <c r="BM623" t="s">
        <v>128</v>
      </c>
      <c r="BN623" t="s">
        <v>129</v>
      </c>
      <c r="BO623">
        <v>85948</v>
      </c>
      <c r="BQ623">
        <v>1370</v>
      </c>
      <c r="BR623">
        <v>526343</v>
      </c>
      <c r="BS623" t="s">
        <v>130</v>
      </c>
      <c r="BT623">
        <v>0</v>
      </c>
      <c r="BU623" t="s">
        <v>109</v>
      </c>
      <c r="BV623">
        <v>0</v>
      </c>
      <c r="BW623" s="9">
        <v>0</v>
      </c>
      <c r="BX623" t="s">
        <v>190</v>
      </c>
      <c r="BY623" t="s">
        <v>504</v>
      </c>
      <c r="BZ623" t="s">
        <v>109</v>
      </c>
      <c r="CA623" t="s">
        <v>132</v>
      </c>
      <c r="CD623" t="s">
        <v>504</v>
      </c>
      <c r="CE623" t="s">
        <v>133</v>
      </c>
      <c r="CF623" t="s">
        <v>172</v>
      </c>
      <c r="CG623" t="s">
        <v>135</v>
      </c>
      <c r="CI623" t="s">
        <v>278</v>
      </c>
      <c r="CM623" t="s">
        <v>7</v>
      </c>
    </row>
    <row r="624" spans="1:91">
      <c r="A624" t="s">
        <v>109</v>
      </c>
      <c r="B624" t="s">
        <v>110</v>
      </c>
      <c r="C624" t="s">
        <v>111</v>
      </c>
      <c r="D624" t="s">
        <v>112</v>
      </c>
      <c r="F624" t="s">
        <v>113</v>
      </c>
      <c r="G624" t="s">
        <v>109</v>
      </c>
      <c r="H624">
        <v>1</v>
      </c>
      <c r="I624" s="9">
        <v>0</v>
      </c>
      <c r="J624">
        <v>1</v>
      </c>
      <c r="L624">
        <v>1735371</v>
      </c>
      <c r="M624" t="s">
        <v>7</v>
      </c>
      <c r="N624" t="s">
        <v>12</v>
      </c>
      <c r="O624" s="9">
        <v>0</v>
      </c>
      <c r="P624">
        <v>1734772</v>
      </c>
      <c r="Q624" t="s">
        <v>116</v>
      </c>
      <c r="S624" s="9">
        <v>0</v>
      </c>
      <c r="T624" s="10" t="s">
        <v>250</v>
      </c>
      <c r="U624">
        <v>1734772</v>
      </c>
      <c r="V624">
        <v>1</v>
      </c>
      <c r="W624" t="s">
        <v>200</v>
      </c>
      <c r="X624" t="s">
        <v>137</v>
      </c>
      <c r="Y624">
        <v>0</v>
      </c>
      <c r="Z624" s="16">
        <v>26084817.109999999</v>
      </c>
      <c r="AA624">
        <v>1</v>
      </c>
      <c r="AB624" s="15">
        <v>26084817.109999999</v>
      </c>
      <c r="AC624" t="s">
        <v>120</v>
      </c>
      <c r="AF624" t="s">
        <v>121</v>
      </c>
      <c r="AI624">
        <v>0</v>
      </c>
      <c r="AJ624" s="9">
        <v>0</v>
      </c>
      <c r="AK624" s="9">
        <v>0</v>
      </c>
      <c r="AL624" t="s">
        <v>7</v>
      </c>
      <c r="AM624" t="s">
        <v>120</v>
      </c>
      <c r="AN624" s="9">
        <v>0</v>
      </c>
      <c r="AO624" t="s">
        <v>122</v>
      </c>
      <c r="AP624" t="s">
        <v>7</v>
      </c>
      <c r="AQ624">
        <v>1</v>
      </c>
      <c r="AR624">
        <v>1</v>
      </c>
      <c r="AT624" t="s">
        <v>123</v>
      </c>
      <c r="AU624" t="s">
        <v>124</v>
      </c>
      <c r="AX624" t="s">
        <v>120</v>
      </c>
      <c r="BA624">
        <v>26084817.109999999</v>
      </c>
      <c r="BB624" t="s">
        <v>120</v>
      </c>
      <c r="BC624">
        <v>0</v>
      </c>
      <c r="BE624" t="s">
        <v>125</v>
      </c>
      <c r="BF624">
        <v>1</v>
      </c>
      <c r="BG624">
        <v>19717</v>
      </c>
      <c r="BH624">
        <v>1005199</v>
      </c>
      <c r="BI624" t="s">
        <v>109</v>
      </c>
      <c r="BJ624" t="s">
        <v>126</v>
      </c>
      <c r="BL624" t="s">
        <v>127</v>
      </c>
      <c r="BM624" t="s">
        <v>128</v>
      </c>
      <c r="BN624" t="s">
        <v>129</v>
      </c>
      <c r="BO624">
        <v>85948</v>
      </c>
      <c r="BQ624">
        <v>0</v>
      </c>
      <c r="BR624">
        <v>758418</v>
      </c>
      <c r="BS624" t="s">
        <v>130</v>
      </c>
      <c r="BT624">
        <v>0</v>
      </c>
      <c r="BU624" t="s">
        <v>109</v>
      </c>
      <c r="BV624">
        <v>0</v>
      </c>
      <c r="BW624" s="9">
        <v>0</v>
      </c>
      <c r="BX624" t="s">
        <v>520</v>
      </c>
      <c r="BY624" t="s">
        <v>254</v>
      </c>
      <c r="BZ624" t="s">
        <v>109</v>
      </c>
      <c r="CA624" t="s">
        <v>132</v>
      </c>
      <c r="CD624" t="s">
        <v>109</v>
      </c>
      <c r="CE624" t="s">
        <v>133</v>
      </c>
      <c r="CF624" t="s">
        <v>172</v>
      </c>
      <c r="CG624" t="s">
        <v>135</v>
      </c>
      <c r="CI624" t="s">
        <v>165</v>
      </c>
      <c r="CJ624" t="s">
        <v>155</v>
      </c>
      <c r="CM624" t="s">
        <v>7</v>
      </c>
    </row>
    <row r="625" spans="1:92">
      <c r="A625" t="s">
        <v>109</v>
      </c>
      <c r="B625" t="s">
        <v>110</v>
      </c>
      <c r="C625" t="s">
        <v>111</v>
      </c>
      <c r="D625" t="s">
        <v>112</v>
      </c>
      <c r="F625" t="s">
        <v>113</v>
      </c>
      <c r="G625" t="s">
        <v>109</v>
      </c>
      <c r="H625">
        <v>1</v>
      </c>
      <c r="I625" s="9">
        <v>0</v>
      </c>
      <c r="J625">
        <v>1</v>
      </c>
      <c r="L625">
        <v>1741078</v>
      </c>
      <c r="M625" t="s">
        <v>7</v>
      </c>
      <c r="N625" t="s">
        <v>451</v>
      </c>
      <c r="O625" s="9">
        <v>0</v>
      </c>
      <c r="P625">
        <v>1743815</v>
      </c>
      <c r="Q625" t="s">
        <v>116</v>
      </c>
      <c r="S625" s="9">
        <v>0</v>
      </c>
      <c r="T625" s="10" t="s">
        <v>280</v>
      </c>
      <c r="U625">
        <v>1743815</v>
      </c>
      <c r="V625">
        <v>1</v>
      </c>
      <c r="W625" t="s">
        <v>118</v>
      </c>
      <c r="X625" t="s">
        <v>137</v>
      </c>
      <c r="Y625">
        <v>0</v>
      </c>
      <c r="Z625" s="16">
        <v>1086.3800000000001</v>
      </c>
      <c r="AA625">
        <v>1</v>
      </c>
      <c r="AB625" s="10">
        <v>1086.3800000000001</v>
      </c>
      <c r="AC625" t="s">
        <v>120</v>
      </c>
      <c r="AF625" t="s">
        <v>121</v>
      </c>
      <c r="AI625">
        <v>0</v>
      </c>
      <c r="AJ625" s="9">
        <v>0</v>
      </c>
      <c r="AK625" s="9">
        <v>0</v>
      </c>
      <c r="AL625" t="s">
        <v>7</v>
      </c>
      <c r="AM625" t="s">
        <v>120</v>
      </c>
      <c r="AN625" s="9">
        <v>0</v>
      </c>
      <c r="AO625" t="s">
        <v>122</v>
      </c>
      <c r="AP625" t="s">
        <v>7</v>
      </c>
      <c r="AQ625">
        <v>1</v>
      </c>
      <c r="AR625">
        <v>1</v>
      </c>
      <c r="AT625" t="s">
        <v>123</v>
      </c>
      <c r="AU625" t="s">
        <v>124</v>
      </c>
      <c r="AX625" t="s">
        <v>120</v>
      </c>
      <c r="BA625">
        <v>1086.3800000000001</v>
      </c>
      <c r="BB625" t="s">
        <v>120</v>
      </c>
      <c r="BC625">
        <v>0</v>
      </c>
      <c r="BE625" t="s">
        <v>125</v>
      </c>
      <c r="BF625">
        <v>1</v>
      </c>
      <c r="BG625">
        <v>19717</v>
      </c>
      <c r="BH625">
        <v>1005199</v>
      </c>
      <c r="BI625" t="s">
        <v>109</v>
      </c>
      <c r="BJ625" t="s">
        <v>126</v>
      </c>
      <c r="BL625" t="s">
        <v>127</v>
      </c>
      <c r="BM625" t="s">
        <v>128</v>
      </c>
      <c r="BN625" t="s">
        <v>129</v>
      </c>
      <c r="BO625">
        <v>85948</v>
      </c>
      <c r="BQ625">
        <v>0</v>
      </c>
      <c r="BR625">
        <v>525636</v>
      </c>
      <c r="BS625" t="s">
        <v>130</v>
      </c>
      <c r="BT625">
        <v>0</v>
      </c>
      <c r="BU625" t="s">
        <v>109</v>
      </c>
      <c r="BV625">
        <v>0</v>
      </c>
      <c r="BW625" s="9">
        <v>0</v>
      </c>
      <c r="BX625" t="s">
        <v>445</v>
      </c>
      <c r="BY625" t="s">
        <v>252</v>
      </c>
      <c r="BZ625" t="s">
        <v>109</v>
      </c>
      <c r="CA625" t="s">
        <v>132</v>
      </c>
      <c r="CD625" t="s">
        <v>252</v>
      </c>
      <c r="CE625" t="s">
        <v>133</v>
      </c>
      <c r="CF625" t="s">
        <v>172</v>
      </c>
      <c r="CG625" t="s">
        <v>135</v>
      </c>
      <c r="CI625" t="s">
        <v>278</v>
      </c>
      <c r="CM625" t="s">
        <v>7</v>
      </c>
    </row>
    <row r="626" spans="1:92">
      <c r="A626" t="s">
        <v>109</v>
      </c>
      <c r="B626" t="s">
        <v>110</v>
      </c>
      <c r="C626" t="s">
        <v>111</v>
      </c>
      <c r="D626" t="s">
        <v>112</v>
      </c>
      <c r="F626" t="s">
        <v>113</v>
      </c>
      <c r="G626" t="s">
        <v>109</v>
      </c>
      <c r="H626">
        <v>1</v>
      </c>
      <c r="I626" s="9">
        <v>0</v>
      </c>
      <c r="J626">
        <v>1</v>
      </c>
      <c r="L626">
        <v>1739379</v>
      </c>
      <c r="M626" t="s">
        <v>7</v>
      </c>
      <c r="N626" t="s">
        <v>451</v>
      </c>
      <c r="O626" s="9">
        <v>0</v>
      </c>
      <c r="P626">
        <v>1740504</v>
      </c>
      <c r="Q626" t="s">
        <v>116</v>
      </c>
      <c r="S626" s="9">
        <v>0</v>
      </c>
      <c r="T626" s="10" t="s">
        <v>272</v>
      </c>
      <c r="U626">
        <v>1740504</v>
      </c>
      <c r="V626">
        <v>1</v>
      </c>
      <c r="W626" t="s">
        <v>118</v>
      </c>
      <c r="X626" t="s">
        <v>119</v>
      </c>
      <c r="Y626">
        <v>0</v>
      </c>
      <c r="Z626" s="16">
        <v>-228141.57</v>
      </c>
      <c r="AA626">
        <v>1</v>
      </c>
      <c r="AB626" s="10">
        <v>-228141.57</v>
      </c>
      <c r="AC626" t="s">
        <v>120</v>
      </c>
      <c r="AF626" t="s">
        <v>121</v>
      </c>
      <c r="AI626">
        <v>0</v>
      </c>
      <c r="AJ626" s="9">
        <v>0</v>
      </c>
      <c r="AK626" s="9">
        <v>0</v>
      </c>
      <c r="AL626" t="s">
        <v>7</v>
      </c>
      <c r="AM626" t="s">
        <v>120</v>
      </c>
      <c r="AN626" s="9">
        <v>0</v>
      </c>
      <c r="AO626" t="s">
        <v>122</v>
      </c>
      <c r="AP626" t="s">
        <v>7</v>
      </c>
      <c r="AQ626">
        <v>1</v>
      </c>
      <c r="AR626">
        <v>1</v>
      </c>
      <c r="AT626" t="s">
        <v>123</v>
      </c>
      <c r="AU626" t="s">
        <v>124</v>
      </c>
      <c r="AX626" t="s">
        <v>122</v>
      </c>
      <c r="BA626">
        <v>-228141.57</v>
      </c>
      <c r="BB626" t="s">
        <v>120</v>
      </c>
      <c r="BC626">
        <v>0</v>
      </c>
      <c r="BE626" t="s">
        <v>125</v>
      </c>
      <c r="BF626">
        <v>1</v>
      </c>
      <c r="BG626">
        <v>19717</v>
      </c>
      <c r="BH626">
        <v>1005199</v>
      </c>
      <c r="BI626" t="s">
        <v>109</v>
      </c>
      <c r="BJ626" t="s">
        <v>126</v>
      </c>
      <c r="BL626" t="s">
        <v>127</v>
      </c>
      <c r="BM626" t="s">
        <v>128</v>
      </c>
      <c r="BN626" t="s">
        <v>129</v>
      </c>
      <c r="BO626">
        <v>85948</v>
      </c>
      <c r="BQ626">
        <v>1370</v>
      </c>
      <c r="BR626">
        <v>526904</v>
      </c>
      <c r="BS626" t="s">
        <v>130</v>
      </c>
      <c r="BT626">
        <v>0</v>
      </c>
      <c r="BU626" t="s">
        <v>109</v>
      </c>
      <c r="BV626">
        <v>0</v>
      </c>
      <c r="BW626" s="9">
        <v>0</v>
      </c>
      <c r="BX626" t="s">
        <v>190</v>
      </c>
      <c r="BY626" t="s">
        <v>547</v>
      </c>
      <c r="BZ626" t="s">
        <v>109</v>
      </c>
      <c r="CA626" t="s">
        <v>132</v>
      </c>
      <c r="CD626" t="s">
        <v>547</v>
      </c>
      <c r="CE626" t="s">
        <v>133</v>
      </c>
      <c r="CF626" t="s">
        <v>172</v>
      </c>
      <c r="CG626" t="s">
        <v>135</v>
      </c>
      <c r="CI626" t="s">
        <v>278</v>
      </c>
      <c r="CM626" t="s">
        <v>7</v>
      </c>
    </row>
    <row r="627" spans="1:92">
      <c r="A627" t="s">
        <v>109</v>
      </c>
      <c r="B627" t="s">
        <v>110</v>
      </c>
      <c r="C627" t="s">
        <v>111</v>
      </c>
      <c r="D627" t="s">
        <v>112</v>
      </c>
      <c r="F627" t="s">
        <v>113</v>
      </c>
      <c r="G627" t="s">
        <v>109</v>
      </c>
      <c r="H627">
        <v>1</v>
      </c>
      <c r="I627" s="9">
        <v>0</v>
      </c>
      <c r="J627">
        <v>1</v>
      </c>
      <c r="L627">
        <v>1739094</v>
      </c>
      <c r="M627" t="s">
        <v>7</v>
      </c>
      <c r="N627" t="s">
        <v>451</v>
      </c>
      <c r="O627" s="9">
        <v>0</v>
      </c>
      <c r="P627">
        <v>1739963</v>
      </c>
      <c r="Q627" t="s">
        <v>116</v>
      </c>
      <c r="S627" s="9">
        <v>0</v>
      </c>
      <c r="T627" s="10" t="s">
        <v>280</v>
      </c>
      <c r="U627">
        <v>1739963</v>
      </c>
      <c r="V627">
        <v>1</v>
      </c>
      <c r="W627" t="s">
        <v>118</v>
      </c>
      <c r="X627" t="s">
        <v>137</v>
      </c>
      <c r="Y627">
        <v>0</v>
      </c>
      <c r="Z627" s="16">
        <v>30674.73</v>
      </c>
      <c r="AA627">
        <v>1</v>
      </c>
      <c r="AB627" s="10">
        <v>30674.73</v>
      </c>
      <c r="AC627" t="s">
        <v>120</v>
      </c>
      <c r="AF627" t="s">
        <v>121</v>
      </c>
      <c r="AI627">
        <v>0</v>
      </c>
      <c r="AJ627" s="9">
        <v>0</v>
      </c>
      <c r="AK627" s="9">
        <v>0</v>
      </c>
      <c r="AL627" t="s">
        <v>7</v>
      </c>
      <c r="AM627" t="s">
        <v>120</v>
      </c>
      <c r="AN627" s="9">
        <v>0</v>
      </c>
      <c r="AO627" t="s">
        <v>122</v>
      </c>
      <c r="AP627" t="s">
        <v>7</v>
      </c>
      <c r="AQ627">
        <v>1</v>
      </c>
      <c r="AR627">
        <v>1</v>
      </c>
      <c r="AT627" t="s">
        <v>123</v>
      </c>
      <c r="AU627" t="s">
        <v>124</v>
      </c>
      <c r="AX627" t="s">
        <v>120</v>
      </c>
      <c r="BA627">
        <v>30674.73</v>
      </c>
      <c r="BB627" t="s">
        <v>120</v>
      </c>
      <c r="BC627">
        <v>0</v>
      </c>
      <c r="BE627" t="s">
        <v>125</v>
      </c>
      <c r="BF627">
        <v>1</v>
      </c>
      <c r="BG627">
        <v>19717</v>
      </c>
      <c r="BH627">
        <v>1005199</v>
      </c>
      <c r="BI627" t="s">
        <v>109</v>
      </c>
      <c r="BJ627" t="s">
        <v>126</v>
      </c>
      <c r="BL627" t="s">
        <v>127</v>
      </c>
      <c r="BM627" t="s">
        <v>128</v>
      </c>
      <c r="BN627" t="s">
        <v>129</v>
      </c>
      <c r="BO627">
        <v>85948</v>
      </c>
      <c r="BQ627">
        <v>0</v>
      </c>
      <c r="BR627">
        <v>526406</v>
      </c>
      <c r="BS627" t="s">
        <v>130</v>
      </c>
      <c r="BT627">
        <v>0</v>
      </c>
      <c r="BU627" t="s">
        <v>109</v>
      </c>
      <c r="BV627">
        <v>0</v>
      </c>
      <c r="BW627" s="9">
        <v>0</v>
      </c>
      <c r="BX627" t="s">
        <v>445</v>
      </c>
      <c r="BY627" t="s">
        <v>543</v>
      </c>
      <c r="BZ627" t="s">
        <v>109</v>
      </c>
      <c r="CA627" t="s">
        <v>132</v>
      </c>
      <c r="CD627" t="s">
        <v>543</v>
      </c>
      <c r="CE627" t="s">
        <v>133</v>
      </c>
      <c r="CF627" t="s">
        <v>172</v>
      </c>
      <c r="CG627" t="s">
        <v>135</v>
      </c>
      <c r="CI627" t="s">
        <v>278</v>
      </c>
      <c r="CM627" t="s">
        <v>7</v>
      </c>
    </row>
    <row r="628" spans="1:92">
      <c r="A628" t="s">
        <v>109</v>
      </c>
      <c r="B628" t="s">
        <v>110</v>
      </c>
      <c r="C628" t="s">
        <v>111</v>
      </c>
      <c r="D628" t="s">
        <v>112</v>
      </c>
      <c r="F628" t="s">
        <v>113</v>
      </c>
      <c r="G628" t="s">
        <v>109</v>
      </c>
      <c r="H628">
        <v>1</v>
      </c>
      <c r="I628" s="9">
        <v>0</v>
      </c>
      <c r="J628">
        <v>1</v>
      </c>
      <c r="L628">
        <v>1741247</v>
      </c>
      <c r="M628" t="s">
        <v>7</v>
      </c>
      <c r="N628" t="s">
        <v>451</v>
      </c>
      <c r="O628" s="9">
        <v>0</v>
      </c>
      <c r="P628">
        <v>1744152</v>
      </c>
      <c r="Q628" t="s">
        <v>116</v>
      </c>
      <c r="S628" s="9">
        <v>0</v>
      </c>
      <c r="T628" s="10" t="s">
        <v>272</v>
      </c>
      <c r="U628">
        <v>1744152</v>
      </c>
      <c r="V628">
        <v>1</v>
      </c>
      <c r="W628" t="s">
        <v>118</v>
      </c>
      <c r="X628" t="s">
        <v>119</v>
      </c>
      <c r="Y628">
        <v>0</v>
      </c>
      <c r="Z628" s="16">
        <v>-103544.9</v>
      </c>
      <c r="AA628">
        <v>1</v>
      </c>
      <c r="AB628" s="10">
        <v>-103544.9</v>
      </c>
      <c r="AC628" t="s">
        <v>120</v>
      </c>
      <c r="AF628" t="s">
        <v>121</v>
      </c>
      <c r="AI628">
        <v>0</v>
      </c>
      <c r="AJ628" s="9">
        <v>0</v>
      </c>
      <c r="AK628" s="9">
        <v>0</v>
      </c>
      <c r="AL628" t="s">
        <v>7</v>
      </c>
      <c r="AM628" t="s">
        <v>120</v>
      </c>
      <c r="AN628" s="9">
        <v>0</v>
      </c>
      <c r="AO628" t="s">
        <v>122</v>
      </c>
      <c r="AP628" t="s">
        <v>7</v>
      </c>
      <c r="AQ628">
        <v>1</v>
      </c>
      <c r="AR628">
        <v>1</v>
      </c>
      <c r="AT628" t="s">
        <v>123</v>
      </c>
      <c r="AU628" t="s">
        <v>124</v>
      </c>
      <c r="AX628" t="s">
        <v>122</v>
      </c>
      <c r="BA628">
        <v>-103544.9</v>
      </c>
      <c r="BB628" t="s">
        <v>120</v>
      </c>
      <c r="BC628">
        <v>0</v>
      </c>
      <c r="BE628" t="s">
        <v>125</v>
      </c>
      <c r="BF628">
        <v>1</v>
      </c>
      <c r="BG628">
        <v>19717</v>
      </c>
      <c r="BH628">
        <v>1005199</v>
      </c>
      <c r="BI628" t="s">
        <v>109</v>
      </c>
      <c r="BJ628" t="s">
        <v>126</v>
      </c>
      <c r="BL628" t="s">
        <v>127</v>
      </c>
      <c r="BM628" t="s">
        <v>128</v>
      </c>
      <c r="BN628" t="s">
        <v>129</v>
      </c>
      <c r="BO628">
        <v>85948</v>
      </c>
      <c r="BQ628">
        <v>1370</v>
      </c>
      <c r="BR628">
        <v>523039</v>
      </c>
      <c r="BS628" t="s">
        <v>130</v>
      </c>
      <c r="BT628">
        <v>0</v>
      </c>
      <c r="BU628" t="s">
        <v>109</v>
      </c>
      <c r="BV628">
        <v>0</v>
      </c>
      <c r="BW628" s="9">
        <v>0</v>
      </c>
      <c r="BX628" t="s">
        <v>190</v>
      </c>
      <c r="BY628" t="s">
        <v>546</v>
      </c>
      <c r="BZ628" t="s">
        <v>109</v>
      </c>
      <c r="CA628" t="s">
        <v>132</v>
      </c>
      <c r="CD628" t="s">
        <v>546</v>
      </c>
      <c r="CE628" t="s">
        <v>133</v>
      </c>
      <c r="CF628" t="s">
        <v>172</v>
      </c>
      <c r="CG628" t="s">
        <v>135</v>
      </c>
      <c r="CI628" t="s">
        <v>278</v>
      </c>
      <c r="CM628" t="s">
        <v>7</v>
      </c>
    </row>
    <row r="629" spans="1:92">
      <c r="A629" t="s">
        <v>109</v>
      </c>
      <c r="B629" t="s">
        <v>110</v>
      </c>
      <c r="C629" t="s">
        <v>111</v>
      </c>
      <c r="D629" t="s">
        <v>112</v>
      </c>
      <c r="F629" t="s">
        <v>113</v>
      </c>
      <c r="G629" t="s">
        <v>109</v>
      </c>
      <c r="H629">
        <v>1</v>
      </c>
      <c r="I629" s="9">
        <v>0</v>
      </c>
      <c r="J629">
        <v>1</v>
      </c>
      <c r="L629">
        <v>1741829</v>
      </c>
      <c r="M629" t="s">
        <v>7</v>
      </c>
      <c r="N629" t="s">
        <v>451</v>
      </c>
      <c r="O629" s="9">
        <v>0</v>
      </c>
      <c r="P629">
        <v>1745294</v>
      </c>
      <c r="Q629" t="s">
        <v>116</v>
      </c>
      <c r="S629" s="9">
        <v>0</v>
      </c>
      <c r="T629" s="10" t="s">
        <v>272</v>
      </c>
      <c r="U629">
        <v>1745294</v>
      </c>
      <c r="V629">
        <v>1</v>
      </c>
      <c r="W629" t="s">
        <v>118</v>
      </c>
      <c r="X629" t="s">
        <v>119</v>
      </c>
      <c r="Y629">
        <v>0</v>
      </c>
      <c r="Z629" s="16">
        <v>-333.89</v>
      </c>
      <c r="AA629">
        <v>1</v>
      </c>
      <c r="AB629" s="10">
        <v>-333.89</v>
      </c>
      <c r="AC629" t="s">
        <v>120</v>
      </c>
      <c r="AF629" t="s">
        <v>121</v>
      </c>
      <c r="AI629">
        <v>0</v>
      </c>
      <c r="AJ629" s="9">
        <v>0</v>
      </c>
      <c r="AK629" s="9">
        <v>0</v>
      </c>
      <c r="AL629" t="s">
        <v>7</v>
      </c>
      <c r="AM629" t="s">
        <v>120</v>
      </c>
      <c r="AN629" s="9">
        <v>0</v>
      </c>
      <c r="AO629" t="s">
        <v>122</v>
      </c>
      <c r="AP629" t="s">
        <v>7</v>
      </c>
      <c r="AQ629">
        <v>1</v>
      </c>
      <c r="AR629">
        <v>1</v>
      </c>
      <c r="AT629" t="s">
        <v>123</v>
      </c>
      <c r="AU629" t="s">
        <v>124</v>
      </c>
      <c r="AX629" t="s">
        <v>122</v>
      </c>
      <c r="BA629">
        <v>-333.89</v>
      </c>
      <c r="BB629" t="s">
        <v>120</v>
      </c>
      <c r="BC629">
        <v>0</v>
      </c>
      <c r="BE629" t="s">
        <v>125</v>
      </c>
      <c r="BF629">
        <v>1</v>
      </c>
      <c r="BG629">
        <v>19717</v>
      </c>
      <c r="BH629">
        <v>1005199</v>
      </c>
      <c r="BI629" t="s">
        <v>109</v>
      </c>
      <c r="BJ629" t="s">
        <v>126</v>
      </c>
      <c r="BL629" t="s">
        <v>127</v>
      </c>
      <c r="BM629" t="s">
        <v>128</v>
      </c>
      <c r="BN629" t="s">
        <v>129</v>
      </c>
      <c r="BO629">
        <v>85948</v>
      </c>
      <c r="BQ629">
        <v>1370</v>
      </c>
      <c r="BR629">
        <v>522781</v>
      </c>
      <c r="BS629" t="s">
        <v>130</v>
      </c>
      <c r="BT629">
        <v>0</v>
      </c>
      <c r="BU629" t="s">
        <v>109</v>
      </c>
      <c r="BV629">
        <v>0</v>
      </c>
      <c r="BW629" s="9">
        <v>0</v>
      </c>
      <c r="BX629" t="s">
        <v>190</v>
      </c>
      <c r="BY629" t="s">
        <v>595</v>
      </c>
      <c r="BZ629" t="s">
        <v>109</v>
      </c>
      <c r="CA629" t="s">
        <v>132</v>
      </c>
      <c r="CD629" t="s">
        <v>595</v>
      </c>
      <c r="CE629" t="s">
        <v>133</v>
      </c>
      <c r="CF629" t="s">
        <v>172</v>
      </c>
      <c r="CG629" t="s">
        <v>135</v>
      </c>
      <c r="CI629" t="s">
        <v>278</v>
      </c>
      <c r="CM629" t="s">
        <v>7</v>
      </c>
    </row>
    <row r="630" spans="1:92">
      <c r="A630" t="s">
        <v>109</v>
      </c>
      <c r="B630" t="s">
        <v>110</v>
      </c>
      <c r="C630" t="s">
        <v>111</v>
      </c>
      <c r="D630" t="s">
        <v>112</v>
      </c>
      <c r="F630" t="s">
        <v>113</v>
      </c>
      <c r="G630" t="s">
        <v>109</v>
      </c>
      <c r="H630">
        <v>1</v>
      </c>
      <c r="I630" s="9">
        <v>0</v>
      </c>
      <c r="J630">
        <v>1</v>
      </c>
      <c r="L630">
        <v>1739364</v>
      </c>
      <c r="M630" t="s">
        <v>7</v>
      </c>
      <c r="N630" t="s">
        <v>451</v>
      </c>
      <c r="O630" s="9">
        <v>0</v>
      </c>
      <c r="P630">
        <v>1740477</v>
      </c>
      <c r="Q630" t="s">
        <v>116</v>
      </c>
      <c r="S630" s="9">
        <v>0</v>
      </c>
      <c r="T630" s="10" t="s">
        <v>272</v>
      </c>
      <c r="U630">
        <v>1740477</v>
      </c>
      <c r="V630">
        <v>1</v>
      </c>
      <c r="W630" t="s">
        <v>118</v>
      </c>
      <c r="X630" t="s">
        <v>119</v>
      </c>
      <c r="Y630">
        <v>0</v>
      </c>
      <c r="Z630" s="16">
        <v>-316741.67</v>
      </c>
      <c r="AA630">
        <v>1</v>
      </c>
      <c r="AB630" s="10">
        <v>-316741.67</v>
      </c>
      <c r="AC630" t="s">
        <v>120</v>
      </c>
      <c r="AF630" t="s">
        <v>121</v>
      </c>
      <c r="AI630">
        <v>0</v>
      </c>
      <c r="AJ630" s="9">
        <v>0</v>
      </c>
      <c r="AK630" s="9">
        <v>0</v>
      </c>
      <c r="AL630" t="s">
        <v>7</v>
      </c>
      <c r="AM630" t="s">
        <v>120</v>
      </c>
      <c r="AN630" s="9">
        <v>0</v>
      </c>
      <c r="AO630" t="s">
        <v>122</v>
      </c>
      <c r="AP630" t="s">
        <v>7</v>
      </c>
      <c r="AQ630">
        <v>1</v>
      </c>
      <c r="AR630">
        <v>1</v>
      </c>
      <c r="AT630" t="s">
        <v>123</v>
      </c>
      <c r="AU630" t="s">
        <v>124</v>
      </c>
      <c r="AX630" t="s">
        <v>122</v>
      </c>
      <c r="BA630">
        <v>-316741.67</v>
      </c>
      <c r="BB630" t="s">
        <v>120</v>
      </c>
      <c r="BC630">
        <v>0</v>
      </c>
      <c r="BE630" t="s">
        <v>125</v>
      </c>
      <c r="BF630">
        <v>1</v>
      </c>
      <c r="BG630">
        <v>19717</v>
      </c>
      <c r="BH630">
        <v>1005199</v>
      </c>
      <c r="BI630" t="s">
        <v>109</v>
      </c>
      <c r="BJ630" t="s">
        <v>126</v>
      </c>
      <c r="BL630" t="s">
        <v>127</v>
      </c>
      <c r="BM630" t="s">
        <v>128</v>
      </c>
      <c r="BN630" t="s">
        <v>129</v>
      </c>
      <c r="BO630">
        <v>85948</v>
      </c>
      <c r="BQ630">
        <v>1370</v>
      </c>
      <c r="BR630">
        <v>526811</v>
      </c>
      <c r="BS630" t="s">
        <v>130</v>
      </c>
      <c r="BT630">
        <v>0</v>
      </c>
      <c r="BU630" t="s">
        <v>109</v>
      </c>
      <c r="BV630">
        <v>0</v>
      </c>
      <c r="BW630" s="9">
        <v>0</v>
      </c>
      <c r="BX630" t="s">
        <v>190</v>
      </c>
      <c r="BY630" t="s">
        <v>545</v>
      </c>
      <c r="BZ630" t="s">
        <v>109</v>
      </c>
      <c r="CA630" t="s">
        <v>132</v>
      </c>
      <c r="CD630" t="s">
        <v>545</v>
      </c>
      <c r="CE630" t="s">
        <v>133</v>
      </c>
      <c r="CF630" t="s">
        <v>172</v>
      </c>
      <c r="CG630" t="s">
        <v>135</v>
      </c>
      <c r="CI630" t="s">
        <v>278</v>
      </c>
      <c r="CM630" t="s">
        <v>7</v>
      </c>
    </row>
    <row r="631" spans="1:92">
      <c r="A631" t="s">
        <v>109</v>
      </c>
      <c r="B631" t="s">
        <v>110</v>
      </c>
      <c r="C631" t="s">
        <v>111</v>
      </c>
      <c r="D631" t="s">
        <v>112</v>
      </c>
      <c r="F631" t="s">
        <v>113</v>
      </c>
      <c r="G631" t="s">
        <v>109</v>
      </c>
      <c r="H631">
        <v>1</v>
      </c>
      <c r="I631" s="9">
        <v>0</v>
      </c>
      <c r="J631">
        <v>1</v>
      </c>
      <c r="L631">
        <v>1739350</v>
      </c>
      <c r="M631" t="s">
        <v>7</v>
      </c>
      <c r="N631" t="s">
        <v>451</v>
      </c>
      <c r="O631" s="9">
        <v>0</v>
      </c>
      <c r="P631">
        <v>1740451</v>
      </c>
      <c r="Q631" t="s">
        <v>116</v>
      </c>
      <c r="S631" s="9">
        <v>0</v>
      </c>
      <c r="T631" s="10" t="s">
        <v>272</v>
      </c>
      <c r="U631">
        <v>1740451</v>
      </c>
      <c r="V631">
        <v>1</v>
      </c>
      <c r="W631" t="s">
        <v>118</v>
      </c>
      <c r="X631" t="s">
        <v>119</v>
      </c>
      <c r="Y631">
        <v>0</v>
      </c>
      <c r="Z631" s="16">
        <v>-2448473.92</v>
      </c>
      <c r="AA631">
        <v>1</v>
      </c>
      <c r="AB631" s="10">
        <v>-2448473.92</v>
      </c>
      <c r="AC631" t="s">
        <v>120</v>
      </c>
      <c r="AF631" t="s">
        <v>121</v>
      </c>
      <c r="AI631">
        <v>0</v>
      </c>
      <c r="AJ631" s="9">
        <v>0</v>
      </c>
      <c r="AK631" s="9">
        <v>0</v>
      </c>
      <c r="AL631" t="s">
        <v>7</v>
      </c>
      <c r="AM631" t="s">
        <v>120</v>
      </c>
      <c r="AN631" s="9">
        <v>0</v>
      </c>
      <c r="AO631" t="s">
        <v>122</v>
      </c>
      <c r="AP631" t="s">
        <v>7</v>
      </c>
      <c r="AQ631">
        <v>1</v>
      </c>
      <c r="AR631">
        <v>1</v>
      </c>
      <c r="AT631" t="s">
        <v>123</v>
      </c>
      <c r="AU631" t="s">
        <v>124</v>
      </c>
      <c r="AX631" t="s">
        <v>122</v>
      </c>
      <c r="BA631">
        <v>-2448473.92</v>
      </c>
      <c r="BB631" t="s">
        <v>120</v>
      </c>
      <c r="BC631">
        <v>0</v>
      </c>
      <c r="BE631" t="s">
        <v>125</v>
      </c>
      <c r="BF631">
        <v>1</v>
      </c>
      <c r="BG631">
        <v>19717</v>
      </c>
      <c r="BH631">
        <v>1005199</v>
      </c>
      <c r="BI631" t="s">
        <v>109</v>
      </c>
      <c r="BJ631" t="s">
        <v>126</v>
      </c>
      <c r="BL631" t="s">
        <v>127</v>
      </c>
      <c r="BM631" t="s">
        <v>128</v>
      </c>
      <c r="BN631" t="s">
        <v>129</v>
      </c>
      <c r="BO631">
        <v>85948</v>
      </c>
      <c r="BQ631">
        <v>1370</v>
      </c>
      <c r="BR631">
        <v>525736</v>
      </c>
      <c r="BS631" t="s">
        <v>130</v>
      </c>
      <c r="BT631">
        <v>0</v>
      </c>
      <c r="BU631" t="s">
        <v>109</v>
      </c>
      <c r="BV631">
        <v>0</v>
      </c>
      <c r="BW631" s="9">
        <v>0</v>
      </c>
      <c r="BX631" t="s">
        <v>190</v>
      </c>
      <c r="BY631" t="s">
        <v>319</v>
      </c>
      <c r="BZ631" t="s">
        <v>109</v>
      </c>
      <c r="CA631" t="s">
        <v>132</v>
      </c>
      <c r="CD631" t="s">
        <v>319</v>
      </c>
      <c r="CE631" t="s">
        <v>133</v>
      </c>
      <c r="CF631" t="s">
        <v>172</v>
      </c>
      <c r="CG631" t="s">
        <v>135</v>
      </c>
      <c r="CI631" t="s">
        <v>278</v>
      </c>
      <c r="CM631" t="s">
        <v>7</v>
      </c>
    </row>
    <row r="632" spans="1:92">
      <c r="A632" t="s">
        <v>109</v>
      </c>
      <c r="B632" t="s">
        <v>110</v>
      </c>
      <c r="C632" t="s">
        <v>111</v>
      </c>
      <c r="D632" t="s">
        <v>168</v>
      </c>
      <c r="F632" t="s">
        <v>113</v>
      </c>
      <c r="G632" t="s">
        <v>109</v>
      </c>
      <c r="H632">
        <v>1</v>
      </c>
      <c r="I632" s="9">
        <v>0</v>
      </c>
      <c r="J632">
        <v>1</v>
      </c>
      <c r="L632">
        <v>1735228</v>
      </c>
      <c r="M632" t="s">
        <v>7</v>
      </c>
      <c r="N632" t="s">
        <v>427</v>
      </c>
      <c r="O632" s="9">
        <v>0</v>
      </c>
      <c r="P632">
        <v>1734629</v>
      </c>
      <c r="Q632" t="s">
        <v>116</v>
      </c>
      <c r="S632" s="9">
        <v>0</v>
      </c>
      <c r="T632" s="10" t="s">
        <v>428</v>
      </c>
      <c r="U632">
        <v>1734629</v>
      </c>
      <c r="V632">
        <v>4</v>
      </c>
      <c r="W632" t="s">
        <v>200</v>
      </c>
      <c r="X632" t="s">
        <v>137</v>
      </c>
      <c r="Y632">
        <v>0</v>
      </c>
      <c r="Z632" s="16">
        <v>2000000</v>
      </c>
      <c r="AA632">
        <v>1</v>
      </c>
      <c r="AB632" s="10">
        <v>2000000</v>
      </c>
      <c r="AC632" t="s">
        <v>120</v>
      </c>
      <c r="AF632" t="s">
        <v>429</v>
      </c>
      <c r="AI632">
        <v>0</v>
      </c>
      <c r="AJ632">
        <v>41000000</v>
      </c>
      <c r="AK632" s="9">
        <v>0</v>
      </c>
      <c r="AL632" t="s">
        <v>7</v>
      </c>
      <c r="AM632" t="s">
        <v>120</v>
      </c>
      <c r="AN632" s="9">
        <v>0</v>
      </c>
      <c r="AO632" t="s">
        <v>122</v>
      </c>
      <c r="AP632" t="s">
        <v>7</v>
      </c>
      <c r="AQ632">
        <v>1</v>
      </c>
      <c r="AR632">
        <v>1</v>
      </c>
      <c r="AS632" t="s">
        <v>133</v>
      </c>
      <c r="AT632" t="s">
        <v>123</v>
      </c>
      <c r="AU632" t="s">
        <v>124</v>
      </c>
      <c r="AW632" t="s">
        <v>7</v>
      </c>
      <c r="AX632" t="s">
        <v>120</v>
      </c>
      <c r="BA632">
        <v>2000000</v>
      </c>
      <c r="BB632" t="s">
        <v>120</v>
      </c>
      <c r="BC632">
        <v>0</v>
      </c>
      <c r="BE632" t="s">
        <v>125</v>
      </c>
      <c r="BF632">
        <v>1</v>
      </c>
      <c r="BG632">
        <v>19717</v>
      </c>
      <c r="BH632">
        <v>1005199</v>
      </c>
      <c r="BI632" t="s">
        <v>109</v>
      </c>
      <c r="BJ632" t="s">
        <v>126</v>
      </c>
      <c r="BL632" t="s">
        <v>127</v>
      </c>
      <c r="BM632" t="s">
        <v>128</v>
      </c>
      <c r="BN632" t="s">
        <v>129</v>
      </c>
      <c r="BO632">
        <v>85948</v>
      </c>
      <c r="BQ632">
        <v>1370</v>
      </c>
      <c r="BR632">
        <v>405988</v>
      </c>
      <c r="BS632" t="s">
        <v>130</v>
      </c>
      <c r="BT632">
        <v>3631</v>
      </c>
      <c r="BU632" t="s">
        <v>109</v>
      </c>
      <c r="BV632">
        <v>0</v>
      </c>
      <c r="BW632" s="9">
        <v>0</v>
      </c>
      <c r="BX632" t="s">
        <v>663</v>
      </c>
      <c r="BY632" t="s">
        <v>664</v>
      </c>
      <c r="BZ632" t="s">
        <v>432</v>
      </c>
      <c r="CA632" t="s">
        <v>132</v>
      </c>
      <c r="CD632" t="s">
        <v>664</v>
      </c>
      <c r="CE632" t="s">
        <v>133</v>
      </c>
      <c r="CF632" t="s">
        <v>434</v>
      </c>
      <c r="CG632" t="s">
        <v>435</v>
      </c>
      <c r="CH632" t="s">
        <v>665</v>
      </c>
      <c r="CI632" t="s">
        <v>437</v>
      </c>
      <c r="CJ632" t="s">
        <v>155</v>
      </c>
      <c r="CM632" t="s">
        <v>7</v>
      </c>
    </row>
    <row r="633" spans="1:92">
      <c r="A633" t="s">
        <v>109</v>
      </c>
      <c r="B633" t="s">
        <v>110</v>
      </c>
      <c r="C633" t="s">
        <v>111</v>
      </c>
      <c r="D633" t="s">
        <v>168</v>
      </c>
      <c r="F633" t="s">
        <v>113</v>
      </c>
      <c r="G633" t="s">
        <v>109</v>
      </c>
      <c r="H633">
        <v>1</v>
      </c>
      <c r="I633" s="9">
        <v>0</v>
      </c>
      <c r="J633">
        <v>1</v>
      </c>
      <c r="L633">
        <v>1735247</v>
      </c>
      <c r="M633" t="s">
        <v>7</v>
      </c>
      <c r="N633" t="s">
        <v>443</v>
      </c>
      <c r="O633" s="9">
        <v>0</v>
      </c>
      <c r="P633">
        <v>1734648</v>
      </c>
      <c r="Q633" t="s">
        <v>116</v>
      </c>
      <c r="S633" s="9">
        <v>0</v>
      </c>
      <c r="T633" s="10" t="s">
        <v>428</v>
      </c>
      <c r="U633">
        <v>1734648</v>
      </c>
      <c r="V633">
        <v>4</v>
      </c>
      <c r="W633" t="s">
        <v>200</v>
      </c>
      <c r="X633" t="s">
        <v>119</v>
      </c>
      <c r="Y633">
        <v>0</v>
      </c>
      <c r="Z633" s="16">
        <v>3000000</v>
      </c>
      <c r="AA633">
        <v>1</v>
      </c>
      <c r="AB633" s="10">
        <v>3000000</v>
      </c>
      <c r="AC633" t="s">
        <v>120</v>
      </c>
      <c r="AF633" t="s">
        <v>429</v>
      </c>
      <c r="AI633">
        <v>0</v>
      </c>
      <c r="AJ633">
        <v>9000000</v>
      </c>
      <c r="AK633" s="9">
        <v>0</v>
      </c>
      <c r="AL633" t="s">
        <v>7</v>
      </c>
      <c r="AM633" t="s">
        <v>120</v>
      </c>
      <c r="AN633" s="9">
        <v>0</v>
      </c>
      <c r="AO633" t="s">
        <v>122</v>
      </c>
      <c r="AP633" t="s">
        <v>7</v>
      </c>
      <c r="AQ633">
        <v>1</v>
      </c>
      <c r="AR633">
        <v>1</v>
      </c>
      <c r="AS633" t="s">
        <v>133</v>
      </c>
      <c r="AT633" t="s">
        <v>123</v>
      </c>
      <c r="AU633" t="s">
        <v>124</v>
      </c>
      <c r="AW633" t="s">
        <v>7</v>
      </c>
      <c r="AX633" t="s">
        <v>120</v>
      </c>
      <c r="BA633">
        <v>3000000</v>
      </c>
      <c r="BB633" t="s">
        <v>120</v>
      </c>
      <c r="BC633">
        <v>0</v>
      </c>
      <c r="BE633" t="s">
        <v>125</v>
      </c>
      <c r="BF633">
        <v>1</v>
      </c>
      <c r="BG633">
        <v>19717</v>
      </c>
      <c r="BH633">
        <v>1005199</v>
      </c>
      <c r="BI633" t="s">
        <v>109</v>
      </c>
      <c r="BJ633" t="s">
        <v>126</v>
      </c>
      <c r="BL633" t="s">
        <v>127</v>
      </c>
      <c r="BM633" t="s">
        <v>128</v>
      </c>
      <c r="BN633" t="s">
        <v>129</v>
      </c>
      <c r="BO633">
        <v>85948</v>
      </c>
      <c r="BQ633">
        <v>1370</v>
      </c>
      <c r="BR633">
        <v>405998</v>
      </c>
      <c r="BS633" t="s">
        <v>130</v>
      </c>
      <c r="BT633">
        <v>2190</v>
      </c>
      <c r="BU633" t="s">
        <v>109</v>
      </c>
      <c r="BV633">
        <v>0</v>
      </c>
      <c r="BW633" s="9">
        <v>0</v>
      </c>
      <c r="BX633" t="s">
        <v>666</v>
      </c>
      <c r="BY633" t="s">
        <v>568</v>
      </c>
      <c r="BZ633" t="s">
        <v>432</v>
      </c>
      <c r="CA633" t="s">
        <v>132</v>
      </c>
      <c r="CD633" t="s">
        <v>568</v>
      </c>
      <c r="CE633" t="s">
        <v>133</v>
      </c>
      <c r="CF633" t="s">
        <v>434</v>
      </c>
      <c r="CG633" t="s">
        <v>435</v>
      </c>
      <c r="CH633" t="s">
        <v>667</v>
      </c>
      <c r="CI633" t="s">
        <v>437</v>
      </c>
      <c r="CJ633" t="s">
        <v>155</v>
      </c>
      <c r="CM633" t="s">
        <v>7</v>
      </c>
    </row>
    <row r="634" spans="1:92">
      <c r="A634" t="s">
        <v>109</v>
      </c>
      <c r="B634" t="s">
        <v>110</v>
      </c>
      <c r="C634" t="s">
        <v>111</v>
      </c>
      <c r="D634" t="s">
        <v>168</v>
      </c>
      <c r="F634" t="s">
        <v>113</v>
      </c>
      <c r="G634" t="s">
        <v>109</v>
      </c>
      <c r="H634">
        <v>1</v>
      </c>
      <c r="I634" s="9">
        <v>0</v>
      </c>
      <c r="J634">
        <v>1</v>
      </c>
      <c r="L634">
        <v>1734667</v>
      </c>
      <c r="M634" t="s">
        <v>7</v>
      </c>
      <c r="N634" t="s">
        <v>17</v>
      </c>
      <c r="O634" s="9">
        <v>0</v>
      </c>
      <c r="P634">
        <v>1734068</v>
      </c>
      <c r="Q634" t="s">
        <v>116</v>
      </c>
      <c r="S634" s="9">
        <v>0</v>
      </c>
      <c r="T634" s="10" t="s">
        <v>169</v>
      </c>
      <c r="U634">
        <v>1734068</v>
      </c>
      <c r="V634">
        <v>2</v>
      </c>
      <c r="W634" t="s">
        <v>118</v>
      </c>
      <c r="X634" t="s">
        <v>119</v>
      </c>
      <c r="Y634">
        <v>0</v>
      </c>
      <c r="Z634" s="16">
        <v>150000000</v>
      </c>
      <c r="AA634">
        <v>1</v>
      </c>
      <c r="AB634" s="15">
        <v>150000000</v>
      </c>
      <c r="AC634" t="s">
        <v>120</v>
      </c>
      <c r="AF634" t="s">
        <v>146</v>
      </c>
      <c r="AI634">
        <v>0</v>
      </c>
      <c r="AJ634" s="9">
        <v>0</v>
      </c>
      <c r="AK634" s="9">
        <v>0</v>
      </c>
      <c r="AL634" t="s">
        <v>7</v>
      </c>
      <c r="AM634" t="s">
        <v>120</v>
      </c>
      <c r="AN634" s="9">
        <v>0</v>
      </c>
      <c r="AO634" t="s">
        <v>122</v>
      </c>
      <c r="AP634" t="s">
        <v>7</v>
      </c>
      <c r="AQ634">
        <v>1</v>
      </c>
      <c r="AR634">
        <v>1</v>
      </c>
      <c r="AT634" t="s">
        <v>123</v>
      </c>
      <c r="AU634" t="s">
        <v>124</v>
      </c>
      <c r="AX634" t="s">
        <v>120</v>
      </c>
      <c r="BA634">
        <v>150000000</v>
      </c>
      <c r="BB634" t="s">
        <v>120</v>
      </c>
      <c r="BC634">
        <v>0</v>
      </c>
      <c r="BE634" t="s">
        <v>125</v>
      </c>
      <c r="BF634">
        <v>1</v>
      </c>
      <c r="BG634">
        <v>19717</v>
      </c>
      <c r="BH634">
        <v>1005199</v>
      </c>
      <c r="BI634" t="s">
        <v>109</v>
      </c>
      <c r="BJ634" t="s">
        <v>126</v>
      </c>
      <c r="BL634" t="s">
        <v>127</v>
      </c>
      <c r="BM634" t="s">
        <v>128</v>
      </c>
      <c r="BN634" t="s">
        <v>129</v>
      </c>
      <c r="BO634">
        <v>85948</v>
      </c>
      <c r="BQ634">
        <v>1411</v>
      </c>
      <c r="BR634">
        <v>122486</v>
      </c>
      <c r="BS634" t="s">
        <v>130</v>
      </c>
      <c r="BT634">
        <v>2444</v>
      </c>
      <c r="BU634" t="s">
        <v>109</v>
      </c>
      <c r="BV634">
        <v>0</v>
      </c>
      <c r="BW634" s="9">
        <v>0</v>
      </c>
      <c r="BX634" t="s">
        <v>668</v>
      </c>
      <c r="BY634" t="s">
        <v>150</v>
      </c>
      <c r="BZ634" t="s">
        <v>356</v>
      </c>
      <c r="CA634" t="s">
        <v>132</v>
      </c>
      <c r="CD634" t="s">
        <v>150</v>
      </c>
      <c r="CE634" t="s">
        <v>109</v>
      </c>
      <c r="CF634" t="s">
        <v>172</v>
      </c>
      <c r="CG634" t="s">
        <v>152</v>
      </c>
      <c r="CH634" t="s">
        <v>669</v>
      </c>
      <c r="CI634" t="s">
        <v>154</v>
      </c>
      <c r="CJ634" t="s">
        <v>155</v>
      </c>
      <c r="CM634" t="s">
        <v>7</v>
      </c>
    </row>
    <row r="635" spans="1:92">
      <c r="A635" t="s">
        <v>109</v>
      </c>
      <c r="B635" t="s">
        <v>110</v>
      </c>
      <c r="C635" t="s">
        <v>111</v>
      </c>
      <c r="D635" t="s">
        <v>168</v>
      </c>
      <c r="F635" t="s">
        <v>113</v>
      </c>
      <c r="G635" t="s">
        <v>109</v>
      </c>
      <c r="H635">
        <v>1</v>
      </c>
      <c r="I635" s="9">
        <v>0</v>
      </c>
      <c r="J635">
        <v>1</v>
      </c>
      <c r="L635">
        <v>1734860</v>
      </c>
      <c r="M635" t="s">
        <v>7</v>
      </c>
      <c r="N635" t="s">
        <v>443</v>
      </c>
      <c r="O635" s="9">
        <v>0</v>
      </c>
      <c r="P635">
        <v>1734261</v>
      </c>
      <c r="Q635" t="s">
        <v>116</v>
      </c>
      <c r="S635" s="9">
        <v>0</v>
      </c>
      <c r="T635" s="10" t="s">
        <v>428</v>
      </c>
      <c r="U635">
        <v>1734261</v>
      </c>
      <c r="V635">
        <v>4</v>
      </c>
      <c r="W635" t="s">
        <v>200</v>
      </c>
      <c r="X635" t="s">
        <v>119</v>
      </c>
      <c r="Y635">
        <v>0</v>
      </c>
      <c r="Z635" s="16">
        <v>7500000</v>
      </c>
      <c r="AA635">
        <v>1</v>
      </c>
      <c r="AB635" s="10">
        <v>7500000</v>
      </c>
      <c r="AC635" t="s">
        <v>120</v>
      </c>
      <c r="AF635" t="s">
        <v>429</v>
      </c>
      <c r="AI635">
        <v>0</v>
      </c>
      <c r="AJ635">
        <v>52500000</v>
      </c>
      <c r="AK635" s="9">
        <v>0</v>
      </c>
      <c r="AL635" t="s">
        <v>7</v>
      </c>
      <c r="AM635" t="s">
        <v>120</v>
      </c>
      <c r="AN635" s="9">
        <v>0</v>
      </c>
      <c r="AO635" t="s">
        <v>122</v>
      </c>
      <c r="AP635" t="s">
        <v>7</v>
      </c>
      <c r="AQ635">
        <v>1</v>
      </c>
      <c r="AR635">
        <v>1</v>
      </c>
      <c r="AS635" t="s">
        <v>133</v>
      </c>
      <c r="AT635" t="s">
        <v>123</v>
      </c>
      <c r="AU635" t="s">
        <v>124</v>
      </c>
      <c r="AW635" t="s">
        <v>7</v>
      </c>
      <c r="AX635" t="s">
        <v>120</v>
      </c>
      <c r="BA635">
        <v>7500000</v>
      </c>
      <c r="BB635" t="s">
        <v>120</v>
      </c>
      <c r="BC635">
        <v>0</v>
      </c>
      <c r="BE635" t="s">
        <v>125</v>
      </c>
      <c r="BF635">
        <v>1</v>
      </c>
      <c r="BG635">
        <v>19717</v>
      </c>
      <c r="BH635">
        <v>1005199</v>
      </c>
      <c r="BI635" t="s">
        <v>109</v>
      </c>
      <c r="BJ635" t="s">
        <v>126</v>
      </c>
      <c r="BL635" t="s">
        <v>127</v>
      </c>
      <c r="BM635" t="s">
        <v>128</v>
      </c>
      <c r="BN635" t="s">
        <v>129</v>
      </c>
      <c r="BO635">
        <v>85948</v>
      </c>
      <c r="BQ635">
        <v>1370</v>
      </c>
      <c r="BR635">
        <v>114400</v>
      </c>
      <c r="BS635" t="s">
        <v>130</v>
      </c>
      <c r="BT635">
        <v>2224</v>
      </c>
      <c r="BU635" t="s">
        <v>109</v>
      </c>
      <c r="BV635">
        <v>0</v>
      </c>
      <c r="BW635" s="9">
        <v>0</v>
      </c>
      <c r="BX635" t="s">
        <v>480</v>
      </c>
      <c r="BY635" t="s">
        <v>670</v>
      </c>
      <c r="BZ635" t="s">
        <v>432</v>
      </c>
      <c r="CA635" t="s">
        <v>132</v>
      </c>
      <c r="CD635" t="s">
        <v>670</v>
      </c>
      <c r="CE635" t="s">
        <v>133</v>
      </c>
      <c r="CF635" t="s">
        <v>434</v>
      </c>
      <c r="CG635" t="s">
        <v>435</v>
      </c>
      <c r="CH635" t="s">
        <v>671</v>
      </c>
      <c r="CI635" t="s">
        <v>437</v>
      </c>
      <c r="CJ635" t="s">
        <v>155</v>
      </c>
      <c r="CM635" t="s">
        <v>7</v>
      </c>
    </row>
    <row r="636" spans="1:92">
      <c r="A636" t="s">
        <v>109</v>
      </c>
      <c r="B636" t="s">
        <v>110</v>
      </c>
      <c r="C636" t="s">
        <v>111</v>
      </c>
      <c r="D636" t="s">
        <v>168</v>
      </c>
      <c r="F636" t="s">
        <v>113</v>
      </c>
      <c r="G636" t="s">
        <v>109</v>
      </c>
      <c r="H636">
        <v>1</v>
      </c>
      <c r="I636" s="9">
        <v>0</v>
      </c>
      <c r="J636">
        <v>1</v>
      </c>
      <c r="L636">
        <v>1735245</v>
      </c>
      <c r="M636" t="s">
        <v>7</v>
      </c>
      <c r="N636" t="s">
        <v>427</v>
      </c>
      <c r="O636" s="9">
        <v>0</v>
      </c>
      <c r="P636">
        <v>1734646</v>
      </c>
      <c r="Q636" t="s">
        <v>116</v>
      </c>
      <c r="S636" s="9">
        <v>0</v>
      </c>
      <c r="T636" s="10" t="s">
        <v>428</v>
      </c>
      <c r="U636">
        <v>1734646</v>
      </c>
      <c r="V636">
        <v>3</v>
      </c>
      <c r="W636" t="s">
        <v>200</v>
      </c>
      <c r="X636" t="s">
        <v>137</v>
      </c>
      <c r="Y636">
        <v>0</v>
      </c>
      <c r="Z636" s="16">
        <v>-10500000</v>
      </c>
      <c r="AA636">
        <v>1</v>
      </c>
      <c r="AB636" s="15">
        <v>-10500000</v>
      </c>
      <c r="AC636" t="s">
        <v>120</v>
      </c>
      <c r="AF636" t="s">
        <v>429</v>
      </c>
      <c r="AI636">
        <v>0</v>
      </c>
      <c r="AJ636">
        <v>14000000</v>
      </c>
      <c r="AK636" s="9">
        <v>0</v>
      </c>
      <c r="AL636" t="s">
        <v>7</v>
      </c>
      <c r="AM636" t="s">
        <v>120</v>
      </c>
      <c r="AN636" s="9">
        <v>0</v>
      </c>
      <c r="AO636" t="s">
        <v>122</v>
      </c>
      <c r="AP636" t="s">
        <v>7</v>
      </c>
      <c r="AQ636">
        <v>1</v>
      </c>
      <c r="AR636">
        <v>1</v>
      </c>
      <c r="AS636" t="s">
        <v>513</v>
      </c>
      <c r="AT636" t="s">
        <v>123</v>
      </c>
      <c r="AU636" t="s">
        <v>124</v>
      </c>
      <c r="AW636" t="s">
        <v>7</v>
      </c>
      <c r="AX636" t="s">
        <v>122</v>
      </c>
      <c r="BA636">
        <v>-10500000</v>
      </c>
      <c r="BB636" t="s">
        <v>120</v>
      </c>
      <c r="BC636">
        <v>0</v>
      </c>
      <c r="BE636" t="s">
        <v>125</v>
      </c>
      <c r="BF636">
        <v>1</v>
      </c>
      <c r="BG636">
        <v>19717</v>
      </c>
      <c r="BH636">
        <v>1005199</v>
      </c>
      <c r="BI636" t="s">
        <v>109</v>
      </c>
      <c r="BJ636" t="s">
        <v>126</v>
      </c>
      <c r="BL636" t="s">
        <v>127</v>
      </c>
      <c r="BM636" t="s">
        <v>128</v>
      </c>
      <c r="BN636" t="s">
        <v>129</v>
      </c>
      <c r="BO636">
        <v>85948</v>
      </c>
      <c r="BQ636">
        <v>1370</v>
      </c>
      <c r="BR636">
        <v>405969</v>
      </c>
      <c r="BS636" t="s">
        <v>130</v>
      </c>
      <c r="BT636">
        <v>2846</v>
      </c>
      <c r="BU636" t="s">
        <v>109</v>
      </c>
      <c r="BV636">
        <v>0</v>
      </c>
      <c r="BW636" s="9">
        <v>0</v>
      </c>
      <c r="BX636" t="s">
        <v>362</v>
      </c>
      <c r="BY636" t="s">
        <v>518</v>
      </c>
      <c r="BZ636" t="s">
        <v>432</v>
      </c>
      <c r="CA636" t="s">
        <v>132</v>
      </c>
      <c r="CD636" t="s">
        <v>518</v>
      </c>
      <c r="CE636" t="s">
        <v>133</v>
      </c>
      <c r="CF636" t="s">
        <v>434</v>
      </c>
      <c r="CG636" t="s">
        <v>435</v>
      </c>
      <c r="CH636" t="s">
        <v>672</v>
      </c>
      <c r="CI636" t="s">
        <v>437</v>
      </c>
      <c r="CJ636" t="s">
        <v>155</v>
      </c>
      <c r="CM636" t="s">
        <v>7</v>
      </c>
    </row>
    <row r="637" spans="1:92">
      <c r="A637" t="s">
        <v>109</v>
      </c>
      <c r="B637" t="s">
        <v>110</v>
      </c>
      <c r="C637" t="s">
        <v>111</v>
      </c>
      <c r="D637" t="s">
        <v>168</v>
      </c>
      <c r="F637" t="s">
        <v>113</v>
      </c>
      <c r="G637" t="s">
        <v>109</v>
      </c>
      <c r="H637">
        <v>1</v>
      </c>
      <c r="I637" s="9">
        <v>0</v>
      </c>
      <c r="J637">
        <v>1</v>
      </c>
      <c r="L637">
        <v>1735207</v>
      </c>
      <c r="M637" t="s">
        <v>7</v>
      </c>
      <c r="N637" t="s">
        <v>443</v>
      </c>
      <c r="O637" s="9">
        <v>0</v>
      </c>
      <c r="P637">
        <v>1734608</v>
      </c>
      <c r="Q637" t="s">
        <v>116</v>
      </c>
      <c r="S637" s="9">
        <v>0</v>
      </c>
      <c r="T637" s="10" t="s">
        <v>428</v>
      </c>
      <c r="U637">
        <v>1734608</v>
      </c>
      <c r="V637">
        <v>4</v>
      </c>
      <c r="W637" t="s">
        <v>200</v>
      </c>
      <c r="X637" t="s">
        <v>119</v>
      </c>
      <c r="Y637">
        <v>0</v>
      </c>
      <c r="Z637" s="16">
        <v>-4600000</v>
      </c>
      <c r="AA637">
        <v>1</v>
      </c>
      <c r="AB637" s="10">
        <v>-4600000</v>
      </c>
      <c r="AC637" t="s">
        <v>120</v>
      </c>
      <c r="AF637" t="s">
        <v>429</v>
      </c>
      <c r="AI637">
        <v>0</v>
      </c>
      <c r="AJ637">
        <v>20070000</v>
      </c>
      <c r="AK637" s="9">
        <v>0</v>
      </c>
      <c r="AL637" t="s">
        <v>7</v>
      </c>
      <c r="AM637" t="s">
        <v>120</v>
      </c>
      <c r="AN637" s="9">
        <v>0</v>
      </c>
      <c r="AO637" t="s">
        <v>122</v>
      </c>
      <c r="AP637" t="s">
        <v>7</v>
      </c>
      <c r="AQ637">
        <v>1</v>
      </c>
      <c r="AR637">
        <v>1</v>
      </c>
      <c r="AS637" t="s">
        <v>133</v>
      </c>
      <c r="AT637" t="s">
        <v>123</v>
      </c>
      <c r="AU637" t="s">
        <v>124</v>
      </c>
      <c r="AW637" t="s">
        <v>7</v>
      </c>
      <c r="AX637" t="s">
        <v>122</v>
      </c>
      <c r="BA637">
        <v>-4600000</v>
      </c>
      <c r="BB637" t="s">
        <v>120</v>
      </c>
      <c r="BC637">
        <v>0</v>
      </c>
      <c r="BE637" t="s">
        <v>125</v>
      </c>
      <c r="BF637">
        <v>1</v>
      </c>
      <c r="BG637">
        <v>19717</v>
      </c>
      <c r="BH637">
        <v>1005199</v>
      </c>
      <c r="BI637" t="s">
        <v>109</v>
      </c>
      <c r="BJ637" t="s">
        <v>126</v>
      </c>
      <c r="BL637" t="s">
        <v>127</v>
      </c>
      <c r="BM637" t="s">
        <v>128</v>
      </c>
      <c r="BN637" t="s">
        <v>129</v>
      </c>
      <c r="BO637">
        <v>85948</v>
      </c>
      <c r="BQ637">
        <v>1370</v>
      </c>
      <c r="BR637">
        <v>406012</v>
      </c>
      <c r="BS637" t="s">
        <v>130</v>
      </c>
      <c r="BT637">
        <v>3575</v>
      </c>
      <c r="BU637" t="s">
        <v>109</v>
      </c>
      <c r="BV637">
        <v>0</v>
      </c>
      <c r="BW637" s="9">
        <v>0</v>
      </c>
      <c r="BX637" t="s">
        <v>388</v>
      </c>
      <c r="BY637" t="s">
        <v>568</v>
      </c>
      <c r="BZ637" t="s">
        <v>432</v>
      </c>
      <c r="CA637" t="s">
        <v>132</v>
      </c>
      <c r="CD637" t="s">
        <v>568</v>
      </c>
      <c r="CE637" t="s">
        <v>133</v>
      </c>
      <c r="CF637" t="s">
        <v>434</v>
      </c>
      <c r="CG637" t="s">
        <v>435</v>
      </c>
      <c r="CH637" t="s">
        <v>673</v>
      </c>
      <c r="CI637" t="s">
        <v>437</v>
      </c>
      <c r="CJ637" t="s">
        <v>155</v>
      </c>
      <c r="CM637" t="s">
        <v>7</v>
      </c>
    </row>
    <row r="638" spans="1:92">
      <c r="A638" t="s">
        <v>109</v>
      </c>
      <c r="B638" t="s">
        <v>110</v>
      </c>
      <c r="C638" t="s">
        <v>111</v>
      </c>
      <c r="D638" t="s">
        <v>168</v>
      </c>
      <c r="F638" t="s">
        <v>113</v>
      </c>
      <c r="G638" t="s">
        <v>109</v>
      </c>
      <c r="H638">
        <v>1</v>
      </c>
      <c r="I638" s="9">
        <v>0</v>
      </c>
      <c r="J638">
        <v>1</v>
      </c>
      <c r="L638">
        <v>1734829</v>
      </c>
      <c r="M638" t="s">
        <v>7</v>
      </c>
      <c r="N638" t="s">
        <v>443</v>
      </c>
      <c r="O638" s="9">
        <v>0</v>
      </c>
      <c r="P638">
        <v>1734230</v>
      </c>
      <c r="Q638" t="s">
        <v>116</v>
      </c>
      <c r="S638" s="9">
        <v>0</v>
      </c>
      <c r="T638" s="10" t="s">
        <v>428</v>
      </c>
      <c r="U638">
        <v>1734230</v>
      </c>
      <c r="V638">
        <v>4</v>
      </c>
      <c r="W638" t="s">
        <v>200</v>
      </c>
      <c r="X638" t="s">
        <v>119</v>
      </c>
      <c r="Y638">
        <v>0</v>
      </c>
      <c r="Z638" s="16">
        <v>4000000</v>
      </c>
      <c r="AA638">
        <v>1</v>
      </c>
      <c r="AB638" s="10">
        <v>4000000</v>
      </c>
      <c r="AC638" t="s">
        <v>120</v>
      </c>
      <c r="AF638" t="s">
        <v>429</v>
      </c>
      <c r="AI638">
        <v>0</v>
      </c>
      <c r="AJ638">
        <v>57493750</v>
      </c>
      <c r="AK638" s="9">
        <v>0</v>
      </c>
      <c r="AL638" t="s">
        <v>7</v>
      </c>
      <c r="AM638" t="s">
        <v>120</v>
      </c>
      <c r="AN638" s="9">
        <v>0</v>
      </c>
      <c r="AO638" t="s">
        <v>122</v>
      </c>
      <c r="AP638" t="s">
        <v>7</v>
      </c>
      <c r="AQ638">
        <v>1</v>
      </c>
      <c r="AR638">
        <v>1</v>
      </c>
      <c r="AS638" t="s">
        <v>133</v>
      </c>
      <c r="AT638" t="s">
        <v>123</v>
      </c>
      <c r="AU638" t="s">
        <v>124</v>
      </c>
      <c r="AW638" t="s">
        <v>7</v>
      </c>
      <c r="AX638" t="s">
        <v>120</v>
      </c>
      <c r="BA638">
        <v>4000000</v>
      </c>
      <c r="BB638" t="s">
        <v>120</v>
      </c>
      <c r="BC638">
        <v>0</v>
      </c>
      <c r="BE638" t="s">
        <v>125</v>
      </c>
      <c r="BF638">
        <v>1</v>
      </c>
      <c r="BG638">
        <v>19717</v>
      </c>
      <c r="BH638">
        <v>1005199</v>
      </c>
      <c r="BI638" t="s">
        <v>109</v>
      </c>
      <c r="BJ638" t="s">
        <v>126</v>
      </c>
      <c r="BL638" t="s">
        <v>127</v>
      </c>
      <c r="BM638" t="s">
        <v>128</v>
      </c>
      <c r="BN638" t="s">
        <v>129</v>
      </c>
      <c r="BO638">
        <v>85948</v>
      </c>
      <c r="BQ638">
        <v>1370</v>
      </c>
      <c r="BR638">
        <v>114371</v>
      </c>
      <c r="BS638" t="s">
        <v>130</v>
      </c>
      <c r="BT638">
        <v>3626</v>
      </c>
      <c r="BU638" t="s">
        <v>109</v>
      </c>
      <c r="BV638">
        <v>0</v>
      </c>
      <c r="BW638" s="9">
        <v>0</v>
      </c>
      <c r="BX638" t="s">
        <v>674</v>
      </c>
      <c r="BY638" t="s">
        <v>675</v>
      </c>
      <c r="BZ638" t="s">
        <v>432</v>
      </c>
      <c r="CA638" t="s">
        <v>132</v>
      </c>
      <c r="CD638" t="s">
        <v>675</v>
      </c>
      <c r="CE638" t="s">
        <v>133</v>
      </c>
      <c r="CF638" t="s">
        <v>434</v>
      </c>
      <c r="CG638" t="s">
        <v>435</v>
      </c>
      <c r="CH638" t="s">
        <v>676</v>
      </c>
      <c r="CI638" t="s">
        <v>437</v>
      </c>
      <c r="CJ638" t="s">
        <v>155</v>
      </c>
      <c r="CM638" t="s">
        <v>7</v>
      </c>
    </row>
    <row r="639" spans="1:92">
      <c r="A639" t="s">
        <v>109</v>
      </c>
      <c r="B639" t="s">
        <v>110</v>
      </c>
      <c r="C639" t="s">
        <v>111</v>
      </c>
      <c r="D639" t="s">
        <v>168</v>
      </c>
      <c r="F639" t="s">
        <v>113</v>
      </c>
      <c r="G639" t="s">
        <v>109</v>
      </c>
      <c r="H639">
        <v>1</v>
      </c>
      <c r="I639" s="9">
        <v>0</v>
      </c>
      <c r="J639">
        <v>2</v>
      </c>
      <c r="K639" t="s">
        <v>376</v>
      </c>
      <c r="L639">
        <v>1730061</v>
      </c>
      <c r="M639" t="s">
        <v>7</v>
      </c>
      <c r="N639" t="s">
        <v>377</v>
      </c>
      <c r="O639" s="9">
        <v>0</v>
      </c>
      <c r="P639">
        <v>1729442</v>
      </c>
      <c r="Q639" t="s">
        <v>317</v>
      </c>
      <c r="R639" t="s">
        <v>378</v>
      </c>
      <c r="S639" s="9">
        <v>0</v>
      </c>
      <c r="T639" s="10" t="s">
        <v>387</v>
      </c>
      <c r="U639">
        <v>1729442</v>
      </c>
      <c r="V639">
        <v>2</v>
      </c>
      <c r="W639" t="s">
        <v>200</v>
      </c>
      <c r="X639" t="s">
        <v>137</v>
      </c>
      <c r="Y639">
        <v>0</v>
      </c>
      <c r="Z639" s="16">
        <v>-559492726.59999895</v>
      </c>
      <c r="AA639">
        <v>1</v>
      </c>
      <c r="AB639" s="15">
        <v>-559492726.59999895</v>
      </c>
      <c r="AC639" t="s">
        <v>120</v>
      </c>
      <c r="AF639" t="s">
        <v>121</v>
      </c>
      <c r="AI639">
        <v>0</v>
      </c>
      <c r="AJ639" s="9">
        <v>0</v>
      </c>
      <c r="AK639" s="9">
        <v>0</v>
      </c>
      <c r="AL639" t="s">
        <v>7</v>
      </c>
      <c r="AM639" t="s">
        <v>120</v>
      </c>
      <c r="AN639" s="9">
        <v>0</v>
      </c>
      <c r="AO639" t="s">
        <v>122</v>
      </c>
      <c r="AP639" t="s">
        <v>7</v>
      </c>
      <c r="AQ639">
        <v>1</v>
      </c>
      <c r="AR639">
        <v>1</v>
      </c>
      <c r="AT639" t="s">
        <v>123</v>
      </c>
      <c r="AU639" t="s">
        <v>124</v>
      </c>
      <c r="AX639" t="s">
        <v>122</v>
      </c>
      <c r="BA639">
        <v>-559492726.60000002</v>
      </c>
      <c r="BB639" t="s">
        <v>120</v>
      </c>
      <c r="BC639">
        <v>0</v>
      </c>
      <c r="BE639" t="s">
        <v>125</v>
      </c>
      <c r="BF639">
        <v>1</v>
      </c>
      <c r="BG639">
        <v>19717</v>
      </c>
      <c r="BH639">
        <v>1005199</v>
      </c>
      <c r="BI639" t="s">
        <v>109</v>
      </c>
      <c r="BJ639" t="s">
        <v>126</v>
      </c>
      <c r="BL639" t="s">
        <v>127</v>
      </c>
      <c r="BM639" t="s">
        <v>128</v>
      </c>
      <c r="BN639" t="s">
        <v>129</v>
      </c>
      <c r="BO639">
        <v>85948</v>
      </c>
      <c r="BQ639">
        <v>1370</v>
      </c>
      <c r="BR639">
        <v>274366</v>
      </c>
      <c r="BS639" t="s">
        <v>130</v>
      </c>
      <c r="BT639">
        <v>2088</v>
      </c>
      <c r="BU639" t="s">
        <v>109</v>
      </c>
      <c r="BV639">
        <v>0</v>
      </c>
      <c r="BW639" s="9">
        <v>0</v>
      </c>
      <c r="BX639" t="s">
        <v>391</v>
      </c>
      <c r="BY639" t="s">
        <v>235</v>
      </c>
      <c r="BZ639" t="s">
        <v>235</v>
      </c>
      <c r="CA639" t="s">
        <v>149</v>
      </c>
      <c r="CC639" t="s">
        <v>440</v>
      </c>
      <c r="CD639" t="s">
        <v>381</v>
      </c>
      <c r="CE639" t="s">
        <v>109</v>
      </c>
      <c r="CF639" t="s">
        <v>389</v>
      </c>
      <c r="CG639" t="s">
        <v>135</v>
      </c>
      <c r="CH639" t="s">
        <v>392</v>
      </c>
      <c r="CI639" t="s">
        <v>382</v>
      </c>
      <c r="CJ639" t="s">
        <v>383</v>
      </c>
      <c r="CM639" t="s">
        <v>7</v>
      </c>
      <c r="CN639" s="9">
        <v>0</v>
      </c>
    </row>
    <row r="640" spans="1:92">
      <c r="A640" t="s">
        <v>109</v>
      </c>
      <c r="B640" t="s">
        <v>110</v>
      </c>
      <c r="C640" t="s">
        <v>111</v>
      </c>
      <c r="D640" t="s">
        <v>168</v>
      </c>
      <c r="F640" t="s">
        <v>113</v>
      </c>
      <c r="G640" t="s">
        <v>109</v>
      </c>
      <c r="H640">
        <v>1</v>
      </c>
      <c r="I640" s="9">
        <v>0</v>
      </c>
      <c r="J640">
        <v>1</v>
      </c>
      <c r="L640">
        <v>1735263</v>
      </c>
      <c r="M640" t="s">
        <v>7</v>
      </c>
      <c r="N640" t="s">
        <v>443</v>
      </c>
      <c r="O640" s="9">
        <v>0</v>
      </c>
      <c r="P640">
        <v>1734664</v>
      </c>
      <c r="Q640" t="s">
        <v>116</v>
      </c>
      <c r="S640" s="9">
        <v>0</v>
      </c>
      <c r="T640" s="10" t="s">
        <v>428</v>
      </c>
      <c r="U640">
        <v>1734664</v>
      </c>
      <c r="V640">
        <v>3</v>
      </c>
      <c r="W640" t="s">
        <v>200</v>
      </c>
      <c r="X640" t="s">
        <v>119</v>
      </c>
      <c r="Y640">
        <v>0</v>
      </c>
      <c r="Z640" s="16">
        <v>-1500000</v>
      </c>
      <c r="AA640">
        <v>1</v>
      </c>
      <c r="AB640" s="10">
        <v>-1500000</v>
      </c>
      <c r="AC640" t="s">
        <v>120</v>
      </c>
      <c r="AF640" t="s">
        <v>429</v>
      </c>
      <c r="AI640">
        <v>0</v>
      </c>
      <c r="AJ640">
        <v>11500000</v>
      </c>
      <c r="AK640" s="9">
        <v>0</v>
      </c>
      <c r="AL640" t="s">
        <v>7</v>
      </c>
      <c r="AM640" t="s">
        <v>120</v>
      </c>
      <c r="AN640" s="9">
        <v>0</v>
      </c>
      <c r="AO640" t="s">
        <v>122</v>
      </c>
      <c r="AP640" t="s">
        <v>7</v>
      </c>
      <c r="AQ640">
        <v>1</v>
      </c>
      <c r="AR640">
        <v>1</v>
      </c>
      <c r="AS640" t="s">
        <v>513</v>
      </c>
      <c r="AT640" t="s">
        <v>123</v>
      </c>
      <c r="AU640" t="s">
        <v>124</v>
      </c>
      <c r="AW640" t="s">
        <v>7</v>
      </c>
      <c r="AX640" t="s">
        <v>122</v>
      </c>
      <c r="BA640">
        <v>-1500000</v>
      </c>
      <c r="BB640" t="s">
        <v>120</v>
      </c>
      <c r="BC640">
        <v>0</v>
      </c>
      <c r="BE640" t="s">
        <v>125</v>
      </c>
      <c r="BF640">
        <v>1</v>
      </c>
      <c r="BG640">
        <v>19717</v>
      </c>
      <c r="BH640">
        <v>1005199</v>
      </c>
      <c r="BI640" t="s">
        <v>109</v>
      </c>
      <c r="BJ640" t="s">
        <v>126</v>
      </c>
      <c r="BL640" t="s">
        <v>127</v>
      </c>
      <c r="BM640" t="s">
        <v>128</v>
      </c>
      <c r="BN640" t="s">
        <v>129</v>
      </c>
      <c r="BO640">
        <v>85948</v>
      </c>
      <c r="BQ640">
        <v>1370</v>
      </c>
      <c r="BR640">
        <v>406131</v>
      </c>
      <c r="BS640" t="s">
        <v>130</v>
      </c>
      <c r="BT640">
        <v>3580</v>
      </c>
      <c r="BU640" t="s">
        <v>109</v>
      </c>
      <c r="BV640">
        <v>0</v>
      </c>
      <c r="BW640" s="9">
        <v>0</v>
      </c>
      <c r="BX640" t="s">
        <v>677</v>
      </c>
      <c r="BY640" t="s">
        <v>518</v>
      </c>
      <c r="BZ640" t="s">
        <v>432</v>
      </c>
      <c r="CA640" t="s">
        <v>132</v>
      </c>
      <c r="CD640" t="s">
        <v>518</v>
      </c>
      <c r="CE640" t="s">
        <v>133</v>
      </c>
      <c r="CF640" t="s">
        <v>434</v>
      </c>
      <c r="CG640" t="s">
        <v>435</v>
      </c>
      <c r="CH640" t="s">
        <v>678</v>
      </c>
      <c r="CI640" t="s">
        <v>437</v>
      </c>
      <c r="CJ640" t="s">
        <v>155</v>
      </c>
      <c r="CM640" t="s">
        <v>7</v>
      </c>
    </row>
    <row r="641" spans="1:92">
      <c r="A641" t="s">
        <v>109</v>
      </c>
      <c r="B641" t="s">
        <v>110</v>
      </c>
      <c r="C641" t="s">
        <v>111</v>
      </c>
      <c r="D641" t="s">
        <v>168</v>
      </c>
      <c r="F641" t="s">
        <v>113</v>
      </c>
      <c r="G641" t="s">
        <v>109</v>
      </c>
      <c r="H641">
        <v>1</v>
      </c>
      <c r="I641" s="9">
        <v>0</v>
      </c>
      <c r="J641">
        <v>1</v>
      </c>
      <c r="L641">
        <v>1735229</v>
      </c>
      <c r="M641" t="s">
        <v>7</v>
      </c>
      <c r="N641" t="s">
        <v>443</v>
      </c>
      <c r="O641" s="9">
        <v>0</v>
      </c>
      <c r="P641">
        <v>1734630</v>
      </c>
      <c r="Q641" t="s">
        <v>116</v>
      </c>
      <c r="S641" s="9">
        <v>0</v>
      </c>
      <c r="T641" s="10" t="s">
        <v>428</v>
      </c>
      <c r="U641">
        <v>1734630</v>
      </c>
      <c r="V641">
        <v>4</v>
      </c>
      <c r="W641" t="s">
        <v>200</v>
      </c>
      <c r="X641" t="s">
        <v>119</v>
      </c>
      <c r="Y641">
        <v>0</v>
      </c>
      <c r="Z641" s="16">
        <v>-17250000</v>
      </c>
      <c r="AA641">
        <v>1</v>
      </c>
      <c r="AB641" s="15">
        <v>-17250000</v>
      </c>
      <c r="AC641" t="s">
        <v>120</v>
      </c>
      <c r="AF641" t="s">
        <v>429</v>
      </c>
      <c r="AI641">
        <v>0</v>
      </c>
      <c r="AJ641">
        <v>18900000</v>
      </c>
      <c r="AK641" s="9">
        <v>0</v>
      </c>
      <c r="AL641" t="s">
        <v>7</v>
      </c>
      <c r="AM641" t="s">
        <v>120</v>
      </c>
      <c r="AN641" s="9">
        <v>0</v>
      </c>
      <c r="AO641" t="s">
        <v>122</v>
      </c>
      <c r="AP641" t="s">
        <v>7</v>
      </c>
      <c r="AQ641">
        <v>1</v>
      </c>
      <c r="AR641">
        <v>1</v>
      </c>
      <c r="AS641" t="s">
        <v>133</v>
      </c>
      <c r="AT641" t="s">
        <v>123</v>
      </c>
      <c r="AU641" t="s">
        <v>124</v>
      </c>
      <c r="AW641" t="s">
        <v>7</v>
      </c>
      <c r="AX641" t="s">
        <v>122</v>
      </c>
      <c r="BA641">
        <v>-17250000</v>
      </c>
      <c r="BB641" t="s">
        <v>120</v>
      </c>
      <c r="BC641">
        <v>0</v>
      </c>
      <c r="BE641" t="s">
        <v>125</v>
      </c>
      <c r="BF641">
        <v>1</v>
      </c>
      <c r="BG641">
        <v>19717</v>
      </c>
      <c r="BH641">
        <v>1005199</v>
      </c>
      <c r="BI641" t="s">
        <v>109</v>
      </c>
      <c r="BJ641" t="s">
        <v>126</v>
      </c>
      <c r="BL641" t="s">
        <v>127</v>
      </c>
      <c r="BM641" t="s">
        <v>128</v>
      </c>
      <c r="BN641" t="s">
        <v>129</v>
      </c>
      <c r="BO641">
        <v>85948</v>
      </c>
      <c r="BQ641">
        <v>1370</v>
      </c>
      <c r="BR641">
        <v>406021</v>
      </c>
      <c r="BS641" t="s">
        <v>130</v>
      </c>
      <c r="BT641">
        <v>2027</v>
      </c>
      <c r="BU641" t="s">
        <v>109</v>
      </c>
      <c r="BV641">
        <v>0</v>
      </c>
      <c r="BW641" s="9">
        <v>0</v>
      </c>
      <c r="BX641" t="s">
        <v>219</v>
      </c>
      <c r="BY641" t="s">
        <v>511</v>
      </c>
      <c r="BZ641" t="s">
        <v>432</v>
      </c>
      <c r="CA641" t="s">
        <v>132</v>
      </c>
      <c r="CD641" t="s">
        <v>511</v>
      </c>
      <c r="CE641" t="s">
        <v>133</v>
      </c>
      <c r="CF641" t="s">
        <v>434</v>
      </c>
      <c r="CG641" t="s">
        <v>435</v>
      </c>
      <c r="CH641" t="s">
        <v>679</v>
      </c>
      <c r="CI641" t="s">
        <v>437</v>
      </c>
      <c r="CJ641" t="s">
        <v>155</v>
      </c>
      <c r="CM641" t="s">
        <v>7</v>
      </c>
    </row>
    <row r="642" spans="1:92">
      <c r="A642" t="s">
        <v>109</v>
      </c>
      <c r="B642" t="s">
        <v>174</v>
      </c>
      <c r="C642" t="s">
        <v>175</v>
      </c>
      <c r="D642" t="s">
        <v>197</v>
      </c>
      <c r="E642" t="s">
        <v>349</v>
      </c>
      <c r="F642" t="s">
        <v>113</v>
      </c>
      <c r="G642" t="s">
        <v>109</v>
      </c>
      <c r="H642">
        <v>1</v>
      </c>
      <c r="I642" s="9">
        <v>0</v>
      </c>
      <c r="J642">
        <v>1</v>
      </c>
      <c r="L642">
        <v>1747753</v>
      </c>
      <c r="M642" t="s">
        <v>7</v>
      </c>
      <c r="N642" t="s">
        <v>17</v>
      </c>
      <c r="O642" s="9">
        <v>0</v>
      </c>
      <c r="P642">
        <v>1755400</v>
      </c>
      <c r="Q642" t="s">
        <v>116</v>
      </c>
      <c r="S642">
        <v>3.63</v>
      </c>
      <c r="T642" s="10" t="s">
        <v>250</v>
      </c>
      <c r="U642">
        <v>1755400</v>
      </c>
      <c r="V642">
        <v>1</v>
      </c>
      <c r="W642" t="s">
        <v>200</v>
      </c>
      <c r="X642" t="s">
        <v>119</v>
      </c>
      <c r="Y642">
        <v>3</v>
      </c>
      <c r="Z642" s="16">
        <v>37893.078013439997</v>
      </c>
      <c r="AA642">
        <v>1</v>
      </c>
      <c r="AB642" s="10">
        <v>37893.078013439997</v>
      </c>
      <c r="AC642" t="s">
        <v>122</v>
      </c>
      <c r="AD642" t="s">
        <v>109</v>
      </c>
      <c r="AE642" t="s">
        <v>133</v>
      </c>
      <c r="AF642" t="s">
        <v>121</v>
      </c>
      <c r="AG642" t="s">
        <v>109</v>
      </c>
      <c r="AH642" t="s">
        <v>109</v>
      </c>
      <c r="AI642">
        <v>0.02</v>
      </c>
      <c r="AJ642">
        <v>124579982.51000001</v>
      </c>
      <c r="AK642">
        <v>3.65</v>
      </c>
      <c r="AL642" t="s">
        <v>7</v>
      </c>
      <c r="AM642" t="s">
        <v>122</v>
      </c>
      <c r="AN642" s="9">
        <v>0</v>
      </c>
      <c r="AO642" t="s">
        <v>120</v>
      </c>
      <c r="AP642" t="s">
        <v>7</v>
      </c>
      <c r="AQ642">
        <v>1</v>
      </c>
      <c r="AR642">
        <v>1</v>
      </c>
      <c r="AS642" t="s">
        <v>133</v>
      </c>
      <c r="AT642" t="s">
        <v>123</v>
      </c>
      <c r="AU642" t="s">
        <v>350</v>
      </c>
      <c r="AV642" t="s">
        <v>439</v>
      </c>
      <c r="AW642" t="s">
        <v>7</v>
      </c>
      <c r="AX642" t="s">
        <v>120</v>
      </c>
      <c r="AY642" t="s">
        <v>109</v>
      </c>
      <c r="BA642">
        <v>37893.078012999998</v>
      </c>
      <c r="BB642" t="s">
        <v>120</v>
      </c>
      <c r="BC642">
        <v>0</v>
      </c>
      <c r="BD642" t="s">
        <v>440</v>
      </c>
      <c r="BE642" t="s">
        <v>125</v>
      </c>
      <c r="BF642">
        <v>1</v>
      </c>
      <c r="BG642">
        <v>19717</v>
      </c>
      <c r="BH642">
        <v>1005199</v>
      </c>
      <c r="BI642" t="s">
        <v>109</v>
      </c>
      <c r="BJ642" t="s">
        <v>126</v>
      </c>
      <c r="BL642" t="s">
        <v>127</v>
      </c>
      <c r="BM642" t="s">
        <v>128</v>
      </c>
      <c r="BN642" t="s">
        <v>129</v>
      </c>
      <c r="BO642">
        <v>85948</v>
      </c>
      <c r="BQ642">
        <v>0</v>
      </c>
      <c r="BR642">
        <v>758447</v>
      </c>
      <c r="BS642" t="s">
        <v>130</v>
      </c>
      <c r="BT642">
        <v>0</v>
      </c>
      <c r="BU642" t="s">
        <v>109</v>
      </c>
      <c r="BV642">
        <v>0</v>
      </c>
      <c r="BW642">
        <v>3.65</v>
      </c>
      <c r="BX642" t="s">
        <v>438</v>
      </c>
      <c r="BY642" t="s">
        <v>254</v>
      </c>
      <c r="BZ642" t="s">
        <v>109</v>
      </c>
      <c r="CA642" t="s">
        <v>132</v>
      </c>
      <c r="CD642" t="s">
        <v>109</v>
      </c>
      <c r="CE642" t="s">
        <v>133</v>
      </c>
      <c r="CF642" t="s">
        <v>172</v>
      </c>
      <c r="CG642" t="s">
        <v>135</v>
      </c>
      <c r="CI642" t="s">
        <v>154</v>
      </c>
      <c r="CJ642" t="s">
        <v>155</v>
      </c>
      <c r="CM642" t="s">
        <v>7</v>
      </c>
    </row>
    <row r="643" spans="1:92">
      <c r="A643" t="s">
        <v>109</v>
      </c>
      <c r="B643" t="s">
        <v>156</v>
      </c>
      <c r="C643" t="s">
        <v>111</v>
      </c>
      <c r="D643" t="s">
        <v>157</v>
      </c>
      <c r="E643" t="s">
        <v>158</v>
      </c>
      <c r="F643" t="s">
        <v>159</v>
      </c>
      <c r="G643" t="s">
        <v>109</v>
      </c>
      <c r="H643">
        <v>1</v>
      </c>
      <c r="I643" s="9">
        <v>0</v>
      </c>
      <c r="J643">
        <v>1</v>
      </c>
      <c r="L643">
        <v>1735358</v>
      </c>
      <c r="M643" t="s">
        <v>7</v>
      </c>
      <c r="N643" t="s">
        <v>345</v>
      </c>
      <c r="O643" s="9">
        <v>0</v>
      </c>
      <c r="P643">
        <v>1734759</v>
      </c>
      <c r="S643" s="9">
        <v>0</v>
      </c>
      <c r="T643" s="10" t="s">
        <v>161</v>
      </c>
      <c r="U643">
        <v>1734759</v>
      </c>
      <c r="V643">
        <v>1</v>
      </c>
      <c r="X643" t="s">
        <v>119</v>
      </c>
      <c r="Y643">
        <v>0</v>
      </c>
      <c r="Z643" s="16">
        <v>192457756.09999901</v>
      </c>
      <c r="AA643">
        <v>1</v>
      </c>
      <c r="AB643" s="15">
        <v>192457756.09999999</v>
      </c>
      <c r="AC643" t="s">
        <v>120</v>
      </c>
      <c r="AF643" t="s">
        <v>146</v>
      </c>
      <c r="AI643">
        <v>0</v>
      </c>
      <c r="AJ643" s="9">
        <v>0</v>
      </c>
      <c r="AK643" s="9">
        <v>0</v>
      </c>
      <c r="AL643" t="s">
        <v>7</v>
      </c>
      <c r="AM643" t="s">
        <v>120</v>
      </c>
      <c r="AN643" s="9">
        <v>0</v>
      </c>
      <c r="AO643" t="s">
        <v>122</v>
      </c>
      <c r="AQ643">
        <v>0</v>
      </c>
      <c r="AR643" s="9">
        <v>0</v>
      </c>
      <c r="AT643" t="s">
        <v>123</v>
      </c>
      <c r="AU643" t="s">
        <v>157</v>
      </c>
      <c r="AX643" t="s">
        <v>122</v>
      </c>
      <c r="BA643">
        <v>0</v>
      </c>
      <c r="BB643" t="s">
        <v>120</v>
      </c>
      <c r="BC643">
        <v>0</v>
      </c>
      <c r="BD643" t="s">
        <v>440</v>
      </c>
      <c r="BE643" t="s">
        <v>125</v>
      </c>
      <c r="BF643">
        <v>1</v>
      </c>
      <c r="BG643">
        <v>19717</v>
      </c>
      <c r="BH643">
        <v>1005199</v>
      </c>
      <c r="BI643" t="s">
        <v>109</v>
      </c>
      <c r="BJ643" t="s">
        <v>126</v>
      </c>
      <c r="BL643" t="s">
        <v>127</v>
      </c>
      <c r="BM643" t="s">
        <v>128</v>
      </c>
      <c r="BN643" t="s">
        <v>129</v>
      </c>
      <c r="BO643">
        <v>85948</v>
      </c>
      <c r="BQ643">
        <v>1423</v>
      </c>
      <c r="BR643">
        <v>992024</v>
      </c>
      <c r="BS643" t="s">
        <v>130</v>
      </c>
      <c r="BT643">
        <v>0</v>
      </c>
      <c r="BU643" t="s">
        <v>109</v>
      </c>
      <c r="BV643">
        <v>0</v>
      </c>
      <c r="BW643" s="9">
        <v>0</v>
      </c>
      <c r="BX643" t="s">
        <v>163</v>
      </c>
      <c r="BZ643" t="s">
        <v>109</v>
      </c>
      <c r="CA643" t="s">
        <v>132</v>
      </c>
      <c r="CD643" t="s">
        <v>109</v>
      </c>
      <c r="CF643" t="s">
        <v>161</v>
      </c>
      <c r="CG643" t="s">
        <v>152</v>
      </c>
      <c r="CI643" t="s">
        <v>164</v>
      </c>
      <c r="CM643" t="s">
        <v>7</v>
      </c>
    </row>
    <row r="644" spans="1:92">
      <c r="A644" t="s">
        <v>109</v>
      </c>
      <c r="B644" t="s">
        <v>156</v>
      </c>
      <c r="C644" t="s">
        <v>111</v>
      </c>
      <c r="D644" t="s">
        <v>157</v>
      </c>
      <c r="E644" t="s">
        <v>158</v>
      </c>
      <c r="F644" t="s">
        <v>159</v>
      </c>
      <c r="G644" t="s">
        <v>109</v>
      </c>
      <c r="H644">
        <v>1</v>
      </c>
      <c r="I644" s="9">
        <v>0</v>
      </c>
      <c r="J644">
        <v>1</v>
      </c>
      <c r="L644">
        <v>1735310</v>
      </c>
      <c r="M644" t="s">
        <v>7</v>
      </c>
      <c r="N644" t="s">
        <v>14</v>
      </c>
      <c r="O644" s="9">
        <v>0</v>
      </c>
      <c r="P644">
        <v>1734711</v>
      </c>
      <c r="S644" s="9">
        <v>0</v>
      </c>
      <c r="T644" s="10" t="s">
        <v>161</v>
      </c>
      <c r="U644">
        <v>1734711</v>
      </c>
      <c r="V644">
        <v>1</v>
      </c>
      <c r="X644" t="s">
        <v>119</v>
      </c>
      <c r="Y644">
        <v>0</v>
      </c>
      <c r="Z644" s="16">
        <v>1435878274</v>
      </c>
      <c r="AA644">
        <v>1</v>
      </c>
      <c r="AB644" s="15">
        <v>1435878274</v>
      </c>
      <c r="AC644" t="s">
        <v>120</v>
      </c>
      <c r="AF644" t="s">
        <v>146</v>
      </c>
      <c r="AI644">
        <v>0</v>
      </c>
      <c r="AJ644" s="9">
        <v>0</v>
      </c>
      <c r="AK644" s="9">
        <v>0</v>
      </c>
      <c r="AL644" t="s">
        <v>7</v>
      </c>
      <c r="AM644" t="s">
        <v>120</v>
      </c>
      <c r="AN644" s="9">
        <v>0</v>
      </c>
      <c r="AO644" t="s">
        <v>122</v>
      </c>
      <c r="AQ644">
        <v>0</v>
      </c>
      <c r="AR644" s="9">
        <v>0</v>
      </c>
      <c r="AT644" t="s">
        <v>123</v>
      </c>
      <c r="AU644" t="s">
        <v>157</v>
      </c>
      <c r="AX644" t="s">
        <v>122</v>
      </c>
      <c r="BA644">
        <v>0</v>
      </c>
      <c r="BB644" t="s">
        <v>120</v>
      </c>
      <c r="BC644">
        <v>0</v>
      </c>
      <c r="BD644" t="s">
        <v>440</v>
      </c>
      <c r="BE644" t="s">
        <v>125</v>
      </c>
      <c r="BF644">
        <v>1</v>
      </c>
      <c r="BG644">
        <v>19717</v>
      </c>
      <c r="BH644">
        <v>1005199</v>
      </c>
      <c r="BI644" t="s">
        <v>109</v>
      </c>
      <c r="BJ644" t="s">
        <v>126</v>
      </c>
      <c r="BL644" t="s">
        <v>127</v>
      </c>
      <c r="BM644" t="s">
        <v>128</v>
      </c>
      <c r="BN644" t="s">
        <v>129</v>
      </c>
      <c r="BO644">
        <v>85948</v>
      </c>
      <c r="BQ644">
        <v>1411</v>
      </c>
      <c r="BR644">
        <v>997387</v>
      </c>
      <c r="BS644" t="s">
        <v>130</v>
      </c>
      <c r="BT644">
        <v>0</v>
      </c>
      <c r="BU644" t="s">
        <v>109</v>
      </c>
      <c r="BV644">
        <v>0</v>
      </c>
      <c r="BW644" s="9">
        <v>0</v>
      </c>
      <c r="BX644" t="s">
        <v>163</v>
      </c>
      <c r="BZ644" t="s">
        <v>109</v>
      </c>
      <c r="CA644" t="s">
        <v>132</v>
      </c>
      <c r="CD644" t="s">
        <v>109</v>
      </c>
      <c r="CF644" t="s">
        <v>161</v>
      </c>
      <c r="CG644" t="s">
        <v>152</v>
      </c>
      <c r="CI644" t="s">
        <v>165</v>
      </c>
      <c r="CM644" t="s">
        <v>7</v>
      </c>
    </row>
    <row r="645" spans="1:92">
      <c r="A645" t="s">
        <v>109</v>
      </c>
      <c r="B645" t="s">
        <v>156</v>
      </c>
      <c r="C645" t="s">
        <v>111</v>
      </c>
      <c r="D645" t="s">
        <v>157</v>
      </c>
      <c r="E645" t="s">
        <v>158</v>
      </c>
      <c r="F645" t="s">
        <v>159</v>
      </c>
      <c r="G645" t="s">
        <v>109</v>
      </c>
      <c r="H645">
        <v>1</v>
      </c>
      <c r="I645" s="9">
        <v>0</v>
      </c>
      <c r="J645">
        <v>1</v>
      </c>
      <c r="L645">
        <v>1735324</v>
      </c>
      <c r="M645" t="s">
        <v>7</v>
      </c>
      <c r="N645" t="s">
        <v>10</v>
      </c>
      <c r="O645" s="9">
        <v>0</v>
      </c>
      <c r="P645">
        <v>1734725</v>
      </c>
      <c r="S645" s="9">
        <v>0</v>
      </c>
      <c r="T645" s="10" t="s">
        <v>161</v>
      </c>
      <c r="U645">
        <v>1734725</v>
      </c>
      <c r="V645">
        <v>1</v>
      </c>
      <c r="X645" t="s">
        <v>119</v>
      </c>
      <c r="Y645">
        <v>0</v>
      </c>
      <c r="Z645" s="16">
        <v>4515256957</v>
      </c>
      <c r="AA645">
        <v>1</v>
      </c>
      <c r="AB645" s="15">
        <v>4515256957</v>
      </c>
      <c r="AC645" t="s">
        <v>120</v>
      </c>
      <c r="AF645" t="s">
        <v>146</v>
      </c>
      <c r="AI645">
        <v>0</v>
      </c>
      <c r="AJ645" s="9">
        <v>0</v>
      </c>
      <c r="AK645" s="9">
        <v>0</v>
      </c>
      <c r="AL645" t="s">
        <v>7</v>
      </c>
      <c r="AM645" t="s">
        <v>120</v>
      </c>
      <c r="AN645" s="9">
        <v>0</v>
      </c>
      <c r="AO645" t="s">
        <v>122</v>
      </c>
      <c r="AQ645">
        <v>0</v>
      </c>
      <c r="AR645" s="9">
        <v>0</v>
      </c>
      <c r="AT645" t="s">
        <v>123</v>
      </c>
      <c r="AU645" t="s">
        <v>157</v>
      </c>
      <c r="AX645" t="s">
        <v>122</v>
      </c>
      <c r="BA645">
        <v>0</v>
      </c>
      <c r="BB645" t="s">
        <v>120</v>
      </c>
      <c r="BC645">
        <v>0</v>
      </c>
      <c r="BD645" t="s">
        <v>440</v>
      </c>
      <c r="BE645" t="s">
        <v>125</v>
      </c>
      <c r="BF645">
        <v>1</v>
      </c>
      <c r="BG645">
        <v>19717</v>
      </c>
      <c r="BH645">
        <v>1005199</v>
      </c>
      <c r="BI645" t="s">
        <v>109</v>
      </c>
      <c r="BJ645" t="s">
        <v>126</v>
      </c>
      <c r="BL645" t="s">
        <v>127</v>
      </c>
      <c r="BM645" t="s">
        <v>128</v>
      </c>
      <c r="BN645" t="s">
        <v>129</v>
      </c>
      <c r="BO645">
        <v>85948</v>
      </c>
      <c r="BQ645">
        <v>1411</v>
      </c>
      <c r="BR645">
        <v>976456</v>
      </c>
      <c r="BS645" t="s">
        <v>130</v>
      </c>
      <c r="BT645">
        <v>0</v>
      </c>
      <c r="BU645" t="s">
        <v>109</v>
      </c>
      <c r="BV645">
        <v>0</v>
      </c>
      <c r="BW645" s="9">
        <v>0</v>
      </c>
      <c r="BX645" t="s">
        <v>163</v>
      </c>
      <c r="BZ645" t="s">
        <v>109</v>
      </c>
      <c r="CA645" t="s">
        <v>132</v>
      </c>
      <c r="CD645" t="s">
        <v>109</v>
      </c>
      <c r="CF645" t="s">
        <v>161</v>
      </c>
      <c r="CG645" t="s">
        <v>152</v>
      </c>
      <c r="CI645" t="s">
        <v>165</v>
      </c>
      <c r="CM645" t="s">
        <v>7</v>
      </c>
    </row>
    <row r="646" spans="1:92">
      <c r="A646" t="s">
        <v>109</v>
      </c>
      <c r="B646" t="s">
        <v>174</v>
      </c>
      <c r="C646" t="s">
        <v>175</v>
      </c>
      <c r="D646" t="s">
        <v>197</v>
      </c>
      <c r="E646" t="s">
        <v>349</v>
      </c>
      <c r="F646" t="s">
        <v>113</v>
      </c>
      <c r="G646" t="s">
        <v>109</v>
      </c>
      <c r="H646">
        <v>1</v>
      </c>
      <c r="I646" s="9">
        <v>0</v>
      </c>
      <c r="J646">
        <v>1</v>
      </c>
      <c r="L646">
        <v>1735369</v>
      </c>
      <c r="M646" t="s">
        <v>7</v>
      </c>
      <c r="N646" t="s">
        <v>520</v>
      </c>
      <c r="O646" s="9">
        <v>0</v>
      </c>
      <c r="P646">
        <v>1734770</v>
      </c>
      <c r="Q646" t="s">
        <v>116</v>
      </c>
      <c r="S646">
        <v>3.63</v>
      </c>
      <c r="T646" s="10" t="s">
        <v>250</v>
      </c>
      <c r="U646">
        <v>1734770</v>
      </c>
      <c r="V646">
        <v>1</v>
      </c>
      <c r="W646" t="s">
        <v>200</v>
      </c>
      <c r="X646" t="s">
        <v>119</v>
      </c>
      <c r="Y646">
        <v>3</v>
      </c>
      <c r="Z646" s="16">
        <v>945286.53041259001</v>
      </c>
      <c r="AA646">
        <v>1</v>
      </c>
      <c r="AB646" s="10">
        <v>945286.53041259001</v>
      </c>
      <c r="AC646" t="s">
        <v>122</v>
      </c>
      <c r="AD646" t="s">
        <v>109</v>
      </c>
      <c r="AE646" t="s">
        <v>133</v>
      </c>
      <c r="AF646" t="s">
        <v>121</v>
      </c>
      <c r="AG646" t="s">
        <v>109</v>
      </c>
      <c r="AH646" t="s">
        <v>109</v>
      </c>
      <c r="AI646">
        <v>0.32</v>
      </c>
      <c r="AJ646">
        <v>2871756548.0900002</v>
      </c>
      <c r="AK646">
        <v>3.95</v>
      </c>
      <c r="AL646" t="s">
        <v>7</v>
      </c>
      <c r="AM646" t="s">
        <v>122</v>
      </c>
      <c r="AN646" s="9">
        <v>0</v>
      </c>
      <c r="AO646" t="s">
        <v>120</v>
      </c>
      <c r="AP646" t="s">
        <v>7</v>
      </c>
      <c r="AQ646">
        <v>1</v>
      </c>
      <c r="AR646">
        <v>1</v>
      </c>
      <c r="AS646" t="s">
        <v>133</v>
      </c>
      <c r="AT646" t="s">
        <v>123</v>
      </c>
      <c r="AU646" t="s">
        <v>350</v>
      </c>
      <c r="AV646" t="s">
        <v>439</v>
      </c>
      <c r="AW646" t="s">
        <v>7</v>
      </c>
      <c r="AX646" t="s">
        <v>122</v>
      </c>
      <c r="AY646" t="s">
        <v>109</v>
      </c>
      <c r="BA646">
        <v>945286.53041300003</v>
      </c>
      <c r="BB646" t="s">
        <v>120</v>
      </c>
      <c r="BC646">
        <v>0</v>
      </c>
      <c r="BD646" t="s">
        <v>440</v>
      </c>
      <c r="BE646" t="s">
        <v>125</v>
      </c>
      <c r="BF646">
        <v>1</v>
      </c>
      <c r="BG646">
        <v>19717</v>
      </c>
      <c r="BH646">
        <v>1005199</v>
      </c>
      <c r="BI646" t="s">
        <v>109</v>
      </c>
      <c r="BJ646" t="s">
        <v>126</v>
      </c>
      <c r="BL646" t="s">
        <v>127</v>
      </c>
      <c r="BM646" t="s">
        <v>128</v>
      </c>
      <c r="BN646" t="s">
        <v>129</v>
      </c>
      <c r="BO646">
        <v>85948</v>
      </c>
      <c r="BQ646">
        <v>0</v>
      </c>
      <c r="BR646">
        <v>758450</v>
      </c>
      <c r="BS646" t="s">
        <v>130</v>
      </c>
      <c r="BT646">
        <v>0</v>
      </c>
      <c r="BU646" t="s">
        <v>109</v>
      </c>
      <c r="BV646">
        <v>0</v>
      </c>
      <c r="BW646">
        <v>3.95</v>
      </c>
      <c r="BX646" t="s">
        <v>14</v>
      </c>
      <c r="BY646" t="s">
        <v>254</v>
      </c>
      <c r="BZ646" t="s">
        <v>109</v>
      </c>
      <c r="CA646" t="s">
        <v>149</v>
      </c>
      <c r="CD646" t="s">
        <v>109</v>
      </c>
      <c r="CE646" t="s">
        <v>133</v>
      </c>
      <c r="CF646" t="s">
        <v>172</v>
      </c>
      <c r="CG646" t="s">
        <v>135</v>
      </c>
      <c r="CI646" t="s">
        <v>165</v>
      </c>
      <c r="CJ646" t="s">
        <v>155</v>
      </c>
      <c r="CM646" t="s">
        <v>7</v>
      </c>
    </row>
    <row r="647" spans="1:92">
      <c r="A647" t="s">
        <v>109</v>
      </c>
      <c r="B647" t="s">
        <v>156</v>
      </c>
      <c r="C647" t="s">
        <v>111</v>
      </c>
      <c r="D647" t="s">
        <v>157</v>
      </c>
      <c r="E647" t="s">
        <v>158</v>
      </c>
      <c r="F647" t="s">
        <v>159</v>
      </c>
      <c r="G647" t="s">
        <v>109</v>
      </c>
      <c r="H647">
        <v>1</v>
      </c>
      <c r="I647" s="9">
        <v>0</v>
      </c>
      <c r="J647">
        <v>1</v>
      </c>
      <c r="L647">
        <v>1735357</v>
      </c>
      <c r="M647" t="s">
        <v>7</v>
      </c>
      <c r="N647" t="s">
        <v>402</v>
      </c>
      <c r="O647" s="9">
        <v>0</v>
      </c>
      <c r="P647">
        <v>1734758</v>
      </c>
      <c r="S647" s="9">
        <v>0</v>
      </c>
      <c r="T647" s="10" t="s">
        <v>161</v>
      </c>
      <c r="U647">
        <v>1734758</v>
      </c>
      <c r="V647">
        <v>1</v>
      </c>
      <c r="X647" t="s">
        <v>119</v>
      </c>
      <c r="Y647">
        <v>0</v>
      </c>
      <c r="Z647" s="16">
        <v>257069.74</v>
      </c>
      <c r="AA647">
        <v>1</v>
      </c>
      <c r="AB647" s="10">
        <v>257069.74</v>
      </c>
      <c r="AC647" t="s">
        <v>120</v>
      </c>
      <c r="AF647" t="s">
        <v>146</v>
      </c>
      <c r="AI647">
        <v>0</v>
      </c>
      <c r="AJ647" s="9">
        <v>0</v>
      </c>
      <c r="AK647" s="9">
        <v>0</v>
      </c>
      <c r="AL647" t="s">
        <v>7</v>
      </c>
      <c r="AM647" t="s">
        <v>120</v>
      </c>
      <c r="AN647" s="9">
        <v>0</v>
      </c>
      <c r="AO647" t="s">
        <v>122</v>
      </c>
      <c r="AQ647">
        <v>0</v>
      </c>
      <c r="AR647" s="9">
        <v>0</v>
      </c>
      <c r="AT647" t="s">
        <v>123</v>
      </c>
      <c r="AU647" t="s">
        <v>157</v>
      </c>
      <c r="AX647" t="s">
        <v>122</v>
      </c>
      <c r="BA647">
        <v>0</v>
      </c>
      <c r="BB647" t="s">
        <v>120</v>
      </c>
      <c r="BC647">
        <v>0</v>
      </c>
      <c r="BD647" t="s">
        <v>440</v>
      </c>
      <c r="BE647" t="s">
        <v>125</v>
      </c>
      <c r="BF647">
        <v>1</v>
      </c>
      <c r="BG647">
        <v>19717</v>
      </c>
      <c r="BH647">
        <v>1005199</v>
      </c>
      <c r="BI647" t="s">
        <v>109</v>
      </c>
      <c r="BJ647" t="s">
        <v>126</v>
      </c>
      <c r="BL647" t="s">
        <v>127</v>
      </c>
      <c r="BM647" t="s">
        <v>128</v>
      </c>
      <c r="BN647" t="s">
        <v>129</v>
      </c>
      <c r="BO647">
        <v>85948</v>
      </c>
      <c r="BQ647">
        <v>1423</v>
      </c>
      <c r="BR647">
        <v>992023</v>
      </c>
      <c r="BS647" t="s">
        <v>130</v>
      </c>
      <c r="BT647">
        <v>0</v>
      </c>
      <c r="BU647" t="s">
        <v>109</v>
      </c>
      <c r="BV647">
        <v>0</v>
      </c>
      <c r="BW647" s="9">
        <v>0</v>
      </c>
      <c r="BX647" t="s">
        <v>163</v>
      </c>
      <c r="BZ647" t="s">
        <v>109</v>
      </c>
      <c r="CA647" t="s">
        <v>132</v>
      </c>
      <c r="CD647" t="s">
        <v>109</v>
      </c>
      <c r="CF647" t="s">
        <v>161</v>
      </c>
      <c r="CG647" t="s">
        <v>152</v>
      </c>
      <c r="CI647" t="s">
        <v>164</v>
      </c>
      <c r="CM647" t="s">
        <v>7</v>
      </c>
    </row>
    <row r="648" spans="1:92">
      <c r="A648" t="s">
        <v>109</v>
      </c>
      <c r="B648" t="s">
        <v>174</v>
      </c>
      <c r="C648" t="s">
        <v>175</v>
      </c>
      <c r="D648" t="s">
        <v>197</v>
      </c>
      <c r="E648" t="s">
        <v>349</v>
      </c>
      <c r="F648" t="s">
        <v>113</v>
      </c>
      <c r="G648" t="s">
        <v>109</v>
      </c>
      <c r="H648">
        <v>1</v>
      </c>
      <c r="I648" s="9">
        <v>0</v>
      </c>
      <c r="J648">
        <v>1</v>
      </c>
      <c r="L648">
        <v>1747074</v>
      </c>
      <c r="M648" t="s">
        <v>7</v>
      </c>
      <c r="N648" t="s">
        <v>438</v>
      </c>
      <c r="O648" s="9">
        <v>0</v>
      </c>
      <c r="P648">
        <v>1754721</v>
      </c>
      <c r="Q648" t="s">
        <v>116</v>
      </c>
      <c r="S648">
        <v>3.63</v>
      </c>
      <c r="T648" s="10" t="s">
        <v>250</v>
      </c>
      <c r="U648">
        <v>1754721</v>
      </c>
      <c r="V648">
        <v>1</v>
      </c>
      <c r="W648" t="s">
        <v>200</v>
      </c>
      <c r="X648" t="s">
        <v>119</v>
      </c>
      <c r="Y648">
        <v>3</v>
      </c>
      <c r="Z648" s="16">
        <v>10137170.682186499</v>
      </c>
      <c r="AA648">
        <v>1</v>
      </c>
      <c r="AB648" s="15">
        <v>10137170.682186499</v>
      </c>
      <c r="AC648" t="s">
        <v>122</v>
      </c>
      <c r="AD648" t="s">
        <v>109</v>
      </c>
      <c r="AE648" t="s">
        <v>133</v>
      </c>
      <c r="AF648" t="s">
        <v>121</v>
      </c>
      <c r="AG648" t="s">
        <v>109</v>
      </c>
      <c r="AH648" t="s">
        <v>109</v>
      </c>
      <c r="AI648">
        <v>0.32</v>
      </c>
      <c r="AJ648">
        <v>30796467895.262199</v>
      </c>
      <c r="AK648">
        <v>3.95</v>
      </c>
      <c r="AL648" t="s">
        <v>7</v>
      </c>
      <c r="AM648" t="s">
        <v>122</v>
      </c>
      <c r="AN648" s="9">
        <v>0</v>
      </c>
      <c r="AO648" t="s">
        <v>120</v>
      </c>
      <c r="AP648" t="s">
        <v>7</v>
      </c>
      <c r="AQ648">
        <v>1</v>
      </c>
      <c r="AR648">
        <v>1</v>
      </c>
      <c r="AS648" t="s">
        <v>133</v>
      </c>
      <c r="AT648" t="s">
        <v>123</v>
      </c>
      <c r="AU648" t="s">
        <v>350</v>
      </c>
      <c r="AV648" t="s">
        <v>439</v>
      </c>
      <c r="AW648" t="s">
        <v>7</v>
      </c>
      <c r="AX648" t="s">
        <v>122</v>
      </c>
      <c r="AY648" t="s">
        <v>109</v>
      </c>
      <c r="BA648">
        <v>10137170.682187</v>
      </c>
      <c r="BB648" t="s">
        <v>120</v>
      </c>
      <c r="BC648">
        <v>0</v>
      </c>
      <c r="BD648" t="s">
        <v>440</v>
      </c>
      <c r="BE648" t="s">
        <v>125</v>
      </c>
      <c r="BF648">
        <v>1</v>
      </c>
      <c r="BG648">
        <v>19717</v>
      </c>
      <c r="BH648">
        <v>1005199</v>
      </c>
      <c r="BI648" t="s">
        <v>109</v>
      </c>
      <c r="BJ648" t="s">
        <v>126</v>
      </c>
      <c r="BL648" t="s">
        <v>127</v>
      </c>
      <c r="BM648" t="s">
        <v>128</v>
      </c>
      <c r="BN648" t="s">
        <v>129</v>
      </c>
      <c r="BO648">
        <v>85948</v>
      </c>
      <c r="BQ648">
        <v>0</v>
      </c>
      <c r="BR648">
        <v>758419</v>
      </c>
      <c r="BS648" t="s">
        <v>130</v>
      </c>
      <c r="BT648">
        <v>0</v>
      </c>
      <c r="BU648" t="s">
        <v>109</v>
      </c>
      <c r="BV648">
        <v>0</v>
      </c>
      <c r="BW648">
        <v>3.95</v>
      </c>
      <c r="BX648" t="s">
        <v>469</v>
      </c>
      <c r="BY648" t="s">
        <v>254</v>
      </c>
      <c r="BZ648" t="s">
        <v>109</v>
      </c>
      <c r="CA648" t="s">
        <v>149</v>
      </c>
      <c r="CD648" t="s">
        <v>109</v>
      </c>
      <c r="CE648" t="s">
        <v>133</v>
      </c>
      <c r="CF648" t="s">
        <v>172</v>
      </c>
      <c r="CG648" t="s">
        <v>135</v>
      </c>
      <c r="CI648" t="s">
        <v>441</v>
      </c>
      <c r="CJ648" t="s">
        <v>155</v>
      </c>
      <c r="CM648" t="s">
        <v>7</v>
      </c>
    </row>
    <row r="649" spans="1:92">
      <c r="A649" t="s">
        <v>109</v>
      </c>
      <c r="B649" t="s">
        <v>174</v>
      </c>
      <c r="C649" t="s">
        <v>175</v>
      </c>
      <c r="D649" t="s">
        <v>197</v>
      </c>
      <c r="E649" t="s">
        <v>349</v>
      </c>
      <c r="F649" t="s">
        <v>113</v>
      </c>
      <c r="G649" t="s">
        <v>109</v>
      </c>
      <c r="H649">
        <v>1</v>
      </c>
      <c r="I649" s="9">
        <v>0</v>
      </c>
      <c r="J649">
        <v>1</v>
      </c>
      <c r="L649">
        <v>1735370</v>
      </c>
      <c r="M649" t="s">
        <v>7</v>
      </c>
      <c r="N649" t="s">
        <v>10</v>
      </c>
      <c r="O649" s="9">
        <v>0</v>
      </c>
      <c r="P649">
        <v>1734771</v>
      </c>
      <c r="Q649" t="s">
        <v>116</v>
      </c>
      <c r="S649">
        <v>3.63</v>
      </c>
      <c r="T649" s="10" t="s">
        <v>250</v>
      </c>
      <c r="U649">
        <v>1734771</v>
      </c>
      <c r="V649">
        <v>1</v>
      </c>
      <c r="W649" t="s">
        <v>200</v>
      </c>
      <c r="X649" t="s">
        <v>137</v>
      </c>
      <c r="Y649">
        <v>3</v>
      </c>
      <c r="Z649" s="16">
        <v>-3061911.41994444</v>
      </c>
      <c r="AA649">
        <v>1</v>
      </c>
      <c r="AB649" s="10">
        <v>-3061911.41994444</v>
      </c>
      <c r="AC649" t="s">
        <v>122</v>
      </c>
      <c r="AD649" t="s">
        <v>109</v>
      </c>
      <c r="AE649" t="s">
        <v>133</v>
      </c>
      <c r="AF649" t="s">
        <v>121</v>
      </c>
      <c r="AG649" t="s">
        <v>109</v>
      </c>
      <c r="AH649" t="s">
        <v>109</v>
      </c>
      <c r="AI649">
        <v>0.32</v>
      </c>
      <c r="AJ649">
        <v>-9302009377.0499897</v>
      </c>
      <c r="AK649">
        <v>3.95</v>
      </c>
      <c r="AL649" t="s">
        <v>7</v>
      </c>
      <c r="AM649" t="s">
        <v>122</v>
      </c>
      <c r="AN649" s="9">
        <v>0</v>
      </c>
      <c r="AO649" t="s">
        <v>120</v>
      </c>
      <c r="AP649" t="s">
        <v>7</v>
      </c>
      <c r="AQ649">
        <v>1</v>
      </c>
      <c r="AR649">
        <v>1</v>
      </c>
      <c r="AS649" t="s">
        <v>133</v>
      </c>
      <c r="AT649" t="s">
        <v>123</v>
      </c>
      <c r="AU649" t="s">
        <v>350</v>
      </c>
      <c r="AV649" t="s">
        <v>439</v>
      </c>
      <c r="AW649" t="s">
        <v>7</v>
      </c>
      <c r="AX649" t="s">
        <v>122</v>
      </c>
      <c r="AY649" t="s">
        <v>109</v>
      </c>
      <c r="BA649">
        <v>-3061911.419944</v>
      </c>
      <c r="BB649" t="s">
        <v>120</v>
      </c>
      <c r="BC649">
        <v>0</v>
      </c>
      <c r="BD649" t="s">
        <v>440</v>
      </c>
      <c r="BE649" t="s">
        <v>125</v>
      </c>
      <c r="BF649">
        <v>1</v>
      </c>
      <c r="BG649">
        <v>19717</v>
      </c>
      <c r="BH649">
        <v>1005199</v>
      </c>
      <c r="BI649" t="s">
        <v>109</v>
      </c>
      <c r="BJ649" t="s">
        <v>126</v>
      </c>
      <c r="BL649" t="s">
        <v>127</v>
      </c>
      <c r="BM649" t="s">
        <v>128</v>
      </c>
      <c r="BN649" t="s">
        <v>129</v>
      </c>
      <c r="BO649">
        <v>85948</v>
      </c>
      <c r="BQ649">
        <v>0</v>
      </c>
      <c r="BR649">
        <v>758416</v>
      </c>
      <c r="BS649" t="s">
        <v>130</v>
      </c>
      <c r="BT649">
        <v>0</v>
      </c>
      <c r="BU649" t="s">
        <v>109</v>
      </c>
      <c r="BV649">
        <v>0</v>
      </c>
      <c r="BW649">
        <v>3.95</v>
      </c>
      <c r="BX649" t="s">
        <v>520</v>
      </c>
      <c r="BY649" t="s">
        <v>254</v>
      </c>
      <c r="BZ649" t="s">
        <v>109</v>
      </c>
      <c r="CA649" t="s">
        <v>132</v>
      </c>
      <c r="CD649" t="s">
        <v>109</v>
      </c>
      <c r="CE649" t="s">
        <v>133</v>
      </c>
      <c r="CF649" t="s">
        <v>172</v>
      </c>
      <c r="CG649" t="s">
        <v>135</v>
      </c>
      <c r="CI649" t="s">
        <v>165</v>
      </c>
      <c r="CJ649" t="s">
        <v>155</v>
      </c>
      <c r="CM649" t="s">
        <v>7</v>
      </c>
    </row>
    <row r="650" spans="1:92">
      <c r="A650" t="s">
        <v>109</v>
      </c>
      <c r="B650" t="s">
        <v>156</v>
      </c>
      <c r="C650" t="s">
        <v>175</v>
      </c>
      <c r="F650" t="s">
        <v>185</v>
      </c>
      <c r="G650" t="s">
        <v>109</v>
      </c>
      <c r="H650">
        <v>1</v>
      </c>
      <c r="I650" s="9">
        <v>0</v>
      </c>
      <c r="J650">
        <v>1</v>
      </c>
      <c r="L650">
        <v>1737077</v>
      </c>
      <c r="M650" t="s">
        <v>7</v>
      </c>
      <c r="N650" t="s">
        <v>186</v>
      </c>
      <c r="O650" s="9">
        <v>0</v>
      </c>
      <c r="P650">
        <v>1737072</v>
      </c>
      <c r="S650" s="9">
        <v>0</v>
      </c>
      <c r="T650" s="10" t="s">
        <v>161</v>
      </c>
      <c r="U650">
        <v>1737072</v>
      </c>
      <c r="V650">
        <v>1</v>
      </c>
      <c r="X650" t="s">
        <v>119</v>
      </c>
      <c r="Y650">
        <v>0</v>
      </c>
      <c r="Z650" s="16">
        <v>120267.86</v>
      </c>
      <c r="AA650">
        <v>1</v>
      </c>
      <c r="AB650" s="10">
        <v>120267.86</v>
      </c>
      <c r="AC650" t="s">
        <v>120</v>
      </c>
      <c r="AF650" t="s">
        <v>121</v>
      </c>
      <c r="AI650">
        <v>0</v>
      </c>
      <c r="AJ650" s="9">
        <v>0</v>
      </c>
      <c r="AK650" s="9">
        <v>0</v>
      </c>
      <c r="AL650" t="s">
        <v>7</v>
      </c>
      <c r="AM650" t="s">
        <v>120</v>
      </c>
      <c r="AN650" s="9">
        <v>0</v>
      </c>
      <c r="AO650" t="s">
        <v>122</v>
      </c>
      <c r="AQ650">
        <v>0</v>
      </c>
      <c r="AR650" s="9">
        <v>0</v>
      </c>
      <c r="AT650" t="s">
        <v>123</v>
      </c>
      <c r="AX650" t="s">
        <v>122</v>
      </c>
      <c r="BA650">
        <v>0</v>
      </c>
      <c r="BB650" t="s">
        <v>120</v>
      </c>
      <c r="BC650">
        <v>0</v>
      </c>
      <c r="BD650" t="s">
        <v>440</v>
      </c>
      <c r="BE650" t="s">
        <v>125</v>
      </c>
      <c r="BF650">
        <v>1</v>
      </c>
      <c r="BG650">
        <v>19717</v>
      </c>
      <c r="BH650">
        <v>1005199</v>
      </c>
      <c r="BI650" t="s">
        <v>109</v>
      </c>
      <c r="BJ650" t="s">
        <v>126</v>
      </c>
      <c r="BL650" t="s">
        <v>127</v>
      </c>
      <c r="BM650" t="s">
        <v>128</v>
      </c>
      <c r="BN650" t="s">
        <v>129</v>
      </c>
      <c r="BO650">
        <v>85948</v>
      </c>
      <c r="BQ650">
        <v>0</v>
      </c>
      <c r="BR650">
        <v>1001314</v>
      </c>
      <c r="BS650" t="s">
        <v>130</v>
      </c>
      <c r="BT650">
        <v>0</v>
      </c>
      <c r="BU650" t="s">
        <v>238</v>
      </c>
      <c r="BV650">
        <v>0</v>
      </c>
      <c r="BW650" s="9">
        <v>0</v>
      </c>
      <c r="BX650" t="s">
        <v>190</v>
      </c>
      <c r="BZ650" t="s">
        <v>239</v>
      </c>
      <c r="CA650" t="s">
        <v>132</v>
      </c>
      <c r="CD650" t="s">
        <v>238</v>
      </c>
      <c r="CF650" t="s">
        <v>161</v>
      </c>
      <c r="CG650" t="s">
        <v>135</v>
      </c>
      <c r="CI650" t="s">
        <v>192</v>
      </c>
      <c r="CM650" t="s">
        <v>7</v>
      </c>
    </row>
    <row r="651" spans="1:92">
      <c r="A651" t="s">
        <v>109</v>
      </c>
      <c r="B651" t="s">
        <v>156</v>
      </c>
      <c r="C651" t="s">
        <v>175</v>
      </c>
      <c r="F651" t="s">
        <v>185</v>
      </c>
      <c r="G651" t="s">
        <v>109</v>
      </c>
      <c r="H651">
        <v>1</v>
      </c>
      <c r="I651" s="9">
        <v>0</v>
      </c>
      <c r="J651">
        <v>1</v>
      </c>
      <c r="L651">
        <v>1735600</v>
      </c>
      <c r="M651" t="s">
        <v>7</v>
      </c>
      <c r="N651" t="s">
        <v>186</v>
      </c>
      <c r="O651" s="9">
        <v>0</v>
      </c>
      <c r="P651">
        <v>1735011</v>
      </c>
      <c r="S651" s="9">
        <v>0</v>
      </c>
      <c r="T651" s="10" t="s">
        <v>161</v>
      </c>
      <c r="U651">
        <v>1735011</v>
      </c>
      <c r="V651">
        <v>1</v>
      </c>
      <c r="X651" t="s">
        <v>119</v>
      </c>
      <c r="Y651">
        <v>0</v>
      </c>
      <c r="Z651" s="16">
        <v>1951.56</v>
      </c>
      <c r="AA651">
        <v>1</v>
      </c>
      <c r="AB651" s="10">
        <v>1951.56</v>
      </c>
      <c r="AC651" t="s">
        <v>120</v>
      </c>
      <c r="AF651" t="s">
        <v>121</v>
      </c>
      <c r="AI651">
        <v>0</v>
      </c>
      <c r="AJ651" s="9">
        <v>0</v>
      </c>
      <c r="AK651" s="9">
        <v>0</v>
      </c>
      <c r="AL651" t="s">
        <v>7</v>
      </c>
      <c r="AM651" t="s">
        <v>120</v>
      </c>
      <c r="AN651" s="9">
        <v>0</v>
      </c>
      <c r="AO651" t="s">
        <v>122</v>
      </c>
      <c r="AQ651">
        <v>0</v>
      </c>
      <c r="AR651" s="9">
        <v>0</v>
      </c>
      <c r="AT651" t="s">
        <v>123</v>
      </c>
      <c r="AX651" t="s">
        <v>122</v>
      </c>
      <c r="BA651">
        <v>0</v>
      </c>
      <c r="BB651" t="s">
        <v>120</v>
      </c>
      <c r="BC651">
        <v>0</v>
      </c>
      <c r="BD651" t="s">
        <v>440</v>
      </c>
      <c r="BE651" t="s">
        <v>125</v>
      </c>
      <c r="BF651">
        <v>1</v>
      </c>
      <c r="BG651">
        <v>19717</v>
      </c>
      <c r="BH651">
        <v>1005199</v>
      </c>
      <c r="BI651" t="s">
        <v>109</v>
      </c>
      <c r="BJ651" t="s">
        <v>126</v>
      </c>
      <c r="BL651" t="s">
        <v>127</v>
      </c>
      <c r="BM651" t="s">
        <v>128</v>
      </c>
      <c r="BN651" t="s">
        <v>129</v>
      </c>
      <c r="BO651">
        <v>85948</v>
      </c>
      <c r="BQ651">
        <v>0</v>
      </c>
      <c r="BR651">
        <v>988283</v>
      </c>
      <c r="BS651" t="s">
        <v>130</v>
      </c>
      <c r="BT651">
        <v>0</v>
      </c>
      <c r="BU651" t="s">
        <v>240</v>
      </c>
      <c r="BV651">
        <v>0</v>
      </c>
      <c r="BW651" s="9">
        <v>0</v>
      </c>
      <c r="BX651" t="s">
        <v>190</v>
      </c>
      <c r="BZ651" t="s">
        <v>238</v>
      </c>
      <c r="CA651" t="s">
        <v>132</v>
      </c>
      <c r="CD651" t="s">
        <v>240</v>
      </c>
      <c r="CF651" t="s">
        <v>161</v>
      </c>
      <c r="CG651" t="s">
        <v>135</v>
      </c>
      <c r="CI651" t="s">
        <v>192</v>
      </c>
      <c r="CM651" t="s">
        <v>7</v>
      </c>
    </row>
    <row r="652" spans="1:92">
      <c r="A652" t="s">
        <v>109</v>
      </c>
      <c r="B652" t="s">
        <v>156</v>
      </c>
      <c r="C652" t="s">
        <v>175</v>
      </c>
      <c r="F652" t="s">
        <v>185</v>
      </c>
      <c r="G652" t="s">
        <v>109</v>
      </c>
      <c r="H652">
        <v>1</v>
      </c>
      <c r="I652" s="9">
        <v>0</v>
      </c>
      <c r="J652">
        <v>1</v>
      </c>
      <c r="L652">
        <v>1737747</v>
      </c>
      <c r="M652" t="s">
        <v>7</v>
      </c>
      <c r="N652" t="s">
        <v>186</v>
      </c>
      <c r="O652" s="9">
        <v>0</v>
      </c>
      <c r="P652">
        <v>1737742</v>
      </c>
      <c r="S652" s="9">
        <v>0</v>
      </c>
      <c r="T652" s="10" t="s">
        <v>161</v>
      </c>
      <c r="U652">
        <v>1737742</v>
      </c>
      <c r="V652">
        <v>1</v>
      </c>
      <c r="X652" t="s">
        <v>119</v>
      </c>
      <c r="Y652">
        <v>0</v>
      </c>
      <c r="Z652" s="16">
        <v>199916.64</v>
      </c>
      <c r="AA652">
        <v>1</v>
      </c>
      <c r="AB652" s="10">
        <v>199916.64</v>
      </c>
      <c r="AC652" t="s">
        <v>120</v>
      </c>
      <c r="AF652" t="s">
        <v>121</v>
      </c>
      <c r="AI652">
        <v>0</v>
      </c>
      <c r="AJ652" s="9">
        <v>0</v>
      </c>
      <c r="AK652" s="9">
        <v>0</v>
      </c>
      <c r="AL652" t="s">
        <v>7</v>
      </c>
      <c r="AM652" t="s">
        <v>120</v>
      </c>
      <c r="AN652" s="9">
        <v>0</v>
      </c>
      <c r="AO652" t="s">
        <v>122</v>
      </c>
      <c r="AQ652">
        <v>0</v>
      </c>
      <c r="AR652" s="9">
        <v>0</v>
      </c>
      <c r="AT652" t="s">
        <v>123</v>
      </c>
      <c r="AX652" t="s">
        <v>122</v>
      </c>
      <c r="BA652">
        <v>0</v>
      </c>
      <c r="BB652" t="s">
        <v>120</v>
      </c>
      <c r="BC652">
        <v>0</v>
      </c>
      <c r="BD652" t="s">
        <v>440</v>
      </c>
      <c r="BE652" t="s">
        <v>125</v>
      </c>
      <c r="BF652">
        <v>1</v>
      </c>
      <c r="BG652">
        <v>19717</v>
      </c>
      <c r="BH652">
        <v>1005199</v>
      </c>
      <c r="BI652" t="s">
        <v>109</v>
      </c>
      <c r="BJ652" t="s">
        <v>126</v>
      </c>
      <c r="BL652" t="s">
        <v>127</v>
      </c>
      <c r="BM652" t="s">
        <v>128</v>
      </c>
      <c r="BN652" t="s">
        <v>129</v>
      </c>
      <c r="BO652">
        <v>85948</v>
      </c>
      <c r="BQ652">
        <v>0</v>
      </c>
      <c r="BR652">
        <v>972086</v>
      </c>
      <c r="BS652" t="s">
        <v>130</v>
      </c>
      <c r="BT652">
        <v>0</v>
      </c>
      <c r="BU652" t="s">
        <v>680</v>
      </c>
      <c r="BV652">
        <v>0</v>
      </c>
      <c r="BW652" s="9">
        <v>0</v>
      </c>
      <c r="BX652" t="s">
        <v>190</v>
      </c>
      <c r="BZ652" t="s">
        <v>681</v>
      </c>
      <c r="CA652" t="s">
        <v>132</v>
      </c>
      <c r="CD652" t="s">
        <v>680</v>
      </c>
      <c r="CF652" t="s">
        <v>161</v>
      </c>
      <c r="CG652" t="s">
        <v>135</v>
      </c>
      <c r="CI652" t="s">
        <v>192</v>
      </c>
      <c r="CM652" t="s">
        <v>7</v>
      </c>
    </row>
    <row r="653" spans="1:92">
      <c r="A653" t="s">
        <v>109</v>
      </c>
      <c r="B653" t="s">
        <v>156</v>
      </c>
      <c r="C653" t="s">
        <v>175</v>
      </c>
      <c r="F653" t="s">
        <v>185</v>
      </c>
      <c r="G653" t="s">
        <v>109</v>
      </c>
      <c r="H653">
        <v>1</v>
      </c>
      <c r="I653" s="9">
        <v>0</v>
      </c>
      <c r="J653">
        <v>1</v>
      </c>
      <c r="L653">
        <v>1737535</v>
      </c>
      <c r="M653" t="s">
        <v>7</v>
      </c>
      <c r="N653" t="s">
        <v>186</v>
      </c>
      <c r="O653" s="9">
        <v>0</v>
      </c>
      <c r="P653">
        <v>1737530</v>
      </c>
      <c r="S653" s="9">
        <v>0</v>
      </c>
      <c r="T653" s="10" t="s">
        <v>161</v>
      </c>
      <c r="U653">
        <v>1737530</v>
      </c>
      <c r="V653">
        <v>1</v>
      </c>
      <c r="X653" t="s">
        <v>119</v>
      </c>
      <c r="Y653">
        <v>0</v>
      </c>
      <c r="Z653" s="16">
        <v>16666.66</v>
      </c>
      <c r="AA653">
        <v>1</v>
      </c>
      <c r="AB653" s="10">
        <v>16666.66</v>
      </c>
      <c r="AC653" t="s">
        <v>120</v>
      </c>
      <c r="AF653" t="s">
        <v>121</v>
      </c>
      <c r="AI653">
        <v>0</v>
      </c>
      <c r="AJ653" s="9">
        <v>0</v>
      </c>
      <c r="AK653" s="9">
        <v>0</v>
      </c>
      <c r="AL653" t="s">
        <v>7</v>
      </c>
      <c r="AM653" t="s">
        <v>120</v>
      </c>
      <c r="AN653" s="9">
        <v>0</v>
      </c>
      <c r="AO653" t="s">
        <v>122</v>
      </c>
      <c r="AQ653">
        <v>0</v>
      </c>
      <c r="AR653" s="9">
        <v>0</v>
      </c>
      <c r="AT653" t="s">
        <v>123</v>
      </c>
      <c r="AX653" t="s">
        <v>122</v>
      </c>
      <c r="BA653">
        <v>0</v>
      </c>
      <c r="BB653" t="s">
        <v>120</v>
      </c>
      <c r="BC653">
        <v>0</v>
      </c>
      <c r="BD653" t="s">
        <v>440</v>
      </c>
      <c r="BE653" t="s">
        <v>125</v>
      </c>
      <c r="BF653">
        <v>1</v>
      </c>
      <c r="BG653">
        <v>19717</v>
      </c>
      <c r="BH653">
        <v>1005199</v>
      </c>
      <c r="BI653" t="s">
        <v>109</v>
      </c>
      <c r="BJ653" t="s">
        <v>126</v>
      </c>
      <c r="BL653" t="s">
        <v>127</v>
      </c>
      <c r="BM653" t="s">
        <v>128</v>
      </c>
      <c r="BN653" t="s">
        <v>129</v>
      </c>
      <c r="BO653">
        <v>85948</v>
      </c>
      <c r="BQ653">
        <v>0</v>
      </c>
      <c r="BR653">
        <v>988988</v>
      </c>
      <c r="BS653" t="s">
        <v>130</v>
      </c>
      <c r="BT653">
        <v>0</v>
      </c>
      <c r="BU653" t="s">
        <v>682</v>
      </c>
      <c r="BV653">
        <v>0</v>
      </c>
      <c r="BW653" s="9">
        <v>0</v>
      </c>
      <c r="BX653" t="s">
        <v>190</v>
      </c>
      <c r="BZ653" t="s">
        <v>446</v>
      </c>
      <c r="CA653" t="s">
        <v>132</v>
      </c>
      <c r="CD653" t="s">
        <v>682</v>
      </c>
      <c r="CF653" t="s">
        <v>161</v>
      </c>
      <c r="CG653" t="s">
        <v>135</v>
      </c>
      <c r="CI653" t="s">
        <v>192</v>
      </c>
      <c r="CM653" t="s">
        <v>7</v>
      </c>
    </row>
    <row r="654" spans="1:92">
      <c r="A654" t="s">
        <v>109</v>
      </c>
      <c r="B654" t="s">
        <v>156</v>
      </c>
      <c r="C654" t="s">
        <v>175</v>
      </c>
      <c r="F654" t="s">
        <v>185</v>
      </c>
      <c r="G654" t="s">
        <v>109</v>
      </c>
      <c r="H654">
        <v>1</v>
      </c>
      <c r="I654" s="9">
        <v>0</v>
      </c>
      <c r="J654">
        <v>1</v>
      </c>
      <c r="L654">
        <v>1737289</v>
      </c>
      <c r="M654" t="s">
        <v>7</v>
      </c>
      <c r="N654" t="s">
        <v>186</v>
      </c>
      <c r="O654" s="9">
        <v>0</v>
      </c>
      <c r="P654">
        <v>1737284</v>
      </c>
      <c r="S654" s="9">
        <v>0</v>
      </c>
      <c r="T654" s="10" t="s">
        <v>161</v>
      </c>
      <c r="U654">
        <v>1737284</v>
      </c>
      <c r="V654">
        <v>1</v>
      </c>
      <c r="X654" t="s">
        <v>119</v>
      </c>
      <c r="Y654">
        <v>0</v>
      </c>
      <c r="Z654" s="16">
        <v>12334.35</v>
      </c>
      <c r="AA654">
        <v>1</v>
      </c>
      <c r="AB654" s="10">
        <v>12334.35</v>
      </c>
      <c r="AC654" t="s">
        <v>120</v>
      </c>
      <c r="AF654" t="s">
        <v>121</v>
      </c>
      <c r="AI654">
        <v>0</v>
      </c>
      <c r="AJ654" s="9">
        <v>0</v>
      </c>
      <c r="AK654" s="9">
        <v>0</v>
      </c>
      <c r="AL654" t="s">
        <v>7</v>
      </c>
      <c r="AM654" t="s">
        <v>120</v>
      </c>
      <c r="AN654" s="9">
        <v>0</v>
      </c>
      <c r="AO654" t="s">
        <v>122</v>
      </c>
      <c r="AQ654">
        <v>0</v>
      </c>
      <c r="AR654" s="9">
        <v>0</v>
      </c>
      <c r="AT654" t="s">
        <v>123</v>
      </c>
      <c r="AX654" t="s">
        <v>122</v>
      </c>
      <c r="BA654">
        <v>0</v>
      </c>
      <c r="BB654" t="s">
        <v>120</v>
      </c>
      <c r="BC654">
        <v>0</v>
      </c>
      <c r="BD654" t="s">
        <v>440</v>
      </c>
      <c r="BE654" t="s">
        <v>125</v>
      </c>
      <c r="BF654">
        <v>1</v>
      </c>
      <c r="BG654">
        <v>19717</v>
      </c>
      <c r="BH654">
        <v>1005199</v>
      </c>
      <c r="BI654" t="s">
        <v>109</v>
      </c>
      <c r="BJ654" t="s">
        <v>126</v>
      </c>
      <c r="BL654" t="s">
        <v>127</v>
      </c>
      <c r="BM654" t="s">
        <v>128</v>
      </c>
      <c r="BN654" t="s">
        <v>129</v>
      </c>
      <c r="BO654">
        <v>85948</v>
      </c>
      <c r="BQ654">
        <v>0</v>
      </c>
      <c r="BR654">
        <v>989439</v>
      </c>
      <c r="BS654" t="s">
        <v>130</v>
      </c>
      <c r="BT654">
        <v>0</v>
      </c>
      <c r="BU654" t="s">
        <v>683</v>
      </c>
      <c r="BV654">
        <v>0</v>
      </c>
      <c r="BW654" s="9">
        <v>0</v>
      </c>
      <c r="BX654" t="s">
        <v>190</v>
      </c>
      <c r="BZ654" t="s">
        <v>684</v>
      </c>
      <c r="CA654" t="s">
        <v>132</v>
      </c>
      <c r="CD654" t="s">
        <v>683</v>
      </c>
      <c r="CF654" t="s">
        <v>161</v>
      </c>
      <c r="CG654" t="s">
        <v>135</v>
      </c>
      <c r="CI654" t="s">
        <v>192</v>
      </c>
      <c r="CM654" t="s">
        <v>7</v>
      </c>
    </row>
    <row r="655" spans="1:92">
      <c r="A655" t="s">
        <v>109</v>
      </c>
      <c r="B655" t="s">
        <v>156</v>
      </c>
      <c r="C655" t="s">
        <v>175</v>
      </c>
      <c r="F655" t="s">
        <v>185</v>
      </c>
      <c r="G655" t="s">
        <v>109</v>
      </c>
      <c r="H655">
        <v>1</v>
      </c>
      <c r="I655" s="9">
        <v>0</v>
      </c>
      <c r="J655">
        <v>1</v>
      </c>
      <c r="L655">
        <v>1736943</v>
      </c>
      <c r="M655" t="s">
        <v>7</v>
      </c>
      <c r="N655" t="s">
        <v>451</v>
      </c>
      <c r="O655" s="9">
        <v>0</v>
      </c>
      <c r="P655">
        <v>1736938</v>
      </c>
      <c r="S655" s="9">
        <v>0</v>
      </c>
      <c r="T655" s="10" t="s">
        <v>161</v>
      </c>
      <c r="U655">
        <v>1736938</v>
      </c>
      <c r="V655">
        <v>1</v>
      </c>
      <c r="X655" t="s">
        <v>119</v>
      </c>
      <c r="Y655">
        <v>0</v>
      </c>
      <c r="Z655" s="16">
        <v>4256.37</v>
      </c>
      <c r="AA655">
        <v>1</v>
      </c>
      <c r="AB655" s="10">
        <v>4256.37</v>
      </c>
      <c r="AC655" t="s">
        <v>120</v>
      </c>
      <c r="AF655" t="s">
        <v>121</v>
      </c>
      <c r="AI655">
        <v>0</v>
      </c>
      <c r="AJ655" s="9">
        <v>0</v>
      </c>
      <c r="AK655" s="9">
        <v>0</v>
      </c>
      <c r="AL655" t="s">
        <v>7</v>
      </c>
      <c r="AM655" t="s">
        <v>120</v>
      </c>
      <c r="AN655" s="9">
        <v>0</v>
      </c>
      <c r="AO655" t="s">
        <v>122</v>
      </c>
      <c r="AQ655">
        <v>0</v>
      </c>
      <c r="AR655" s="9">
        <v>0</v>
      </c>
      <c r="AT655" t="s">
        <v>123</v>
      </c>
      <c r="AX655" t="s">
        <v>122</v>
      </c>
      <c r="BA655">
        <v>0</v>
      </c>
      <c r="BB655" t="s">
        <v>120</v>
      </c>
      <c r="BC655">
        <v>0</v>
      </c>
      <c r="BD655" t="s">
        <v>440</v>
      </c>
      <c r="BE655" t="s">
        <v>125</v>
      </c>
      <c r="BF655">
        <v>1</v>
      </c>
      <c r="BG655">
        <v>19717</v>
      </c>
      <c r="BH655">
        <v>1005199</v>
      </c>
      <c r="BI655" t="s">
        <v>109</v>
      </c>
      <c r="BJ655" t="s">
        <v>126</v>
      </c>
      <c r="BL655" t="s">
        <v>127</v>
      </c>
      <c r="BM655" t="s">
        <v>128</v>
      </c>
      <c r="BN655" t="s">
        <v>129</v>
      </c>
      <c r="BO655">
        <v>85948</v>
      </c>
      <c r="BQ655">
        <v>0</v>
      </c>
      <c r="BR655">
        <v>1000754</v>
      </c>
      <c r="BS655" t="s">
        <v>130</v>
      </c>
      <c r="BT655">
        <v>0</v>
      </c>
      <c r="BU655" t="s">
        <v>685</v>
      </c>
      <c r="BV655">
        <v>0</v>
      </c>
      <c r="BW655" s="9">
        <v>0</v>
      </c>
      <c r="BX655" t="s">
        <v>190</v>
      </c>
      <c r="BZ655" t="s">
        <v>686</v>
      </c>
      <c r="CA655" t="s">
        <v>132</v>
      </c>
      <c r="CD655" t="s">
        <v>685</v>
      </c>
      <c r="CF655" t="s">
        <v>161</v>
      </c>
      <c r="CG655" t="s">
        <v>135</v>
      </c>
      <c r="CI655" t="s">
        <v>278</v>
      </c>
      <c r="CM655" t="s">
        <v>7</v>
      </c>
    </row>
    <row r="656" spans="1:92">
      <c r="A656" t="s">
        <v>109</v>
      </c>
      <c r="B656" t="s">
        <v>174</v>
      </c>
      <c r="C656" t="s">
        <v>175</v>
      </c>
      <c r="D656" t="s">
        <v>197</v>
      </c>
      <c r="E656" t="s">
        <v>176</v>
      </c>
      <c r="F656" t="s">
        <v>113</v>
      </c>
      <c r="G656" t="s">
        <v>109</v>
      </c>
      <c r="H656">
        <v>1</v>
      </c>
      <c r="I656" s="9">
        <v>0</v>
      </c>
      <c r="J656">
        <v>2</v>
      </c>
      <c r="K656" t="s">
        <v>687</v>
      </c>
      <c r="L656">
        <v>1730057</v>
      </c>
      <c r="M656" t="s">
        <v>7</v>
      </c>
      <c r="N656" t="s">
        <v>377</v>
      </c>
      <c r="O656" s="9">
        <v>0</v>
      </c>
      <c r="P656">
        <v>1729438</v>
      </c>
      <c r="Q656" t="s">
        <v>116</v>
      </c>
      <c r="R656" t="s">
        <v>688</v>
      </c>
      <c r="S656">
        <v>3.63489</v>
      </c>
      <c r="T656" s="10" t="s">
        <v>387</v>
      </c>
      <c r="U656">
        <v>1729438</v>
      </c>
      <c r="V656">
        <v>2</v>
      </c>
      <c r="W656" t="s">
        <v>200</v>
      </c>
      <c r="X656" t="s">
        <v>137</v>
      </c>
      <c r="Y656">
        <v>92</v>
      </c>
      <c r="Z656" s="16">
        <v>-85679.15045745</v>
      </c>
      <c r="AA656">
        <v>1</v>
      </c>
      <c r="AB656" s="10">
        <v>-85679.15045745</v>
      </c>
      <c r="AC656" t="s">
        <v>120</v>
      </c>
      <c r="AD656" t="s">
        <v>470</v>
      </c>
      <c r="AE656" t="s">
        <v>463</v>
      </c>
      <c r="AF656" t="s">
        <v>121</v>
      </c>
      <c r="AG656" t="s">
        <v>470</v>
      </c>
      <c r="AH656" t="s">
        <v>464</v>
      </c>
      <c r="AI656">
        <v>0.17</v>
      </c>
      <c r="AJ656">
        <v>-8811456.8599999994</v>
      </c>
      <c r="AK656">
        <v>3.8048899999999999</v>
      </c>
      <c r="AL656" t="s">
        <v>7</v>
      </c>
      <c r="AM656" t="s">
        <v>120</v>
      </c>
      <c r="AN656">
        <v>3.63489</v>
      </c>
      <c r="AO656" t="s">
        <v>122</v>
      </c>
      <c r="AP656" t="s">
        <v>7</v>
      </c>
      <c r="AQ656">
        <v>1</v>
      </c>
      <c r="AR656">
        <v>1</v>
      </c>
      <c r="AS656" t="s">
        <v>463</v>
      </c>
      <c r="AT656" t="s">
        <v>123</v>
      </c>
      <c r="AU656" t="s">
        <v>113</v>
      </c>
      <c r="AV656" t="s">
        <v>479</v>
      </c>
      <c r="AW656" t="s">
        <v>7</v>
      </c>
      <c r="AX656" t="s">
        <v>122</v>
      </c>
      <c r="AY656" t="s">
        <v>464</v>
      </c>
      <c r="BA656">
        <v>-85679.150456999996</v>
      </c>
      <c r="BB656" t="s">
        <v>120</v>
      </c>
      <c r="BC656">
        <v>3</v>
      </c>
      <c r="BE656" t="s">
        <v>125</v>
      </c>
      <c r="BF656">
        <v>1</v>
      </c>
      <c r="BG656">
        <v>19717</v>
      </c>
      <c r="BH656">
        <v>1005199</v>
      </c>
      <c r="BI656" t="s">
        <v>109</v>
      </c>
      <c r="BJ656" t="s">
        <v>126</v>
      </c>
      <c r="BL656" t="s">
        <v>127</v>
      </c>
      <c r="BM656" t="s">
        <v>128</v>
      </c>
      <c r="BN656" t="s">
        <v>129</v>
      </c>
      <c r="BO656">
        <v>85948</v>
      </c>
      <c r="BQ656">
        <v>1370</v>
      </c>
      <c r="BR656">
        <v>372395</v>
      </c>
      <c r="BS656" t="s">
        <v>130</v>
      </c>
      <c r="BT656">
        <v>2285</v>
      </c>
      <c r="BU656" t="s">
        <v>109</v>
      </c>
      <c r="BV656">
        <v>0</v>
      </c>
      <c r="BW656">
        <v>3.8048899999999999</v>
      </c>
      <c r="BX656" t="s">
        <v>689</v>
      </c>
      <c r="BY656" t="s">
        <v>690</v>
      </c>
      <c r="BZ656" t="s">
        <v>690</v>
      </c>
      <c r="CA656" t="s">
        <v>149</v>
      </c>
      <c r="CC656" t="s">
        <v>440</v>
      </c>
      <c r="CD656" t="s">
        <v>691</v>
      </c>
      <c r="CE656" t="s">
        <v>692</v>
      </c>
      <c r="CF656" t="s">
        <v>389</v>
      </c>
      <c r="CG656" t="s">
        <v>135</v>
      </c>
      <c r="CH656" t="s">
        <v>693</v>
      </c>
      <c r="CI656" t="s">
        <v>382</v>
      </c>
      <c r="CJ656" t="s">
        <v>694</v>
      </c>
      <c r="CM656" t="s">
        <v>7</v>
      </c>
      <c r="CN656">
        <v>-5880.2538626400001</v>
      </c>
    </row>
    <row r="657" spans="1:92">
      <c r="A657" t="s">
        <v>109</v>
      </c>
      <c r="B657" t="s">
        <v>174</v>
      </c>
      <c r="C657" t="s">
        <v>175</v>
      </c>
      <c r="D657" t="s">
        <v>197</v>
      </c>
      <c r="E657" t="s">
        <v>176</v>
      </c>
      <c r="F657" t="s">
        <v>113</v>
      </c>
      <c r="G657" t="s">
        <v>109</v>
      </c>
      <c r="H657">
        <v>1</v>
      </c>
      <c r="I657" s="9">
        <v>0</v>
      </c>
      <c r="J657">
        <v>2</v>
      </c>
      <c r="K657" t="s">
        <v>695</v>
      </c>
      <c r="L657">
        <v>1729494</v>
      </c>
      <c r="M657" t="s">
        <v>7</v>
      </c>
      <c r="N657" t="s">
        <v>492</v>
      </c>
      <c r="O657" s="9">
        <v>0</v>
      </c>
      <c r="P657">
        <v>1728875</v>
      </c>
      <c r="Q657" t="s">
        <v>116</v>
      </c>
      <c r="S657">
        <v>3.66099</v>
      </c>
      <c r="T657" s="10" t="s">
        <v>387</v>
      </c>
      <c r="U657">
        <v>1728875</v>
      </c>
      <c r="V657">
        <v>2</v>
      </c>
      <c r="W657" t="s">
        <v>200</v>
      </c>
      <c r="X657" t="s">
        <v>119</v>
      </c>
      <c r="Y657">
        <v>181</v>
      </c>
      <c r="Z657" s="16">
        <v>2064802.3900111101</v>
      </c>
      <c r="AA657">
        <v>1</v>
      </c>
      <c r="AB657" s="10">
        <v>2064802.3900111101</v>
      </c>
      <c r="AC657" t="s">
        <v>120</v>
      </c>
      <c r="AD657" t="s">
        <v>696</v>
      </c>
      <c r="AE657" t="s">
        <v>463</v>
      </c>
      <c r="AF657" t="s">
        <v>121</v>
      </c>
      <c r="AG657" t="s">
        <v>696</v>
      </c>
      <c r="AH657" t="s">
        <v>464</v>
      </c>
      <c r="AI657">
        <v>0.32</v>
      </c>
      <c r="AJ657">
        <v>103160000</v>
      </c>
      <c r="AK657">
        <v>3.9809899999999998</v>
      </c>
      <c r="AL657" t="s">
        <v>7</v>
      </c>
      <c r="AM657" t="s">
        <v>120</v>
      </c>
      <c r="AN657">
        <v>3.66099</v>
      </c>
      <c r="AO657" t="s">
        <v>122</v>
      </c>
      <c r="AP657" t="s">
        <v>7</v>
      </c>
      <c r="AQ657">
        <v>1</v>
      </c>
      <c r="AR657">
        <v>1</v>
      </c>
      <c r="AS657" t="s">
        <v>463</v>
      </c>
      <c r="AT657" t="s">
        <v>123</v>
      </c>
      <c r="AU657" t="s">
        <v>113</v>
      </c>
      <c r="AV657" t="s">
        <v>697</v>
      </c>
      <c r="AW657" t="s">
        <v>7</v>
      </c>
      <c r="AX657" t="s">
        <v>120</v>
      </c>
      <c r="AY657" t="s">
        <v>464</v>
      </c>
      <c r="BA657">
        <v>2064802.390011</v>
      </c>
      <c r="BB657" t="s">
        <v>120</v>
      </c>
      <c r="BC657">
        <v>2</v>
      </c>
      <c r="BE657" t="s">
        <v>125</v>
      </c>
      <c r="BF657">
        <v>1</v>
      </c>
      <c r="BG657">
        <v>19717</v>
      </c>
      <c r="BH657">
        <v>1005199</v>
      </c>
      <c r="BI657" t="s">
        <v>109</v>
      </c>
      <c r="BJ657" t="s">
        <v>126</v>
      </c>
      <c r="BL657" t="s">
        <v>127</v>
      </c>
      <c r="BM657" t="s">
        <v>128</v>
      </c>
      <c r="BN657" t="s">
        <v>129</v>
      </c>
      <c r="BO657">
        <v>85948</v>
      </c>
      <c r="BQ657">
        <v>1366</v>
      </c>
      <c r="BR657">
        <v>613783</v>
      </c>
      <c r="BS657" t="s">
        <v>130</v>
      </c>
      <c r="BT657">
        <v>2547</v>
      </c>
      <c r="BU657" t="s">
        <v>109</v>
      </c>
      <c r="BV657">
        <v>0</v>
      </c>
      <c r="BW657">
        <v>3.9809899999999998</v>
      </c>
      <c r="BX657" t="s">
        <v>597</v>
      </c>
      <c r="BY657" t="s">
        <v>698</v>
      </c>
      <c r="BZ657" t="s">
        <v>699</v>
      </c>
      <c r="CA657" t="s">
        <v>132</v>
      </c>
      <c r="CC657" t="s">
        <v>440</v>
      </c>
      <c r="CD657" t="s">
        <v>700</v>
      </c>
      <c r="CE657" t="s">
        <v>701</v>
      </c>
      <c r="CF657" t="s">
        <v>389</v>
      </c>
      <c r="CG657" t="s">
        <v>135</v>
      </c>
      <c r="CH657" t="s">
        <v>702</v>
      </c>
      <c r="CI657" t="s">
        <v>497</v>
      </c>
      <c r="CJ657" t="s">
        <v>383</v>
      </c>
      <c r="CM657" t="s">
        <v>7</v>
      </c>
      <c r="CN657">
        <v>67897.504933329998</v>
      </c>
    </row>
    <row r="658" spans="1:92">
      <c r="A658" t="s">
        <v>109</v>
      </c>
      <c r="B658" t="s">
        <v>174</v>
      </c>
      <c r="C658" t="s">
        <v>175</v>
      </c>
      <c r="D658" t="s">
        <v>197</v>
      </c>
      <c r="E658" t="s">
        <v>176</v>
      </c>
      <c r="F658" t="s">
        <v>113</v>
      </c>
      <c r="G658" t="s">
        <v>109</v>
      </c>
      <c r="H658">
        <v>1</v>
      </c>
      <c r="I658" s="9">
        <v>0</v>
      </c>
      <c r="J658">
        <v>1</v>
      </c>
      <c r="L658">
        <v>1739771</v>
      </c>
      <c r="M658" t="s">
        <v>7</v>
      </c>
      <c r="N658" t="s">
        <v>492</v>
      </c>
      <c r="O658" s="9">
        <v>0</v>
      </c>
      <c r="P658">
        <v>1741250</v>
      </c>
      <c r="Q658" t="s">
        <v>116</v>
      </c>
      <c r="S658">
        <v>0.11600000000000001</v>
      </c>
      <c r="T658" s="10" t="s">
        <v>280</v>
      </c>
      <c r="U658">
        <v>1741250</v>
      </c>
      <c r="V658">
        <v>1</v>
      </c>
      <c r="W658" t="s">
        <v>200</v>
      </c>
      <c r="X658" t="s">
        <v>119</v>
      </c>
      <c r="Y658">
        <v>1620</v>
      </c>
      <c r="Z658" s="16">
        <v>2787.42</v>
      </c>
      <c r="AA658">
        <v>1</v>
      </c>
      <c r="AB658" s="10">
        <v>2787.42</v>
      </c>
      <c r="AC658" t="s">
        <v>120</v>
      </c>
      <c r="AD658" t="s">
        <v>538</v>
      </c>
      <c r="AE658" t="s">
        <v>109</v>
      </c>
      <c r="AF658" t="s">
        <v>121</v>
      </c>
      <c r="AG658" t="s">
        <v>539</v>
      </c>
      <c r="AI658">
        <v>0</v>
      </c>
      <c r="AJ658">
        <v>533988.09</v>
      </c>
      <c r="AK658">
        <v>0.11600000000000001</v>
      </c>
      <c r="AL658" t="s">
        <v>7</v>
      </c>
      <c r="AM658" t="s">
        <v>120</v>
      </c>
      <c r="AN658">
        <v>0.11600000000000001</v>
      </c>
      <c r="AO658" t="s">
        <v>120</v>
      </c>
      <c r="AP658" t="s">
        <v>7</v>
      </c>
      <c r="AQ658">
        <v>1</v>
      </c>
      <c r="AR658">
        <v>1</v>
      </c>
      <c r="AS658" t="s">
        <v>539</v>
      </c>
      <c r="AT658" t="s">
        <v>123</v>
      </c>
      <c r="AU658" t="s">
        <v>113</v>
      </c>
      <c r="AV658" t="s">
        <v>540</v>
      </c>
      <c r="AW658" t="s">
        <v>7</v>
      </c>
      <c r="AX658" t="s">
        <v>122</v>
      </c>
      <c r="AY658" t="s">
        <v>539</v>
      </c>
      <c r="BA658">
        <v>2787.42</v>
      </c>
      <c r="BB658" t="s">
        <v>120</v>
      </c>
      <c r="BC658">
        <v>0</v>
      </c>
      <c r="BE658" t="s">
        <v>125</v>
      </c>
      <c r="BF658">
        <v>1</v>
      </c>
      <c r="BG658">
        <v>19717</v>
      </c>
      <c r="BH658">
        <v>1005199</v>
      </c>
      <c r="BI658" t="s">
        <v>109</v>
      </c>
      <c r="BJ658" t="s">
        <v>126</v>
      </c>
      <c r="BL658" t="s">
        <v>127</v>
      </c>
      <c r="BM658" t="s">
        <v>128</v>
      </c>
      <c r="BN658" t="s">
        <v>129</v>
      </c>
      <c r="BO658">
        <v>85948</v>
      </c>
      <c r="BQ658">
        <v>0</v>
      </c>
      <c r="BR658">
        <v>720522</v>
      </c>
      <c r="BS658" t="s">
        <v>130</v>
      </c>
      <c r="BT658">
        <v>0</v>
      </c>
      <c r="BU658" t="s">
        <v>109</v>
      </c>
      <c r="BV658">
        <v>0</v>
      </c>
      <c r="BW658">
        <v>0.11600000000000001</v>
      </c>
      <c r="BX658" t="s">
        <v>494</v>
      </c>
      <c r="BY658" t="s">
        <v>541</v>
      </c>
      <c r="BZ658" t="s">
        <v>538</v>
      </c>
      <c r="CA658" t="s">
        <v>149</v>
      </c>
      <c r="CD658" t="s">
        <v>541</v>
      </c>
      <c r="CE658" t="s">
        <v>542</v>
      </c>
      <c r="CF658" t="s">
        <v>172</v>
      </c>
      <c r="CG658" t="s">
        <v>135</v>
      </c>
      <c r="CI658" t="s">
        <v>497</v>
      </c>
      <c r="CM658" t="s">
        <v>7</v>
      </c>
    </row>
    <row r="659" spans="1:92">
      <c r="A659" t="s">
        <v>109</v>
      </c>
      <c r="B659" t="s">
        <v>110</v>
      </c>
      <c r="C659" t="s">
        <v>111</v>
      </c>
      <c r="D659" t="s">
        <v>112</v>
      </c>
      <c r="F659" t="s">
        <v>113</v>
      </c>
      <c r="G659" t="s">
        <v>109</v>
      </c>
      <c r="H659">
        <v>1</v>
      </c>
      <c r="I659" s="9">
        <v>0</v>
      </c>
      <c r="J659">
        <v>1</v>
      </c>
      <c r="L659">
        <v>1739356</v>
      </c>
      <c r="M659" t="s">
        <v>7</v>
      </c>
      <c r="N659" t="s">
        <v>451</v>
      </c>
      <c r="O659" s="9">
        <v>0</v>
      </c>
      <c r="P659">
        <v>1740463</v>
      </c>
      <c r="Q659" t="s">
        <v>116</v>
      </c>
      <c r="S659" s="9">
        <v>0</v>
      </c>
      <c r="T659" s="10" t="s">
        <v>272</v>
      </c>
      <c r="U659">
        <v>1740463</v>
      </c>
      <c r="V659">
        <v>1</v>
      </c>
      <c r="W659" t="s">
        <v>118</v>
      </c>
      <c r="X659" t="s">
        <v>119</v>
      </c>
      <c r="Y659">
        <v>0</v>
      </c>
      <c r="Z659" s="16">
        <v>-25948.11</v>
      </c>
      <c r="AA659">
        <v>1</v>
      </c>
      <c r="AB659" s="10">
        <v>-25948.11</v>
      </c>
      <c r="AC659" t="s">
        <v>120</v>
      </c>
      <c r="AF659" t="s">
        <v>121</v>
      </c>
      <c r="AI659">
        <v>0</v>
      </c>
      <c r="AJ659" s="9">
        <v>0</v>
      </c>
      <c r="AK659" s="9">
        <v>0</v>
      </c>
      <c r="AL659" t="s">
        <v>7</v>
      </c>
      <c r="AM659" t="s">
        <v>120</v>
      </c>
      <c r="AN659" s="9">
        <v>0</v>
      </c>
      <c r="AO659" t="s">
        <v>122</v>
      </c>
      <c r="AP659" t="s">
        <v>7</v>
      </c>
      <c r="AQ659">
        <v>1</v>
      </c>
      <c r="AR659">
        <v>1</v>
      </c>
      <c r="AT659" t="s">
        <v>123</v>
      </c>
      <c r="AU659" t="s">
        <v>124</v>
      </c>
      <c r="AX659" t="s">
        <v>122</v>
      </c>
      <c r="BA659">
        <v>-25948.11</v>
      </c>
      <c r="BB659" t="s">
        <v>120</v>
      </c>
      <c r="BC659">
        <v>0</v>
      </c>
      <c r="BE659" t="s">
        <v>125</v>
      </c>
      <c r="BF659">
        <v>1</v>
      </c>
      <c r="BG659">
        <v>19717</v>
      </c>
      <c r="BH659">
        <v>1005199</v>
      </c>
      <c r="BI659" t="s">
        <v>109</v>
      </c>
      <c r="BJ659" t="s">
        <v>126</v>
      </c>
      <c r="BL659" t="s">
        <v>127</v>
      </c>
      <c r="BM659" t="s">
        <v>128</v>
      </c>
      <c r="BN659" t="s">
        <v>129</v>
      </c>
      <c r="BO659">
        <v>85948</v>
      </c>
      <c r="BQ659">
        <v>1370</v>
      </c>
      <c r="BR659">
        <v>525150</v>
      </c>
      <c r="BS659" t="s">
        <v>130</v>
      </c>
      <c r="BT659">
        <v>0</v>
      </c>
      <c r="BU659" t="s">
        <v>109</v>
      </c>
      <c r="BV659">
        <v>0</v>
      </c>
      <c r="BW659" s="9">
        <v>0</v>
      </c>
      <c r="BX659" t="s">
        <v>190</v>
      </c>
      <c r="BY659" t="s">
        <v>319</v>
      </c>
      <c r="BZ659" t="s">
        <v>109</v>
      </c>
      <c r="CA659" t="s">
        <v>132</v>
      </c>
      <c r="CD659" t="s">
        <v>319</v>
      </c>
      <c r="CE659" t="s">
        <v>133</v>
      </c>
      <c r="CF659" t="s">
        <v>172</v>
      </c>
      <c r="CG659" t="s">
        <v>135</v>
      </c>
      <c r="CI659" t="s">
        <v>278</v>
      </c>
      <c r="CM659" t="s">
        <v>7</v>
      </c>
    </row>
    <row r="660" spans="1:92">
      <c r="A660" t="s">
        <v>109</v>
      </c>
      <c r="B660" t="s">
        <v>110</v>
      </c>
      <c r="C660" t="s">
        <v>111</v>
      </c>
      <c r="D660" t="s">
        <v>112</v>
      </c>
      <c r="F660" t="s">
        <v>113</v>
      </c>
      <c r="G660" t="s">
        <v>109</v>
      </c>
      <c r="H660">
        <v>1</v>
      </c>
      <c r="I660" s="9">
        <v>0</v>
      </c>
      <c r="J660">
        <v>1</v>
      </c>
      <c r="L660">
        <v>1735370</v>
      </c>
      <c r="M660" t="s">
        <v>7</v>
      </c>
      <c r="N660" t="s">
        <v>10</v>
      </c>
      <c r="O660" s="9">
        <v>0</v>
      </c>
      <c r="P660">
        <v>1734771</v>
      </c>
      <c r="Q660" t="s">
        <v>116</v>
      </c>
      <c r="S660" s="9">
        <v>0</v>
      </c>
      <c r="T660" s="10" t="s">
        <v>250</v>
      </c>
      <c r="U660">
        <v>1734771</v>
      </c>
      <c r="V660">
        <v>1</v>
      </c>
      <c r="W660" t="s">
        <v>200</v>
      </c>
      <c r="X660" t="s">
        <v>137</v>
      </c>
      <c r="Y660">
        <v>0</v>
      </c>
      <c r="Z660" s="16">
        <v>9302009377.0499897</v>
      </c>
      <c r="AA660">
        <v>1</v>
      </c>
      <c r="AB660" s="15">
        <v>9302009377.0499992</v>
      </c>
      <c r="AC660" t="s">
        <v>120</v>
      </c>
      <c r="AF660" t="s">
        <v>121</v>
      </c>
      <c r="AI660">
        <v>0</v>
      </c>
      <c r="AJ660" s="9">
        <v>0</v>
      </c>
      <c r="AK660" s="9">
        <v>0</v>
      </c>
      <c r="AL660" t="s">
        <v>7</v>
      </c>
      <c r="AM660" t="s">
        <v>120</v>
      </c>
      <c r="AN660" s="9">
        <v>0</v>
      </c>
      <c r="AO660" t="s">
        <v>122</v>
      </c>
      <c r="AP660" t="s">
        <v>7</v>
      </c>
      <c r="AQ660">
        <v>1</v>
      </c>
      <c r="AR660">
        <v>1</v>
      </c>
      <c r="AT660" t="s">
        <v>123</v>
      </c>
      <c r="AU660" t="s">
        <v>124</v>
      </c>
      <c r="AX660" t="s">
        <v>120</v>
      </c>
      <c r="BA660">
        <v>9302009377.0499897</v>
      </c>
      <c r="BB660" t="s">
        <v>120</v>
      </c>
      <c r="BC660">
        <v>0</v>
      </c>
      <c r="BE660" t="s">
        <v>125</v>
      </c>
      <c r="BF660">
        <v>1</v>
      </c>
      <c r="BG660">
        <v>19717</v>
      </c>
      <c r="BH660">
        <v>1005199</v>
      </c>
      <c r="BI660" t="s">
        <v>109</v>
      </c>
      <c r="BJ660" t="s">
        <v>126</v>
      </c>
      <c r="BL660" t="s">
        <v>127</v>
      </c>
      <c r="BM660" t="s">
        <v>128</v>
      </c>
      <c r="BN660" t="s">
        <v>129</v>
      </c>
      <c r="BO660">
        <v>85948</v>
      </c>
      <c r="BQ660">
        <v>0</v>
      </c>
      <c r="BR660">
        <v>758415</v>
      </c>
      <c r="BS660" t="s">
        <v>130</v>
      </c>
      <c r="BT660">
        <v>0</v>
      </c>
      <c r="BU660" t="s">
        <v>109</v>
      </c>
      <c r="BV660">
        <v>0</v>
      </c>
      <c r="BW660" s="9">
        <v>0</v>
      </c>
      <c r="BX660" t="s">
        <v>520</v>
      </c>
      <c r="BY660" t="s">
        <v>254</v>
      </c>
      <c r="BZ660" t="s">
        <v>109</v>
      </c>
      <c r="CA660" t="s">
        <v>132</v>
      </c>
      <c r="CD660" t="s">
        <v>109</v>
      </c>
      <c r="CE660" t="s">
        <v>133</v>
      </c>
      <c r="CF660" t="s">
        <v>172</v>
      </c>
      <c r="CG660" t="s">
        <v>135</v>
      </c>
      <c r="CI660" t="s">
        <v>165</v>
      </c>
      <c r="CJ660" t="s">
        <v>155</v>
      </c>
      <c r="CM660" t="s">
        <v>7</v>
      </c>
    </row>
    <row r="661" spans="1:92">
      <c r="A661" t="s">
        <v>109</v>
      </c>
      <c r="B661" t="s">
        <v>110</v>
      </c>
      <c r="C661" t="s">
        <v>111</v>
      </c>
      <c r="D661" t="s">
        <v>112</v>
      </c>
      <c r="F661" t="s">
        <v>113</v>
      </c>
      <c r="G661" t="s">
        <v>109</v>
      </c>
      <c r="H661">
        <v>1</v>
      </c>
      <c r="I661" s="9">
        <v>0</v>
      </c>
      <c r="J661">
        <v>1</v>
      </c>
      <c r="L661">
        <v>1735369</v>
      </c>
      <c r="M661" t="s">
        <v>7</v>
      </c>
      <c r="N661" t="s">
        <v>520</v>
      </c>
      <c r="O661" s="9">
        <v>0</v>
      </c>
      <c r="P661">
        <v>1734770</v>
      </c>
      <c r="Q661" t="s">
        <v>116</v>
      </c>
      <c r="S661" s="9">
        <v>0</v>
      </c>
      <c r="T661" s="10" t="s">
        <v>250</v>
      </c>
      <c r="U661">
        <v>1734770</v>
      </c>
      <c r="V661">
        <v>1</v>
      </c>
      <c r="W661" t="s">
        <v>200</v>
      </c>
      <c r="X661" t="s">
        <v>119</v>
      </c>
      <c r="Y661">
        <v>0</v>
      </c>
      <c r="Z661" s="16">
        <v>-2871756548.0900002</v>
      </c>
      <c r="AA661">
        <v>1</v>
      </c>
      <c r="AB661" s="15">
        <v>-2871756548.0900002</v>
      </c>
      <c r="AC661" t="s">
        <v>120</v>
      </c>
      <c r="AF661" t="s">
        <v>121</v>
      </c>
      <c r="AI661">
        <v>0</v>
      </c>
      <c r="AJ661" s="9">
        <v>0</v>
      </c>
      <c r="AK661" s="9">
        <v>0</v>
      </c>
      <c r="AL661" t="s">
        <v>7</v>
      </c>
      <c r="AM661" t="s">
        <v>120</v>
      </c>
      <c r="AN661" s="9">
        <v>0</v>
      </c>
      <c r="AO661" t="s">
        <v>122</v>
      </c>
      <c r="AP661" t="s">
        <v>7</v>
      </c>
      <c r="AQ661">
        <v>1</v>
      </c>
      <c r="AR661">
        <v>1</v>
      </c>
      <c r="AT661" t="s">
        <v>123</v>
      </c>
      <c r="AU661" t="s">
        <v>124</v>
      </c>
      <c r="AX661" t="s">
        <v>120</v>
      </c>
      <c r="BA661">
        <v>-2871756548.0900002</v>
      </c>
      <c r="BB661" t="s">
        <v>120</v>
      </c>
      <c r="BC661">
        <v>0</v>
      </c>
      <c r="BE661" t="s">
        <v>125</v>
      </c>
      <c r="BF661">
        <v>1</v>
      </c>
      <c r="BG661">
        <v>19717</v>
      </c>
      <c r="BH661">
        <v>1005199</v>
      </c>
      <c r="BI661" t="s">
        <v>109</v>
      </c>
      <c r="BJ661" t="s">
        <v>126</v>
      </c>
      <c r="BL661" t="s">
        <v>127</v>
      </c>
      <c r="BM661" t="s">
        <v>128</v>
      </c>
      <c r="BN661" t="s">
        <v>129</v>
      </c>
      <c r="BO661">
        <v>85948</v>
      </c>
      <c r="BQ661">
        <v>0</v>
      </c>
      <c r="BR661">
        <v>758449</v>
      </c>
      <c r="BS661" t="s">
        <v>130</v>
      </c>
      <c r="BT661">
        <v>0</v>
      </c>
      <c r="BU661" t="s">
        <v>109</v>
      </c>
      <c r="BV661">
        <v>0</v>
      </c>
      <c r="BW661" s="9">
        <v>0</v>
      </c>
      <c r="BX661" t="s">
        <v>14</v>
      </c>
      <c r="BY661" t="s">
        <v>254</v>
      </c>
      <c r="BZ661" t="s">
        <v>109</v>
      </c>
      <c r="CA661" t="s">
        <v>149</v>
      </c>
      <c r="CD661" t="s">
        <v>109</v>
      </c>
      <c r="CE661" t="s">
        <v>133</v>
      </c>
      <c r="CF661" t="s">
        <v>172</v>
      </c>
      <c r="CG661" t="s">
        <v>135</v>
      </c>
      <c r="CI661" t="s">
        <v>165</v>
      </c>
      <c r="CJ661" t="s">
        <v>155</v>
      </c>
      <c r="CM661" t="s">
        <v>7</v>
      </c>
    </row>
    <row r="662" spans="1:92">
      <c r="A662" t="s">
        <v>109</v>
      </c>
      <c r="B662" t="s">
        <v>110</v>
      </c>
      <c r="C662" t="s">
        <v>111</v>
      </c>
      <c r="D662" t="s">
        <v>112</v>
      </c>
      <c r="F662" t="s">
        <v>113</v>
      </c>
      <c r="G662" t="s">
        <v>109</v>
      </c>
      <c r="H662">
        <v>1</v>
      </c>
      <c r="I662" s="9">
        <v>0</v>
      </c>
      <c r="J662">
        <v>1</v>
      </c>
      <c r="L662">
        <v>1741490</v>
      </c>
      <c r="M662" t="s">
        <v>7</v>
      </c>
      <c r="N662" t="s">
        <v>451</v>
      </c>
      <c r="O662" s="9">
        <v>0</v>
      </c>
      <c r="P662">
        <v>1744623</v>
      </c>
      <c r="Q662" t="s">
        <v>116</v>
      </c>
      <c r="S662" s="9">
        <v>0</v>
      </c>
      <c r="T662" s="10" t="s">
        <v>272</v>
      </c>
      <c r="U662">
        <v>1744623</v>
      </c>
      <c r="V662">
        <v>1</v>
      </c>
      <c r="W662" t="s">
        <v>118</v>
      </c>
      <c r="X662" t="s">
        <v>119</v>
      </c>
      <c r="Y662">
        <v>0</v>
      </c>
      <c r="Z662" s="16">
        <v>-11965.21</v>
      </c>
      <c r="AA662">
        <v>1</v>
      </c>
      <c r="AB662" s="10">
        <v>-11965.21</v>
      </c>
      <c r="AC662" t="s">
        <v>120</v>
      </c>
      <c r="AF662" t="s">
        <v>121</v>
      </c>
      <c r="AI662">
        <v>0</v>
      </c>
      <c r="AJ662" s="9">
        <v>0</v>
      </c>
      <c r="AK662" s="9">
        <v>0</v>
      </c>
      <c r="AL662" t="s">
        <v>7</v>
      </c>
      <c r="AM662" t="s">
        <v>120</v>
      </c>
      <c r="AN662" s="9">
        <v>0</v>
      </c>
      <c r="AO662" t="s">
        <v>122</v>
      </c>
      <c r="AP662" t="s">
        <v>7</v>
      </c>
      <c r="AQ662">
        <v>1</v>
      </c>
      <c r="AR662">
        <v>1</v>
      </c>
      <c r="AT662" t="s">
        <v>123</v>
      </c>
      <c r="AU662" t="s">
        <v>124</v>
      </c>
      <c r="AX662" t="s">
        <v>122</v>
      </c>
      <c r="BA662">
        <v>-11965.21</v>
      </c>
      <c r="BB662" t="s">
        <v>120</v>
      </c>
      <c r="BC662">
        <v>0</v>
      </c>
      <c r="BE662" t="s">
        <v>125</v>
      </c>
      <c r="BF662">
        <v>1</v>
      </c>
      <c r="BG662">
        <v>19717</v>
      </c>
      <c r="BH662">
        <v>1005199</v>
      </c>
      <c r="BI662" t="s">
        <v>109</v>
      </c>
      <c r="BJ662" t="s">
        <v>126</v>
      </c>
      <c r="BL662" t="s">
        <v>127</v>
      </c>
      <c r="BM662" t="s">
        <v>128</v>
      </c>
      <c r="BN662" t="s">
        <v>129</v>
      </c>
      <c r="BO662">
        <v>85948</v>
      </c>
      <c r="BQ662">
        <v>1370</v>
      </c>
      <c r="BR662">
        <v>527651</v>
      </c>
      <c r="BS662" t="s">
        <v>130</v>
      </c>
      <c r="BT662">
        <v>0</v>
      </c>
      <c r="BU662" t="s">
        <v>109</v>
      </c>
      <c r="BV662">
        <v>0</v>
      </c>
      <c r="BW662" s="9">
        <v>0</v>
      </c>
      <c r="BX662" t="s">
        <v>190</v>
      </c>
      <c r="BY662" t="s">
        <v>470</v>
      </c>
      <c r="BZ662" t="s">
        <v>109</v>
      </c>
      <c r="CA662" t="s">
        <v>132</v>
      </c>
      <c r="CD662" t="s">
        <v>470</v>
      </c>
      <c r="CE662" t="s">
        <v>133</v>
      </c>
      <c r="CF662" t="s">
        <v>172</v>
      </c>
      <c r="CG662" t="s">
        <v>135</v>
      </c>
      <c r="CI662" t="s">
        <v>278</v>
      </c>
      <c r="CM662" t="s">
        <v>7</v>
      </c>
    </row>
    <row r="663" spans="1:92">
      <c r="A663" t="s">
        <v>109</v>
      </c>
      <c r="B663" t="s">
        <v>110</v>
      </c>
      <c r="C663" t="s">
        <v>111</v>
      </c>
      <c r="D663" t="s">
        <v>112</v>
      </c>
      <c r="F663" t="s">
        <v>113</v>
      </c>
      <c r="G663" t="s">
        <v>109</v>
      </c>
      <c r="H663">
        <v>1</v>
      </c>
      <c r="I663" s="9">
        <v>0</v>
      </c>
      <c r="J663">
        <v>1</v>
      </c>
      <c r="L663">
        <v>1739377</v>
      </c>
      <c r="M663" t="s">
        <v>7</v>
      </c>
      <c r="N663" t="s">
        <v>451</v>
      </c>
      <c r="O663" s="9">
        <v>0</v>
      </c>
      <c r="P663">
        <v>1740500</v>
      </c>
      <c r="Q663" t="s">
        <v>116</v>
      </c>
      <c r="S663" s="9">
        <v>0</v>
      </c>
      <c r="T663" s="10" t="s">
        <v>272</v>
      </c>
      <c r="U663">
        <v>1740500</v>
      </c>
      <c r="V663">
        <v>1</v>
      </c>
      <c r="W663" t="s">
        <v>118</v>
      </c>
      <c r="X663" t="s">
        <v>119</v>
      </c>
      <c r="Y663">
        <v>0</v>
      </c>
      <c r="Z663" s="16">
        <v>-3406.69</v>
      </c>
      <c r="AA663">
        <v>1</v>
      </c>
      <c r="AB663" s="10">
        <v>-3406.69</v>
      </c>
      <c r="AC663" t="s">
        <v>120</v>
      </c>
      <c r="AF663" t="s">
        <v>121</v>
      </c>
      <c r="AI663">
        <v>0</v>
      </c>
      <c r="AJ663" s="9">
        <v>0</v>
      </c>
      <c r="AK663" s="9">
        <v>0</v>
      </c>
      <c r="AL663" t="s">
        <v>7</v>
      </c>
      <c r="AM663" t="s">
        <v>120</v>
      </c>
      <c r="AN663" s="9">
        <v>0</v>
      </c>
      <c r="AO663" t="s">
        <v>122</v>
      </c>
      <c r="AP663" t="s">
        <v>7</v>
      </c>
      <c r="AQ663">
        <v>1</v>
      </c>
      <c r="AR663">
        <v>1</v>
      </c>
      <c r="AT663" t="s">
        <v>123</v>
      </c>
      <c r="AU663" t="s">
        <v>124</v>
      </c>
      <c r="AX663" t="s">
        <v>122</v>
      </c>
      <c r="BA663">
        <v>-3406.69</v>
      </c>
      <c r="BB663" t="s">
        <v>120</v>
      </c>
      <c r="BC663">
        <v>0</v>
      </c>
      <c r="BE663" t="s">
        <v>125</v>
      </c>
      <c r="BF663">
        <v>1</v>
      </c>
      <c r="BG663">
        <v>19717</v>
      </c>
      <c r="BH663">
        <v>1005199</v>
      </c>
      <c r="BI663" t="s">
        <v>109</v>
      </c>
      <c r="BJ663" t="s">
        <v>126</v>
      </c>
      <c r="BL663" t="s">
        <v>127</v>
      </c>
      <c r="BM663" t="s">
        <v>128</v>
      </c>
      <c r="BN663" t="s">
        <v>129</v>
      </c>
      <c r="BO663">
        <v>85948</v>
      </c>
      <c r="BQ663">
        <v>1370</v>
      </c>
      <c r="BR663">
        <v>526902</v>
      </c>
      <c r="BS663" t="s">
        <v>130</v>
      </c>
      <c r="BT663">
        <v>0</v>
      </c>
      <c r="BU663" t="s">
        <v>109</v>
      </c>
      <c r="BV663">
        <v>0</v>
      </c>
      <c r="BW663" s="9">
        <v>0</v>
      </c>
      <c r="BX663" t="s">
        <v>190</v>
      </c>
      <c r="BY663" t="s">
        <v>547</v>
      </c>
      <c r="BZ663" t="s">
        <v>109</v>
      </c>
      <c r="CA663" t="s">
        <v>132</v>
      </c>
      <c r="CD663" t="s">
        <v>547</v>
      </c>
      <c r="CE663" t="s">
        <v>133</v>
      </c>
      <c r="CF663" t="s">
        <v>172</v>
      </c>
      <c r="CG663" t="s">
        <v>135</v>
      </c>
      <c r="CI663" t="s">
        <v>278</v>
      </c>
      <c r="CM663" t="s">
        <v>7</v>
      </c>
    </row>
    <row r="664" spans="1:92">
      <c r="A664" t="s">
        <v>109</v>
      </c>
      <c r="B664" t="s">
        <v>110</v>
      </c>
      <c r="C664" t="s">
        <v>111</v>
      </c>
      <c r="D664" t="s">
        <v>112</v>
      </c>
      <c r="F664" t="s">
        <v>113</v>
      </c>
      <c r="G664" t="s">
        <v>109</v>
      </c>
      <c r="H664">
        <v>1</v>
      </c>
      <c r="I664" s="9">
        <v>0</v>
      </c>
      <c r="J664">
        <v>1</v>
      </c>
      <c r="L664">
        <v>1741581</v>
      </c>
      <c r="M664" t="s">
        <v>7</v>
      </c>
      <c r="N664" t="s">
        <v>451</v>
      </c>
      <c r="O664" s="9">
        <v>0</v>
      </c>
      <c r="P664">
        <v>1744802</v>
      </c>
      <c r="Q664" t="s">
        <v>116</v>
      </c>
      <c r="S664" s="9">
        <v>0</v>
      </c>
      <c r="T664" s="10" t="s">
        <v>272</v>
      </c>
      <c r="U664">
        <v>1744802</v>
      </c>
      <c r="V664">
        <v>1</v>
      </c>
      <c r="W664" t="s">
        <v>118</v>
      </c>
      <c r="X664" t="s">
        <v>119</v>
      </c>
      <c r="Y664">
        <v>0</v>
      </c>
      <c r="Z664" s="16">
        <v>-5219.62</v>
      </c>
      <c r="AA664">
        <v>1</v>
      </c>
      <c r="AB664" s="10">
        <v>-5219.62</v>
      </c>
      <c r="AC664" t="s">
        <v>120</v>
      </c>
      <c r="AF664" t="s">
        <v>121</v>
      </c>
      <c r="AI664">
        <v>0</v>
      </c>
      <c r="AJ664" s="9">
        <v>0</v>
      </c>
      <c r="AK664" s="9">
        <v>0</v>
      </c>
      <c r="AL664" t="s">
        <v>7</v>
      </c>
      <c r="AM664" t="s">
        <v>120</v>
      </c>
      <c r="AN664" s="9">
        <v>0</v>
      </c>
      <c r="AO664" t="s">
        <v>122</v>
      </c>
      <c r="AP664" t="s">
        <v>7</v>
      </c>
      <c r="AQ664">
        <v>1</v>
      </c>
      <c r="AR664">
        <v>1</v>
      </c>
      <c r="AT664" t="s">
        <v>123</v>
      </c>
      <c r="AU664" t="s">
        <v>124</v>
      </c>
      <c r="AX664" t="s">
        <v>122</v>
      </c>
      <c r="BA664">
        <v>-5219.62</v>
      </c>
      <c r="BB664" t="s">
        <v>120</v>
      </c>
      <c r="BC664">
        <v>0</v>
      </c>
      <c r="BE664" t="s">
        <v>125</v>
      </c>
      <c r="BF664">
        <v>1</v>
      </c>
      <c r="BG664">
        <v>19717</v>
      </c>
      <c r="BH664">
        <v>1005199</v>
      </c>
      <c r="BI664" t="s">
        <v>109</v>
      </c>
      <c r="BJ664" t="s">
        <v>126</v>
      </c>
      <c r="BL664" t="s">
        <v>127</v>
      </c>
      <c r="BM664" t="s">
        <v>128</v>
      </c>
      <c r="BN664" t="s">
        <v>129</v>
      </c>
      <c r="BO664">
        <v>85948</v>
      </c>
      <c r="BQ664">
        <v>1370</v>
      </c>
      <c r="BR664">
        <v>522237</v>
      </c>
      <c r="BS664" t="s">
        <v>130</v>
      </c>
      <c r="BT664">
        <v>0</v>
      </c>
      <c r="BU664" t="s">
        <v>109</v>
      </c>
      <c r="BV664">
        <v>0</v>
      </c>
      <c r="BW664" s="9">
        <v>0</v>
      </c>
      <c r="BX664" t="s">
        <v>190</v>
      </c>
      <c r="BY664" t="s">
        <v>504</v>
      </c>
      <c r="BZ664" t="s">
        <v>109</v>
      </c>
      <c r="CA664" t="s">
        <v>132</v>
      </c>
      <c r="CD664" t="s">
        <v>504</v>
      </c>
      <c r="CE664" t="s">
        <v>133</v>
      </c>
      <c r="CF664" t="s">
        <v>172</v>
      </c>
      <c r="CG664" t="s">
        <v>135</v>
      </c>
      <c r="CI664" t="s">
        <v>278</v>
      </c>
      <c r="CM664" t="s">
        <v>7</v>
      </c>
    </row>
    <row r="665" spans="1:92">
      <c r="A665" t="s">
        <v>109</v>
      </c>
      <c r="B665" t="s">
        <v>110</v>
      </c>
      <c r="C665" t="s">
        <v>111</v>
      </c>
      <c r="D665" t="s">
        <v>112</v>
      </c>
      <c r="F665" t="s">
        <v>113</v>
      </c>
      <c r="G665" t="s">
        <v>109</v>
      </c>
      <c r="H665">
        <v>1</v>
      </c>
      <c r="I665" s="9">
        <v>0</v>
      </c>
      <c r="J665">
        <v>1</v>
      </c>
      <c r="L665">
        <v>1739100</v>
      </c>
      <c r="M665" t="s">
        <v>7</v>
      </c>
      <c r="N665" t="s">
        <v>451</v>
      </c>
      <c r="O665" s="9">
        <v>0</v>
      </c>
      <c r="P665">
        <v>1739973</v>
      </c>
      <c r="Q665" t="s">
        <v>116</v>
      </c>
      <c r="S665" s="9">
        <v>0</v>
      </c>
      <c r="T665" s="10" t="s">
        <v>272</v>
      </c>
      <c r="U665">
        <v>1739973</v>
      </c>
      <c r="V665">
        <v>1</v>
      </c>
      <c r="W665" t="s">
        <v>118</v>
      </c>
      <c r="X665" t="s">
        <v>119</v>
      </c>
      <c r="Y665">
        <v>0</v>
      </c>
      <c r="Z665" s="16">
        <v>-92.93</v>
      </c>
      <c r="AA665">
        <v>1</v>
      </c>
      <c r="AB665" s="10">
        <v>-92.93</v>
      </c>
      <c r="AC665" t="s">
        <v>120</v>
      </c>
      <c r="AF665" t="s">
        <v>121</v>
      </c>
      <c r="AI665">
        <v>0</v>
      </c>
      <c r="AJ665" s="9">
        <v>0</v>
      </c>
      <c r="AK665" s="9">
        <v>0</v>
      </c>
      <c r="AL665" t="s">
        <v>7</v>
      </c>
      <c r="AM665" t="s">
        <v>120</v>
      </c>
      <c r="AN665" s="9">
        <v>0</v>
      </c>
      <c r="AO665" t="s">
        <v>122</v>
      </c>
      <c r="AP665" t="s">
        <v>7</v>
      </c>
      <c r="AQ665">
        <v>1</v>
      </c>
      <c r="AR665">
        <v>1</v>
      </c>
      <c r="AT665" t="s">
        <v>123</v>
      </c>
      <c r="AU665" t="s">
        <v>124</v>
      </c>
      <c r="AX665" t="s">
        <v>122</v>
      </c>
      <c r="BA665">
        <v>-92.93</v>
      </c>
      <c r="BB665" t="s">
        <v>120</v>
      </c>
      <c r="BC665">
        <v>0</v>
      </c>
      <c r="BE665" t="s">
        <v>125</v>
      </c>
      <c r="BF665">
        <v>1</v>
      </c>
      <c r="BG665">
        <v>19717</v>
      </c>
      <c r="BH665">
        <v>1005199</v>
      </c>
      <c r="BI665" t="s">
        <v>109</v>
      </c>
      <c r="BJ665" t="s">
        <v>126</v>
      </c>
      <c r="BL665" t="s">
        <v>127</v>
      </c>
      <c r="BM665" t="s">
        <v>128</v>
      </c>
      <c r="BN665" t="s">
        <v>129</v>
      </c>
      <c r="BO665">
        <v>85948</v>
      </c>
      <c r="BQ665">
        <v>1370</v>
      </c>
      <c r="BR665">
        <v>526365</v>
      </c>
      <c r="BS665" t="s">
        <v>130</v>
      </c>
      <c r="BT665">
        <v>0</v>
      </c>
      <c r="BU665" t="s">
        <v>109</v>
      </c>
      <c r="BV665">
        <v>0</v>
      </c>
      <c r="BW665" s="9">
        <v>0</v>
      </c>
      <c r="BX665" t="s">
        <v>190</v>
      </c>
      <c r="BY665" t="s">
        <v>592</v>
      </c>
      <c r="BZ665" t="s">
        <v>109</v>
      </c>
      <c r="CA665" t="s">
        <v>132</v>
      </c>
      <c r="CD665" t="s">
        <v>592</v>
      </c>
      <c r="CE665" t="s">
        <v>133</v>
      </c>
      <c r="CF665" t="s">
        <v>172</v>
      </c>
      <c r="CG665" t="s">
        <v>135</v>
      </c>
      <c r="CI665" t="s">
        <v>278</v>
      </c>
      <c r="CM665" t="s">
        <v>7</v>
      </c>
    </row>
    <row r="666" spans="1:92">
      <c r="A666" t="s">
        <v>109</v>
      </c>
      <c r="B666" t="s">
        <v>110</v>
      </c>
      <c r="C666" t="s">
        <v>111</v>
      </c>
      <c r="D666" t="s">
        <v>112</v>
      </c>
      <c r="F666" t="s">
        <v>113</v>
      </c>
      <c r="G666" t="s">
        <v>109</v>
      </c>
      <c r="H666">
        <v>1</v>
      </c>
      <c r="I666" s="9">
        <v>0</v>
      </c>
      <c r="J666">
        <v>1</v>
      </c>
      <c r="L666">
        <v>1735143</v>
      </c>
      <c r="M666" t="s">
        <v>7</v>
      </c>
      <c r="N666" t="s">
        <v>115</v>
      </c>
      <c r="O666" s="9">
        <v>0</v>
      </c>
      <c r="P666">
        <v>1734544</v>
      </c>
      <c r="Q666" t="s">
        <v>116</v>
      </c>
      <c r="S666" s="9">
        <v>0</v>
      </c>
      <c r="T666" s="10" t="s">
        <v>117</v>
      </c>
      <c r="U666">
        <v>1734544</v>
      </c>
      <c r="V666">
        <v>2</v>
      </c>
      <c r="W666" t="s">
        <v>118</v>
      </c>
      <c r="X666" t="s">
        <v>119</v>
      </c>
      <c r="Y666">
        <v>0</v>
      </c>
      <c r="Z666" s="16">
        <v>-25699.07</v>
      </c>
      <c r="AA666">
        <v>1</v>
      </c>
      <c r="AB666" s="10">
        <v>-25699.07</v>
      </c>
      <c r="AC666" t="s">
        <v>120</v>
      </c>
      <c r="AF666" t="s">
        <v>121</v>
      </c>
      <c r="AI666">
        <v>0</v>
      </c>
      <c r="AJ666" s="9">
        <v>0</v>
      </c>
      <c r="AK666" s="9">
        <v>0</v>
      </c>
      <c r="AL666" t="s">
        <v>7</v>
      </c>
      <c r="AM666" t="s">
        <v>120</v>
      </c>
      <c r="AN666" s="9">
        <v>0</v>
      </c>
      <c r="AO666" t="s">
        <v>122</v>
      </c>
      <c r="AP666" t="s">
        <v>7</v>
      </c>
      <c r="AQ666">
        <v>1</v>
      </c>
      <c r="AR666">
        <v>1</v>
      </c>
      <c r="AT666" t="s">
        <v>123</v>
      </c>
      <c r="AU666" t="s">
        <v>124</v>
      </c>
      <c r="AX666" t="s">
        <v>122</v>
      </c>
      <c r="BA666">
        <v>-25699.07</v>
      </c>
      <c r="BB666" t="s">
        <v>120</v>
      </c>
      <c r="BC666">
        <v>0</v>
      </c>
      <c r="BE666" t="s">
        <v>125</v>
      </c>
      <c r="BF666">
        <v>1</v>
      </c>
      <c r="BG666">
        <v>19717</v>
      </c>
      <c r="BH666">
        <v>1005199</v>
      </c>
      <c r="BI666" t="s">
        <v>109</v>
      </c>
      <c r="BJ666" t="s">
        <v>126</v>
      </c>
      <c r="BL666" t="s">
        <v>127</v>
      </c>
      <c r="BM666" t="s">
        <v>128</v>
      </c>
      <c r="BN666" t="s">
        <v>129</v>
      </c>
      <c r="BO666">
        <v>85948</v>
      </c>
      <c r="BQ666">
        <v>1370</v>
      </c>
      <c r="BR666">
        <v>870942</v>
      </c>
      <c r="BS666" t="s">
        <v>130</v>
      </c>
      <c r="BT666">
        <v>0</v>
      </c>
      <c r="BU666" t="s">
        <v>109</v>
      </c>
      <c r="BV666">
        <v>0</v>
      </c>
      <c r="BW666" s="9">
        <v>0</v>
      </c>
      <c r="BX666" t="s">
        <v>131</v>
      </c>
      <c r="BY666" t="s">
        <v>109</v>
      </c>
      <c r="BZ666" t="s">
        <v>109</v>
      </c>
      <c r="CA666" t="s">
        <v>132</v>
      </c>
      <c r="CD666" t="s">
        <v>109</v>
      </c>
      <c r="CE666" t="s">
        <v>133</v>
      </c>
      <c r="CF666" t="s">
        <v>134</v>
      </c>
      <c r="CG666" t="s">
        <v>135</v>
      </c>
      <c r="CI666" t="s">
        <v>136</v>
      </c>
      <c r="CM666" t="s">
        <v>7</v>
      </c>
    </row>
    <row r="667" spans="1:92">
      <c r="A667" t="s">
        <v>109</v>
      </c>
      <c r="B667" t="s">
        <v>110</v>
      </c>
      <c r="C667" t="s">
        <v>111</v>
      </c>
      <c r="D667" t="s">
        <v>112</v>
      </c>
      <c r="F667" t="s">
        <v>113</v>
      </c>
      <c r="G667" t="s">
        <v>109</v>
      </c>
      <c r="H667">
        <v>1</v>
      </c>
      <c r="I667" s="9">
        <v>0</v>
      </c>
      <c r="J667">
        <v>1</v>
      </c>
      <c r="L667">
        <v>1741387</v>
      </c>
      <c r="M667" t="s">
        <v>7</v>
      </c>
      <c r="N667" t="s">
        <v>451</v>
      </c>
      <c r="O667" s="9">
        <v>0</v>
      </c>
      <c r="P667">
        <v>1744424</v>
      </c>
      <c r="Q667" t="s">
        <v>116</v>
      </c>
      <c r="S667" s="9">
        <v>0</v>
      </c>
      <c r="T667" s="10" t="s">
        <v>272</v>
      </c>
      <c r="U667">
        <v>1744424</v>
      </c>
      <c r="V667">
        <v>1</v>
      </c>
      <c r="W667" t="s">
        <v>118</v>
      </c>
      <c r="X667" t="s">
        <v>119</v>
      </c>
      <c r="Y667">
        <v>0</v>
      </c>
      <c r="Z667" s="16">
        <v>-708496.07</v>
      </c>
      <c r="AA667">
        <v>1</v>
      </c>
      <c r="AB667" s="10">
        <v>-708496.07</v>
      </c>
      <c r="AC667" t="s">
        <v>120</v>
      </c>
      <c r="AF667" t="s">
        <v>121</v>
      </c>
      <c r="AI667">
        <v>0</v>
      </c>
      <c r="AJ667" s="9">
        <v>0</v>
      </c>
      <c r="AK667" s="9">
        <v>0</v>
      </c>
      <c r="AL667" t="s">
        <v>7</v>
      </c>
      <c r="AM667" t="s">
        <v>120</v>
      </c>
      <c r="AN667" s="9">
        <v>0</v>
      </c>
      <c r="AO667" t="s">
        <v>122</v>
      </c>
      <c r="AP667" t="s">
        <v>7</v>
      </c>
      <c r="AQ667">
        <v>1</v>
      </c>
      <c r="AR667">
        <v>1</v>
      </c>
      <c r="AT667" t="s">
        <v>123</v>
      </c>
      <c r="AU667" t="s">
        <v>124</v>
      </c>
      <c r="AX667" t="s">
        <v>122</v>
      </c>
      <c r="BA667">
        <v>-708496.07</v>
      </c>
      <c r="BB667" t="s">
        <v>120</v>
      </c>
      <c r="BC667">
        <v>0</v>
      </c>
      <c r="BE667" t="s">
        <v>125</v>
      </c>
      <c r="BF667">
        <v>1</v>
      </c>
      <c r="BG667">
        <v>19717</v>
      </c>
      <c r="BH667">
        <v>1005199</v>
      </c>
      <c r="BI667" t="s">
        <v>109</v>
      </c>
      <c r="BJ667" t="s">
        <v>126</v>
      </c>
      <c r="BL667" t="s">
        <v>127</v>
      </c>
      <c r="BM667" t="s">
        <v>128</v>
      </c>
      <c r="BN667" t="s">
        <v>129</v>
      </c>
      <c r="BO667">
        <v>85948</v>
      </c>
      <c r="BQ667">
        <v>1370</v>
      </c>
      <c r="BR667">
        <v>524710</v>
      </c>
      <c r="BS667" t="s">
        <v>130</v>
      </c>
      <c r="BT667">
        <v>0</v>
      </c>
      <c r="BU667" t="s">
        <v>109</v>
      </c>
      <c r="BV667">
        <v>0</v>
      </c>
      <c r="BW667" s="9">
        <v>0</v>
      </c>
      <c r="BX667" t="s">
        <v>190</v>
      </c>
      <c r="BY667" t="s">
        <v>502</v>
      </c>
      <c r="BZ667" t="s">
        <v>109</v>
      </c>
      <c r="CA667" t="s">
        <v>132</v>
      </c>
      <c r="CD667" t="s">
        <v>502</v>
      </c>
      <c r="CE667" t="s">
        <v>133</v>
      </c>
      <c r="CF667" t="s">
        <v>172</v>
      </c>
      <c r="CG667" t="s">
        <v>135</v>
      </c>
      <c r="CI667" t="s">
        <v>278</v>
      </c>
      <c r="CM667" t="s">
        <v>7</v>
      </c>
    </row>
    <row r="668" spans="1:92">
      <c r="A668" t="s">
        <v>109</v>
      </c>
      <c r="B668" t="s">
        <v>110</v>
      </c>
      <c r="C668" t="s">
        <v>111</v>
      </c>
      <c r="D668" t="s">
        <v>112</v>
      </c>
      <c r="F668" t="s">
        <v>113</v>
      </c>
      <c r="G668" t="s">
        <v>109</v>
      </c>
      <c r="H668">
        <v>1</v>
      </c>
      <c r="I668" s="9">
        <v>0</v>
      </c>
      <c r="J668">
        <v>1</v>
      </c>
      <c r="L668">
        <v>1741483</v>
      </c>
      <c r="M668" t="s">
        <v>7</v>
      </c>
      <c r="N668" t="s">
        <v>451</v>
      </c>
      <c r="O668" s="9">
        <v>0</v>
      </c>
      <c r="P668">
        <v>1744608</v>
      </c>
      <c r="Q668" t="s">
        <v>116</v>
      </c>
      <c r="S668" s="9">
        <v>0</v>
      </c>
      <c r="T668" s="10" t="s">
        <v>280</v>
      </c>
      <c r="U668">
        <v>1744608</v>
      </c>
      <c r="V668">
        <v>1</v>
      </c>
      <c r="W668" t="s">
        <v>118</v>
      </c>
      <c r="X668" t="s">
        <v>137</v>
      </c>
      <c r="Y668">
        <v>0</v>
      </c>
      <c r="Z668" s="16">
        <v>1728139.73</v>
      </c>
      <c r="AA668">
        <v>1</v>
      </c>
      <c r="AB668" s="10">
        <v>1728139.73</v>
      </c>
      <c r="AC668" t="s">
        <v>120</v>
      </c>
      <c r="AF668" t="s">
        <v>121</v>
      </c>
      <c r="AI668">
        <v>0</v>
      </c>
      <c r="AJ668" s="9">
        <v>0</v>
      </c>
      <c r="AK668" s="9">
        <v>0</v>
      </c>
      <c r="AL668" t="s">
        <v>7</v>
      </c>
      <c r="AM668" t="s">
        <v>120</v>
      </c>
      <c r="AN668" s="9">
        <v>0</v>
      </c>
      <c r="AO668" t="s">
        <v>122</v>
      </c>
      <c r="AP668" t="s">
        <v>7</v>
      </c>
      <c r="AQ668">
        <v>1</v>
      </c>
      <c r="AR668">
        <v>1</v>
      </c>
      <c r="AT668" t="s">
        <v>123</v>
      </c>
      <c r="AU668" t="s">
        <v>124</v>
      </c>
      <c r="AX668" t="s">
        <v>120</v>
      </c>
      <c r="BA668">
        <v>1728139.73</v>
      </c>
      <c r="BB668" t="s">
        <v>120</v>
      </c>
      <c r="BC668">
        <v>0</v>
      </c>
      <c r="BE668" t="s">
        <v>125</v>
      </c>
      <c r="BF668">
        <v>1</v>
      </c>
      <c r="BG668">
        <v>19717</v>
      </c>
      <c r="BH668">
        <v>1005199</v>
      </c>
      <c r="BI668" t="s">
        <v>109</v>
      </c>
      <c r="BJ668" t="s">
        <v>126</v>
      </c>
      <c r="BL668" t="s">
        <v>127</v>
      </c>
      <c r="BM668" t="s">
        <v>128</v>
      </c>
      <c r="BN668" t="s">
        <v>129</v>
      </c>
      <c r="BO668">
        <v>85948</v>
      </c>
      <c r="BQ668">
        <v>0</v>
      </c>
      <c r="BR668">
        <v>527551</v>
      </c>
      <c r="BS668" t="s">
        <v>130</v>
      </c>
      <c r="BT668">
        <v>0</v>
      </c>
      <c r="BU668" t="s">
        <v>109</v>
      </c>
      <c r="BV668">
        <v>0</v>
      </c>
      <c r="BW668" s="9">
        <v>0</v>
      </c>
      <c r="BX668" t="s">
        <v>445</v>
      </c>
      <c r="BY668" t="s">
        <v>619</v>
      </c>
      <c r="BZ668" t="s">
        <v>109</v>
      </c>
      <c r="CA668" t="s">
        <v>132</v>
      </c>
      <c r="CD668" t="s">
        <v>619</v>
      </c>
      <c r="CE668" t="s">
        <v>133</v>
      </c>
      <c r="CF668" t="s">
        <v>172</v>
      </c>
      <c r="CG668" t="s">
        <v>135</v>
      </c>
      <c r="CI668" t="s">
        <v>278</v>
      </c>
      <c r="CM668" t="s">
        <v>7</v>
      </c>
    </row>
    <row r="669" spans="1:92">
      <c r="A669" t="s">
        <v>109</v>
      </c>
      <c r="B669" t="s">
        <v>110</v>
      </c>
      <c r="C669" t="s">
        <v>111</v>
      </c>
      <c r="D669" t="s">
        <v>112</v>
      </c>
      <c r="F669" t="s">
        <v>113</v>
      </c>
      <c r="G669" t="s">
        <v>109</v>
      </c>
      <c r="H669">
        <v>1</v>
      </c>
      <c r="I669" s="9">
        <v>0</v>
      </c>
      <c r="J669">
        <v>1</v>
      </c>
      <c r="L669">
        <v>1738394</v>
      </c>
      <c r="M669" t="s">
        <v>7</v>
      </c>
      <c r="N669" t="s">
        <v>451</v>
      </c>
      <c r="O669" s="9">
        <v>0</v>
      </c>
      <c r="P669">
        <v>1738641</v>
      </c>
      <c r="Q669" t="s">
        <v>116</v>
      </c>
      <c r="S669" s="9">
        <v>0</v>
      </c>
      <c r="T669" s="10" t="s">
        <v>272</v>
      </c>
      <c r="U669">
        <v>1738641</v>
      </c>
      <c r="V669">
        <v>1</v>
      </c>
      <c r="W669" t="s">
        <v>118</v>
      </c>
      <c r="X669" t="s">
        <v>119</v>
      </c>
      <c r="Y669">
        <v>0</v>
      </c>
      <c r="Z669" s="16">
        <v>-7892.41</v>
      </c>
      <c r="AA669">
        <v>1</v>
      </c>
      <c r="AB669" s="10">
        <v>-7892.41</v>
      </c>
      <c r="AC669" t="s">
        <v>120</v>
      </c>
      <c r="AF669" t="s">
        <v>121</v>
      </c>
      <c r="AI669">
        <v>0</v>
      </c>
      <c r="AJ669" s="9">
        <v>0</v>
      </c>
      <c r="AK669" s="9">
        <v>0</v>
      </c>
      <c r="AL669" t="s">
        <v>7</v>
      </c>
      <c r="AM669" t="s">
        <v>120</v>
      </c>
      <c r="AN669" s="9">
        <v>0</v>
      </c>
      <c r="AO669" t="s">
        <v>122</v>
      </c>
      <c r="AP669" t="s">
        <v>7</v>
      </c>
      <c r="AQ669">
        <v>1</v>
      </c>
      <c r="AR669">
        <v>1</v>
      </c>
      <c r="AT669" t="s">
        <v>123</v>
      </c>
      <c r="AU669" t="s">
        <v>124</v>
      </c>
      <c r="AX669" t="s">
        <v>122</v>
      </c>
      <c r="BA669">
        <v>-7892.41</v>
      </c>
      <c r="BB669" t="s">
        <v>120</v>
      </c>
      <c r="BC669">
        <v>0</v>
      </c>
      <c r="BE669" t="s">
        <v>125</v>
      </c>
      <c r="BF669">
        <v>1</v>
      </c>
      <c r="BG669">
        <v>19717</v>
      </c>
      <c r="BH669">
        <v>1005199</v>
      </c>
      <c r="BI669" t="s">
        <v>109</v>
      </c>
      <c r="BJ669" t="s">
        <v>126</v>
      </c>
      <c r="BL669" t="s">
        <v>127</v>
      </c>
      <c r="BM669" t="s">
        <v>128</v>
      </c>
      <c r="BN669" t="s">
        <v>129</v>
      </c>
      <c r="BO669">
        <v>85948</v>
      </c>
      <c r="BQ669">
        <v>1370</v>
      </c>
      <c r="BR669">
        <v>521744</v>
      </c>
      <c r="BS669" t="s">
        <v>130</v>
      </c>
      <c r="BT669">
        <v>0</v>
      </c>
      <c r="BU669" t="s">
        <v>109</v>
      </c>
      <c r="BV669">
        <v>0</v>
      </c>
      <c r="BW669" s="9">
        <v>0</v>
      </c>
      <c r="BX669" t="s">
        <v>190</v>
      </c>
      <c r="BY669" t="s">
        <v>491</v>
      </c>
      <c r="BZ669" t="s">
        <v>109</v>
      </c>
      <c r="CA669" t="s">
        <v>132</v>
      </c>
      <c r="CD669" t="s">
        <v>491</v>
      </c>
      <c r="CE669" t="s">
        <v>133</v>
      </c>
      <c r="CF669" t="s">
        <v>172</v>
      </c>
      <c r="CG669" t="s">
        <v>135</v>
      </c>
      <c r="CI669" t="s">
        <v>278</v>
      </c>
      <c r="CM669" t="s">
        <v>7</v>
      </c>
    </row>
    <row r="670" spans="1:92">
      <c r="A670" t="s">
        <v>109</v>
      </c>
      <c r="B670" t="s">
        <v>110</v>
      </c>
      <c r="C670" t="s">
        <v>111</v>
      </c>
      <c r="D670" t="s">
        <v>112</v>
      </c>
      <c r="F670" t="s">
        <v>113</v>
      </c>
      <c r="G670" t="s">
        <v>109</v>
      </c>
      <c r="H670">
        <v>1</v>
      </c>
      <c r="I670" s="9">
        <v>0</v>
      </c>
      <c r="J670">
        <v>1</v>
      </c>
      <c r="L670">
        <v>1735142</v>
      </c>
      <c r="M670" t="s">
        <v>7</v>
      </c>
      <c r="N670" t="s">
        <v>115</v>
      </c>
      <c r="O670" s="9">
        <v>0</v>
      </c>
      <c r="P670">
        <v>1734543</v>
      </c>
      <c r="Q670" t="s">
        <v>116</v>
      </c>
      <c r="S670" s="9">
        <v>0</v>
      </c>
      <c r="T670" s="10" t="s">
        <v>117</v>
      </c>
      <c r="U670">
        <v>1734543</v>
      </c>
      <c r="V670">
        <v>2</v>
      </c>
      <c r="W670" t="s">
        <v>118</v>
      </c>
      <c r="X670" t="s">
        <v>119</v>
      </c>
      <c r="Y670">
        <v>0</v>
      </c>
      <c r="Z670" s="16">
        <v>-300</v>
      </c>
      <c r="AA670">
        <v>1</v>
      </c>
      <c r="AB670" s="10">
        <v>-300</v>
      </c>
      <c r="AC670" t="s">
        <v>120</v>
      </c>
      <c r="AF670" t="s">
        <v>121</v>
      </c>
      <c r="AI670">
        <v>0</v>
      </c>
      <c r="AJ670" s="9">
        <v>0</v>
      </c>
      <c r="AK670" s="9">
        <v>0</v>
      </c>
      <c r="AL670" t="s">
        <v>7</v>
      </c>
      <c r="AM670" t="s">
        <v>120</v>
      </c>
      <c r="AN670" s="9">
        <v>0</v>
      </c>
      <c r="AO670" t="s">
        <v>122</v>
      </c>
      <c r="AP670" t="s">
        <v>7</v>
      </c>
      <c r="AQ670">
        <v>1</v>
      </c>
      <c r="AR670">
        <v>1</v>
      </c>
      <c r="AT670" t="s">
        <v>123</v>
      </c>
      <c r="AU670" t="s">
        <v>124</v>
      </c>
      <c r="AX670" t="s">
        <v>122</v>
      </c>
      <c r="BA670">
        <v>-300</v>
      </c>
      <c r="BB670" t="s">
        <v>120</v>
      </c>
      <c r="BC670">
        <v>0</v>
      </c>
      <c r="BE670" t="s">
        <v>125</v>
      </c>
      <c r="BF670">
        <v>1</v>
      </c>
      <c r="BG670">
        <v>19717</v>
      </c>
      <c r="BH670">
        <v>1005199</v>
      </c>
      <c r="BI670" t="s">
        <v>109</v>
      </c>
      <c r="BJ670" t="s">
        <v>126</v>
      </c>
      <c r="BL670" t="s">
        <v>127</v>
      </c>
      <c r="BM670" t="s">
        <v>128</v>
      </c>
      <c r="BN670" t="s">
        <v>129</v>
      </c>
      <c r="BO670">
        <v>85948</v>
      </c>
      <c r="BQ670">
        <v>1370</v>
      </c>
      <c r="BR670">
        <v>870940</v>
      </c>
      <c r="BS670" t="s">
        <v>130</v>
      </c>
      <c r="BT670">
        <v>0</v>
      </c>
      <c r="BU670" t="s">
        <v>109</v>
      </c>
      <c r="BV670">
        <v>0</v>
      </c>
      <c r="BW670" s="9">
        <v>0</v>
      </c>
      <c r="BX670" t="s">
        <v>131</v>
      </c>
      <c r="BY670" t="s">
        <v>109</v>
      </c>
      <c r="BZ670" t="s">
        <v>109</v>
      </c>
      <c r="CA670" t="s">
        <v>132</v>
      </c>
      <c r="CD670" t="s">
        <v>109</v>
      </c>
      <c r="CE670" t="s">
        <v>133</v>
      </c>
      <c r="CF670" t="s">
        <v>134</v>
      </c>
      <c r="CG670" t="s">
        <v>135</v>
      </c>
      <c r="CI670" t="s">
        <v>136</v>
      </c>
      <c r="CM670" t="s">
        <v>7</v>
      </c>
    </row>
    <row r="671" spans="1:92">
      <c r="A671" t="s">
        <v>109</v>
      </c>
      <c r="B671" t="s">
        <v>110</v>
      </c>
      <c r="C671" t="s">
        <v>111</v>
      </c>
      <c r="D671" t="s">
        <v>112</v>
      </c>
      <c r="F671" t="s">
        <v>113</v>
      </c>
      <c r="G671" t="s">
        <v>109</v>
      </c>
      <c r="H671">
        <v>1</v>
      </c>
      <c r="I671" s="9">
        <v>0</v>
      </c>
      <c r="J671">
        <v>1</v>
      </c>
      <c r="L671">
        <v>1743394</v>
      </c>
      <c r="M671" t="s">
        <v>7</v>
      </c>
      <c r="N671" t="s">
        <v>451</v>
      </c>
      <c r="O671" s="9">
        <v>0</v>
      </c>
      <c r="P671">
        <v>1748343</v>
      </c>
      <c r="Q671" t="s">
        <v>116</v>
      </c>
      <c r="S671" s="9">
        <v>0</v>
      </c>
      <c r="T671" s="10" t="s">
        <v>272</v>
      </c>
      <c r="U671">
        <v>1748343</v>
      </c>
      <c r="V671">
        <v>1</v>
      </c>
      <c r="W671" t="s">
        <v>118</v>
      </c>
      <c r="X671" t="s">
        <v>119</v>
      </c>
      <c r="Y671">
        <v>0</v>
      </c>
      <c r="Z671" s="16">
        <v>-35618.76</v>
      </c>
      <c r="AA671">
        <v>1</v>
      </c>
      <c r="AB671" s="10">
        <v>-35618.76</v>
      </c>
      <c r="AC671" t="s">
        <v>120</v>
      </c>
      <c r="AF671" t="s">
        <v>121</v>
      </c>
      <c r="AI671">
        <v>0</v>
      </c>
      <c r="AJ671" s="9">
        <v>0</v>
      </c>
      <c r="AK671" s="9">
        <v>0</v>
      </c>
      <c r="AL671" t="s">
        <v>7</v>
      </c>
      <c r="AM671" t="s">
        <v>120</v>
      </c>
      <c r="AN671" s="9">
        <v>0</v>
      </c>
      <c r="AO671" t="s">
        <v>122</v>
      </c>
      <c r="AP671" t="s">
        <v>7</v>
      </c>
      <c r="AQ671">
        <v>1</v>
      </c>
      <c r="AR671">
        <v>1</v>
      </c>
      <c r="AT671" t="s">
        <v>123</v>
      </c>
      <c r="AU671" t="s">
        <v>124</v>
      </c>
      <c r="AX671" t="s">
        <v>122</v>
      </c>
      <c r="BA671">
        <v>-35618.76</v>
      </c>
      <c r="BB671" t="s">
        <v>120</v>
      </c>
      <c r="BC671">
        <v>0</v>
      </c>
      <c r="BE671" t="s">
        <v>125</v>
      </c>
      <c r="BF671">
        <v>1</v>
      </c>
      <c r="BG671">
        <v>19717</v>
      </c>
      <c r="BH671">
        <v>1005199</v>
      </c>
      <c r="BI671" t="s">
        <v>109</v>
      </c>
      <c r="BJ671" t="s">
        <v>126</v>
      </c>
      <c r="BL671" t="s">
        <v>127</v>
      </c>
      <c r="BM671" t="s">
        <v>128</v>
      </c>
      <c r="BN671" t="s">
        <v>129</v>
      </c>
      <c r="BO671">
        <v>85948</v>
      </c>
      <c r="BQ671">
        <v>1370</v>
      </c>
      <c r="BR671">
        <v>527147</v>
      </c>
      <c r="BS671" t="s">
        <v>130</v>
      </c>
      <c r="BT671">
        <v>0</v>
      </c>
      <c r="BU671" t="s">
        <v>109</v>
      </c>
      <c r="BV671">
        <v>0</v>
      </c>
      <c r="BW671" s="9">
        <v>0</v>
      </c>
      <c r="BX671" t="s">
        <v>190</v>
      </c>
      <c r="BY671" t="s">
        <v>206</v>
      </c>
      <c r="BZ671" t="s">
        <v>109</v>
      </c>
      <c r="CA671" t="s">
        <v>132</v>
      </c>
      <c r="CD671" t="s">
        <v>206</v>
      </c>
      <c r="CE671" t="s">
        <v>133</v>
      </c>
      <c r="CF671" t="s">
        <v>172</v>
      </c>
      <c r="CG671" t="s">
        <v>135</v>
      </c>
      <c r="CI671" t="s">
        <v>278</v>
      </c>
      <c r="CM671" t="s">
        <v>7</v>
      </c>
    </row>
    <row r="672" spans="1:92">
      <c r="A672" t="s">
        <v>109</v>
      </c>
      <c r="B672" t="s">
        <v>110</v>
      </c>
      <c r="C672" t="s">
        <v>111</v>
      </c>
      <c r="D672" t="s">
        <v>112</v>
      </c>
      <c r="F672" t="s">
        <v>113</v>
      </c>
      <c r="G672" t="s">
        <v>109</v>
      </c>
      <c r="H672">
        <v>1</v>
      </c>
      <c r="I672" s="9">
        <v>0</v>
      </c>
      <c r="J672">
        <v>1</v>
      </c>
      <c r="L672">
        <v>1739131</v>
      </c>
      <c r="M672" t="s">
        <v>7</v>
      </c>
      <c r="N672" t="s">
        <v>451</v>
      </c>
      <c r="O672" s="9">
        <v>0</v>
      </c>
      <c r="P672">
        <v>1740032</v>
      </c>
      <c r="Q672" t="s">
        <v>116</v>
      </c>
      <c r="S672" s="9">
        <v>0</v>
      </c>
      <c r="T672" s="10" t="s">
        <v>272</v>
      </c>
      <c r="U672">
        <v>1740032</v>
      </c>
      <c r="V672">
        <v>1</v>
      </c>
      <c r="W672" t="s">
        <v>118</v>
      </c>
      <c r="X672" t="s">
        <v>119</v>
      </c>
      <c r="Y672">
        <v>0</v>
      </c>
      <c r="Z672" s="16">
        <v>-159802.73000000001</v>
      </c>
      <c r="AA672">
        <v>1</v>
      </c>
      <c r="AB672" s="10">
        <v>-159802.73000000001</v>
      </c>
      <c r="AC672" t="s">
        <v>120</v>
      </c>
      <c r="AF672" t="s">
        <v>121</v>
      </c>
      <c r="AI672">
        <v>0</v>
      </c>
      <c r="AJ672" s="9">
        <v>0</v>
      </c>
      <c r="AK672" s="9">
        <v>0</v>
      </c>
      <c r="AL672" t="s">
        <v>7</v>
      </c>
      <c r="AM672" t="s">
        <v>120</v>
      </c>
      <c r="AN672" s="9">
        <v>0</v>
      </c>
      <c r="AO672" t="s">
        <v>122</v>
      </c>
      <c r="AP672" t="s">
        <v>7</v>
      </c>
      <c r="AQ672">
        <v>1</v>
      </c>
      <c r="AR672">
        <v>1</v>
      </c>
      <c r="AT672" t="s">
        <v>123</v>
      </c>
      <c r="AU672" t="s">
        <v>124</v>
      </c>
      <c r="AX672" t="s">
        <v>122</v>
      </c>
      <c r="BA672">
        <v>-159802.73000000001</v>
      </c>
      <c r="BB672" t="s">
        <v>120</v>
      </c>
      <c r="BC672">
        <v>0</v>
      </c>
      <c r="BE672" t="s">
        <v>125</v>
      </c>
      <c r="BF672">
        <v>1</v>
      </c>
      <c r="BG672">
        <v>19717</v>
      </c>
      <c r="BH672">
        <v>1005199</v>
      </c>
      <c r="BI672" t="s">
        <v>109</v>
      </c>
      <c r="BJ672" t="s">
        <v>126</v>
      </c>
      <c r="BL672" t="s">
        <v>127</v>
      </c>
      <c r="BM672" t="s">
        <v>128</v>
      </c>
      <c r="BN672" t="s">
        <v>129</v>
      </c>
      <c r="BO672">
        <v>85948</v>
      </c>
      <c r="BQ672">
        <v>1370</v>
      </c>
      <c r="BR672">
        <v>521805</v>
      </c>
      <c r="BS672" t="s">
        <v>130</v>
      </c>
      <c r="BT672">
        <v>0</v>
      </c>
      <c r="BU672" t="s">
        <v>109</v>
      </c>
      <c r="BV672">
        <v>0</v>
      </c>
      <c r="BW672" s="9">
        <v>0</v>
      </c>
      <c r="BX672" t="s">
        <v>190</v>
      </c>
      <c r="BY672" t="s">
        <v>490</v>
      </c>
      <c r="BZ672" t="s">
        <v>109</v>
      </c>
      <c r="CA672" t="s">
        <v>132</v>
      </c>
      <c r="CD672" t="s">
        <v>490</v>
      </c>
      <c r="CE672" t="s">
        <v>133</v>
      </c>
      <c r="CF672" t="s">
        <v>172</v>
      </c>
      <c r="CG672" t="s">
        <v>135</v>
      </c>
      <c r="CI672" t="s">
        <v>278</v>
      </c>
      <c r="CM672" t="s">
        <v>7</v>
      </c>
    </row>
    <row r="673" spans="1:91">
      <c r="A673" t="s">
        <v>109</v>
      </c>
      <c r="B673" t="s">
        <v>174</v>
      </c>
      <c r="C673" t="s">
        <v>175</v>
      </c>
      <c r="D673" t="s">
        <v>176</v>
      </c>
      <c r="F673" t="s">
        <v>113</v>
      </c>
      <c r="G673" t="s">
        <v>109</v>
      </c>
      <c r="H673">
        <v>1</v>
      </c>
      <c r="I673" s="9">
        <v>0</v>
      </c>
      <c r="J673">
        <v>1</v>
      </c>
      <c r="L673">
        <v>1739213</v>
      </c>
      <c r="M673" t="s">
        <v>7</v>
      </c>
      <c r="N673" t="s">
        <v>494</v>
      </c>
      <c r="O673" s="9">
        <v>0</v>
      </c>
      <c r="P673">
        <v>1740190</v>
      </c>
      <c r="Q673" t="s">
        <v>116</v>
      </c>
      <c r="S673" s="9">
        <v>0</v>
      </c>
      <c r="T673" s="10" t="s">
        <v>272</v>
      </c>
      <c r="U673">
        <v>1740190</v>
      </c>
      <c r="V673">
        <v>1</v>
      </c>
      <c r="W673" t="s">
        <v>118</v>
      </c>
      <c r="X673" t="s">
        <v>119</v>
      </c>
      <c r="Y673">
        <v>514</v>
      </c>
      <c r="Z673" s="16">
        <v>2787.06</v>
      </c>
      <c r="AA673">
        <v>1</v>
      </c>
      <c r="AB673" s="10">
        <v>2787.06</v>
      </c>
      <c r="AC673" t="s">
        <v>120</v>
      </c>
      <c r="AD673" t="s">
        <v>589</v>
      </c>
      <c r="AE673" t="s">
        <v>109</v>
      </c>
      <c r="AF673" t="s">
        <v>121</v>
      </c>
      <c r="AI673">
        <v>0</v>
      </c>
      <c r="AJ673">
        <v>16266.9</v>
      </c>
      <c r="AK673">
        <v>12</v>
      </c>
      <c r="AL673" t="s">
        <v>7</v>
      </c>
      <c r="AM673" t="s">
        <v>120</v>
      </c>
      <c r="AN673" s="9">
        <v>0</v>
      </c>
      <c r="AO673" t="s">
        <v>122</v>
      </c>
      <c r="AP673" t="s">
        <v>7</v>
      </c>
      <c r="AQ673">
        <v>1</v>
      </c>
      <c r="AR673">
        <v>1</v>
      </c>
      <c r="AT673" t="s">
        <v>123</v>
      </c>
      <c r="AU673" t="s">
        <v>113</v>
      </c>
      <c r="AW673" t="s">
        <v>7</v>
      </c>
      <c r="AX673" t="s">
        <v>120</v>
      </c>
      <c r="BA673">
        <v>2787.06</v>
      </c>
      <c r="BB673" t="s">
        <v>120</v>
      </c>
      <c r="BC673">
        <v>0</v>
      </c>
      <c r="BE673" t="s">
        <v>125</v>
      </c>
      <c r="BF673">
        <v>1</v>
      </c>
      <c r="BG673">
        <v>19717</v>
      </c>
      <c r="BH673">
        <v>1005199</v>
      </c>
      <c r="BI673" t="s">
        <v>109</v>
      </c>
      <c r="BJ673" t="s">
        <v>126</v>
      </c>
      <c r="BL673" t="s">
        <v>127</v>
      </c>
      <c r="BM673" t="s">
        <v>128</v>
      </c>
      <c r="BN673" t="s">
        <v>129</v>
      </c>
      <c r="BO673">
        <v>85948</v>
      </c>
      <c r="BQ673">
        <v>1370</v>
      </c>
      <c r="BR673">
        <v>439887</v>
      </c>
      <c r="BS673" t="s">
        <v>130</v>
      </c>
      <c r="BT673">
        <v>0</v>
      </c>
      <c r="BU673" t="s">
        <v>109</v>
      </c>
      <c r="BV673">
        <v>0</v>
      </c>
      <c r="BW673">
        <v>11.999991</v>
      </c>
      <c r="BX673" t="s">
        <v>190</v>
      </c>
      <c r="BY673" t="s">
        <v>590</v>
      </c>
      <c r="BZ673" t="s">
        <v>589</v>
      </c>
      <c r="CA673" t="s">
        <v>132</v>
      </c>
      <c r="CD673" t="s">
        <v>590</v>
      </c>
      <c r="CE673" t="s">
        <v>591</v>
      </c>
      <c r="CF673" t="s">
        <v>172</v>
      </c>
      <c r="CG673" t="s">
        <v>135</v>
      </c>
      <c r="CI673" t="s">
        <v>497</v>
      </c>
      <c r="CM673" t="s">
        <v>7</v>
      </c>
    </row>
    <row r="674" spans="1:91">
      <c r="A674" t="s">
        <v>109</v>
      </c>
      <c r="B674" t="s">
        <v>110</v>
      </c>
      <c r="C674" t="s">
        <v>111</v>
      </c>
      <c r="D674" t="s">
        <v>112</v>
      </c>
      <c r="F674" t="s">
        <v>113</v>
      </c>
      <c r="G674" t="s">
        <v>109</v>
      </c>
      <c r="H674">
        <v>1</v>
      </c>
      <c r="I674" s="9">
        <v>0</v>
      </c>
      <c r="J674">
        <v>1</v>
      </c>
      <c r="L674">
        <v>1739083</v>
      </c>
      <c r="M674" t="s">
        <v>7</v>
      </c>
      <c r="N674" t="s">
        <v>451</v>
      </c>
      <c r="O674" s="9">
        <v>0</v>
      </c>
      <c r="P674">
        <v>1739944</v>
      </c>
      <c r="Q674" t="s">
        <v>116</v>
      </c>
      <c r="S674" s="9">
        <v>0</v>
      </c>
      <c r="T674" s="10" t="s">
        <v>272</v>
      </c>
      <c r="U674">
        <v>1739944</v>
      </c>
      <c r="V674">
        <v>1</v>
      </c>
      <c r="W674" t="s">
        <v>118</v>
      </c>
      <c r="X674" t="s">
        <v>119</v>
      </c>
      <c r="Y674">
        <v>0</v>
      </c>
      <c r="Z674" s="16">
        <v>-44705.98</v>
      </c>
      <c r="AA674">
        <v>1</v>
      </c>
      <c r="AB674" s="10">
        <v>-44705.98</v>
      </c>
      <c r="AC674" t="s">
        <v>120</v>
      </c>
      <c r="AF674" t="s">
        <v>121</v>
      </c>
      <c r="AI674">
        <v>0</v>
      </c>
      <c r="AJ674" s="9">
        <v>0</v>
      </c>
      <c r="AK674" s="9">
        <v>0</v>
      </c>
      <c r="AL674" t="s">
        <v>7</v>
      </c>
      <c r="AM674" t="s">
        <v>120</v>
      </c>
      <c r="AN674" s="9">
        <v>0</v>
      </c>
      <c r="AO674" t="s">
        <v>122</v>
      </c>
      <c r="AP674" t="s">
        <v>7</v>
      </c>
      <c r="AQ674">
        <v>1</v>
      </c>
      <c r="AR674">
        <v>1</v>
      </c>
      <c r="AT674" t="s">
        <v>123</v>
      </c>
      <c r="AU674" t="s">
        <v>124</v>
      </c>
      <c r="AX674" t="s">
        <v>122</v>
      </c>
      <c r="BA674">
        <v>-44705.98</v>
      </c>
      <c r="BB674" t="s">
        <v>120</v>
      </c>
      <c r="BC674">
        <v>0</v>
      </c>
      <c r="BE674" t="s">
        <v>125</v>
      </c>
      <c r="BF674">
        <v>1</v>
      </c>
      <c r="BG674">
        <v>19717</v>
      </c>
      <c r="BH674">
        <v>1005199</v>
      </c>
      <c r="BI674" t="s">
        <v>109</v>
      </c>
      <c r="BJ674" t="s">
        <v>126</v>
      </c>
      <c r="BL674" t="s">
        <v>127</v>
      </c>
      <c r="BM674" t="s">
        <v>128</v>
      </c>
      <c r="BN674" t="s">
        <v>129</v>
      </c>
      <c r="BO674">
        <v>85948</v>
      </c>
      <c r="BQ674">
        <v>1370</v>
      </c>
      <c r="BR674">
        <v>526400</v>
      </c>
      <c r="BS674" t="s">
        <v>130</v>
      </c>
      <c r="BT674">
        <v>0</v>
      </c>
      <c r="BU674" t="s">
        <v>109</v>
      </c>
      <c r="BV674">
        <v>0</v>
      </c>
      <c r="BW674" s="9">
        <v>0</v>
      </c>
      <c r="BX674" t="s">
        <v>190</v>
      </c>
      <c r="BY674" t="s">
        <v>508</v>
      </c>
      <c r="BZ674" t="s">
        <v>109</v>
      </c>
      <c r="CA674" t="s">
        <v>132</v>
      </c>
      <c r="CD674" t="s">
        <v>508</v>
      </c>
      <c r="CE674" t="s">
        <v>133</v>
      </c>
      <c r="CF674" t="s">
        <v>172</v>
      </c>
      <c r="CG674" t="s">
        <v>135</v>
      </c>
      <c r="CI674" t="s">
        <v>278</v>
      </c>
      <c r="CM674" t="s">
        <v>7</v>
      </c>
    </row>
    <row r="675" spans="1:91">
      <c r="A675" t="s">
        <v>109</v>
      </c>
      <c r="B675" t="s">
        <v>110</v>
      </c>
      <c r="C675" t="s">
        <v>111</v>
      </c>
      <c r="D675" t="s">
        <v>112</v>
      </c>
      <c r="F675" t="s">
        <v>113</v>
      </c>
      <c r="G675" t="s">
        <v>109</v>
      </c>
      <c r="H675">
        <v>1</v>
      </c>
      <c r="I675" s="9">
        <v>0</v>
      </c>
      <c r="J675">
        <v>1</v>
      </c>
      <c r="L675">
        <v>1735177</v>
      </c>
      <c r="M675" t="s">
        <v>7</v>
      </c>
      <c r="N675" t="s">
        <v>167</v>
      </c>
      <c r="O675" s="9">
        <v>0</v>
      </c>
      <c r="P675">
        <v>1734578</v>
      </c>
      <c r="Q675" t="s">
        <v>116</v>
      </c>
      <c r="S675" s="9">
        <v>0</v>
      </c>
      <c r="T675" s="10" t="s">
        <v>117</v>
      </c>
      <c r="U675">
        <v>1734578</v>
      </c>
      <c r="V675">
        <v>2</v>
      </c>
      <c r="W675" t="s">
        <v>118</v>
      </c>
      <c r="X675" t="s">
        <v>119</v>
      </c>
      <c r="Y675">
        <v>0</v>
      </c>
      <c r="Z675" s="16">
        <v>-981324.71</v>
      </c>
      <c r="AA675">
        <v>1</v>
      </c>
      <c r="AB675" s="10">
        <v>-981324.71</v>
      </c>
      <c r="AC675" t="s">
        <v>120</v>
      </c>
      <c r="AF675" t="s">
        <v>121</v>
      </c>
      <c r="AI675">
        <v>0</v>
      </c>
      <c r="AJ675" s="9">
        <v>0</v>
      </c>
      <c r="AK675" s="9">
        <v>0</v>
      </c>
      <c r="AL675" t="s">
        <v>7</v>
      </c>
      <c r="AM675" t="s">
        <v>120</v>
      </c>
      <c r="AN675" s="9">
        <v>0</v>
      </c>
      <c r="AO675" t="s">
        <v>122</v>
      </c>
      <c r="AP675" t="s">
        <v>7</v>
      </c>
      <c r="AQ675">
        <v>1</v>
      </c>
      <c r="AR675">
        <v>1</v>
      </c>
      <c r="AT675" t="s">
        <v>123</v>
      </c>
      <c r="AU675" t="s">
        <v>124</v>
      </c>
      <c r="AX675" t="s">
        <v>122</v>
      </c>
      <c r="BA675">
        <v>-981324.71</v>
      </c>
      <c r="BB675" t="s">
        <v>120</v>
      </c>
      <c r="BC675">
        <v>0</v>
      </c>
      <c r="BE675" t="s">
        <v>125</v>
      </c>
      <c r="BF675">
        <v>1</v>
      </c>
      <c r="BG675">
        <v>19717</v>
      </c>
      <c r="BH675">
        <v>1005199</v>
      </c>
      <c r="BI675" t="s">
        <v>109</v>
      </c>
      <c r="BJ675" t="s">
        <v>126</v>
      </c>
      <c r="BL675" t="s">
        <v>127</v>
      </c>
      <c r="BM675" t="s">
        <v>128</v>
      </c>
      <c r="BN675" t="s">
        <v>129</v>
      </c>
      <c r="BO675">
        <v>85948</v>
      </c>
      <c r="BQ675">
        <v>1370</v>
      </c>
      <c r="BR675">
        <v>870988</v>
      </c>
      <c r="BS675" t="s">
        <v>130</v>
      </c>
      <c r="BT675">
        <v>0</v>
      </c>
      <c r="BU675" t="s">
        <v>109</v>
      </c>
      <c r="BV675">
        <v>0</v>
      </c>
      <c r="BW675" s="9">
        <v>0</v>
      </c>
      <c r="BX675" t="s">
        <v>131</v>
      </c>
      <c r="BY675" t="s">
        <v>109</v>
      </c>
      <c r="BZ675" t="s">
        <v>109</v>
      </c>
      <c r="CA675" t="s">
        <v>132</v>
      </c>
      <c r="CD675" t="s">
        <v>109</v>
      </c>
      <c r="CE675" t="s">
        <v>133</v>
      </c>
      <c r="CF675" t="s">
        <v>134</v>
      </c>
      <c r="CG675" t="s">
        <v>135</v>
      </c>
      <c r="CI675" t="s">
        <v>136</v>
      </c>
      <c r="CM675" t="s">
        <v>7</v>
      </c>
    </row>
    <row r="676" spans="1:91">
      <c r="A676" t="s">
        <v>109</v>
      </c>
      <c r="B676" t="s">
        <v>110</v>
      </c>
      <c r="C676" t="s">
        <v>111</v>
      </c>
      <c r="D676" t="s">
        <v>112</v>
      </c>
      <c r="F676" t="s">
        <v>113</v>
      </c>
      <c r="G676" t="s">
        <v>109</v>
      </c>
      <c r="H676">
        <v>1</v>
      </c>
      <c r="I676" s="9">
        <v>0</v>
      </c>
      <c r="J676">
        <v>1</v>
      </c>
      <c r="L676">
        <v>1735152</v>
      </c>
      <c r="M676" t="s">
        <v>7</v>
      </c>
      <c r="N676" t="s">
        <v>115</v>
      </c>
      <c r="O676" s="9">
        <v>0</v>
      </c>
      <c r="P676">
        <v>1734553</v>
      </c>
      <c r="Q676" t="s">
        <v>116</v>
      </c>
      <c r="S676" s="9">
        <v>0</v>
      </c>
      <c r="T676" s="10" t="s">
        <v>117</v>
      </c>
      <c r="U676">
        <v>1734553</v>
      </c>
      <c r="V676">
        <v>2</v>
      </c>
      <c r="W676" t="s">
        <v>118</v>
      </c>
      <c r="X676" t="s">
        <v>119</v>
      </c>
      <c r="Y676">
        <v>0</v>
      </c>
      <c r="Z676" s="16">
        <v>-830.57</v>
      </c>
      <c r="AA676">
        <v>1</v>
      </c>
      <c r="AB676" s="10">
        <v>-830.57</v>
      </c>
      <c r="AC676" t="s">
        <v>120</v>
      </c>
      <c r="AF676" t="s">
        <v>121</v>
      </c>
      <c r="AI676">
        <v>0</v>
      </c>
      <c r="AJ676" s="9">
        <v>0</v>
      </c>
      <c r="AK676" s="9">
        <v>0</v>
      </c>
      <c r="AL676" t="s">
        <v>7</v>
      </c>
      <c r="AM676" t="s">
        <v>120</v>
      </c>
      <c r="AN676" s="9">
        <v>0</v>
      </c>
      <c r="AO676" t="s">
        <v>122</v>
      </c>
      <c r="AP676" t="s">
        <v>7</v>
      </c>
      <c r="AQ676">
        <v>1</v>
      </c>
      <c r="AR676">
        <v>1</v>
      </c>
      <c r="AT676" t="s">
        <v>123</v>
      </c>
      <c r="AU676" t="s">
        <v>124</v>
      </c>
      <c r="AX676" t="s">
        <v>122</v>
      </c>
      <c r="BA676">
        <v>-830.57</v>
      </c>
      <c r="BB676" t="s">
        <v>120</v>
      </c>
      <c r="BC676">
        <v>0</v>
      </c>
      <c r="BE676" t="s">
        <v>125</v>
      </c>
      <c r="BF676">
        <v>1</v>
      </c>
      <c r="BG676">
        <v>19717</v>
      </c>
      <c r="BH676">
        <v>1005199</v>
      </c>
      <c r="BI676" t="s">
        <v>109</v>
      </c>
      <c r="BJ676" t="s">
        <v>126</v>
      </c>
      <c r="BL676" t="s">
        <v>127</v>
      </c>
      <c r="BM676" t="s">
        <v>128</v>
      </c>
      <c r="BN676" t="s">
        <v>129</v>
      </c>
      <c r="BO676">
        <v>85948</v>
      </c>
      <c r="BQ676">
        <v>1370</v>
      </c>
      <c r="BR676">
        <v>870952</v>
      </c>
      <c r="BS676" t="s">
        <v>130</v>
      </c>
      <c r="BT676">
        <v>0</v>
      </c>
      <c r="BU676" t="s">
        <v>109</v>
      </c>
      <c r="BV676">
        <v>0</v>
      </c>
      <c r="BW676" s="9">
        <v>0</v>
      </c>
      <c r="BX676" t="s">
        <v>131</v>
      </c>
      <c r="BY676" t="s">
        <v>109</v>
      </c>
      <c r="BZ676" t="s">
        <v>109</v>
      </c>
      <c r="CA676" t="s">
        <v>132</v>
      </c>
      <c r="CD676" t="s">
        <v>109</v>
      </c>
      <c r="CE676" t="s">
        <v>133</v>
      </c>
      <c r="CF676" t="s">
        <v>134</v>
      </c>
      <c r="CG676" t="s">
        <v>135</v>
      </c>
      <c r="CI676" t="s">
        <v>136</v>
      </c>
      <c r="CM676" t="s">
        <v>7</v>
      </c>
    </row>
    <row r="677" spans="1:91">
      <c r="A677" t="s">
        <v>109</v>
      </c>
      <c r="B677" t="s">
        <v>110</v>
      </c>
      <c r="C677" t="s">
        <v>111</v>
      </c>
      <c r="D677" t="s">
        <v>112</v>
      </c>
      <c r="F677" t="s">
        <v>113</v>
      </c>
      <c r="G677" t="s">
        <v>109</v>
      </c>
      <c r="H677">
        <v>1</v>
      </c>
      <c r="I677" s="9">
        <v>0</v>
      </c>
      <c r="J677">
        <v>1</v>
      </c>
      <c r="L677">
        <v>1735147</v>
      </c>
      <c r="M677" t="s">
        <v>7</v>
      </c>
      <c r="N677" t="s">
        <v>115</v>
      </c>
      <c r="O677" s="9">
        <v>0</v>
      </c>
      <c r="P677">
        <v>1734548</v>
      </c>
      <c r="Q677" t="s">
        <v>116</v>
      </c>
      <c r="S677" s="9">
        <v>0</v>
      </c>
      <c r="T677" s="10" t="s">
        <v>117</v>
      </c>
      <c r="U677">
        <v>1734548</v>
      </c>
      <c r="V677">
        <v>2</v>
      </c>
      <c r="W677" t="s">
        <v>118</v>
      </c>
      <c r="X677" t="s">
        <v>119</v>
      </c>
      <c r="Y677">
        <v>0</v>
      </c>
      <c r="Z677" s="16">
        <v>-1069895.3899999999</v>
      </c>
      <c r="AA677">
        <v>1</v>
      </c>
      <c r="AB677" s="10">
        <v>-1069895.3899999999</v>
      </c>
      <c r="AC677" t="s">
        <v>120</v>
      </c>
      <c r="AF677" t="s">
        <v>121</v>
      </c>
      <c r="AI677">
        <v>0</v>
      </c>
      <c r="AJ677" s="9">
        <v>0</v>
      </c>
      <c r="AK677" s="9">
        <v>0</v>
      </c>
      <c r="AL677" t="s">
        <v>7</v>
      </c>
      <c r="AM677" t="s">
        <v>120</v>
      </c>
      <c r="AN677" s="9">
        <v>0</v>
      </c>
      <c r="AO677" t="s">
        <v>122</v>
      </c>
      <c r="AP677" t="s">
        <v>7</v>
      </c>
      <c r="AQ677">
        <v>1</v>
      </c>
      <c r="AR677">
        <v>1</v>
      </c>
      <c r="AT677" t="s">
        <v>123</v>
      </c>
      <c r="AU677" t="s">
        <v>124</v>
      </c>
      <c r="AX677" t="s">
        <v>122</v>
      </c>
      <c r="BA677">
        <v>-1069895.3899999999</v>
      </c>
      <c r="BB677" t="s">
        <v>120</v>
      </c>
      <c r="BC677">
        <v>0</v>
      </c>
      <c r="BE677" t="s">
        <v>125</v>
      </c>
      <c r="BF677">
        <v>1</v>
      </c>
      <c r="BG677">
        <v>19717</v>
      </c>
      <c r="BH677">
        <v>1005199</v>
      </c>
      <c r="BI677" t="s">
        <v>109</v>
      </c>
      <c r="BJ677" t="s">
        <v>126</v>
      </c>
      <c r="BL677" t="s">
        <v>127</v>
      </c>
      <c r="BM677" t="s">
        <v>128</v>
      </c>
      <c r="BN677" t="s">
        <v>129</v>
      </c>
      <c r="BO677">
        <v>85948</v>
      </c>
      <c r="BQ677">
        <v>1370</v>
      </c>
      <c r="BR677">
        <v>870946</v>
      </c>
      <c r="BS677" t="s">
        <v>130</v>
      </c>
      <c r="BT677">
        <v>0</v>
      </c>
      <c r="BU677" t="s">
        <v>109</v>
      </c>
      <c r="BV677">
        <v>0</v>
      </c>
      <c r="BW677" s="9">
        <v>0</v>
      </c>
      <c r="BX677" t="s">
        <v>131</v>
      </c>
      <c r="BY677" t="s">
        <v>109</v>
      </c>
      <c r="BZ677" t="s">
        <v>109</v>
      </c>
      <c r="CA677" t="s">
        <v>132</v>
      </c>
      <c r="CD677" t="s">
        <v>109</v>
      </c>
      <c r="CE677" t="s">
        <v>133</v>
      </c>
      <c r="CF677" t="s">
        <v>134</v>
      </c>
      <c r="CG677" t="s">
        <v>135</v>
      </c>
      <c r="CI677" t="s">
        <v>136</v>
      </c>
      <c r="CM677" t="s">
        <v>7</v>
      </c>
    </row>
    <row r="678" spans="1:91">
      <c r="A678" t="s">
        <v>109</v>
      </c>
      <c r="B678" t="s">
        <v>110</v>
      </c>
      <c r="C678" t="s">
        <v>111</v>
      </c>
      <c r="D678" t="s">
        <v>112</v>
      </c>
      <c r="F678" t="s">
        <v>113</v>
      </c>
      <c r="G678" t="s">
        <v>109</v>
      </c>
      <c r="H678">
        <v>1</v>
      </c>
      <c r="I678" s="9">
        <v>0</v>
      </c>
      <c r="J678">
        <v>1</v>
      </c>
      <c r="L678">
        <v>1741469</v>
      </c>
      <c r="M678" t="s">
        <v>7</v>
      </c>
      <c r="N678" t="s">
        <v>451</v>
      </c>
      <c r="O678" s="9">
        <v>0</v>
      </c>
      <c r="P678">
        <v>1744582</v>
      </c>
      <c r="Q678" t="s">
        <v>116</v>
      </c>
      <c r="S678" s="9">
        <v>0</v>
      </c>
      <c r="T678" s="10" t="s">
        <v>272</v>
      </c>
      <c r="U678">
        <v>1744582</v>
      </c>
      <c r="V678">
        <v>1</v>
      </c>
      <c r="W678" t="s">
        <v>118</v>
      </c>
      <c r="X678" t="s">
        <v>119</v>
      </c>
      <c r="Y678">
        <v>0</v>
      </c>
      <c r="Z678" s="16">
        <v>-1274560.32</v>
      </c>
      <c r="AA678">
        <v>1</v>
      </c>
      <c r="AB678" s="10">
        <v>-1274560.32</v>
      </c>
      <c r="AC678" t="s">
        <v>120</v>
      </c>
      <c r="AF678" t="s">
        <v>121</v>
      </c>
      <c r="AI678">
        <v>0</v>
      </c>
      <c r="AJ678" s="9">
        <v>0</v>
      </c>
      <c r="AK678" s="9">
        <v>0</v>
      </c>
      <c r="AL678" t="s">
        <v>7</v>
      </c>
      <c r="AM678" t="s">
        <v>120</v>
      </c>
      <c r="AN678" s="9">
        <v>0</v>
      </c>
      <c r="AO678" t="s">
        <v>122</v>
      </c>
      <c r="AP678" t="s">
        <v>7</v>
      </c>
      <c r="AQ678">
        <v>1</v>
      </c>
      <c r="AR678">
        <v>1</v>
      </c>
      <c r="AT678" t="s">
        <v>123</v>
      </c>
      <c r="AU678" t="s">
        <v>124</v>
      </c>
      <c r="AX678" t="s">
        <v>122</v>
      </c>
      <c r="BA678">
        <v>-1274560.32</v>
      </c>
      <c r="BB678" t="s">
        <v>120</v>
      </c>
      <c r="BC678">
        <v>0</v>
      </c>
      <c r="BE678" t="s">
        <v>125</v>
      </c>
      <c r="BF678">
        <v>1</v>
      </c>
      <c r="BG678">
        <v>19717</v>
      </c>
      <c r="BH678">
        <v>1005199</v>
      </c>
      <c r="BI678" t="s">
        <v>109</v>
      </c>
      <c r="BJ678" t="s">
        <v>126</v>
      </c>
      <c r="BL678" t="s">
        <v>127</v>
      </c>
      <c r="BM678" t="s">
        <v>128</v>
      </c>
      <c r="BN678" t="s">
        <v>129</v>
      </c>
      <c r="BO678">
        <v>85948</v>
      </c>
      <c r="BQ678">
        <v>1370</v>
      </c>
      <c r="BR678">
        <v>527764</v>
      </c>
      <c r="BS678" t="s">
        <v>130</v>
      </c>
      <c r="BT678">
        <v>0</v>
      </c>
      <c r="BU678" t="s">
        <v>109</v>
      </c>
      <c r="BV678">
        <v>0</v>
      </c>
      <c r="BW678" s="9">
        <v>0</v>
      </c>
      <c r="BX678" t="s">
        <v>190</v>
      </c>
      <c r="BY678" t="s">
        <v>501</v>
      </c>
      <c r="BZ678" t="s">
        <v>109</v>
      </c>
      <c r="CA678" t="s">
        <v>132</v>
      </c>
      <c r="CD678" t="s">
        <v>501</v>
      </c>
      <c r="CE678" t="s">
        <v>133</v>
      </c>
      <c r="CF678" t="s">
        <v>172</v>
      </c>
      <c r="CG678" t="s">
        <v>135</v>
      </c>
      <c r="CI678" t="s">
        <v>278</v>
      </c>
      <c r="CM678" t="s">
        <v>7</v>
      </c>
    </row>
    <row r="679" spans="1:91">
      <c r="A679" t="s">
        <v>109</v>
      </c>
      <c r="B679" t="s">
        <v>110</v>
      </c>
      <c r="C679" t="s">
        <v>111</v>
      </c>
      <c r="D679" t="s">
        <v>112</v>
      </c>
      <c r="F679" t="s">
        <v>113</v>
      </c>
      <c r="G679" t="s">
        <v>109</v>
      </c>
      <c r="H679">
        <v>1</v>
      </c>
      <c r="I679" s="9">
        <v>0</v>
      </c>
      <c r="J679">
        <v>1</v>
      </c>
      <c r="L679">
        <v>1739132</v>
      </c>
      <c r="M679" t="s">
        <v>7</v>
      </c>
      <c r="N679" t="s">
        <v>451</v>
      </c>
      <c r="O679" s="9">
        <v>0</v>
      </c>
      <c r="P679">
        <v>1740033</v>
      </c>
      <c r="Q679" t="s">
        <v>116</v>
      </c>
      <c r="S679" s="9">
        <v>0</v>
      </c>
      <c r="T679" s="10" t="s">
        <v>280</v>
      </c>
      <c r="U679">
        <v>1740033</v>
      </c>
      <c r="V679">
        <v>1</v>
      </c>
      <c r="W679" t="s">
        <v>118</v>
      </c>
      <c r="X679" t="s">
        <v>137</v>
      </c>
      <c r="Y679">
        <v>0</v>
      </c>
      <c r="Z679" s="16">
        <v>159802.73000000001</v>
      </c>
      <c r="AA679">
        <v>1</v>
      </c>
      <c r="AB679" s="10">
        <v>159802.73000000001</v>
      </c>
      <c r="AC679" t="s">
        <v>120</v>
      </c>
      <c r="AF679" t="s">
        <v>121</v>
      </c>
      <c r="AI679">
        <v>0</v>
      </c>
      <c r="AJ679" s="9">
        <v>0</v>
      </c>
      <c r="AK679" s="9">
        <v>0</v>
      </c>
      <c r="AL679" t="s">
        <v>7</v>
      </c>
      <c r="AM679" t="s">
        <v>120</v>
      </c>
      <c r="AN679" s="9">
        <v>0</v>
      </c>
      <c r="AO679" t="s">
        <v>122</v>
      </c>
      <c r="AP679" t="s">
        <v>7</v>
      </c>
      <c r="AQ679">
        <v>1</v>
      </c>
      <c r="AR679">
        <v>1</v>
      </c>
      <c r="AT679" t="s">
        <v>123</v>
      </c>
      <c r="AU679" t="s">
        <v>124</v>
      </c>
      <c r="AX679" t="s">
        <v>120</v>
      </c>
      <c r="BA679">
        <v>159802.73000000001</v>
      </c>
      <c r="BB679" t="s">
        <v>120</v>
      </c>
      <c r="BC679">
        <v>0</v>
      </c>
      <c r="BE679" t="s">
        <v>125</v>
      </c>
      <c r="BF679">
        <v>1</v>
      </c>
      <c r="BG679">
        <v>19717</v>
      </c>
      <c r="BH679">
        <v>1005199</v>
      </c>
      <c r="BI679" t="s">
        <v>109</v>
      </c>
      <c r="BJ679" t="s">
        <v>126</v>
      </c>
      <c r="BL679" t="s">
        <v>127</v>
      </c>
      <c r="BM679" t="s">
        <v>128</v>
      </c>
      <c r="BN679" t="s">
        <v>129</v>
      </c>
      <c r="BO679">
        <v>85948</v>
      </c>
      <c r="BQ679">
        <v>0</v>
      </c>
      <c r="BR679">
        <v>521808</v>
      </c>
      <c r="BS679" t="s">
        <v>130</v>
      </c>
      <c r="BT679">
        <v>0</v>
      </c>
      <c r="BU679" t="s">
        <v>109</v>
      </c>
      <c r="BV679">
        <v>0</v>
      </c>
      <c r="BW679" s="9">
        <v>0</v>
      </c>
      <c r="BX679" t="s">
        <v>445</v>
      </c>
      <c r="BY679" t="s">
        <v>490</v>
      </c>
      <c r="BZ679" t="s">
        <v>109</v>
      </c>
      <c r="CA679" t="s">
        <v>132</v>
      </c>
      <c r="CD679" t="s">
        <v>490</v>
      </c>
      <c r="CE679" t="s">
        <v>133</v>
      </c>
      <c r="CF679" t="s">
        <v>172</v>
      </c>
      <c r="CG679" t="s">
        <v>135</v>
      </c>
      <c r="CI679" t="s">
        <v>278</v>
      </c>
      <c r="CM679" t="s">
        <v>7</v>
      </c>
    </row>
    <row r="680" spans="1:91">
      <c r="A680" t="s">
        <v>109</v>
      </c>
      <c r="B680" t="s">
        <v>110</v>
      </c>
      <c r="C680" t="s">
        <v>111</v>
      </c>
      <c r="D680" t="s">
        <v>112</v>
      </c>
      <c r="F680" t="s">
        <v>113</v>
      </c>
      <c r="G680" t="s">
        <v>109</v>
      </c>
      <c r="H680">
        <v>1</v>
      </c>
      <c r="I680" s="9">
        <v>0</v>
      </c>
      <c r="J680">
        <v>1</v>
      </c>
      <c r="L680">
        <v>1739366</v>
      </c>
      <c r="M680" t="s">
        <v>7</v>
      </c>
      <c r="N680" t="s">
        <v>451</v>
      </c>
      <c r="O680" s="9">
        <v>0</v>
      </c>
      <c r="P680">
        <v>1740481</v>
      </c>
      <c r="Q680" t="s">
        <v>116</v>
      </c>
      <c r="S680" s="9">
        <v>0</v>
      </c>
      <c r="T680" s="10" t="s">
        <v>272</v>
      </c>
      <c r="U680">
        <v>1740481</v>
      </c>
      <c r="V680">
        <v>1</v>
      </c>
      <c r="W680" t="s">
        <v>118</v>
      </c>
      <c r="X680" t="s">
        <v>119</v>
      </c>
      <c r="Y680">
        <v>0</v>
      </c>
      <c r="Z680" s="16">
        <v>-156657.97</v>
      </c>
      <c r="AA680">
        <v>1</v>
      </c>
      <c r="AB680" s="10">
        <v>-156657.97</v>
      </c>
      <c r="AC680" t="s">
        <v>120</v>
      </c>
      <c r="AF680" t="s">
        <v>121</v>
      </c>
      <c r="AI680">
        <v>0</v>
      </c>
      <c r="AJ680" s="9">
        <v>0</v>
      </c>
      <c r="AK680" s="9">
        <v>0</v>
      </c>
      <c r="AL680" t="s">
        <v>7</v>
      </c>
      <c r="AM680" t="s">
        <v>120</v>
      </c>
      <c r="AN680" s="9">
        <v>0</v>
      </c>
      <c r="AO680" t="s">
        <v>122</v>
      </c>
      <c r="AP680" t="s">
        <v>7</v>
      </c>
      <c r="AQ680">
        <v>1</v>
      </c>
      <c r="AR680">
        <v>1</v>
      </c>
      <c r="AT680" t="s">
        <v>123</v>
      </c>
      <c r="AU680" t="s">
        <v>124</v>
      </c>
      <c r="AX680" t="s">
        <v>122</v>
      </c>
      <c r="BA680">
        <v>-156657.97</v>
      </c>
      <c r="BB680" t="s">
        <v>120</v>
      </c>
      <c r="BC680">
        <v>0</v>
      </c>
      <c r="BE680" t="s">
        <v>125</v>
      </c>
      <c r="BF680">
        <v>1</v>
      </c>
      <c r="BG680">
        <v>19717</v>
      </c>
      <c r="BH680">
        <v>1005199</v>
      </c>
      <c r="BI680" t="s">
        <v>109</v>
      </c>
      <c r="BJ680" t="s">
        <v>126</v>
      </c>
      <c r="BL680" t="s">
        <v>127</v>
      </c>
      <c r="BM680" t="s">
        <v>128</v>
      </c>
      <c r="BN680" t="s">
        <v>129</v>
      </c>
      <c r="BO680">
        <v>85948</v>
      </c>
      <c r="BQ680">
        <v>1370</v>
      </c>
      <c r="BR680">
        <v>526825</v>
      </c>
      <c r="BS680" t="s">
        <v>130</v>
      </c>
      <c r="BT680">
        <v>0</v>
      </c>
      <c r="BU680" t="s">
        <v>109</v>
      </c>
      <c r="BV680">
        <v>0</v>
      </c>
      <c r="BW680" s="9">
        <v>0</v>
      </c>
      <c r="BX680" t="s">
        <v>190</v>
      </c>
      <c r="BY680" t="s">
        <v>615</v>
      </c>
      <c r="BZ680" t="s">
        <v>109</v>
      </c>
      <c r="CA680" t="s">
        <v>132</v>
      </c>
      <c r="CD680" t="s">
        <v>615</v>
      </c>
      <c r="CE680" t="s">
        <v>133</v>
      </c>
      <c r="CF680" t="s">
        <v>172</v>
      </c>
      <c r="CG680" t="s">
        <v>135</v>
      </c>
      <c r="CI680" t="s">
        <v>278</v>
      </c>
      <c r="CM680" t="s">
        <v>7</v>
      </c>
    </row>
    <row r="681" spans="1:91">
      <c r="A681" t="s">
        <v>109</v>
      </c>
      <c r="B681" t="s">
        <v>174</v>
      </c>
      <c r="C681" t="s">
        <v>175</v>
      </c>
      <c r="D681" t="s">
        <v>176</v>
      </c>
      <c r="F681" t="s">
        <v>113</v>
      </c>
      <c r="G681" t="s">
        <v>109</v>
      </c>
      <c r="H681">
        <v>1</v>
      </c>
      <c r="I681" s="9">
        <v>0</v>
      </c>
      <c r="J681">
        <v>1</v>
      </c>
      <c r="L681">
        <v>1734667</v>
      </c>
      <c r="M681" t="s">
        <v>7</v>
      </c>
      <c r="N681" t="s">
        <v>17</v>
      </c>
      <c r="O681" s="9">
        <v>0</v>
      </c>
      <c r="P681">
        <v>1734068</v>
      </c>
      <c r="Q681" t="s">
        <v>116</v>
      </c>
      <c r="S681" s="9">
        <v>0</v>
      </c>
      <c r="T681" s="10" t="s">
        <v>169</v>
      </c>
      <c r="U681">
        <v>1734068</v>
      </c>
      <c r="V681">
        <v>2</v>
      </c>
      <c r="W681" t="s">
        <v>118</v>
      </c>
      <c r="X681" t="s">
        <v>119</v>
      </c>
      <c r="Y681">
        <v>30</v>
      </c>
      <c r="Z681" s="16">
        <v>481250</v>
      </c>
      <c r="AA681">
        <v>1</v>
      </c>
      <c r="AB681" s="10">
        <v>481250</v>
      </c>
      <c r="AC681" t="s">
        <v>120</v>
      </c>
      <c r="AD681" t="s">
        <v>356</v>
      </c>
      <c r="AE681" t="s">
        <v>109</v>
      </c>
      <c r="AF681" t="s">
        <v>146</v>
      </c>
      <c r="AI681">
        <v>0</v>
      </c>
      <c r="AJ681">
        <v>150000000</v>
      </c>
      <c r="AK681">
        <v>3.85</v>
      </c>
      <c r="AL681" t="s">
        <v>7</v>
      </c>
      <c r="AM681" t="s">
        <v>120</v>
      </c>
      <c r="AN681" s="9">
        <v>0</v>
      </c>
      <c r="AO681" t="s">
        <v>122</v>
      </c>
      <c r="AP681" t="s">
        <v>7</v>
      </c>
      <c r="AQ681">
        <v>1</v>
      </c>
      <c r="AR681">
        <v>1</v>
      </c>
      <c r="AT681" t="s">
        <v>123</v>
      </c>
      <c r="AU681" t="s">
        <v>113</v>
      </c>
      <c r="AW681" t="s">
        <v>7</v>
      </c>
      <c r="AX681" t="s">
        <v>120</v>
      </c>
      <c r="BA681">
        <v>481250</v>
      </c>
      <c r="BB681" t="s">
        <v>120</v>
      </c>
      <c r="BC681">
        <v>0</v>
      </c>
      <c r="BE681" t="s">
        <v>125</v>
      </c>
      <c r="BF681">
        <v>1</v>
      </c>
      <c r="BG681">
        <v>19717</v>
      </c>
      <c r="BH681">
        <v>1005199</v>
      </c>
      <c r="BI681" t="s">
        <v>109</v>
      </c>
      <c r="BJ681" t="s">
        <v>126</v>
      </c>
      <c r="BL681" t="s">
        <v>127</v>
      </c>
      <c r="BM681" t="s">
        <v>128</v>
      </c>
      <c r="BN681" t="s">
        <v>129</v>
      </c>
      <c r="BO681">
        <v>85948</v>
      </c>
      <c r="BQ681">
        <v>1411</v>
      </c>
      <c r="BR681">
        <v>122484</v>
      </c>
      <c r="BS681" t="s">
        <v>130</v>
      </c>
      <c r="BT681">
        <v>2444</v>
      </c>
      <c r="BU681" t="s">
        <v>109</v>
      </c>
      <c r="BV681">
        <v>0</v>
      </c>
      <c r="BW681">
        <v>3.85</v>
      </c>
      <c r="BX681" t="s">
        <v>668</v>
      </c>
      <c r="BY681" t="s">
        <v>150</v>
      </c>
      <c r="BZ681" t="s">
        <v>356</v>
      </c>
      <c r="CA681" t="s">
        <v>132</v>
      </c>
      <c r="CD681" t="s">
        <v>150</v>
      </c>
      <c r="CE681" t="s">
        <v>109</v>
      </c>
      <c r="CF681" t="s">
        <v>172</v>
      </c>
      <c r="CG681" t="s">
        <v>152</v>
      </c>
      <c r="CH681" t="s">
        <v>669</v>
      </c>
      <c r="CI681" t="s">
        <v>154</v>
      </c>
      <c r="CJ681" t="s">
        <v>155</v>
      </c>
      <c r="CM681" t="s">
        <v>7</v>
      </c>
    </row>
    <row r="682" spans="1:91">
      <c r="A682" t="s">
        <v>109</v>
      </c>
      <c r="B682" t="s">
        <v>110</v>
      </c>
      <c r="C682" t="s">
        <v>111</v>
      </c>
      <c r="D682" t="s">
        <v>168</v>
      </c>
      <c r="F682" t="s">
        <v>113</v>
      </c>
      <c r="G682" t="s">
        <v>109</v>
      </c>
      <c r="H682">
        <v>1</v>
      </c>
      <c r="I682" s="9">
        <v>0</v>
      </c>
      <c r="J682">
        <v>1</v>
      </c>
      <c r="L682">
        <v>1735211</v>
      </c>
      <c r="M682" t="s">
        <v>7</v>
      </c>
      <c r="N682" t="s">
        <v>427</v>
      </c>
      <c r="O682" s="9">
        <v>0</v>
      </c>
      <c r="P682">
        <v>1734612</v>
      </c>
      <c r="Q682" t="s">
        <v>116</v>
      </c>
      <c r="S682" s="9">
        <v>0</v>
      </c>
      <c r="T682" s="10" t="s">
        <v>428</v>
      </c>
      <c r="U682">
        <v>1734612</v>
      </c>
      <c r="V682">
        <v>4</v>
      </c>
      <c r="W682" t="s">
        <v>200</v>
      </c>
      <c r="X682" t="s">
        <v>137</v>
      </c>
      <c r="Y682">
        <v>0</v>
      </c>
      <c r="Z682" s="16">
        <v>7000000</v>
      </c>
      <c r="AA682">
        <v>1</v>
      </c>
      <c r="AB682" s="10">
        <v>7000000</v>
      </c>
      <c r="AC682" t="s">
        <v>120</v>
      </c>
      <c r="AF682" t="s">
        <v>429</v>
      </c>
      <c r="AI682">
        <v>0</v>
      </c>
      <c r="AJ682">
        <v>60500000</v>
      </c>
      <c r="AK682" s="9">
        <v>0</v>
      </c>
      <c r="AL682" t="s">
        <v>7</v>
      </c>
      <c r="AM682" t="s">
        <v>120</v>
      </c>
      <c r="AN682" s="9">
        <v>0</v>
      </c>
      <c r="AO682" t="s">
        <v>122</v>
      </c>
      <c r="AP682" t="s">
        <v>7</v>
      </c>
      <c r="AQ682">
        <v>1</v>
      </c>
      <c r="AR682">
        <v>1</v>
      </c>
      <c r="AS682" t="s">
        <v>133</v>
      </c>
      <c r="AT682" t="s">
        <v>123</v>
      </c>
      <c r="AU682" t="s">
        <v>124</v>
      </c>
      <c r="AW682" t="s">
        <v>7</v>
      </c>
      <c r="AX682" t="s">
        <v>120</v>
      </c>
      <c r="BA682">
        <v>7000000</v>
      </c>
      <c r="BB682" t="s">
        <v>120</v>
      </c>
      <c r="BC682">
        <v>0</v>
      </c>
      <c r="BE682" t="s">
        <v>125</v>
      </c>
      <c r="BF682">
        <v>1</v>
      </c>
      <c r="BG682">
        <v>19717</v>
      </c>
      <c r="BH682">
        <v>1005199</v>
      </c>
      <c r="BI682" t="s">
        <v>109</v>
      </c>
      <c r="BJ682" t="s">
        <v>126</v>
      </c>
      <c r="BL682" t="s">
        <v>127</v>
      </c>
      <c r="BM682" t="s">
        <v>128</v>
      </c>
      <c r="BN682" t="s">
        <v>129</v>
      </c>
      <c r="BO682">
        <v>85948</v>
      </c>
      <c r="BQ682">
        <v>1370</v>
      </c>
      <c r="BR682">
        <v>406087</v>
      </c>
      <c r="BS682" t="s">
        <v>130</v>
      </c>
      <c r="BT682">
        <v>3725</v>
      </c>
      <c r="BU682" t="s">
        <v>109</v>
      </c>
      <c r="BV682">
        <v>0</v>
      </c>
      <c r="BW682" s="9">
        <v>0</v>
      </c>
      <c r="BX682" t="s">
        <v>703</v>
      </c>
      <c r="BY682" t="s">
        <v>589</v>
      </c>
      <c r="BZ682" t="s">
        <v>432</v>
      </c>
      <c r="CA682" t="s">
        <v>132</v>
      </c>
      <c r="CD682" t="s">
        <v>589</v>
      </c>
      <c r="CE682" t="s">
        <v>133</v>
      </c>
      <c r="CF682" t="s">
        <v>434</v>
      </c>
      <c r="CG682" t="s">
        <v>435</v>
      </c>
      <c r="CH682" t="s">
        <v>704</v>
      </c>
      <c r="CI682" t="s">
        <v>437</v>
      </c>
      <c r="CJ682" t="s">
        <v>155</v>
      </c>
      <c r="CM682" t="s">
        <v>7</v>
      </c>
    </row>
    <row r="683" spans="1:91">
      <c r="A683" t="s">
        <v>109</v>
      </c>
      <c r="B683" t="s">
        <v>174</v>
      </c>
      <c r="C683" t="s">
        <v>175</v>
      </c>
      <c r="D683" t="s">
        <v>197</v>
      </c>
      <c r="E683" t="s">
        <v>349</v>
      </c>
      <c r="F683" t="s">
        <v>113</v>
      </c>
      <c r="G683" t="s">
        <v>109</v>
      </c>
      <c r="H683">
        <v>1</v>
      </c>
      <c r="I683" s="9">
        <v>0</v>
      </c>
      <c r="J683">
        <v>1</v>
      </c>
      <c r="L683">
        <v>1747078</v>
      </c>
      <c r="M683" t="s">
        <v>7</v>
      </c>
      <c r="N683" t="s">
        <v>444</v>
      </c>
      <c r="O683" s="9">
        <v>0</v>
      </c>
      <c r="P683">
        <v>1754725</v>
      </c>
      <c r="Q683" t="s">
        <v>116</v>
      </c>
      <c r="S683">
        <v>3.63</v>
      </c>
      <c r="T683" s="10" t="s">
        <v>250</v>
      </c>
      <c r="U683">
        <v>1754725</v>
      </c>
      <c r="V683">
        <v>1</v>
      </c>
      <c r="W683" t="s">
        <v>200</v>
      </c>
      <c r="X683" t="s">
        <v>137</v>
      </c>
      <c r="Y683">
        <v>3</v>
      </c>
      <c r="Z683" s="16">
        <v>-6048.4960357099999</v>
      </c>
      <c r="AA683">
        <v>1</v>
      </c>
      <c r="AB683" s="10">
        <v>-6048.4960357099999</v>
      </c>
      <c r="AC683" t="s">
        <v>122</v>
      </c>
      <c r="AD683" t="s">
        <v>109</v>
      </c>
      <c r="AE683" t="s">
        <v>133</v>
      </c>
      <c r="AF683" t="s">
        <v>121</v>
      </c>
      <c r="AG683" t="s">
        <v>109</v>
      </c>
      <c r="AH683" t="s">
        <v>109</v>
      </c>
      <c r="AI683">
        <v>0.32</v>
      </c>
      <c r="AJ683">
        <v>-18375177.829999998</v>
      </c>
      <c r="AK683">
        <v>3.95</v>
      </c>
      <c r="AL683" t="s">
        <v>7</v>
      </c>
      <c r="AM683" t="s">
        <v>122</v>
      </c>
      <c r="AN683" s="9">
        <v>0</v>
      </c>
      <c r="AO683" t="s">
        <v>120</v>
      </c>
      <c r="AP683" t="s">
        <v>7</v>
      </c>
      <c r="AQ683">
        <v>1</v>
      </c>
      <c r="AR683">
        <v>1</v>
      </c>
      <c r="AS683" t="s">
        <v>133</v>
      </c>
      <c r="AT683" t="s">
        <v>123</v>
      </c>
      <c r="AU683" t="s">
        <v>350</v>
      </c>
      <c r="AV683" t="s">
        <v>439</v>
      </c>
      <c r="AW683" t="s">
        <v>7</v>
      </c>
      <c r="AX683" t="s">
        <v>122</v>
      </c>
      <c r="AY683" t="s">
        <v>109</v>
      </c>
      <c r="BA683">
        <v>-6048.4960359999995</v>
      </c>
      <c r="BB683" t="s">
        <v>120</v>
      </c>
      <c r="BC683">
        <v>0</v>
      </c>
      <c r="BD683" t="s">
        <v>440</v>
      </c>
      <c r="BE683" t="s">
        <v>125</v>
      </c>
      <c r="BF683">
        <v>1</v>
      </c>
      <c r="BG683">
        <v>19717</v>
      </c>
      <c r="BH683">
        <v>1005199</v>
      </c>
      <c r="BI683" t="s">
        <v>109</v>
      </c>
      <c r="BJ683" t="s">
        <v>126</v>
      </c>
      <c r="BL683" t="s">
        <v>127</v>
      </c>
      <c r="BM683" t="s">
        <v>128</v>
      </c>
      <c r="BN683" t="s">
        <v>129</v>
      </c>
      <c r="BO683">
        <v>85948</v>
      </c>
      <c r="BQ683">
        <v>0</v>
      </c>
      <c r="BR683">
        <v>758445</v>
      </c>
      <c r="BS683" t="s">
        <v>130</v>
      </c>
      <c r="BT683">
        <v>0</v>
      </c>
      <c r="BU683" t="s">
        <v>109</v>
      </c>
      <c r="BV683">
        <v>0</v>
      </c>
      <c r="BW683">
        <v>3.95</v>
      </c>
      <c r="BX683" t="s">
        <v>438</v>
      </c>
      <c r="BY683" t="s">
        <v>254</v>
      </c>
      <c r="BZ683" t="s">
        <v>109</v>
      </c>
      <c r="CA683" t="s">
        <v>132</v>
      </c>
      <c r="CD683" t="s">
        <v>109</v>
      </c>
      <c r="CE683" t="s">
        <v>133</v>
      </c>
      <c r="CF683" t="s">
        <v>172</v>
      </c>
      <c r="CG683" t="s">
        <v>135</v>
      </c>
      <c r="CI683" t="s">
        <v>281</v>
      </c>
      <c r="CJ683" t="s">
        <v>155</v>
      </c>
      <c r="CM683" t="s">
        <v>7</v>
      </c>
    </row>
    <row r="684" spans="1:91">
      <c r="A684" t="s">
        <v>109</v>
      </c>
      <c r="B684" t="s">
        <v>174</v>
      </c>
      <c r="C684" t="s">
        <v>175</v>
      </c>
      <c r="D684" t="s">
        <v>197</v>
      </c>
      <c r="E684" t="s">
        <v>349</v>
      </c>
      <c r="F684" t="s">
        <v>113</v>
      </c>
      <c r="G684" t="s">
        <v>109</v>
      </c>
      <c r="H684">
        <v>1</v>
      </c>
      <c r="I684" s="9">
        <v>0</v>
      </c>
      <c r="J684">
        <v>1</v>
      </c>
      <c r="L684">
        <v>1747076</v>
      </c>
      <c r="M684" t="s">
        <v>7</v>
      </c>
      <c r="N684" t="s">
        <v>438</v>
      </c>
      <c r="O684" s="9">
        <v>0</v>
      </c>
      <c r="P684">
        <v>1754723</v>
      </c>
      <c r="Q684" t="s">
        <v>116</v>
      </c>
      <c r="S684">
        <v>3.63</v>
      </c>
      <c r="T684" s="10" t="s">
        <v>250</v>
      </c>
      <c r="U684">
        <v>1754723</v>
      </c>
      <c r="V684">
        <v>1</v>
      </c>
      <c r="W684" t="s">
        <v>200</v>
      </c>
      <c r="X684" t="s">
        <v>119</v>
      </c>
      <c r="Y684">
        <v>3</v>
      </c>
      <c r="Z684" s="16">
        <v>195100.08428322</v>
      </c>
      <c r="AA684">
        <v>1</v>
      </c>
      <c r="AB684" s="10">
        <v>195100.08428322</v>
      </c>
      <c r="AC684" t="s">
        <v>122</v>
      </c>
      <c r="AD684" t="s">
        <v>109</v>
      </c>
      <c r="AE684" t="s">
        <v>133</v>
      </c>
      <c r="AF684" t="s">
        <v>121</v>
      </c>
      <c r="AG684" t="s">
        <v>109</v>
      </c>
      <c r="AH684" t="s">
        <v>109</v>
      </c>
      <c r="AI684">
        <v>0.32</v>
      </c>
      <c r="AJ684">
        <v>592709116.80999899</v>
      </c>
      <c r="AK684">
        <v>3.95</v>
      </c>
      <c r="AL684" t="s">
        <v>7</v>
      </c>
      <c r="AM684" t="s">
        <v>122</v>
      </c>
      <c r="AN684" s="9">
        <v>0</v>
      </c>
      <c r="AO684" t="s">
        <v>120</v>
      </c>
      <c r="AP684" t="s">
        <v>7</v>
      </c>
      <c r="AQ684">
        <v>1</v>
      </c>
      <c r="AR684">
        <v>1</v>
      </c>
      <c r="AS684" t="s">
        <v>133</v>
      </c>
      <c r="AT684" t="s">
        <v>123</v>
      </c>
      <c r="AU684" t="s">
        <v>350</v>
      </c>
      <c r="AV684" t="s">
        <v>439</v>
      </c>
      <c r="AW684" t="s">
        <v>7</v>
      </c>
      <c r="AX684" t="s">
        <v>122</v>
      </c>
      <c r="AY684" t="s">
        <v>109</v>
      </c>
      <c r="BA684">
        <v>195100.084283</v>
      </c>
      <c r="BB684" t="s">
        <v>120</v>
      </c>
      <c r="BC684">
        <v>0</v>
      </c>
      <c r="BD684" t="s">
        <v>440</v>
      </c>
      <c r="BE684" t="s">
        <v>125</v>
      </c>
      <c r="BF684">
        <v>1</v>
      </c>
      <c r="BG684">
        <v>19717</v>
      </c>
      <c r="BH684">
        <v>1005199</v>
      </c>
      <c r="BI684" t="s">
        <v>109</v>
      </c>
      <c r="BJ684" t="s">
        <v>126</v>
      </c>
      <c r="BL684" t="s">
        <v>127</v>
      </c>
      <c r="BM684" t="s">
        <v>128</v>
      </c>
      <c r="BN684" t="s">
        <v>129</v>
      </c>
      <c r="BO684">
        <v>85948</v>
      </c>
      <c r="BQ684">
        <v>0</v>
      </c>
      <c r="BR684">
        <v>758421</v>
      </c>
      <c r="BS684" t="s">
        <v>130</v>
      </c>
      <c r="BT684">
        <v>0</v>
      </c>
      <c r="BU684" t="s">
        <v>109</v>
      </c>
      <c r="BV684">
        <v>0</v>
      </c>
      <c r="BW684">
        <v>3.95</v>
      </c>
      <c r="BX684" t="s">
        <v>570</v>
      </c>
      <c r="BY684" t="s">
        <v>254</v>
      </c>
      <c r="BZ684" t="s">
        <v>109</v>
      </c>
      <c r="CA684" t="s">
        <v>149</v>
      </c>
      <c r="CD684" t="s">
        <v>109</v>
      </c>
      <c r="CE684" t="s">
        <v>133</v>
      </c>
      <c r="CF684" t="s">
        <v>172</v>
      </c>
      <c r="CG684" t="s">
        <v>135</v>
      </c>
      <c r="CI684" t="s">
        <v>441</v>
      </c>
      <c r="CJ684" t="s">
        <v>155</v>
      </c>
      <c r="CM684" t="s">
        <v>7</v>
      </c>
    </row>
    <row r="685" spans="1:91">
      <c r="A685" t="s">
        <v>109</v>
      </c>
      <c r="B685" t="s">
        <v>174</v>
      </c>
      <c r="C685" t="s">
        <v>175</v>
      </c>
      <c r="D685" t="s">
        <v>197</v>
      </c>
      <c r="E685" t="s">
        <v>349</v>
      </c>
      <c r="F685" t="s">
        <v>113</v>
      </c>
      <c r="G685" t="s">
        <v>109</v>
      </c>
      <c r="H685">
        <v>1</v>
      </c>
      <c r="I685" s="9">
        <v>0</v>
      </c>
      <c r="J685">
        <v>1</v>
      </c>
      <c r="L685">
        <v>1735372</v>
      </c>
      <c r="M685" t="s">
        <v>7</v>
      </c>
      <c r="N685" t="s">
        <v>13</v>
      </c>
      <c r="O685" s="9">
        <v>0</v>
      </c>
      <c r="P685">
        <v>1734773</v>
      </c>
      <c r="Q685" t="s">
        <v>116</v>
      </c>
      <c r="S685">
        <v>3.63</v>
      </c>
      <c r="T685" s="10" t="s">
        <v>250</v>
      </c>
      <c r="U685">
        <v>1734773</v>
      </c>
      <c r="V685">
        <v>1</v>
      </c>
      <c r="W685" t="s">
        <v>200</v>
      </c>
      <c r="X685" t="s">
        <v>137</v>
      </c>
      <c r="Y685">
        <v>3</v>
      </c>
      <c r="Z685" s="16">
        <v>-1368192.85431605</v>
      </c>
      <c r="AA685">
        <v>1</v>
      </c>
      <c r="AB685" s="10">
        <v>-1368192.85431605</v>
      </c>
      <c r="AC685" t="s">
        <v>122</v>
      </c>
      <c r="AD685" t="s">
        <v>109</v>
      </c>
      <c r="AE685" t="s">
        <v>133</v>
      </c>
      <c r="AF685" t="s">
        <v>121</v>
      </c>
      <c r="AG685" t="s">
        <v>109</v>
      </c>
      <c r="AH685" t="s">
        <v>109</v>
      </c>
      <c r="AI685">
        <v>0.32</v>
      </c>
      <c r="AJ685">
        <v>-4156535253.6199899</v>
      </c>
      <c r="AK685">
        <v>3.95</v>
      </c>
      <c r="AL685" t="s">
        <v>7</v>
      </c>
      <c r="AM685" t="s">
        <v>122</v>
      </c>
      <c r="AN685" s="9">
        <v>0</v>
      </c>
      <c r="AO685" t="s">
        <v>120</v>
      </c>
      <c r="AP685" t="s">
        <v>7</v>
      </c>
      <c r="AQ685">
        <v>1</v>
      </c>
      <c r="AR685">
        <v>1</v>
      </c>
      <c r="AS685" t="s">
        <v>133</v>
      </c>
      <c r="AT685" t="s">
        <v>123</v>
      </c>
      <c r="AU685" t="s">
        <v>350</v>
      </c>
      <c r="AV685" t="s">
        <v>439</v>
      </c>
      <c r="AW685" t="s">
        <v>7</v>
      </c>
      <c r="AX685" t="s">
        <v>122</v>
      </c>
      <c r="AY685" t="s">
        <v>109</v>
      </c>
      <c r="BA685">
        <v>-1368192.8543159999</v>
      </c>
      <c r="BB685" t="s">
        <v>120</v>
      </c>
      <c r="BC685">
        <v>0</v>
      </c>
      <c r="BD685" t="s">
        <v>440</v>
      </c>
      <c r="BE685" t="s">
        <v>125</v>
      </c>
      <c r="BF685">
        <v>1</v>
      </c>
      <c r="BG685">
        <v>19717</v>
      </c>
      <c r="BH685">
        <v>1005199</v>
      </c>
      <c r="BI685" t="s">
        <v>109</v>
      </c>
      <c r="BJ685" t="s">
        <v>126</v>
      </c>
      <c r="BL685" t="s">
        <v>127</v>
      </c>
      <c r="BM685" t="s">
        <v>128</v>
      </c>
      <c r="BN685" t="s">
        <v>129</v>
      </c>
      <c r="BO685">
        <v>85948</v>
      </c>
      <c r="BQ685">
        <v>0</v>
      </c>
      <c r="BR685">
        <v>758426</v>
      </c>
      <c r="BS685" t="s">
        <v>130</v>
      </c>
      <c r="BT685">
        <v>0</v>
      </c>
      <c r="BU685" t="s">
        <v>109</v>
      </c>
      <c r="BV685">
        <v>0</v>
      </c>
      <c r="BW685">
        <v>3.95</v>
      </c>
      <c r="BX685" t="s">
        <v>520</v>
      </c>
      <c r="BY685" t="s">
        <v>254</v>
      </c>
      <c r="BZ685" t="s">
        <v>109</v>
      </c>
      <c r="CA685" t="s">
        <v>132</v>
      </c>
      <c r="CD685" t="s">
        <v>109</v>
      </c>
      <c r="CE685" t="s">
        <v>133</v>
      </c>
      <c r="CF685" t="s">
        <v>172</v>
      </c>
      <c r="CG685" t="s">
        <v>135</v>
      </c>
      <c r="CI685" t="s">
        <v>165</v>
      </c>
      <c r="CJ685" t="s">
        <v>155</v>
      </c>
      <c r="CM685" t="s">
        <v>7</v>
      </c>
    </row>
    <row r="686" spans="1:91">
      <c r="A686" t="s">
        <v>109</v>
      </c>
      <c r="B686" t="s">
        <v>174</v>
      </c>
      <c r="C686" t="s">
        <v>175</v>
      </c>
      <c r="D686" t="s">
        <v>197</v>
      </c>
      <c r="E686" t="s">
        <v>349</v>
      </c>
      <c r="F686" t="s">
        <v>113</v>
      </c>
      <c r="G686" t="s">
        <v>109</v>
      </c>
      <c r="H686">
        <v>1</v>
      </c>
      <c r="I686" s="9">
        <v>0</v>
      </c>
      <c r="J686">
        <v>1</v>
      </c>
      <c r="L686">
        <v>1747072</v>
      </c>
      <c r="M686" t="s">
        <v>7</v>
      </c>
      <c r="N686" t="s">
        <v>438</v>
      </c>
      <c r="O686" s="9">
        <v>0</v>
      </c>
      <c r="P686">
        <v>1754719</v>
      </c>
      <c r="Q686" t="s">
        <v>116</v>
      </c>
      <c r="S686">
        <v>3.63</v>
      </c>
      <c r="T686" s="10" t="s">
        <v>250</v>
      </c>
      <c r="U686">
        <v>1754719</v>
      </c>
      <c r="V686">
        <v>1</v>
      </c>
      <c r="W686" t="s">
        <v>200</v>
      </c>
      <c r="X686" t="s">
        <v>119</v>
      </c>
      <c r="Y686">
        <v>3</v>
      </c>
      <c r="Z686" s="16">
        <v>45327.800444109998</v>
      </c>
      <c r="AA686">
        <v>1</v>
      </c>
      <c r="AB686" s="10">
        <v>45327.800444109998</v>
      </c>
      <c r="AC686" t="s">
        <v>122</v>
      </c>
      <c r="AD686" t="s">
        <v>109</v>
      </c>
      <c r="AE686" t="s">
        <v>133</v>
      </c>
      <c r="AF686" t="s">
        <v>121</v>
      </c>
      <c r="AG686" t="s">
        <v>109</v>
      </c>
      <c r="AH686" t="s">
        <v>109</v>
      </c>
      <c r="AI686">
        <v>0.32</v>
      </c>
      <c r="AJ686">
        <v>137704710.21000001</v>
      </c>
      <c r="AK686">
        <v>3.95</v>
      </c>
      <c r="AL686" t="s">
        <v>7</v>
      </c>
      <c r="AM686" t="s">
        <v>122</v>
      </c>
      <c r="AN686" s="9">
        <v>0</v>
      </c>
      <c r="AO686" t="s">
        <v>120</v>
      </c>
      <c r="AP686" t="s">
        <v>7</v>
      </c>
      <c r="AQ686">
        <v>1</v>
      </c>
      <c r="AR686">
        <v>1</v>
      </c>
      <c r="AS686" t="s">
        <v>133</v>
      </c>
      <c r="AT686" t="s">
        <v>123</v>
      </c>
      <c r="AU686" t="s">
        <v>350</v>
      </c>
      <c r="AV686" t="s">
        <v>439</v>
      </c>
      <c r="AW686" t="s">
        <v>7</v>
      </c>
      <c r="AX686" t="s">
        <v>122</v>
      </c>
      <c r="AY686" t="s">
        <v>109</v>
      </c>
      <c r="BA686">
        <v>45327.800444</v>
      </c>
      <c r="BB686" t="s">
        <v>120</v>
      </c>
      <c r="BC686">
        <v>0</v>
      </c>
      <c r="BD686" t="s">
        <v>440</v>
      </c>
      <c r="BE686" t="s">
        <v>125</v>
      </c>
      <c r="BF686">
        <v>1</v>
      </c>
      <c r="BG686">
        <v>19717</v>
      </c>
      <c r="BH686">
        <v>1005199</v>
      </c>
      <c r="BI686" t="s">
        <v>109</v>
      </c>
      <c r="BJ686" t="s">
        <v>126</v>
      </c>
      <c r="BL686" t="s">
        <v>127</v>
      </c>
      <c r="BM686" t="s">
        <v>128</v>
      </c>
      <c r="BN686" t="s">
        <v>129</v>
      </c>
      <c r="BO686">
        <v>85948</v>
      </c>
      <c r="BQ686">
        <v>0</v>
      </c>
      <c r="BR686">
        <v>758412</v>
      </c>
      <c r="BS686" t="s">
        <v>130</v>
      </c>
      <c r="BT686">
        <v>0</v>
      </c>
      <c r="BU686" t="s">
        <v>109</v>
      </c>
      <c r="BV686">
        <v>0</v>
      </c>
      <c r="BW686">
        <v>3.95</v>
      </c>
      <c r="BX686" t="s">
        <v>445</v>
      </c>
      <c r="BY686" t="s">
        <v>254</v>
      </c>
      <c r="BZ686" t="s">
        <v>109</v>
      </c>
      <c r="CA686" t="s">
        <v>149</v>
      </c>
      <c r="CD686" t="s">
        <v>109</v>
      </c>
      <c r="CE686" t="s">
        <v>133</v>
      </c>
      <c r="CF686" t="s">
        <v>172</v>
      </c>
      <c r="CG686" t="s">
        <v>135</v>
      </c>
      <c r="CI686" t="s">
        <v>441</v>
      </c>
      <c r="CJ686" t="s">
        <v>155</v>
      </c>
      <c r="CM686" t="s">
        <v>7</v>
      </c>
    </row>
    <row r="687" spans="1:91">
      <c r="A687" t="s">
        <v>109</v>
      </c>
      <c r="B687" t="s">
        <v>174</v>
      </c>
      <c r="C687" t="s">
        <v>175</v>
      </c>
      <c r="D687" t="s">
        <v>197</v>
      </c>
      <c r="E687" t="s">
        <v>349</v>
      </c>
      <c r="F687" t="s">
        <v>113</v>
      </c>
      <c r="G687" t="s">
        <v>109</v>
      </c>
      <c r="H687">
        <v>1</v>
      </c>
      <c r="I687" s="9">
        <v>0</v>
      </c>
      <c r="J687">
        <v>1</v>
      </c>
      <c r="L687">
        <v>1747070</v>
      </c>
      <c r="M687" t="s">
        <v>7</v>
      </c>
      <c r="N687" t="s">
        <v>438</v>
      </c>
      <c r="O687" s="9">
        <v>0</v>
      </c>
      <c r="P687">
        <v>1754717</v>
      </c>
      <c r="Q687" t="s">
        <v>116</v>
      </c>
      <c r="S687">
        <v>3.63</v>
      </c>
      <c r="T687" s="10" t="s">
        <v>250</v>
      </c>
      <c r="U687">
        <v>1754717</v>
      </c>
      <c r="V687">
        <v>1</v>
      </c>
      <c r="W687" t="s">
        <v>200</v>
      </c>
      <c r="X687" t="s">
        <v>119</v>
      </c>
      <c r="Y687">
        <v>3</v>
      </c>
      <c r="Z687" s="16">
        <v>299643.01273005002</v>
      </c>
      <c r="AA687">
        <v>1</v>
      </c>
      <c r="AB687" s="10">
        <v>299643.01273005002</v>
      </c>
      <c r="AC687" t="s">
        <v>122</v>
      </c>
      <c r="AD687" t="s">
        <v>109</v>
      </c>
      <c r="AE687" t="s">
        <v>133</v>
      </c>
      <c r="AF687" t="s">
        <v>121</v>
      </c>
      <c r="AG687" t="s">
        <v>109</v>
      </c>
      <c r="AH687" t="s">
        <v>109</v>
      </c>
      <c r="AI687">
        <v>0.32</v>
      </c>
      <c r="AJ687">
        <v>910307886.77518499</v>
      </c>
      <c r="AK687">
        <v>3.95</v>
      </c>
      <c r="AL687" t="s">
        <v>7</v>
      </c>
      <c r="AM687" t="s">
        <v>122</v>
      </c>
      <c r="AN687" s="9">
        <v>0</v>
      </c>
      <c r="AO687" t="s">
        <v>120</v>
      </c>
      <c r="AP687" t="s">
        <v>7</v>
      </c>
      <c r="AQ687">
        <v>1</v>
      </c>
      <c r="AR687">
        <v>1</v>
      </c>
      <c r="AS687" t="s">
        <v>133</v>
      </c>
      <c r="AT687" t="s">
        <v>123</v>
      </c>
      <c r="AU687" t="s">
        <v>350</v>
      </c>
      <c r="AV687" t="s">
        <v>439</v>
      </c>
      <c r="AW687" t="s">
        <v>7</v>
      </c>
      <c r="AX687" t="s">
        <v>122</v>
      </c>
      <c r="AY687" t="s">
        <v>109</v>
      </c>
      <c r="BA687">
        <v>299643.01273000002</v>
      </c>
      <c r="BB687" t="s">
        <v>120</v>
      </c>
      <c r="BC687">
        <v>0</v>
      </c>
      <c r="BD687" t="s">
        <v>440</v>
      </c>
      <c r="BE687" t="s">
        <v>125</v>
      </c>
      <c r="BF687">
        <v>1</v>
      </c>
      <c r="BG687">
        <v>19717</v>
      </c>
      <c r="BH687">
        <v>1005199</v>
      </c>
      <c r="BI687" t="s">
        <v>109</v>
      </c>
      <c r="BJ687" t="s">
        <v>126</v>
      </c>
      <c r="BL687" t="s">
        <v>127</v>
      </c>
      <c r="BM687" t="s">
        <v>128</v>
      </c>
      <c r="BN687" t="s">
        <v>129</v>
      </c>
      <c r="BO687">
        <v>85948</v>
      </c>
      <c r="BQ687">
        <v>0</v>
      </c>
      <c r="BR687">
        <v>758407</v>
      </c>
      <c r="BS687" t="s">
        <v>130</v>
      </c>
      <c r="BT687">
        <v>0</v>
      </c>
      <c r="BU687" t="s">
        <v>109</v>
      </c>
      <c r="BV687">
        <v>0</v>
      </c>
      <c r="BW687">
        <v>3.95</v>
      </c>
      <c r="BX687" t="s">
        <v>347</v>
      </c>
      <c r="BY687" t="s">
        <v>254</v>
      </c>
      <c r="BZ687" t="s">
        <v>109</v>
      </c>
      <c r="CA687" t="s">
        <v>149</v>
      </c>
      <c r="CD687" t="s">
        <v>109</v>
      </c>
      <c r="CE687" t="s">
        <v>133</v>
      </c>
      <c r="CF687" t="s">
        <v>172</v>
      </c>
      <c r="CG687" t="s">
        <v>135</v>
      </c>
      <c r="CI687" t="s">
        <v>441</v>
      </c>
      <c r="CJ687" t="s">
        <v>155</v>
      </c>
      <c r="CM687" t="s">
        <v>7</v>
      </c>
    </row>
    <row r="688" spans="1:91">
      <c r="A688" t="s">
        <v>109</v>
      </c>
      <c r="B688" t="s">
        <v>156</v>
      </c>
      <c r="C688" t="s">
        <v>111</v>
      </c>
      <c r="D688" t="s">
        <v>157</v>
      </c>
      <c r="E688" t="s">
        <v>158</v>
      </c>
      <c r="F688" t="s">
        <v>159</v>
      </c>
      <c r="G688" t="s">
        <v>109</v>
      </c>
      <c r="H688">
        <v>1</v>
      </c>
      <c r="I688" s="9">
        <v>0</v>
      </c>
      <c r="J688">
        <v>1</v>
      </c>
      <c r="L688">
        <v>1735307</v>
      </c>
      <c r="M688" t="s">
        <v>7</v>
      </c>
      <c r="N688" t="s">
        <v>13</v>
      </c>
      <c r="O688" s="9">
        <v>0</v>
      </c>
      <c r="P688">
        <v>1734708</v>
      </c>
      <c r="S688" s="9">
        <v>0</v>
      </c>
      <c r="T688" s="10" t="s">
        <v>161</v>
      </c>
      <c r="U688">
        <v>1734708</v>
      </c>
      <c r="V688">
        <v>1</v>
      </c>
      <c r="X688" t="s">
        <v>119</v>
      </c>
      <c r="Y688">
        <v>0</v>
      </c>
      <c r="Z688" s="16">
        <v>1967232219</v>
      </c>
      <c r="AA688">
        <v>1</v>
      </c>
      <c r="AB688" s="15">
        <v>1967232219</v>
      </c>
      <c r="AC688" t="s">
        <v>120</v>
      </c>
      <c r="AF688" t="s">
        <v>146</v>
      </c>
      <c r="AI688">
        <v>0</v>
      </c>
      <c r="AJ688" s="9">
        <v>0</v>
      </c>
      <c r="AK688" s="9">
        <v>0</v>
      </c>
      <c r="AL688" t="s">
        <v>7</v>
      </c>
      <c r="AM688" t="s">
        <v>120</v>
      </c>
      <c r="AN688" s="9">
        <v>0</v>
      </c>
      <c r="AO688" t="s">
        <v>122</v>
      </c>
      <c r="AQ688">
        <v>0</v>
      </c>
      <c r="AR688" s="9">
        <v>0</v>
      </c>
      <c r="AT688" t="s">
        <v>123</v>
      </c>
      <c r="AU688" t="s">
        <v>157</v>
      </c>
      <c r="AX688" t="s">
        <v>122</v>
      </c>
      <c r="BA688">
        <v>0</v>
      </c>
      <c r="BB688" t="s">
        <v>120</v>
      </c>
      <c r="BC688">
        <v>0</v>
      </c>
      <c r="BD688" t="s">
        <v>440</v>
      </c>
      <c r="BE688" t="s">
        <v>125</v>
      </c>
      <c r="BF688">
        <v>1</v>
      </c>
      <c r="BG688">
        <v>19717</v>
      </c>
      <c r="BH688">
        <v>1005199</v>
      </c>
      <c r="BI688" t="s">
        <v>109</v>
      </c>
      <c r="BJ688" t="s">
        <v>126</v>
      </c>
      <c r="BL688" t="s">
        <v>127</v>
      </c>
      <c r="BM688" t="s">
        <v>128</v>
      </c>
      <c r="BN688" t="s">
        <v>129</v>
      </c>
      <c r="BO688">
        <v>85948</v>
      </c>
      <c r="BQ688">
        <v>1411</v>
      </c>
      <c r="BR688">
        <v>1002765</v>
      </c>
      <c r="BS688" t="s">
        <v>130</v>
      </c>
      <c r="BT688">
        <v>0</v>
      </c>
      <c r="BU688" t="s">
        <v>109</v>
      </c>
      <c r="BV688">
        <v>0</v>
      </c>
      <c r="BW688" s="9">
        <v>0</v>
      </c>
      <c r="BX688" t="s">
        <v>163</v>
      </c>
      <c r="BZ688" t="s">
        <v>109</v>
      </c>
      <c r="CA688" t="s">
        <v>132</v>
      </c>
      <c r="CD688" t="s">
        <v>109</v>
      </c>
      <c r="CF688" t="s">
        <v>161</v>
      </c>
      <c r="CG688" t="s">
        <v>152</v>
      </c>
      <c r="CI688" t="s">
        <v>165</v>
      </c>
      <c r="CM688" t="s">
        <v>7</v>
      </c>
    </row>
    <row r="689" spans="1:92">
      <c r="A689" t="s">
        <v>109</v>
      </c>
      <c r="B689" t="s">
        <v>156</v>
      </c>
      <c r="C689" t="s">
        <v>175</v>
      </c>
      <c r="F689" t="s">
        <v>185</v>
      </c>
      <c r="G689" t="s">
        <v>109</v>
      </c>
      <c r="H689">
        <v>1</v>
      </c>
      <c r="I689" s="9">
        <v>0</v>
      </c>
      <c r="J689">
        <v>1</v>
      </c>
      <c r="L689">
        <v>1738060</v>
      </c>
      <c r="M689" t="s">
        <v>7</v>
      </c>
      <c r="N689" t="s">
        <v>186</v>
      </c>
      <c r="O689" s="9">
        <v>0</v>
      </c>
      <c r="P689">
        <v>1738055</v>
      </c>
      <c r="S689" s="9">
        <v>0</v>
      </c>
      <c r="T689" s="10" t="s">
        <v>161</v>
      </c>
      <c r="U689">
        <v>1738055</v>
      </c>
      <c r="V689">
        <v>1</v>
      </c>
      <c r="X689" t="s">
        <v>119</v>
      </c>
      <c r="Y689">
        <v>0</v>
      </c>
      <c r="Z689" s="16">
        <v>83442.850000000006</v>
      </c>
      <c r="AA689">
        <v>1</v>
      </c>
      <c r="AB689" s="10">
        <v>83442.850000000006</v>
      </c>
      <c r="AC689" t="s">
        <v>120</v>
      </c>
      <c r="AF689" t="s">
        <v>121</v>
      </c>
      <c r="AI689">
        <v>0</v>
      </c>
      <c r="AJ689" s="9">
        <v>0</v>
      </c>
      <c r="AK689" s="9">
        <v>0</v>
      </c>
      <c r="AL689" t="s">
        <v>7</v>
      </c>
      <c r="AM689" t="s">
        <v>120</v>
      </c>
      <c r="AN689" s="9">
        <v>0</v>
      </c>
      <c r="AO689" t="s">
        <v>122</v>
      </c>
      <c r="AQ689">
        <v>0</v>
      </c>
      <c r="AR689" s="9">
        <v>0</v>
      </c>
      <c r="AT689" t="s">
        <v>123</v>
      </c>
      <c r="AX689" t="s">
        <v>122</v>
      </c>
      <c r="BA689">
        <v>0</v>
      </c>
      <c r="BB689" t="s">
        <v>120</v>
      </c>
      <c r="BC689">
        <v>0</v>
      </c>
      <c r="BD689" t="s">
        <v>440</v>
      </c>
      <c r="BE689" t="s">
        <v>125</v>
      </c>
      <c r="BF689">
        <v>1</v>
      </c>
      <c r="BG689">
        <v>19717</v>
      </c>
      <c r="BH689">
        <v>1005199</v>
      </c>
      <c r="BI689" t="s">
        <v>109</v>
      </c>
      <c r="BJ689" t="s">
        <v>126</v>
      </c>
      <c r="BL689" t="s">
        <v>127</v>
      </c>
      <c r="BM689" t="s">
        <v>128</v>
      </c>
      <c r="BN689" t="s">
        <v>129</v>
      </c>
      <c r="BO689">
        <v>85948</v>
      </c>
      <c r="BQ689">
        <v>0</v>
      </c>
      <c r="BR689">
        <v>990880</v>
      </c>
      <c r="BS689" t="s">
        <v>130</v>
      </c>
      <c r="BT689">
        <v>0</v>
      </c>
      <c r="BU689" t="s">
        <v>446</v>
      </c>
      <c r="BV689">
        <v>0</v>
      </c>
      <c r="BW689" s="9">
        <v>0</v>
      </c>
      <c r="BX689" t="s">
        <v>190</v>
      </c>
      <c r="BZ689" t="s">
        <v>447</v>
      </c>
      <c r="CA689" t="s">
        <v>132</v>
      </c>
      <c r="CD689" t="s">
        <v>446</v>
      </c>
      <c r="CF689" t="s">
        <v>161</v>
      </c>
      <c r="CG689" t="s">
        <v>135</v>
      </c>
      <c r="CI689" t="s">
        <v>192</v>
      </c>
      <c r="CM689" t="s">
        <v>7</v>
      </c>
    </row>
    <row r="690" spans="1:92">
      <c r="A690" t="s">
        <v>109</v>
      </c>
      <c r="B690" t="s">
        <v>156</v>
      </c>
      <c r="C690" t="s">
        <v>175</v>
      </c>
      <c r="F690" t="s">
        <v>185</v>
      </c>
      <c r="G690" t="s">
        <v>109</v>
      </c>
      <c r="H690">
        <v>1</v>
      </c>
      <c r="I690" s="9">
        <v>0</v>
      </c>
      <c r="J690">
        <v>1</v>
      </c>
      <c r="L690">
        <v>1736899</v>
      </c>
      <c r="M690" t="s">
        <v>7</v>
      </c>
      <c r="N690" t="s">
        <v>186</v>
      </c>
      <c r="O690" s="9">
        <v>0</v>
      </c>
      <c r="P690">
        <v>1736894</v>
      </c>
      <c r="S690" s="9">
        <v>0</v>
      </c>
      <c r="T690" s="10" t="s">
        <v>161</v>
      </c>
      <c r="U690">
        <v>1736894</v>
      </c>
      <c r="V690">
        <v>1</v>
      </c>
      <c r="X690" t="s">
        <v>119</v>
      </c>
      <c r="Y690">
        <v>0</v>
      </c>
      <c r="Z690" s="16">
        <v>16408.009999999998</v>
      </c>
      <c r="AA690">
        <v>1</v>
      </c>
      <c r="AB690" s="10">
        <v>16408.009999999998</v>
      </c>
      <c r="AC690" t="s">
        <v>120</v>
      </c>
      <c r="AF690" t="s">
        <v>121</v>
      </c>
      <c r="AI690">
        <v>0</v>
      </c>
      <c r="AJ690" s="9">
        <v>0</v>
      </c>
      <c r="AK690" s="9">
        <v>0</v>
      </c>
      <c r="AL690" t="s">
        <v>7</v>
      </c>
      <c r="AM690" t="s">
        <v>120</v>
      </c>
      <c r="AN690" s="9">
        <v>0</v>
      </c>
      <c r="AO690" t="s">
        <v>122</v>
      </c>
      <c r="AQ690">
        <v>0</v>
      </c>
      <c r="AR690" s="9">
        <v>0</v>
      </c>
      <c r="AT690" t="s">
        <v>123</v>
      </c>
      <c r="AX690" t="s">
        <v>122</v>
      </c>
      <c r="BA690">
        <v>0</v>
      </c>
      <c r="BB690" t="s">
        <v>120</v>
      </c>
      <c r="BC690">
        <v>0</v>
      </c>
      <c r="BD690" t="s">
        <v>440</v>
      </c>
      <c r="BE690" t="s">
        <v>125</v>
      </c>
      <c r="BF690">
        <v>1</v>
      </c>
      <c r="BG690">
        <v>19717</v>
      </c>
      <c r="BH690">
        <v>1005199</v>
      </c>
      <c r="BI690" t="s">
        <v>109</v>
      </c>
      <c r="BJ690" t="s">
        <v>126</v>
      </c>
      <c r="BL690" t="s">
        <v>127</v>
      </c>
      <c r="BM690" t="s">
        <v>128</v>
      </c>
      <c r="BN690" t="s">
        <v>129</v>
      </c>
      <c r="BO690">
        <v>85948</v>
      </c>
      <c r="BQ690">
        <v>0</v>
      </c>
      <c r="BR690">
        <v>986378</v>
      </c>
      <c r="BS690" t="s">
        <v>130</v>
      </c>
      <c r="BT690">
        <v>0</v>
      </c>
      <c r="BU690" t="s">
        <v>705</v>
      </c>
      <c r="BV690">
        <v>0</v>
      </c>
      <c r="BW690" s="9">
        <v>0</v>
      </c>
      <c r="BX690" t="s">
        <v>190</v>
      </c>
      <c r="BZ690" t="s">
        <v>706</v>
      </c>
      <c r="CA690" t="s">
        <v>132</v>
      </c>
      <c r="CD690" t="s">
        <v>705</v>
      </c>
      <c r="CF690" t="s">
        <v>161</v>
      </c>
      <c r="CG690" t="s">
        <v>135</v>
      </c>
      <c r="CI690" t="s">
        <v>192</v>
      </c>
      <c r="CM690" t="s">
        <v>7</v>
      </c>
    </row>
    <row r="691" spans="1:92">
      <c r="A691" t="s">
        <v>109</v>
      </c>
      <c r="B691" t="s">
        <v>156</v>
      </c>
      <c r="C691" t="s">
        <v>175</v>
      </c>
      <c r="F691" t="s">
        <v>185</v>
      </c>
      <c r="G691" t="s">
        <v>109</v>
      </c>
      <c r="H691">
        <v>1</v>
      </c>
      <c r="I691" s="9">
        <v>0</v>
      </c>
      <c r="J691">
        <v>1</v>
      </c>
      <c r="L691">
        <v>1735734</v>
      </c>
      <c r="M691" t="s">
        <v>7</v>
      </c>
      <c r="N691" t="s">
        <v>186</v>
      </c>
      <c r="O691" s="9">
        <v>0</v>
      </c>
      <c r="P691">
        <v>1735189</v>
      </c>
      <c r="S691" s="9">
        <v>0</v>
      </c>
      <c r="T691" s="10" t="s">
        <v>161</v>
      </c>
      <c r="U691">
        <v>1735189</v>
      </c>
      <c r="V691">
        <v>1</v>
      </c>
      <c r="X691" t="s">
        <v>119</v>
      </c>
      <c r="Y691">
        <v>0</v>
      </c>
      <c r="Z691" s="16">
        <v>4657.5</v>
      </c>
      <c r="AA691">
        <v>1</v>
      </c>
      <c r="AB691" s="10">
        <v>4657.5</v>
      </c>
      <c r="AC691" t="s">
        <v>120</v>
      </c>
      <c r="AF691" t="s">
        <v>121</v>
      </c>
      <c r="AI691">
        <v>0</v>
      </c>
      <c r="AJ691" s="9">
        <v>0</v>
      </c>
      <c r="AK691" s="9">
        <v>0</v>
      </c>
      <c r="AL691" t="s">
        <v>7</v>
      </c>
      <c r="AM691" t="s">
        <v>120</v>
      </c>
      <c r="AN691" s="9">
        <v>0</v>
      </c>
      <c r="AO691" t="s">
        <v>122</v>
      </c>
      <c r="AQ691">
        <v>0</v>
      </c>
      <c r="AR691" s="9">
        <v>0</v>
      </c>
      <c r="AT691" t="s">
        <v>123</v>
      </c>
      <c r="AX691" t="s">
        <v>122</v>
      </c>
      <c r="BA691">
        <v>0</v>
      </c>
      <c r="BB691" t="s">
        <v>120</v>
      </c>
      <c r="BC691">
        <v>0</v>
      </c>
      <c r="BD691" t="s">
        <v>440</v>
      </c>
      <c r="BE691" t="s">
        <v>125</v>
      </c>
      <c r="BF691">
        <v>1</v>
      </c>
      <c r="BG691">
        <v>19717</v>
      </c>
      <c r="BH691">
        <v>1005199</v>
      </c>
      <c r="BI691" t="s">
        <v>109</v>
      </c>
      <c r="BJ691" t="s">
        <v>126</v>
      </c>
      <c r="BL691" t="s">
        <v>127</v>
      </c>
      <c r="BM691" t="s">
        <v>128</v>
      </c>
      <c r="BN691" t="s">
        <v>129</v>
      </c>
      <c r="BO691">
        <v>85948</v>
      </c>
      <c r="BQ691">
        <v>0</v>
      </c>
      <c r="BR691">
        <v>983357</v>
      </c>
      <c r="BS691" t="s">
        <v>130</v>
      </c>
      <c r="BT691">
        <v>0</v>
      </c>
      <c r="BU691" t="s">
        <v>707</v>
      </c>
      <c r="BV691">
        <v>0</v>
      </c>
      <c r="BW691" s="9">
        <v>0</v>
      </c>
      <c r="BX691" t="s">
        <v>190</v>
      </c>
      <c r="BZ691" t="s">
        <v>708</v>
      </c>
      <c r="CA691" t="s">
        <v>132</v>
      </c>
      <c r="CD691" t="s">
        <v>707</v>
      </c>
      <c r="CF691" t="s">
        <v>161</v>
      </c>
      <c r="CG691" t="s">
        <v>135</v>
      </c>
      <c r="CI691" t="s">
        <v>192</v>
      </c>
      <c r="CM691" t="s">
        <v>7</v>
      </c>
    </row>
    <row r="692" spans="1:92">
      <c r="A692" t="s">
        <v>109</v>
      </c>
      <c r="B692" t="s">
        <v>156</v>
      </c>
      <c r="C692" t="s">
        <v>175</v>
      </c>
      <c r="F692" t="s">
        <v>185</v>
      </c>
      <c r="G692" t="s">
        <v>109</v>
      </c>
      <c r="H692">
        <v>1</v>
      </c>
      <c r="I692" s="9">
        <v>0</v>
      </c>
      <c r="J692">
        <v>1</v>
      </c>
      <c r="L692">
        <v>1735796</v>
      </c>
      <c r="M692" t="s">
        <v>187</v>
      </c>
      <c r="N692" t="s">
        <v>186</v>
      </c>
      <c r="O692" s="9">
        <v>0</v>
      </c>
      <c r="P692">
        <v>1735277</v>
      </c>
      <c r="S692" s="9">
        <v>0</v>
      </c>
      <c r="T692" s="10" t="s">
        <v>161</v>
      </c>
      <c r="U692">
        <v>1735277</v>
      </c>
      <c r="V692">
        <v>1</v>
      </c>
      <c r="X692" t="s">
        <v>119</v>
      </c>
      <c r="Y692">
        <v>0</v>
      </c>
      <c r="Z692" s="16">
        <v>1065.0999999999999</v>
      </c>
      <c r="AA692">
        <v>1</v>
      </c>
      <c r="AB692" s="10">
        <v>1065.0999999999999</v>
      </c>
      <c r="AC692" t="s">
        <v>120</v>
      </c>
      <c r="AF692" t="s">
        <v>121</v>
      </c>
      <c r="AI692">
        <v>0</v>
      </c>
      <c r="AJ692" s="9">
        <v>0</v>
      </c>
      <c r="AK692" s="9">
        <v>0</v>
      </c>
      <c r="AL692" t="s">
        <v>7</v>
      </c>
      <c r="AM692" t="s">
        <v>120</v>
      </c>
      <c r="AN692" s="9">
        <v>0</v>
      </c>
      <c r="AO692" t="s">
        <v>122</v>
      </c>
      <c r="AQ692">
        <v>0</v>
      </c>
      <c r="AR692" s="9">
        <v>0</v>
      </c>
      <c r="AT692" t="s">
        <v>123</v>
      </c>
      <c r="AX692" t="s">
        <v>122</v>
      </c>
      <c r="BA692">
        <v>0</v>
      </c>
      <c r="BB692" t="s">
        <v>120</v>
      </c>
      <c r="BC692">
        <v>0</v>
      </c>
      <c r="BD692" t="s">
        <v>440</v>
      </c>
      <c r="BE692" t="s">
        <v>125</v>
      </c>
      <c r="BF692">
        <v>1</v>
      </c>
      <c r="BG692">
        <v>19717</v>
      </c>
      <c r="BH692">
        <v>1005199</v>
      </c>
      <c r="BI692" t="s">
        <v>109</v>
      </c>
      <c r="BJ692" t="s">
        <v>126</v>
      </c>
      <c r="BL692" t="s">
        <v>127</v>
      </c>
      <c r="BM692" t="s">
        <v>128</v>
      </c>
      <c r="BN692" t="s">
        <v>129</v>
      </c>
      <c r="BO692">
        <v>85948</v>
      </c>
      <c r="BQ692">
        <v>0</v>
      </c>
      <c r="BR692">
        <v>652446</v>
      </c>
      <c r="BS692" t="s">
        <v>130</v>
      </c>
      <c r="BT692">
        <v>0</v>
      </c>
      <c r="BU692" t="s">
        <v>246</v>
      </c>
      <c r="BV692">
        <v>0</v>
      </c>
      <c r="BW692" s="9">
        <v>0</v>
      </c>
      <c r="BX692" t="s">
        <v>190</v>
      </c>
      <c r="BZ692" t="s">
        <v>247</v>
      </c>
      <c r="CA692" t="s">
        <v>132</v>
      </c>
      <c r="CD692" t="s">
        <v>246</v>
      </c>
      <c r="CF692" t="s">
        <v>161</v>
      </c>
      <c r="CG692" t="s">
        <v>135</v>
      </c>
      <c r="CI692" t="s">
        <v>192</v>
      </c>
      <c r="CM692" t="s">
        <v>187</v>
      </c>
    </row>
    <row r="693" spans="1:92">
      <c r="A693" t="s">
        <v>109</v>
      </c>
      <c r="B693" t="s">
        <v>156</v>
      </c>
      <c r="C693" t="s">
        <v>175</v>
      </c>
      <c r="F693" t="s">
        <v>185</v>
      </c>
      <c r="G693" t="s">
        <v>109</v>
      </c>
      <c r="H693">
        <v>1</v>
      </c>
      <c r="I693" s="9">
        <v>0</v>
      </c>
      <c r="J693">
        <v>1</v>
      </c>
      <c r="L693">
        <v>1735593</v>
      </c>
      <c r="M693" t="s">
        <v>187</v>
      </c>
      <c r="N693" t="s">
        <v>186</v>
      </c>
      <c r="O693" s="9">
        <v>0</v>
      </c>
      <c r="P693">
        <v>1735004</v>
      </c>
      <c r="S693" s="9">
        <v>0</v>
      </c>
      <c r="T693" s="10" t="s">
        <v>161</v>
      </c>
      <c r="U693">
        <v>1735004</v>
      </c>
      <c r="V693">
        <v>1</v>
      </c>
      <c r="X693" t="s">
        <v>119</v>
      </c>
      <c r="Y693">
        <v>0</v>
      </c>
      <c r="Z693" s="16">
        <v>112451.67</v>
      </c>
      <c r="AA693">
        <v>1</v>
      </c>
      <c r="AB693" s="10">
        <v>112451.67</v>
      </c>
      <c r="AC693" t="s">
        <v>120</v>
      </c>
      <c r="AF693" t="s">
        <v>121</v>
      </c>
      <c r="AI693">
        <v>0</v>
      </c>
      <c r="AJ693" s="9">
        <v>0</v>
      </c>
      <c r="AK693" s="9">
        <v>0</v>
      </c>
      <c r="AL693" t="s">
        <v>7</v>
      </c>
      <c r="AM693" t="s">
        <v>120</v>
      </c>
      <c r="AN693" s="9">
        <v>0</v>
      </c>
      <c r="AO693" t="s">
        <v>122</v>
      </c>
      <c r="AQ693">
        <v>0</v>
      </c>
      <c r="AR693" s="9">
        <v>0</v>
      </c>
      <c r="AT693" t="s">
        <v>123</v>
      </c>
      <c r="AX693" t="s">
        <v>122</v>
      </c>
      <c r="BA693">
        <v>0</v>
      </c>
      <c r="BB693" t="s">
        <v>120</v>
      </c>
      <c r="BC693">
        <v>0</v>
      </c>
      <c r="BD693" t="s">
        <v>440</v>
      </c>
      <c r="BE693" t="s">
        <v>125</v>
      </c>
      <c r="BF693">
        <v>1</v>
      </c>
      <c r="BG693">
        <v>19717</v>
      </c>
      <c r="BH693">
        <v>1005199</v>
      </c>
      <c r="BI693" t="s">
        <v>109</v>
      </c>
      <c r="BJ693" t="s">
        <v>126</v>
      </c>
      <c r="BL693" t="s">
        <v>127</v>
      </c>
      <c r="BM693" t="s">
        <v>128</v>
      </c>
      <c r="BN693" t="s">
        <v>129</v>
      </c>
      <c r="BO693">
        <v>85948</v>
      </c>
      <c r="BQ693">
        <v>0</v>
      </c>
      <c r="BR693">
        <v>652427</v>
      </c>
      <c r="BS693" t="s">
        <v>130</v>
      </c>
      <c r="BT693">
        <v>0</v>
      </c>
      <c r="BU693" t="s">
        <v>709</v>
      </c>
      <c r="BV693">
        <v>0</v>
      </c>
      <c r="BW693" s="9">
        <v>0</v>
      </c>
      <c r="BX693" t="s">
        <v>190</v>
      </c>
      <c r="BZ693" t="s">
        <v>710</v>
      </c>
      <c r="CA693" t="s">
        <v>132</v>
      </c>
      <c r="CD693" t="s">
        <v>709</v>
      </c>
      <c r="CF693" t="s">
        <v>161</v>
      </c>
      <c r="CG693" t="s">
        <v>135</v>
      </c>
      <c r="CI693" t="s">
        <v>192</v>
      </c>
      <c r="CM693" t="s">
        <v>187</v>
      </c>
    </row>
    <row r="694" spans="1:92">
      <c r="A694" t="s">
        <v>109</v>
      </c>
      <c r="B694" t="s">
        <v>156</v>
      </c>
      <c r="C694" t="s">
        <v>175</v>
      </c>
      <c r="F694" t="s">
        <v>185</v>
      </c>
      <c r="G694" t="s">
        <v>109</v>
      </c>
      <c r="H694">
        <v>1</v>
      </c>
      <c r="I694" s="9">
        <v>0</v>
      </c>
      <c r="J694">
        <v>1</v>
      </c>
      <c r="L694">
        <v>1737456</v>
      </c>
      <c r="M694" t="s">
        <v>7</v>
      </c>
      <c r="N694" t="s">
        <v>186</v>
      </c>
      <c r="O694" s="9">
        <v>0</v>
      </c>
      <c r="P694">
        <v>1737451</v>
      </c>
      <c r="S694" s="9">
        <v>0</v>
      </c>
      <c r="T694" s="10" t="s">
        <v>161</v>
      </c>
      <c r="U694">
        <v>1737451</v>
      </c>
      <c r="V694">
        <v>1</v>
      </c>
      <c r="X694" t="s">
        <v>119</v>
      </c>
      <c r="Y694">
        <v>0</v>
      </c>
      <c r="Z694" s="16">
        <v>301835.25</v>
      </c>
      <c r="AA694">
        <v>1</v>
      </c>
      <c r="AB694" s="10">
        <v>301835.25</v>
      </c>
      <c r="AC694" t="s">
        <v>120</v>
      </c>
      <c r="AF694" t="s">
        <v>121</v>
      </c>
      <c r="AI694">
        <v>0</v>
      </c>
      <c r="AJ694" s="9">
        <v>0</v>
      </c>
      <c r="AK694" s="9">
        <v>0</v>
      </c>
      <c r="AL694" t="s">
        <v>7</v>
      </c>
      <c r="AM694" t="s">
        <v>120</v>
      </c>
      <c r="AN694" s="9">
        <v>0</v>
      </c>
      <c r="AO694" t="s">
        <v>122</v>
      </c>
      <c r="AQ694">
        <v>0</v>
      </c>
      <c r="AR694" s="9">
        <v>0</v>
      </c>
      <c r="AT694" t="s">
        <v>123</v>
      </c>
      <c r="AX694" t="s">
        <v>122</v>
      </c>
      <c r="BA694">
        <v>0</v>
      </c>
      <c r="BB694" t="s">
        <v>120</v>
      </c>
      <c r="BC694">
        <v>0</v>
      </c>
      <c r="BD694" t="s">
        <v>440</v>
      </c>
      <c r="BE694" t="s">
        <v>125</v>
      </c>
      <c r="BF694">
        <v>1</v>
      </c>
      <c r="BG694">
        <v>19717</v>
      </c>
      <c r="BH694">
        <v>1005199</v>
      </c>
      <c r="BI694" t="s">
        <v>109</v>
      </c>
      <c r="BJ694" t="s">
        <v>126</v>
      </c>
      <c r="BL694" t="s">
        <v>127</v>
      </c>
      <c r="BM694" t="s">
        <v>128</v>
      </c>
      <c r="BN694" t="s">
        <v>129</v>
      </c>
      <c r="BO694">
        <v>85948</v>
      </c>
      <c r="BQ694">
        <v>0</v>
      </c>
      <c r="BR694">
        <v>993402</v>
      </c>
      <c r="BS694" t="s">
        <v>130</v>
      </c>
      <c r="BT694">
        <v>0</v>
      </c>
      <c r="BU694" t="s">
        <v>711</v>
      </c>
      <c r="BV694">
        <v>0</v>
      </c>
      <c r="BW694" s="9">
        <v>0</v>
      </c>
      <c r="BX694" t="s">
        <v>190</v>
      </c>
      <c r="BZ694" t="s">
        <v>712</v>
      </c>
      <c r="CA694" t="s">
        <v>132</v>
      </c>
      <c r="CD694" t="s">
        <v>711</v>
      </c>
      <c r="CF694" t="s">
        <v>161</v>
      </c>
      <c r="CG694" t="s">
        <v>135</v>
      </c>
      <c r="CI694" t="s">
        <v>192</v>
      </c>
      <c r="CM694" t="s">
        <v>7</v>
      </c>
    </row>
    <row r="695" spans="1:92">
      <c r="A695" t="s">
        <v>109</v>
      </c>
      <c r="B695" t="s">
        <v>156</v>
      </c>
      <c r="C695" t="s">
        <v>175</v>
      </c>
      <c r="F695" t="s">
        <v>185</v>
      </c>
      <c r="G695" t="s">
        <v>109</v>
      </c>
      <c r="H695">
        <v>1</v>
      </c>
      <c r="I695" s="9">
        <v>0</v>
      </c>
      <c r="J695">
        <v>1</v>
      </c>
      <c r="L695">
        <v>1736049</v>
      </c>
      <c r="M695" t="s">
        <v>7</v>
      </c>
      <c r="N695" t="s">
        <v>186</v>
      </c>
      <c r="O695" s="9">
        <v>0</v>
      </c>
      <c r="P695">
        <v>1735650</v>
      </c>
      <c r="S695" s="9">
        <v>0</v>
      </c>
      <c r="T695" s="10" t="s">
        <v>161</v>
      </c>
      <c r="U695">
        <v>1735650</v>
      </c>
      <c r="V695">
        <v>1</v>
      </c>
      <c r="X695" t="s">
        <v>119</v>
      </c>
      <c r="Y695">
        <v>0</v>
      </c>
      <c r="Z695" s="16">
        <v>145056.51</v>
      </c>
      <c r="AA695">
        <v>1</v>
      </c>
      <c r="AB695" s="10">
        <v>145056.51</v>
      </c>
      <c r="AC695" t="s">
        <v>120</v>
      </c>
      <c r="AF695" t="s">
        <v>121</v>
      </c>
      <c r="AI695">
        <v>0</v>
      </c>
      <c r="AJ695" s="9">
        <v>0</v>
      </c>
      <c r="AK695" s="9">
        <v>0</v>
      </c>
      <c r="AL695" t="s">
        <v>7</v>
      </c>
      <c r="AM695" t="s">
        <v>120</v>
      </c>
      <c r="AN695" s="9">
        <v>0</v>
      </c>
      <c r="AO695" t="s">
        <v>122</v>
      </c>
      <c r="AQ695">
        <v>0</v>
      </c>
      <c r="AR695" s="9">
        <v>0</v>
      </c>
      <c r="AT695" t="s">
        <v>123</v>
      </c>
      <c r="AX695" t="s">
        <v>122</v>
      </c>
      <c r="BA695">
        <v>0</v>
      </c>
      <c r="BB695" t="s">
        <v>120</v>
      </c>
      <c r="BC695">
        <v>0</v>
      </c>
      <c r="BD695" t="s">
        <v>440</v>
      </c>
      <c r="BE695" t="s">
        <v>125</v>
      </c>
      <c r="BF695">
        <v>1</v>
      </c>
      <c r="BG695">
        <v>19717</v>
      </c>
      <c r="BH695">
        <v>1005199</v>
      </c>
      <c r="BI695" t="s">
        <v>109</v>
      </c>
      <c r="BJ695" t="s">
        <v>126</v>
      </c>
      <c r="BL695" t="s">
        <v>127</v>
      </c>
      <c r="BM695" t="s">
        <v>128</v>
      </c>
      <c r="BN695" t="s">
        <v>129</v>
      </c>
      <c r="BO695">
        <v>85948</v>
      </c>
      <c r="BQ695">
        <v>0</v>
      </c>
      <c r="BR695">
        <v>982585</v>
      </c>
      <c r="BS695" t="s">
        <v>130</v>
      </c>
      <c r="BT695">
        <v>0</v>
      </c>
      <c r="BU695" t="s">
        <v>713</v>
      </c>
      <c r="BV695">
        <v>0</v>
      </c>
      <c r="BW695" s="9">
        <v>0</v>
      </c>
      <c r="BX695" t="s">
        <v>190</v>
      </c>
      <c r="BZ695" t="s">
        <v>714</v>
      </c>
      <c r="CA695" t="s">
        <v>132</v>
      </c>
      <c r="CD695" t="s">
        <v>713</v>
      </c>
      <c r="CF695" t="s">
        <v>161</v>
      </c>
      <c r="CG695" t="s">
        <v>135</v>
      </c>
      <c r="CI695" t="s">
        <v>192</v>
      </c>
      <c r="CM695" t="s">
        <v>7</v>
      </c>
    </row>
    <row r="696" spans="1:92">
      <c r="A696" t="s">
        <v>109</v>
      </c>
      <c r="B696" t="s">
        <v>156</v>
      </c>
      <c r="C696" t="s">
        <v>175</v>
      </c>
      <c r="F696" t="s">
        <v>185</v>
      </c>
      <c r="G696" t="s">
        <v>109</v>
      </c>
      <c r="H696">
        <v>1</v>
      </c>
      <c r="I696" s="9">
        <v>0</v>
      </c>
      <c r="J696">
        <v>1</v>
      </c>
      <c r="L696">
        <v>1735695</v>
      </c>
      <c r="M696" t="s">
        <v>7</v>
      </c>
      <c r="N696" t="s">
        <v>451</v>
      </c>
      <c r="O696" s="9">
        <v>0</v>
      </c>
      <c r="P696">
        <v>1735130</v>
      </c>
      <c r="S696" s="9">
        <v>0</v>
      </c>
      <c r="T696" s="10" t="s">
        <v>161</v>
      </c>
      <c r="U696">
        <v>1735130</v>
      </c>
      <c r="V696">
        <v>1</v>
      </c>
      <c r="X696" t="s">
        <v>119</v>
      </c>
      <c r="Y696">
        <v>0</v>
      </c>
      <c r="Z696" s="16">
        <v>6462.97</v>
      </c>
      <c r="AA696">
        <v>1</v>
      </c>
      <c r="AB696" s="10">
        <v>6462.97</v>
      </c>
      <c r="AC696" t="s">
        <v>120</v>
      </c>
      <c r="AF696" t="s">
        <v>121</v>
      </c>
      <c r="AI696">
        <v>0</v>
      </c>
      <c r="AJ696" s="9">
        <v>0</v>
      </c>
      <c r="AK696" s="9">
        <v>0</v>
      </c>
      <c r="AL696" t="s">
        <v>7</v>
      </c>
      <c r="AM696" t="s">
        <v>120</v>
      </c>
      <c r="AN696" s="9">
        <v>0</v>
      </c>
      <c r="AO696" t="s">
        <v>122</v>
      </c>
      <c r="AQ696">
        <v>0</v>
      </c>
      <c r="AR696" s="9">
        <v>0</v>
      </c>
      <c r="AT696" t="s">
        <v>123</v>
      </c>
      <c r="AX696" t="s">
        <v>122</v>
      </c>
      <c r="BA696">
        <v>0</v>
      </c>
      <c r="BB696" t="s">
        <v>120</v>
      </c>
      <c r="BC696">
        <v>0</v>
      </c>
      <c r="BD696" t="s">
        <v>440</v>
      </c>
      <c r="BE696" t="s">
        <v>125</v>
      </c>
      <c r="BF696">
        <v>1</v>
      </c>
      <c r="BG696">
        <v>19717</v>
      </c>
      <c r="BH696">
        <v>1005199</v>
      </c>
      <c r="BI696" t="s">
        <v>109</v>
      </c>
      <c r="BJ696" t="s">
        <v>126</v>
      </c>
      <c r="BL696" t="s">
        <v>127</v>
      </c>
      <c r="BM696" t="s">
        <v>128</v>
      </c>
      <c r="BN696" t="s">
        <v>129</v>
      </c>
      <c r="BO696">
        <v>85948</v>
      </c>
      <c r="BQ696">
        <v>0</v>
      </c>
      <c r="BR696">
        <v>978429</v>
      </c>
      <c r="BS696" t="s">
        <v>130</v>
      </c>
      <c r="BT696">
        <v>0</v>
      </c>
      <c r="BU696" t="s">
        <v>715</v>
      </c>
      <c r="BV696">
        <v>0</v>
      </c>
      <c r="BW696" s="9">
        <v>0</v>
      </c>
      <c r="BX696" t="s">
        <v>190</v>
      </c>
      <c r="BZ696" t="s">
        <v>716</v>
      </c>
      <c r="CA696" t="s">
        <v>132</v>
      </c>
      <c r="CD696" t="s">
        <v>715</v>
      </c>
      <c r="CF696" t="s">
        <v>161</v>
      </c>
      <c r="CG696" t="s">
        <v>135</v>
      </c>
      <c r="CI696" t="s">
        <v>278</v>
      </c>
      <c r="CM696" t="s">
        <v>7</v>
      </c>
    </row>
    <row r="697" spans="1:92">
      <c r="A697" t="s">
        <v>109</v>
      </c>
      <c r="B697" t="s">
        <v>156</v>
      </c>
      <c r="C697" t="s">
        <v>175</v>
      </c>
      <c r="F697" t="s">
        <v>185</v>
      </c>
      <c r="G697" t="s">
        <v>109</v>
      </c>
      <c r="H697">
        <v>1</v>
      </c>
      <c r="I697" s="9">
        <v>0</v>
      </c>
      <c r="J697">
        <v>1</v>
      </c>
      <c r="L697">
        <v>1735731</v>
      </c>
      <c r="M697" t="s">
        <v>7</v>
      </c>
      <c r="N697" t="s">
        <v>186</v>
      </c>
      <c r="O697" s="9">
        <v>0</v>
      </c>
      <c r="P697">
        <v>1735186</v>
      </c>
      <c r="S697" s="9">
        <v>0</v>
      </c>
      <c r="T697" s="10" t="s">
        <v>161</v>
      </c>
      <c r="U697">
        <v>1735186</v>
      </c>
      <c r="V697">
        <v>1</v>
      </c>
      <c r="X697" t="s">
        <v>119</v>
      </c>
      <c r="Y697">
        <v>0</v>
      </c>
      <c r="Z697" s="16">
        <v>3637.75</v>
      </c>
      <c r="AA697">
        <v>1</v>
      </c>
      <c r="AB697" s="10">
        <v>3637.75</v>
      </c>
      <c r="AC697" t="s">
        <v>120</v>
      </c>
      <c r="AF697" t="s">
        <v>121</v>
      </c>
      <c r="AI697">
        <v>0</v>
      </c>
      <c r="AJ697" s="9">
        <v>0</v>
      </c>
      <c r="AK697" s="9">
        <v>0</v>
      </c>
      <c r="AL697" t="s">
        <v>7</v>
      </c>
      <c r="AM697" t="s">
        <v>120</v>
      </c>
      <c r="AN697" s="9">
        <v>0</v>
      </c>
      <c r="AO697" t="s">
        <v>122</v>
      </c>
      <c r="AQ697">
        <v>0</v>
      </c>
      <c r="AR697" s="9">
        <v>0</v>
      </c>
      <c r="AT697" t="s">
        <v>123</v>
      </c>
      <c r="AX697" t="s">
        <v>122</v>
      </c>
      <c r="BA697">
        <v>0</v>
      </c>
      <c r="BB697" t="s">
        <v>120</v>
      </c>
      <c r="BC697">
        <v>0</v>
      </c>
      <c r="BD697" t="s">
        <v>440</v>
      </c>
      <c r="BE697" t="s">
        <v>125</v>
      </c>
      <c r="BF697">
        <v>1</v>
      </c>
      <c r="BG697">
        <v>19717</v>
      </c>
      <c r="BH697">
        <v>1005199</v>
      </c>
      <c r="BI697" t="s">
        <v>109</v>
      </c>
      <c r="BJ697" t="s">
        <v>126</v>
      </c>
      <c r="BL697" t="s">
        <v>127</v>
      </c>
      <c r="BM697" t="s">
        <v>128</v>
      </c>
      <c r="BN697" t="s">
        <v>129</v>
      </c>
      <c r="BO697">
        <v>85948</v>
      </c>
      <c r="BQ697">
        <v>0</v>
      </c>
      <c r="BR697">
        <v>987904</v>
      </c>
      <c r="BS697" t="s">
        <v>130</v>
      </c>
      <c r="BT697">
        <v>0</v>
      </c>
      <c r="BU697" t="s">
        <v>244</v>
      </c>
      <c r="BV697">
        <v>0</v>
      </c>
      <c r="BW697" s="9">
        <v>0</v>
      </c>
      <c r="BX697" t="s">
        <v>190</v>
      </c>
      <c r="BZ697" t="s">
        <v>245</v>
      </c>
      <c r="CA697" t="s">
        <v>132</v>
      </c>
      <c r="CD697" t="s">
        <v>244</v>
      </c>
      <c r="CF697" t="s">
        <v>161</v>
      </c>
      <c r="CG697" t="s">
        <v>135</v>
      </c>
      <c r="CI697" t="s">
        <v>192</v>
      </c>
      <c r="CM697" t="s">
        <v>7</v>
      </c>
    </row>
    <row r="698" spans="1:92">
      <c r="A698" t="s">
        <v>109</v>
      </c>
      <c r="B698" t="s">
        <v>174</v>
      </c>
      <c r="C698" t="s">
        <v>175</v>
      </c>
      <c r="D698" t="s">
        <v>197</v>
      </c>
      <c r="E698" t="s">
        <v>176</v>
      </c>
      <c r="F698" t="s">
        <v>113</v>
      </c>
      <c r="G698" t="s">
        <v>109</v>
      </c>
      <c r="H698">
        <v>1</v>
      </c>
      <c r="I698" s="9">
        <v>0</v>
      </c>
      <c r="J698">
        <v>2</v>
      </c>
      <c r="K698" t="s">
        <v>717</v>
      </c>
      <c r="L698">
        <v>1731022</v>
      </c>
      <c r="M698" t="s">
        <v>7</v>
      </c>
      <c r="N698" t="s">
        <v>11</v>
      </c>
      <c r="O698" s="9">
        <v>0</v>
      </c>
      <c r="P698">
        <v>1730403</v>
      </c>
      <c r="Q698" t="s">
        <v>116</v>
      </c>
      <c r="R698" t="s">
        <v>318</v>
      </c>
      <c r="S698">
        <v>3.63442</v>
      </c>
      <c r="T698" s="10" t="s">
        <v>461</v>
      </c>
      <c r="U698">
        <v>1730403</v>
      </c>
      <c r="V698">
        <v>2</v>
      </c>
      <c r="W698" t="s">
        <v>200</v>
      </c>
      <c r="X698" t="s">
        <v>119</v>
      </c>
      <c r="Y698">
        <v>55</v>
      </c>
      <c r="Z698" s="16">
        <v>213774.56527778</v>
      </c>
      <c r="AA698">
        <v>1</v>
      </c>
      <c r="AB698" s="10">
        <v>213774.56527778</v>
      </c>
      <c r="AC698" t="s">
        <v>120</v>
      </c>
      <c r="AD698" t="s">
        <v>718</v>
      </c>
      <c r="AE698" t="s">
        <v>463</v>
      </c>
      <c r="AF698" t="s">
        <v>121</v>
      </c>
      <c r="AG698" t="s">
        <v>718</v>
      </c>
      <c r="AH698" t="s">
        <v>464</v>
      </c>
      <c r="AI698">
        <v>0</v>
      </c>
      <c r="AJ698">
        <v>38500000</v>
      </c>
      <c r="AK698">
        <v>3.63442</v>
      </c>
      <c r="AL698" t="s">
        <v>7</v>
      </c>
      <c r="AM698" t="s">
        <v>120</v>
      </c>
      <c r="AN698">
        <v>3.63442</v>
      </c>
      <c r="AO698" t="s">
        <v>122</v>
      </c>
      <c r="AP698" t="s">
        <v>7</v>
      </c>
      <c r="AQ698">
        <v>1</v>
      </c>
      <c r="AR698">
        <v>1</v>
      </c>
      <c r="AS698" t="s">
        <v>463</v>
      </c>
      <c r="AT698" t="s">
        <v>123</v>
      </c>
      <c r="AU698" t="s">
        <v>113</v>
      </c>
      <c r="AV698" t="s">
        <v>465</v>
      </c>
      <c r="AW698" t="s">
        <v>7</v>
      </c>
      <c r="AX698" t="s">
        <v>120</v>
      </c>
      <c r="AY698" t="s">
        <v>464</v>
      </c>
      <c r="BA698">
        <v>213774.56527799999</v>
      </c>
      <c r="BB698" t="s">
        <v>120</v>
      </c>
      <c r="BC698">
        <v>0</v>
      </c>
      <c r="BE698" t="s">
        <v>125</v>
      </c>
      <c r="BF698">
        <v>1</v>
      </c>
      <c r="BG698">
        <v>19717</v>
      </c>
      <c r="BH698">
        <v>1005199</v>
      </c>
      <c r="BI698" t="s">
        <v>109</v>
      </c>
      <c r="BJ698" t="s">
        <v>126</v>
      </c>
      <c r="BL698" t="s">
        <v>127</v>
      </c>
      <c r="BM698" t="s">
        <v>128</v>
      </c>
      <c r="BN698" t="s">
        <v>129</v>
      </c>
      <c r="BO698">
        <v>85948</v>
      </c>
      <c r="BQ698">
        <v>1411</v>
      </c>
      <c r="BR698">
        <v>925354</v>
      </c>
      <c r="BS698" t="s">
        <v>130</v>
      </c>
      <c r="BT698">
        <v>3525</v>
      </c>
      <c r="BU698" t="s">
        <v>109</v>
      </c>
      <c r="BV698">
        <v>0</v>
      </c>
      <c r="BW698">
        <v>3.63442</v>
      </c>
      <c r="BX698" t="s">
        <v>466</v>
      </c>
      <c r="BY698" t="s">
        <v>718</v>
      </c>
      <c r="BZ698" t="s">
        <v>718</v>
      </c>
      <c r="CA698" t="s">
        <v>132</v>
      </c>
      <c r="CC698" t="s">
        <v>440</v>
      </c>
      <c r="CD698" t="s">
        <v>719</v>
      </c>
      <c r="CE698" t="s">
        <v>720</v>
      </c>
      <c r="CF698" t="s">
        <v>461</v>
      </c>
      <c r="CG698" t="s">
        <v>135</v>
      </c>
      <c r="CH698">
        <v>321205432</v>
      </c>
      <c r="CI698" t="s">
        <v>165</v>
      </c>
      <c r="CJ698" t="s">
        <v>155</v>
      </c>
      <c r="CM698" t="s">
        <v>7</v>
      </c>
      <c r="CN698">
        <v>23286.468333330002</v>
      </c>
    </row>
    <row r="699" spans="1:92">
      <c r="A699" t="s">
        <v>109</v>
      </c>
      <c r="B699" t="s">
        <v>174</v>
      </c>
      <c r="C699" t="s">
        <v>175</v>
      </c>
      <c r="D699" t="s">
        <v>197</v>
      </c>
      <c r="E699" t="s">
        <v>176</v>
      </c>
      <c r="F699" t="s">
        <v>113</v>
      </c>
      <c r="G699" t="s">
        <v>109</v>
      </c>
      <c r="H699">
        <v>1</v>
      </c>
      <c r="I699" s="9">
        <v>0</v>
      </c>
      <c r="J699">
        <v>2</v>
      </c>
      <c r="K699" t="s">
        <v>721</v>
      </c>
      <c r="L699">
        <v>1728854</v>
      </c>
      <c r="M699" t="s">
        <v>7</v>
      </c>
      <c r="N699" t="s">
        <v>377</v>
      </c>
      <c r="O699" s="9">
        <v>0</v>
      </c>
      <c r="P699">
        <v>1728235</v>
      </c>
      <c r="Q699" t="s">
        <v>416</v>
      </c>
      <c r="R699" t="s">
        <v>688</v>
      </c>
      <c r="S699">
        <v>3.6285099999999999</v>
      </c>
      <c r="T699" s="10" t="s">
        <v>387</v>
      </c>
      <c r="U699">
        <v>1728235</v>
      </c>
      <c r="V699">
        <v>2</v>
      </c>
      <c r="W699" t="s">
        <v>200</v>
      </c>
      <c r="X699" t="s">
        <v>137</v>
      </c>
      <c r="Y699">
        <v>42</v>
      </c>
      <c r="Z699" s="16">
        <v>-121197.28518973</v>
      </c>
      <c r="AA699">
        <v>1</v>
      </c>
      <c r="AB699" s="10">
        <v>-121197.28518973</v>
      </c>
      <c r="AC699" t="s">
        <v>120</v>
      </c>
      <c r="AD699" t="s">
        <v>722</v>
      </c>
      <c r="AE699" t="s">
        <v>463</v>
      </c>
      <c r="AF699" t="s">
        <v>121</v>
      </c>
      <c r="AG699" t="s">
        <v>722</v>
      </c>
      <c r="AH699" t="s">
        <v>464</v>
      </c>
      <c r="AI699">
        <v>-0.2</v>
      </c>
      <c r="AJ699">
        <v>-30299864.170000002</v>
      </c>
      <c r="AK699">
        <v>3.4285100000000002</v>
      </c>
      <c r="AL699" t="s">
        <v>7</v>
      </c>
      <c r="AM699" t="s">
        <v>120</v>
      </c>
      <c r="AN699">
        <v>3.6285099999999999</v>
      </c>
      <c r="AO699" t="s">
        <v>122</v>
      </c>
      <c r="AP699" t="s">
        <v>7</v>
      </c>
      <c r="AQ699">
        <v>1</v>
      </c>
      <c r="AR699">
        <v>1</v>
      </c>
      <c r="AS699" t="s">
        <v>463</v>
      </c>
      <c r="AT699" t="s">
        <v>123</v>
      </c>
      <c r="AU699" t="s">
        <v>113</v>
      </c>
      <c r="AV699" t="s">
        <v>479</v>
      </c>
      <c r="AW699" t="s">
        <v>7</v>
      </c>
      <c r="AX699" t="s">
        <v>122</v>
      </c>
      <c r="AY699" t="s">
        <v>464</v>
      </c>
      <c r="BA699">
        <v>-121197.28519</v>
      </c>
      <c r="BB699" t="s">
        <v>120</v>
      </c>
      <c r="BC699">
        <v>0</v>
      </c>
      <c r="BE699" t="s">
        <v>125</v>
      </c>
      <c r="BF699">
        <v>1</v>
      </c>
      <c r="BG699">
        <v>19717</v>
      </c>
      <c r="BH699">
        <v>1005199</v>
      </c>
      <c r="BI699" t="s">
        <v>109</v>
      </c>
      <c r="BJ699" t="s">
        <v>126</v>
      </c>
      <c r="BL699" t="s">
        <v>127</v>
      </c>
      <c r="BM699" t="s">
        <v>128</v>
      </c>
      <c r="BN699" t="s">
        <v>129</v>
      </c>
      <c r="BO699">
        <v>85948</v>
      </c>
      <c r="BQ699">
        <v>1370</v>
      </c>
      <c r="BR699">
        <v>512107</v>
      </c>
      <c r="BS699" t="s">
        <v>130</v>
      </c>
      <c r="BT699">
        <v>2027</v>
      </c>
      <c r="BU699" t="s">
        <v>109</v>
      </c>
      <c r="BV699">
        <v>0</v>
      </c>
      <c r="BW699">
        <v>3.4285100000000002</v>
      </c>
      <c r="BX699" t="s">
        <v>219</v>
      </c>
      <c r="BY699" t="s">
        <v>722</v>
      </c>
      <c r="BZ699" t="s">
        <v>722</v>
      </c>
      <c r="CA699" t="s">
        <v>149</v>
      </c>
      <c r="CC699" t="s">
        <v>440</v>
      </c>
      <c r="CD699" t="s">
        <v>617</v>
      </c>
      <c r="CE699" t="s">
        <v>723</v>
      </c>
      <c r="CF699" t="s">
        <v>389</v>
      </c>
      <c r="CG699" t="s">
        <v>135</v>
      </c>
      <c r="CH699" t="s">
        <v>724</v>
      </c>
      <c r="CI699" t="s">
        <v>382</v>
      </c>
      <c r="CJ699" t="s">
        <v>694</v>
      </c>
      <c r="CM699" t="s">
        <v>7</v>
      </c>
      <c r="CN699">
        <v>-17316.6753718</v>
      </c>
    </row>
    <row r="700" spans="1:92">
      <c r="A700" t="s">
        <v>109</v>
      </c>
      <c r="B700" t="s">
        <v>156</v>
      </c>
      <c r="C700" t="s">
        <v>111</v>
      </c>
      <c r="D700" t="s">
        <v>157</v>
      </c>
      <c r="E700" t="s">
        <v>349</v>
      </c>
      <c r="F700" t="s">
        <v>185</v>
      </c>
      <c r="G700" t="s">
        <v>109</v>
      </c>
      <c r="H700">
        <v>1</v>
      </c>
      <c r="I700" s="9">
        <v>0</v>
      </c>
      <c r="J700">
        <v>2</v>
      </c>
      <c r="K700" t="s">
        <v>725</v>
      </c>
      <c r="L700">
        <v>1731571</v>
      </c>
      <c r="M700" t="s">
        <v>7</v>
      </c>
      <c r="N700" t="s">
        <v>279</v>
      </c>
      <c r="O700" s="9">
        <v>0</v>
      </c>
      <c r="P700">
        <v>1730952</v>
      </c>
      <c r="Q700" t="s">
        <v>399</v>
      </c>
      <c r="S700" s="9">
        <v>0</v>
      </c>
      <c r="T700" s="10" t="s">
        <v>387</v>
      </c>
      <c r="U700">
        <v>1730952</v>
      </c>
      <c r="V700">
        <v>2</v>
      </c>
      <c r="W700" t="s">
        <v>200</v>
      </c>
      <c r="X700" t="s">
        <v>119</v>
      </c>
      <c r="Y700">
        <v>0</v>
      </c>
      <c r="Z700" s="16">
        <v>578709.92000000004</v>
      </c>
      <c r="AA700">
        <v>1</v>
      </c>
      <c r="AB700" s="10">
        <v>578709.92000000004</v>
      </c>
      <c r="AC700" t="s">
        <v>120</v>
      </c>
      <c r="AF700" t="s">
        <v>121</v>
      </c>
      <c r="AI700">
        <v>0</v>
      </c>
      <c r="AJ700" s="9">
        <v>0</v>
      </c>
      <c r="AK700" s="9">
        <v>0</v>
      </c>
      <c r="AL700" t="s">
        <v>7</v>
      </c>
      <c r="AM700" t="s">
        <v>120</v>
      </c>
      <c r="AN700" s="9">
        <v>0</v>
      </c>
      <c r="AO700" t="s">
        <v>122</v>
      </c>
      <c r="AP700" t="s">
        <v>7</v>
      </c>
      <c r="AQ700">
        <v>1</v>
      </c>
      <c r="AR700">
        <v>1</v>
      </c>
      <c r="AT700" t="s">
        <v>123</v>
      </c>
      <c r="AU700" t="s">
        <v>157</v>
      </c>
      <c r="AX700" t="s">
        <v>120</v>
      </c>
      <c r="BA700">
        <v>578709.92000000004</v>
      </c>
      <c r="BB700" t="s">
        <v>120</v>
      </c>
      <c r="BC700">
        <v>0</v>
      </c>
      <c r="BD700" t="s">
        <v>440</v>
      </c>
      <c r="BE700" t="s">
        <v>125</v>
      </c>
      <c r="BF700">
        <v>1</v>
      </c>
      <c r="BG700">
        <v>19717</v>
      </c>
      <c r="BH700">
        <v>1005199</v>
      </c>
      <c r="BI700" t="s">
        <v>109</v>
      </c>
      <c r="BJ700" t="s">
        <v>126</v>
      </c>
      <c r="BL700" t="s">
        <v>127</v>
      </c>
      <c r="BM700" t="s">
        <v>128</v>
      </c>
      <c r="BN700" t="s">
        <v>129</v>
      </c>
      <c r="BO700">
        <v>85948</v>
      </c>
      <c r="BQ700">
        <v>1370</v>
      </c>
      <c r="BR700">
        <v>369854</v>
      </c>
      <c r="BS700" t="s">
        <v>130</v>
      </c>
      <c r="BT700">
        <v>2330</v>
      </c>
      <c r="BU700" t="s">
        <v>109</v>
      </c>
      <c r="BV700">
        <v>0</v>
      </c>
      <c r="BW700" s="9">
        <v>0</v>
      </c>
      <c r="BX700" t="s">
        <v>726</v>
      </c>
      <c r="BY700" t="s">
        <v>220</v>
      </c>
      <c r="BZ700" t="s">
        <v>109</v>
      </c>
      <c r="CA700" t="s">
        <v>132</v>
      </c>
      <c r="CC700" t="s">
        <v>440</v>
      </c>
      <c r="CD700" t="s">
        <v>464</v>
      </c>
      <c r="CE700" t="s">
        <v>727</v>
      </c>
      <c r="CF700" t="s">
        <v>389</v>
      </c>
      <c r="CG700" t="s">
        <v>135</v>
      </c>
      <c r="CH700" t="s">
        <v>728</v>
      </c>
      <c r="CI700" t="s">
        <v>281</v>
      </c>
      <c r="CJ700" t="s">
        <v>694</v>
      </c>
      <c r="CM700" t="s">
        <v>7</v>
      </c>
      <c r="CN700">
        <v>42659.528289349997</v>
      </c>
    </row>
    <row r="701" spans="1:92">
      <c r="A701" t="s">
        <v>109</v>
      </c>
      <c r="B701" t="s">
        <v>174</v>
      </c>
      <c r="C701" t="s">
        <v>175</v>
      </c>
      <c r="D701" t="s">
        <v>197</v>
      </c>
      <c r="E701" t="s">
        <v>176</v>
      </c>
      <c r="F701" t="s">
        <v>113</v>
      </c>
      <c r="G701" t="s">
        <v>109</v>
      </c>
      <c r="H701">
        <v>1</v>
      </c>
      <c r="I701" s="9">
        <v>0</v>
      </c>
      <c r="J701">
        <v>2</v>
      </c>
      <c r="K701" t="s">
        <v>721</v>
      </c>
      <c r="L701">
        <v>1730966</v>
      </c>
      <c r="M701" t="s">
        <v>7</v>
      </c>
      <c r="N701" t="s">
        <v>377</v>
      </c>
      <c r="O701" s="9">
        <v>0</v>
      </c>
      <c r="P701">
        <v>1730347</v>
      </c>
      <c r="Q701" t="s">
        <v>416</v>
      </c>
      <c r="R701" t="s">
        <v>378</v>
      </c>
      <c r="S701">
        <v>3.63489</v>
      </c>
      <c r="T701" s="10" t="s">
        <v>387</v>
      </c>
      <c r="U701">
        <v>1730347</v>
      </c>
      <c r="V701">
        <v>2</v>
      </c>
      <c r="W701" t="s">
        <v>200</v>
      </c>
      <c r="X701" t="s">
        <v>137</v>
      </c>
      <c r="Y701">
        <v>92</v>
      </c>
      <c r="Z701" s="16">
        <v>-882877.06922717998</v>
      </c>
      <c r="AA701">
        <v>1</v>
      </c>
      <c r="AB701" s="10">
        <v>-882877.06922717998</v>
      </c>
      <c r="AC701" t="s">
        <v>120</v>
      </c>
      <c r="AD701" t="s">
        <v>470</v>
      </c>
      <c r="AE701" t="s">
        <v>463</v>
      </c>
      <c r="AF701" t="s">
        <v>121</v>
      </c>
      <c r="AG701" t="s">
        <v>470</v>
      </c>
      <c r="AH701" t="s">
        <v>464</v>
      </c>
      <c r="AI701">
        <v>-0.2</v>
      </c>
      <c r="AJ701">
        <v>-100577787.29000001</v>
      </c>
      <c r="AK701">
        <v>3.4348900000000002</v>
      </c>
      <c r="AL701" t="s">
        <v>7</v>
      </c>
      <c r="AM701" t="s">
        <v>120</v>
      </c>
      <c r="AN701">
        <v>3.63489</v>
      </c>
      <c r="AO701" t="s">
        <v>122</v>
      </c>
      <c r="AP701" t="s">
        <v>7</v>
      </c>
      <c r="AQ701">
        <v>1</v>
      </c>
      <c r="AR701">
        <v>1</v>
      </c>
      <c r="AS701" t="s">
        <v>463</v>
      </c>
      <c r="AT701" t="s">
        <v>123</v>
      </c>
      <c r="AU701" t="s">
        <v>113</v>
      </c>
      <c r="AV701" t="s">
        <v>479</v>
      </c>
      <c r="AW701" t="s">
        <v>7</v>
      </c>
      <c r="AX701" t="s">
        <v>122</v>
      </c>
      <c r="AY701" t="s">
        <v>464</v>
      </c>
      <c r="BA701">
        <v>-882877.069227</v>
      </c>
      <c r="BB701" t="s">
        <v>120</v>
      </c>
      <c r="BC701">
        <v>0</v>
      </c>
      <c r="BE701" t="s">
        <v>125</v>
      </c>
      <c r="BF701">
        <v>1</v>
      </c>
      <c r="BG701">
        <v>19717</v>
      </c>
      <c r="BH701">
        <v>1005199</v>
      </c>
      <c r="BI701" t="s">
        <v>109</v>
      </c>
      <c r="BJ701" t="s">
        <v>126</v>
      </c>
      <c r="BL701" t="s">
        <v>127</v>
      </c>
      <c r="BM701" t="s">
        <v>128</v>
      </c>
      <c r="BN701" t="s">
        <v>129</v>
      </c>
      <c r="BO701">
        <v>85948</v>
      </c>
      <c r="BQ701">
        <v>1370</v>
      </c>
      <c r="BR701">
        <v>512158</v>
      </c>
      <c r="BS701" t="s">
        <v>130</v>
      </c>
      <c r="BT701">
        <v>2027</v>
      </c>
      <c r="BU701" t="s">
        <v>109</v>
      </c>
      <c r="BV701">
        <v>0</v>
      </c>
      <c r="BW701">
        <v>3.4348900000000002</v>
      </c>
      <c r="BX701" t="s">
        <v>219</v>
      </c>
      <c r="BY701" t="s">
        <v>470</v>
      </c>
      <c r="BZ701" t="s">
        <v>470</v>
      </c>
      <c r="CA701" t="s">
        <v>149</v>
      </c>
      <c r="CC701" t="s">
        <v>440</v>
      </c>
      <c r="CD701" t="s">
        <v>509</v>
      </c>
      <c r="CE701" t="s">
        <v>723</v>
      </c>
      <c r="CF701" t="s">
        <v>389</v>
      </c>
      <c r="CG701" t="s">
        <v>135</v>
      </c>
      <c r="CH701" t="s">
        <v>729</v>
      </c>
      <c r="CI701" t="s">
        <v>382</v>
      </c>
      <c r="CJ701" t="s">
        <v>694</v>
      </c>
      <c r="CM701" t="s">
        <v>7</v>
      </c>
      <c r="CN701">
        <v>-57481.211214110001</v>
      </c>
    </row>
    <row r="702" spans="1:92">
      <c r="A702" t="s">
        <v>109</v>
      </c>
      <c r="B702" t="s">
        <v>110</v>
      </c>
      <c r="C702" t="s">
        <v>111</v>
      </c>
      <c r="D702" t="s">
        <v>112</v>
      </c>
      <c r="F702" t="s">
        <v>113</v>
      </c>
      <c r="G702" t="s">
        <v>109</v>
      </c>
      <c r="H702">
        <v>1</v>
      </c>
      <c r="I702" s="9">
        <v>0</v>
      </c>
      <c r="J702">
        <v>1</v>
      </c>
      <c r="L702">
        <v>1741489</v>
      </c>
      <c r="M702" t="s">
        <v>7</v>
      </c>
      <c r="N702" t="s">
        <v>451</v>
      </c>
      <c r="O702" s="9">
        <v>0</v>
      </c>
      <c r="P702">
        <v>1744620</v>
      </c>
      <c r="Q702" t="s">
        <v>116</v>
      </c>
      <c r="S702" s="9">
        <v>0</v>
      </c>
      <c r="T702" s="10" t="s">
        <v>280</v>
      </c>
      <c r="U702">
        <v>1744620</v>
      </c>
      <c r="V702">
        <v>1</v>
      </c>
      <c r="W702" t="s">
        <v>118</v>
      </c>
      <c r="X702" t="s">
        <v>137</v>
      </c>
      <c r="Y702">
        <v>0</v>
      </c>
      <c r="Z702" s="16">
        <v>1095297.8700000001</v>
      </c>
      <c r="AA702">
        <v>1</v>
      </c>
      <c r="AB702" s="10">
        <v>1095297.8700000001</v>
      </c>
      <c r="AC702" t="s">
        <v>120</v>
      </c>
      <c r="AF702" t="s">
        <v>121</v>
      </c>
      <c r="AI702">
        <v>0</v>
      </c>
      <c r="AJ702" s="9">
        <v>0</v>
      </c>
      <c r="AK702" s="9">
        <v>0</v>
      </c>
      <c r="AL702" t="s">
        <v>7</v>
      </c>
      <c r="AM702" t="s">
        <v>120</v>
      </c>
      <c r="AN702" s="9">
        <v>0</v>
      </c>
      <c r="AO702" t="s">
        <v>122</v>
      </c>
      <c r="AP702" t="s">
        <v>7</v>
      </c>
      <c r="AQ702">
        <v>1</v>
      </c>
      <c r="AR702">
        <v>1</v>
      </c>
      <c r="AT702" t="s">
        <v>123</v>
      </c>
      <c r="AU702" t="s">
        <v>124</v>
      </c>
      <c r="AX702" t="s">
        <v>120</v>
      </c>
      <c r="BA702">
        <v>1095297.8700000001</v>
      </c>
      <c r="BB702" t="s">
        <v>120</v>
      </c>
      <c r="BC702">
        <v>0</v>
      </c>
      <c r="BE702" t="s">
        <v>125</v>
      </c>
      <c r="BF702">
        <v>1</v>
      </c>
      <c r="BG702">
        <v>19717</v>
      </c>
      <c r="BH702">
        <v>1005199</v>
      </c>
      <c r="BI702" t="s">
        <v>109</v>
      </c>
      <c r="BJ702" t="s">
        <v>126</v>
      </c>
      <c r="BL702" t="s">
        <v>127</v>
      </c>
      <c r="BM702" t="s">
        <v>128</v>
      </c>
      <c r="BN702" t="s">
        <v>129</v>
      </c>
      <c r="BO702">
        <v>85948</v>
      </c>
      <c r="BQ702">
        <v>0</v>
      </c>
      <c r="BR702">
        <v>527608</v>
      </c>
      <c r="BS702" t="s">
        <v>130</v>
      </c>
      <c r="BT702">
        <v>0</v>
      </c>
      <c r="BU702" t="s">
        <v>109</v>
      </c>
      <c r="BV702">
        <v>0</v>
      </c>
      <c r="BW702" s="9">
        <v>0</v>
      </c>
      <c r="BX702" t="s">
        <v>445</v>
      </c>
      <c r="BY702" t="s">
        <v>470</v>
      </c>
      <c r="BZ702" t="s">
        <v>109</v>
      </c>
      <c r="CA702" t="s">
        <v>132</v>
      </c>
      <c r="CD702" t="s">
        <v>470</v>
      </c>
      <c r="CE702" t="s">
        <v>133</v>
      </c>
      <c r="CF702" t="s">
        <v>172</v>
      </c>
      <c r="CG702" t="s">
        <v>135</v>
      </c>
      <c r="CI702" t="s">
        <v>278</v>
      </c>
      <c r="CM702" t="s">
        <v>7</v>
      </c>
    </row>
    <row r="703" spans="1:92">
      <c r="A703" t="s">
        <v>109</v>
      </c>
      <c r="B703" t="s">
        <v>110</v>
      </c>
      <c r="C703" t="s">
        <v>111</v>
      </c>
      <c r="D703" t="s">
        <v>112</v>
      </c>
      <c r="F703" t="s">
        <v>113</v>
      </c>
      <c r="G703" t="s">
        <v>109</v>
      </c>
      <c r="H703">
        <v>1</v>
      </c>
      <c r="I703" s="9">
        <v>0</v>
      </c>
      <c r="J703">
        <v>1</v>
      </c>
      <c r="L703">
        <v>1739118</v>
      </c>
      <c r="M703" t="s">
        <v>7</v>
      </c>
      <c r="N703" t="s">
        <v>451</v>
      </c>
      <c r="O703" s="9">
        <v>0</v>
      </c>
      <c r="P703">
        <v>1740009</v>
      </c>
      <c r="Q703" t="s">
        <v>116</v>
      </c>
      <c r="S703" s="9">
        <v>0</v>
      </c>
      <c r="T703" s="10" t="s">
        <v>272</v>
      </c>
      <c r="U703">
        <v>1740009</v>
      </c>
      <c r="V703">
        <v>1</v>
      </c>
      <c r="W703" t="s">
        <v>118</v>
      </c>
      <c r="X703" t="s">
        <v>119</v>
      </c>
      <c r="Y703">
        <v>0</v>
      </c>
      <c r="Z703" s="16">
        <v>-67022.81</v>
      </c>
      <c r="AA703">
        <v>1</v>
      </c>
      <c r="AB703" s="10">
        <v>-67022.81</v>
      </c>
      <c r="AC703" t="s">
        <v>120</v>
      </c>
      <c r="AF703" t="s">
        <v>121</v>
      </c>
      <c r="AI703">
        <v>0</v>
      </c>
      <c r="AJ703" s="9">
        <v>0</v>
      </c>
      <c r="AK703" s="9">
        <v>0</v>
      </c>
      <c r="AL703" t="s">
        <v>7</v>
      </c>
      <c r="AM703" t="s">
        <v>120</v>
      </c>
      <c r="AN703" s="9">
        <v>0</v>
      </c>
      <c r="AO703" t="s">
        <v>122</v>
      </c>
      <c r="AP703" t="s">
        <v>7</v>
      </c>
      <c r="AQ703">
        <v>1</v>
      </c>
      <c r="AR703">
        <v>1</v>
      </c>
      <c r="AT703" t="s">
        <v>123</v>
      </c>
      <c r="AU703" t="s">
        <v>124</v>
      </c>
      <c r="AX703" t="s">
        <v>122</v>
      </c>
      <c r="BA703">
        <v>-67022.81</v>
      </c>
      <c r="BB703" t="s">
        <v>120</v>
      </c>
      <c r="BC703">
        <v>0</v>
      </c>
      <c r="BE703" t="s">
        <v>125</v>
      </c>
      <c r="BF703">
        <v>1</v>
      </c>
      <c r="BG703">
        <v>19717</v>
      </c>
      <c r="BH703">
        <v>1005199</v>
      </c>
      <c r="BI703" t="s">
        <v>109</v>
      </c>
      <c r="BJ703" t="s">
        <v>126</v>
      </c>
      <c r="BL703" t="s">
        <v>127</v>
      </c>
      <c r="BM703" t="s">
        <v>128</v>
      </c>
      <c r="BN703" t="s">
        <v>129</v>
      </c>
      <c r="BO703">
        <v>85948</v>
      </c>
      <c r="BQ703">
        <v>1370</v>
      </c>
      <c r="BR703">
        <v>526422</v>
      </c>
      <c r="BS703" t="s">
        <v>130</v>
      </c>
      <c r="BT703">
        <v>0</v>
      </c>
      <c r="BU703" t="s">
        <v>109</v>
      </c>
      <c r="BV703">
        <v>0</v>
      </c>
      <c r="BW703" s="9">
        <v>0</v>
      </c>
      <c r="BX703" t="s">
        <v>190</v>
      </c>
      <c r="BY703" t="s">
        <v>616</v>
      </c>
      <c r="BZ703" t="s">
        <v>109</v>
      </c>
      <c r="CA703" t="s">
        <v>132</v>
      </c>
      <c r="CD703" t="s">
        <v>616</v>
      </c>
      <c r="CE703" t="s">
        <v>133</v>
      </c>
      <c r="CF703" t="s">
        <v>172</v>
      </c>
      <c r="CG703" t="s">
        <v>135</v>
      </c>
      <c r="CI703" t="s">
        <v>278</v>
      </c>
      <c r="CM703" t="s">
        <v>7</v>
      </c>
    </row>
    <row r="704" spans="1:92">
      <c r="A704" t="s">
        <v>109</v>
      </c>
      <c r="B704" t="s">
        <v>110</v>
      </c>
      <c r="C704" t="s">
        <v>111</v>
      </c>
      <c r="D704" t="s">
        <v>112</v>
      </c>
      <c r="F704" t="s">
        <v>113</v>
      </c>
      <c r="G704" t="s">
        <v>109</v>
      </c>
      <c r="H704">
        <v>1</v>
      </c>
      <c r="I704" s="9">
        <v>0</v>
      </c>
      <c r="J704">
        <v>1</v>
      </c>
      <c r="L704">
        <v>1735172</v>
      </c>
      <c r="M704" t="s">
        <v>7</v>
      </c>
      <c r="N704" t="s">
        <v>115</v>
      </c>
      <c r="O704" s="9">
        <v>0</v>
      </c>
      <c r="P704">
        <v>1734573</v>
      </c>
      <c r="Q704" t="s">
        <v>116</v>
      </c>
      <c r="S704" s="9">
        <v>0</v>
      </c>
      <c r="T704" s="10" t="s">
        <v>117</v>
      </c>
      <c r="U704">
        <v>1734573</v>
      </c>
      <c r="V704">
        <v>2</v>
      </c>
      <c r="W704" t="s">
        <v>118</v>
      </c>
      <c r="X704" t="s">
        <v>119</v>
      </c>
      <c r="Y704">
        <v>0</v>
      </c>
      <c r="Z704" s="16">
        <v>-0.25</v>
      </c>
      <c r="AA704">
        <v>1</v>
      </c>
      <c r="AB704" s="10">
        <v>-0.25</v>
      </c>
      <c r="AC704" t="s">
        <v>120</v>
      </c>
      <c r="AF704" t="s">
        <v>121</v>
      </c>
      <c r="AI704">
        <v>0</v>
      </c>
      <c r="AJ704" s="9">
        <v>0</v>
      </c>
      <c r="AK704" s="9">
        <v>0</v>
      </c>
      <c r="AL704" t="s">
        <v>7</v>
      </c>
      <c r="AM704" t="s">
        <v>120</v>
      </c>
      <c r="AN704" s="9">
        <v>0</v>
      </c>
      <c r="AO704" t="s">
        <v>122</v>
      </c>
      <c r="AP704" t="s">
        <v>7</v>
      </c>
      <c r="AQ704">
        <v>1</v>
      </c>
      <c r="AR704">
        <v>1</v>
      </c>
      <c r="AT704" t="s">
        <v>123</v>
      </c>
      <c r="AU704" t="s">
        <v>124</v>
      </c>
      <c r="AX704" t="s">
        <v>122</v>
      </c>
      <c r="BA704">
        <v>-0.25</v>
      </c>
      <c r="BB704" t="s">
        <v>120</v>
      </c>
      <c r="BC704">
        <v>0</v>
      </c>
      <c r="BE704" t="s">
        <v>125</v>
      </c>
      <c r="BF704">
        <v>1</v>
      </c>
      <c r="BG704">
        <v>19717</v>
      </c>
      <c r="BH704">
        <v>1005199</v>
      </c>
      <c r="BI704" t="s">
        <v>109</v>
      </c>
      <c r="BJ704" t="s">
        <v>126</v>
      </c>
      <c r="BL704" t="s">
        <v>127</v>
      </c>
      <c r="BM704" t="s">
        <v>128</v>
      </c>
      <c r="BN704" t="s">
        <v>129</v>
      </c>
      <c r="BO704">
        <v>85948</v>
      </c>
      <c r="BQ704">
        <v>1370</v>
      </c>
      <c r="BR704">
        <v>870980</v>
      </c>
      <c r="BS704" t="s">
        <v>130</v>
      </c>
      <c r="BT704">
        <v>0</v>
      </c>
      <c r="BU704" t="s">
        <v>109</v>
      </c>
      <c r="BV704">
        <v>0</v>
      </c>
      <c r="BW704" s="9">
        <v>0</v>
      </c>
      <c r="BX704" t="s">
        <v>131</v>
      </c>
      <c r="BY704" t="s">
        <v>109</v>
      </c>
      <c r="BZ704" t="s">
        <v>109</v>
      </c>
      <c r="CA704" t="s">
        <v>132</v>
      </c>
      <c r="CD704" t="s">
        <v>109</v>
      </c>
      <c r="CE704" t="s">
        <v>133</v>
      </c>
      <c r="CF704" t="s">
        <v>134</v>
      </c>
      <c r="CG704" t="s">
        <v>135</v>
      </c>
      <c r="CI704" t="s">
        <v>136</v>
      </c>
      <c r="CM704" t="s">
        <v>7</v>
      </c>
    </row>
    <row r="705" spans="1:91">
      <c r="A705" t="s">
        <v>109</v>
      </c>
      <c r="B705" t="s">
        <v>110</v>
      </c>
      <c r="C705" t="s">
        <v>111</v>
      </c>
      <c r="D705" t="s">
        <v>112</v>
      </c>
      <c r="F705" t="s">
        <v>113</v>
      </c>
      <c r="G705" t="s">
        <v>109</v>
      </c>
      <c r="H705">
        <v>1</v>
      </c>
      <c r="I705" s="9">
        <v>0</v>
      </c>
      <c r="J705">
        <v>1</v>
      </c>
      <c r="L705">
        <v>1735372</v>
      </c>
      <c r="M705" t="s">
        <v>7</v>
      </c>
      <c r="N705" t="s">
        <v>13</v>
      </c>
      <c r="O705" s="9">
        <v>0</v>
      </c>
      <c r="P705">
        <v>1734773</v>
      </c>
      <c r="Q705" t="s">
        <v>116</v>
      </c>
      <c r="S705" s="9">
        <v>0</v>
      </c>
      <c r="T705" s="10" t="s">
        <v>250</v>
      </c>
      <c r="U705">
        <v>1734773</v>
      </c>
      <c r="V705">
        <v>1</v>
      </c>
      <c r="W705" t="s">
        <v>200</v>
      </c>
      <c r="X705" t="s">
        <v>137</v>
      </c>
      <c r="Y705">
        <v>0</v>
      </c>
      <c r="Z705" s="16">
        <v>4156535253.6199899</v>
      </c>
      <c r="AA705">
        <v>1</v>
      </c>
      <c r="AB705" s="15">
        <v>4156535253.6199999</v>
      </c>
      <c r="AC705" t="s">
        <v>120</v>
      </c>
      <c r="AF705" t="s">
        <v>121</v>
      </c>
      <c r="AI705">
        <v>0</v>
      </c>
      <c r="AJ705" s="9">
        <v>0</v>
      </c>
      <c r="AK705" s="9">
        <v>0</v>
      </c>
      <c r="AL705" t="s">
        <v>7</v>
      </c>
      <c r="AM705" t="s">
        <v>120</v>
      </c>
      <c r="AN705" s="9">
        <v>0</v>
      </c>
      <c r="AO705" t="s">
        <v>122</v>
      </c>
      <c r="AP705" t="s">
        <v>7</v>
      </c>
      <c r="AQ705">
        <v>1</v>
      </c>
      <c r="AR705">
        <v>1</v>
      </c>
      <c r="AT705" t="s">
        <v>123</v>
      </c>
      <c r="AU705" t="s">
        <v>124</v>
      </c>
      <c r="AX705" t="s">
        <v>120</v>
      </c>
      <c r="BA705">
        <v>4156535253.6199999</v>
      </c>
      <c r="BB705" t="s">
        <v>120</v>
      </c>
      <c r="BC705">
        <v>0</v>
      </c>
      <c r="BE705" t="s">
        <v>125</v>
      </c>
      <c r="BF705">
        <v>1</v>
      </c>
      <c r="BG705">
        <v>19717</v>
      </c>
      <c r="BH705">
        <v>1005199</v>
      </c>
      <c r="BI705" t="s">
        <v>109</v>
      </c>
      <c r="BJ705" t="s">
        <v>126</v>
      </c>
      <c r="BL705" t="s">
        <v>127</v>
      </c>
      <c r="BM705" t="s">
        <v>128</v>
      </c>
      <c r="BN705" t="s">
        <v>129</v>
      </c>
      <c r="BO705">
        <v>85948</v>
      </c>
      <c r="BQ705">
        <v>0</v>
      </c>
      <c r="BR705">
        <v>758425</v>
      </c>
      <c r="BS705" t="s">
        <v>130</v>
      </c>
      <c r="BT705">
        <v>0</v>
      </c>
      <c r="BU705" t="s">
        <v>109</v>
      </c>
      <c r="BV705">
        <v>0</v>
      </c>
      <c r="BW705" s="9">
        <v>0</v>
      </c>
      <c r="BX705" t="s">
        <v>520</v>
      </c>
      <c r="BY705" t="s">
        <v>254</v>
      </c>
      <c r="BZ705" t="s">
        <v>109</v>
      </c>
      <c r="CA705" t="s">
        <v>132</v>
      </c>
      <c r="CD705" t="s">
        <v>109</v>
      </c>
      <c r="CE705" t="s">
        <v>133</v>
      </c>
      <c r="CF705" t="s">
        <v>172</v>
      </c>
      <c r="CG705" t="s">
        <v>135</v>
      </c>
      <c r="CI705" t="s">
        <v>165</v>
      </c>
      <c r="CJ705" t="s">
        <v>155</v>
      </c>
      <c r="CM705" t="s">
        <v>7</v>
      </c>
    </row>
    <row r="706" spans="1:91">
      <c r="A706" t="s">
        <v>109</v>
      </c>
      <c r="B706" t="s">
        <v>110</v>
      </c>
      <c r="C706" t="s">
        <v>111</v>
      </c>
      <c r="D706" t="s">
        <v>112</v>
      </c>
      <c r="F706" t="s">
        <v>113</v>
      </c>
      <c r="G706" t="s">
        <v>109</v>
      </c>
      <c r="H706">
        <v>1</v>
      </c>
      <c r="I706" s="9">
        <v>0</v>
      </c>
      <c r="J706">
        <v>1</v>
      </c>
      <c r="L706">
        <v>1741568</v>
      </c>
      <c r="M706" t="s">
        <v>7</v>
      </c>
      <c r="N706" t="s">
        <v>451</v>
      </c>
      <c r="O706" s="9">
        <v>0</v>
      </c>
      <c r="P706">
        <v>1744777</v>
      </c>
      <c r="Q706" t="s">
        <v>116</v>
      </c>
      <c r="S706" s="9">
        <v>0</v>
      </c>
      <c r="T706" s="10" t="s">
        <v>272</v>
      </c>
      <c r="U706">
        <v>1744777</v>
      </c>
      <c r="V706">
        <v>1</v>
      </c>
      <c r="W706" t="s">
        <v>118</v>
      </c>
      <c r="X706" t="s">
        <v>119</v>
      </c>
      <c r="Y706">
        <v>0</v>
      </c>
      <c r="Z706" s="16">
        <v>-200192.37</v>
      </c>
      <c r="AA706">
        <v>1</v>
      </c>
      <c r="AB706" s="10">
        <v>-200192.37</v>
      </c>
      <c r="AC706" t="s">
        <v>120</v>
      </c>
      <c r="AF706" t="s">
        <v>121</v>
      </c>
      <c r="AI706">
        <v>0</v>
      </c>
      <c r="AJ706" s="9">
        <v>0</v>
      </c>
      <c r="AK706" s="9">
        <v>0</v>
      </c>
      <c r="AL706" t="s">
        <v>7</v>
      </c>
      <c r="AM706" t="s">
        <v>120</v>
      </c>
      <c r="AN706" s="9">
        <v>0</v>
      </c>
      <c r="AO706" t="s">
        <v>122</v>
      </c>
      <c r="AP706" t="s">
        <v>7</v>
      </c>
      <c r="AQ706">
        <v>1</v>
      </c>
      <c r="AR706">
        <v>1</v>
      </c>
      <c r="AT706" t="s">
        <v>123</v>
      </c>
      <c r="AU706" t="s">
        <v>124</v>
      </c>
      <c r="AX706" t="s">
        <v>122</v>
      </c>
      <c r="BA706">
        <v>-200192.37</v>
      </c>
      <c r="BB706" t="s">
        <v>120</v>
      </c>
      <c r="BC706">
        <v>0</v>
      </c>
      <c r="BE706" t="s">
        <v>125</v>
      </c>
      <c r="BF706">
        <v>1</v>
      </c>
      <c r="BG706">
        <v>19717</v>
      </c>
      <c r="BH706">
        <v>1005199</v>
      </c>
      <c r="BI706" t="s">
        <v>109</v>
      </c>
      <c r="BJ706" t="s">
        <v>126</v>
      </c>
      <c r="BL706" t="s">
        <v>127</v>
      </c>
      <c r="BM706" t="s">
        <v>128</v>
      </c>
      <c r="BN706" t="s">
        <v>129</v>
      </c>
      <c r="BO706">
        <v>85948</v>
      </c>
      <c r="BQ706">
        <v>1370</v>
      </c>
      <c r="BR706">
        <v>522618</v>
      </c>
      <c r="BS706" t="s">
        <v>130</v>
      </c>
      <c r="BT706">
        <v>0</v>
      </c>
      <c r="BU706" t="s">
        <v>109</v>
      </c>
      <c r="BV706">
        <v>0</v>
      </c>
      <c r="BW706" s="9">
        <v>0</v>
      </c>
      <c r="BX706" t="s">
        <v>190</v>
      </c>
      <c r="BY706" t="s">
        <v>319</v>
      </c>
      <c r="BZ706" t="s">
        <v>109</v>
      </c>
      <c r="CA706" t="s">
        <v>132</v>
      </c>
      <c r="CD706" t="s">
        <v>319</v>
      </c>
      <c r="CE706" t="s">
        <v>133</v>
      </c>
      <c r="CF706" t="s">
        <v>172</v>
      </c>
      <c r="CG706" t="s">
        <v>135</v>
      </c>
      <c r="CI706" t="s">
        <v>278</v>
      </c>
      <c r="CM706" t="s">
        <v>7</v>
      </c>
    </row>
    <row r="707" spans="1:91">
      <c r="A707" t="s">
        <v>109</v>
      </c>
      <c r="B707" t="s">
        <v>110</v>
      </c>
      <c r="C707" t="s">
        <v>111</v>
      </c>
      <c r="D707" t="s">
        <v>112</v>
      </c>
      <c r="F707" t="s">
        <v>113</v>
      </c>
      <c r="G707" t="s">
        <v>109</v>
      </c>
      <c r="H707">
        <v>1</v>
      </c>
      <c r="I707" s="9">
        <v>0</v>
      </c>
      <c r="J707">
        <v>1</v>
      </c>
      <c r="L707">
        <v>1741483</v>
      </c>
      <c r="M707" t="s">
        <v>7</v>
      </c>
      <c r="N707" t="s">
        <v>445</v>
      </c>
      <c r="O707" s="9">
        <v>0</v>
      </c>
      <c r="P707">
        <v>1744608</v>
      </c>
      <c r="Q707" t="s">
        <v>116</v>
      </c>
      <c r="S707" s="9">
        <v>0</v>
      </c>
      <c r="T707" s="10" t="s">
        <v>280</v>
      </c>
      <c r="U707">
        <v>1744608</v>
      </c>
      <c r="V707">
        <v>1</v>
      </c>
      <c r="W707" t="s">
        <v>118</v>
      </c>
      <c r="X707" t="s">
        <v>119</v>
      </c>
      <c r="Y707">
        <v>0</v>
      </c>
      <c r="Z707" s="16">
        <v>-1728139.73</v>
      </c>
      <c r="AA707">
        <v>1</v>
      </c>
      <c r="AB707" s="10">
        <v>-1728139.73</v>
      </c>
      <c r="AC707" t="s">
        <v>120</v>
      </c>
      <c r="AF707" t="s">
        <v>121</v>
      </c>
      <c r="AI707">
        <v>0</v>
      </c>
      <c r="AJ707" s="9">
        <v>0</v>
      </c>
      <c r="AK707" s="9">
        <v>0</v>
      </c>
      <c r="AL707" t="s">
        <v>7</v>
      </c>
      <c r="AM707" t="s">
        <v>120</v>
      </c>
      <c r="AN707" s="9">
        <v>0</v>
      </c>
      <c r="AO707" t="s">
        <v>122</v>
      </c>
      <c r="AP707" t="s">
        <v>7</v>
      </c>
      <c r="AQ707">
        <v>1</v>
      </c>
      <c r="AR707">
        <v>1</v>
      </c>
      <c r="AT707" t="s">
        <v>123</v>
      </c>
      <c r="AU707" t="s">
        <v>124</v>
      </c>
      <c r="AX707" t="s">
        <v>120</v>
      </c>
      <c r="BA707">
        <v>-1728139.73</v>
      </c>
      <c r="BB707" t="s">
        <v>120</v>
      </c>
      <c r="BC707">
        <v>0</v>
      </c>
      <c r="BE707" t="s">
        <v>125</v>
      </c>
      <c r="BF707">
        <v>1</v>
      </c>
      <c r="BG707">
        <v>19717</v>
      </c>
      <c r="BH707">
        <v>1005199</v>
      </c>
      <c r="BI707" t="s">
        <v>109</v>
      </c>
      <c r="BJ707" t="s">
        <v>126</v>
      </c>
      <c r="BL707" t="s">
        <v>127</v>
      </c>
      <c r="BM707" t="s">
        <v>128</v>
      </c>
      <c r="BN707" t="s">
        <v>129</v>
      </c>
      <c r="BO707">
        <v>85948</v>
      </c>
      <c r="BQ707">
        <v>0</v>
      </c>
      <c r="BR707">
        <v>527950</v>
      </c>
      <c r="BS707" t="s">
        <v>130</v>
      </c>
      <c r="BT707">
        <v>0</v>
      </c>
      <c r="BU707" t="s">
        <v>109</v>
      </c>
      <c r="BV707">
        <v>0</v>
      </c>
      <c r="BW707" s="9">
        <v>0</v>
      </c>
      <c r="BX707" t="s">
        <v>451</v>
      </c>
      <c r="BY707" t="s">
        <v>619</v>
      </c>
      <c r="BZ707" t="s">
        <v>109</v>
      </c>
      <c r="CA707" t="s">
        <v>149</v>
      </c>
      <c r="CD707" t="s">
        <v>619</v>
      </c>
      <c r="CE707" t="s">
        <v>133</v>
      </c>
      <c r="CF707" t="s">
        <v>172</v>
      </c>
      <c r="CG707" t="s">
        <v>135</v>
      </c>
      <c r="CI707" t="s">
        <v>281</v>
      </c>
      <c r="CM707" t="s">
        <v>7</v>
      </c>
    </row>
    <row r="708" spans="1:91">
      <c r="A708" t="s">
        <v>109</v>
      </c>
      <c r="B708" t="s">
        <v>110</v>
      </c>
      <c r="C708" t="s">
        <v>111</v>
      </c>
      <c r="D708" t="s">
        <v>112</v>
      </c>
      <c r="F708" t="s">
        <v>113</v>
      </c>
      <c r="G708" t="s">
        <v>109</v>
      </c>
      <c r="H708">
        <v>1</v>
      </c>
      <c r="I708" s="9">
        <v>0</v>
      </c>
      <c r="J708">
        <v>1</v>
      </c>
      <c r="L708">
        <v>1741389</v>
      </c>
      <c r="M708" t="s">
        <v>7</v>
      </c>
      <c r="N708" t="s">
        <v>445</v>
      </c>
      <c r="O708" s="9">
        <v>0</v>
      </c>
      <c r="P708">
        <v>1744426</v>
      </c>
      <c r="Q708" t="s">
        <v>116</v>
      </c>
      <c r="S708" s="9">
        <v>0</v>
      </c>
      <c r="T708" s="10" t="s">
        <v>280</v>
      </c>
      <c r="U708">
        <v>1744426</v>
      </c>
      <c r="V708">
        <v>1</v>
      </c>
      <c r="W708" t="s">
        <v>118</v>
      </c>
      <c r="X708" t="s">
        <v>119</v>
      </c>
      <c r="Y708">
        <v>0</v>
      </c>
      <c r="Z708" s="16">
        <v>-708496.07</v>
      </c>
      <c r="AA708">
        <v>1</v>
      </c>
      <c r="AB708" s="10">
        <v>-708496.07</v>
      </c>
      <c r="AC708" t="s">
        <v>120</v>
      </c>
      <c r="AF708" t="s">
        <v>121</v>
      </c>
      <c r="AI708">
        <v>0</v>
      </c>
      <c r="AJ708" s="9">
        <v>0</v>
      </c>
      <c r="AK708" s="9">
        <v>0</v>
      </c>
      <c r="AL708" t="s">
        <v>7</v>
      </c>
      <c r="AM708" t="s">
        <v>120</v>
      </c>
      <c r="AN708" s="9">
        <v>0</v>
      </c>
      <c r="AO708" t="s">
        <v>122</v>
      </c>
      <c r="AP708" t="s">
        <v>7</v>
      </c>
      <c r="AQ708">
        <v>1</v>
      </c>
      <c r="AR708">
        <v>1</v>
      </c>
      <c r="AT708" t="s">
        <v>123</v>
      </c>
      <c r="AU708" t="s">
        <v>124</v>
      </c>
      <c r="AX708" t="s">
        <v>120</v>
      </c>
      <c r="BA708">
        <v>-708496.07</v>
      </c>
      <c r="BB708" t="s">
        <v>120</v>
      </c>
      <c r="BC708">
        <v>0</v>
      </c>
      <c r="BE708" t="s">
        <v>125</v>
      </c>
      <c r="BF708">
        <v>1</v>
      </c>
      <c r="BG708">
        <v>19717</v>
      </c>
      <c r="BH708">
        <v>1005199</v>
      </c>
      <c r="BI708" t="s">
        <v>109</v>
      </c>
      <c r="BJ708" t="s">
        <v>126</v>
      </c>
      <c r="BL708" t="s">
        <v>127</v>
      </c>
      <c r="BM708" t="s">
        <v>128</v>
      </c>
      <c r="BN708" t="s">
        <v>129</v>
      </c>
      <c r="BO708">
        <v>85948</v>
      </c>
      <c r="BQ708">
        <v>0</v>
      </c>
      <c r="BR708">
        <v>525008</v>
      </c>
      <c r="BS708" t="s">
        <v>130</v>
      </c>
      <c r="BT708">
        <v>0</v>
      </c>
      <c r="BU708" t="s">
        <v>109</v>
      </c>
      <c r="BV708">
        <v>0</v>
      </c>
      <c r="BW708" s="9">
        <v>0</v>
      </c>
      <c r="BX708" t="s">
        <v>451</v>
      </c>
      <c r="BY708" t="s">
        <v>502</v>
      </c>
      <c r="BZ708" t="s">
        <v>109</v>
      </c>
      <c r="CA708" t="s">
        <v>149</v>
      </c>
      <c r="CD708" t="s">
        <v>502</v>
      </c>
      <c r="CE708" t="s">
        <v>133</v>
      </c>
      <c r="CF708" t="s">
        <v>172</v>
      </c>
      <c r="CG708" t="s">
        <v>135</v>
      </c>
      <c r="CI708" t="s">
        <v>281</v>
      </c>
      <c r="CM708" t="s">
        <v>7</v>
      </c>
    </row>
    <row r="709" spans="1:91">
      <c r="A709" t="s">
        <v>109</v>
      </c>
      <c r="B709" t="s">
        <v>110</v>
      </c>
      <c r="C709" t="s">
        <v>111</v>
      </c>
      <c r="D709" t="s">
        <v>112</v>
      </c>
      <c r="F709" t="s">
        <v>113</v>
      </c>
      <c r="G709" t="s">
        <v>109</v>
      </c>
      <c r="H709">
        <v>1</v>
      </c>
      <c r="I709" s="9">
        <v>0</v>
      </c>
      <c r="J709">
        <v>1</v>
      </c>
      <c r="L709">
        <v>1741570</v>
      </c>
      <c r="M709" t="s">
        <v>7</v>
      </c>
      <c r="N709" t="s">
        <v>451</v>
      </c>
      <c r="O709" s="9">
        <v>0</v>
      </c>
      <c r="P709">
        <v>1744781</v>
      </c>
      <c r="Q709" t="s">
        <v>116</v>
      </c>
      <c r="S709" s="9">
        <v>0</v>
      </c>
      <c r="T709" s="10" t="s">
        <v>272</v>
      </c>
      <c r="U709">
        <v>1744781</v>
      </c>
      <c r="V709">
        <v>1</v>
      </c>
      <c r="W709" t="s">
        <v>118</v>
      </c>
      <c r="X709" t="s">
        <v>119</v>
      </c>
      <c r="Y709">
        <v>0</v>
      </c>
      <c r="Z709" s="16">
        <v>-2063</v>
      </c>
      <c r="AA709">
        <v>1</v>
      </c>
      <c r="AB709" s="10">
        <v>-2063</v>
      </c>
      <c r="AC709" t="s">
        <v>120</v>
      </c>
      <c r="AF709" t="s">
        <v>121</v>
      </c>
      <c r="AI709">
        <v>0</v>
      </c>
      <c r="AJ709" s="9">
        <v>0</v>
      </c>
      <c r="AK709" s="9">
        <v>0</v>
      </c>
      <c r="AL709" t="s">
        <v>7</v>
      </c>
      <c r="AM709" t="s">
        <v>120</v>
      </c>
      <c r="AN709" s="9">
        <v>0</v>
      </c>
      <c r="AO709" t="s">
        <v>122</v>
      </c>
      <c r="AP709" t="s">
        <v>7</v>
      </c>
      <c r="AQ709">
        <v>1</v>
      </c>
      <c r="AR709">
        <v>1</v>
      </c>
      <c r="AT709" t="s">
        <v>123</v>
      </c>
      <c r="AU709" t="s">
        <v>124</v>
      </c>
      <c r="AX709" t="s">
        <v>122</v>
      </c>
      <c r="BA709">
        <v>-2063</v>
      </c>
      <c r="BB709" t="s">
        <v>120</v>
      </c>
      <c r="BC709">
        <v>0</v>
      </c>
      <c r="BE709" t="s">
        <v>125</v>
      </c>
      <c r="BF709">
        <v>1</v>
      </c>
      <c r="BG709">
        <v>19717</v>
      </c>
      <c r="BH709">
        <v>1005199</v>
      </c>
      <c r="BI709" t="s">
        <v>109</v>
      </c>
      <c r="BJ709" t="s">
        <v>126</v>
      </c>
      <c r="BL709" t="s">
        <v>127</v>
      </c>
      <c r="BM709" t="s">
        <v>128</v>
      </c>
      <c r="BN709" t="s">
        <v>129</v>
      </c>
      <c r="BO709">
        <v>85948</v>
      </c>
      <c r="BQ709">
        <v>1370</v>
      </c>
      <c r="BR709">
        <v>522662</v>
      </c>
      <c r="BS709" t="s">
        <v>130</v>
      </c>
      <c r="BT709">
        <v>0</v>
      </c>
      <c r="BU709" t="s">
        <v>109</v>
      </c>
      <c r="BV709">
        <v>0</v>
      </c>
      <c r="BW709" s="9">
        <v>0</v>
      </c>
      <c r="BX709" t="s">
        <v>190</v>
      </c>
      <c r="BY709" t="s">
        <v>319</v>
      </c>
      <c r="BZ709" t="s">
        <v>109</v>
      </c>
      <c r="CA709" t="s">
        <v>132</v>
      </c>
      <c r="CD709" t="s">
        <v>319</v>
      </c>
      <c r="CE709" t="s">
        <v>133</v>
      </c>
      <c r="CF709" t="s">
        <v>172</v>
      </c>
      <c r="CG709" t="s">
        <v>135</v>
      </c>
      <c r="CI709" t="s">
        <v>278</v>
      </c>
      <c r="CM709" t="s">
        <v>7</v>
      </c>
    </row>
    <row r="710" spans="1:91">
      <c r="A710" t="s">
        <v>109</v>
      </c>
      <c r="B710" t="s">
        <v>110</v>
      </c>
      <c r="C710" t="s">
        <v>111</v>
      </c>
      <c r="D710" t="s">
        <v>112</v>
      </c>
      <c r="F710" t="s">
        <v>113</v>
      </c>
      <c r="G710" t="s">
        <v>109</v>
      </c>
      <c r="H710">
        <v>1</v>
      </c>
      <c r="I710" s="9">
        <v>0</v>
      </c>
      <c r="J710">
        <v>1</v>
      </c>
      <c r="L710">
        <v>1741671</v>
      </c>
      <c r="M710" t="s">
        <v>7</v>
      </c>
      <c r="N710" t="s">
        <v>451</v>
      </c>
      <c r="O710" s="9">
        <v>0</v>
      </c>
      <c r="P710">
        <v>1744980</v>
      </c>
      <c r="Q710" t="s">
        <v>116</v>
      </c>
      <c r="S710" s="9">
        <v>0</v>
      </c>
      <c r="T710" s="10" t="s">
        <v>272</v>
      </c>
      <c r="U710">
        <v>1744980</v>
      </c>
      <c r="V710">
        <v>1</v>
      </c>
      <c r="W710" t="s">
        <v>118</v>
      </c>
      <c r="X710" t="s">
        <v>119</v>
      </c>
      <c r="Y710">
        <v>0</v>
      </c>
      <c r="Z710" s="16">
        <v>-118754.29</v>
      </c>
      <c r="AA710">
        <v>1</v>
      </c>
      <c r="AB710" s="10">
        <v>-118754.29</v>
      </c>
      <c r="AC710" t="s">
        <v>120</v>
      </c>
      <c r="AF710" t="s">
        <v>121</v>
      </c>
      <c r="AI710">
        <v>0</v>
      </c>
      <c r="AJ710" s="9">
        <v>0</v>
      </c>
      <c r="AK710" s="9">
        <v>0</v>
      </c>
      <c r="AL710" t="s">
        <v>7</v>
      </c>
      <c r="AM710" t="s">
        <v>120</v>
      </c>
      <c r="AN710" s="9">
        <v>0</v>
      </c>
      <c r="AO710" t="s">
        <v>122</v>
      </c>
      <c r="AP710" t="s">
        <v>7</v>
      </c>
      <c r="AQ710">
        <v>1</v>
      </c>
      <c r="AR710">
        <v>1</v>
      </c>
      <c r="AT710" t="s">
        <v>123</v>
      </c>
      <c r="AU710" t="s">
        <v>124</v>
      </c>
      <c r="AX710" t="s">
        <v>122</v>
      </c>
      <c r="BA710">
        <v>-118754.29</v>
      </c>
      <c r="BB710" t="s">
        <v>120</v>
      </c>
      <c r="BC710">
        <v>0</v>
      </c>
      <c r="BE710" t="s">
        <v>125</v>
      </c>
      <c r="BF710">
        <v>1</v>
      </c>
      <c r="BG710">
        <v>19717</v>
      </c>
      <c r="BH710">
        <v>1005199</v>
      </c>
      <c r="BI710" t="s">
        <v>109</v>
      </c>
      <c r="BJ710" t="s">
        <v>126</v>
      </c>
      <c r="BL710" t="s">
        <v>127</v>
      </c>
      <c r="BM710" t="s">
        <v>128</v>
      </c>
      <c r="BN710" t="s">
        <v>129</v>
      </c>
      <c r="BO710">
        <v>85948</v>
      </c>
      <c r="BQ710">
        <v>1370</v>
      </c>
      <c r="BR710">
        <v>524656</v>
      </c>
      <c r="BS710" t="s">
        <v>130</v>
      </c>
      <c r="BT710">
        <v>0</v>
      </c>
      <c r="BU710" t="s">
        <v>109</v>
      </c>
      <c r="BV710">
        <v>0</v>
      </c>
      <c r="BW710" s="9">
        <v>0</v>
      </c>
      <c r="BX710" t="s">
        <v>190</v>
      </c>
      <c r="BY710" t="s">
        <v>499</v>
      </c>
      <c r="BZ710" t="s">
        <v>109</v>
      </c>
      <c r="CA710" t="s">
        <v>132</v>
      </c>
      <c r="CD710" t="s">
        <v>499</v>
      </c>
      <c r="CE710" t="s">
        <v>133</v>
      </c>
      <c r="CF710" t="s">
        <v>172</v>
      </c>
      <c r="CG710" t="s">
        <v>135</v>
      </c>
      <c r="CI710" t="s">
        <v>278</v>
      </c>
      <c r="CM710" t="s">
        <v>7</v>
      </c>
    </row>
    <row r="711" spans="1:91">
      <c r="A711" t="s">
        <v>109</v>
      </c>
      <c r="B711" t="s">
        <v>110</v>
      </c>
      <c r="C711" t="s">
        <v>111</v>
      </c>
      <c r="D711" t="s">
        <v>112</v>
      </c>
      <c r="F711" t="s">
        <v>113</v>
      </c>
      <c r="G711" t="s">
        <v>109</v>
      </c>
      <c r="H711">
        <v>1</v>
      </c>
      <c r="I711" s="9">
        <v>0</v>
      </c>
      <c r="J711">
        <v>1</v>
      </c>
      <c r="L711">
        <v>1739093</v>
      </c>
      <c r="M711" t="s">
        <v>7</v>
      </c>
      <c r="N711" t="s">
        <v>451</v>
      </c>
      <c r="O711" s="9">
        <v>0</v>
      </c>
      <c r="P711">
        <v>1739962</v>
      </c>
      <c r="Q711" t="s">
        <v>116</v>
      </c>
      <c r="S711" s="9">
        <v>0</v>
      </c>
      <c r="T711" s="10" t="s">
        <v>272</v>
      </c>
      <c r="U711">
        <v>1739962</v>
      </c>
      <c r="V711">
        <v>1</v>
      </c>
      <c r="W711" t="s">
        <v>118</v>
      </c>
      <c r="X711" t="s">
        <v>119</v>
      </c>
      <c r="Y711">
        <v>0</v>
      </c>
      <c r="Z711" s="16">
        <v>-30674.73</v>
      </c>
      <c r="AA711">
        <v>1</v>
      </c>
      <c r="AB711" s="10">
        <v>-30674.73</v>
      </c>
      <c r="AC711" t="s">
        <v>120</v>
      </c>
      <c r="AF711" t="s">
        <v>121</v>
      </c>
      <c r="AI711">
        <v>0</v>
      </c>
      <c r="AJ711" s="9">
        <v>0</v>
      </c>
      <c r="AK711" s="9">
        <v>0</v>
      </c>
      <c r="AL711" t="s">
        <v>7</v>
      </c>
      <c r="AM711" t="s">
        <v>120</v>
      </c>
      <c r="AN711" s="9">
        <v>0</v>
      </c>
      <c r="AO711" t="s">
        <v>122</v>
      </c>
      <c r="AP711" t="s">
        <v>7</v>
      </c>
      <c r="AQ711">
        <v>1</v>
      </c>
      <c r="AR711">
        <v>1</v>
      </c>
      <c r="AT711" t="s">
        <v>123</v>
      </c>
      <c r="AU711" t="s">
        <v>124</v>
      </c>
      <c r="AX711" t="s">
        <v>122</v>
      </c>
      <c r="BA711">
        <v>-30674.73</v>
      </c>
      <c r="BB711" t="s">
        <v>120</v>
      </c>
      <c r="BC711">
        <v>0</v>
      </c>
      <c r="BE711" t="s">
        <v>125</v>
      </c>
      <c r="BF711">
        <v>1</v>
      </c>
      <c r="BG711">
        <v>19717</v>
      </c>
      <c r="BH711">
        <v>1005199</v>
      </c>
      <c r="BI711" t="s">
        <v>109</v>
      </c>
      <c r="BJ711" t="s">
        <v>126</v>
      </c>
      <c r="BL711" t="s">
        <v>127</v>
      </c>
      <c r="BM711" t="s">
        <v>128</v>
      </c>
      <c r="BN711" t="s">
        <v>129</v>
      </c>
      <c r="BO711">
        <v>85948</v>
      </c>
      <c r="BQ711">
        <v>1370</v>
      </c>
      <c r="BR711">
        <v>526403</v>
      </c>
      <c r="BS711" t="s">
        <v>130</v>
      </c>
      <c r="BT711">
        <v>0</v>
      </c>
      <c r="BU711" t="s">
        <v>109</v>
      </c>
      <c r="BV711">
        <v>0</v>
      </c>
      <c r="BW711" s="9">
        <v>0</v>
      </c>
      <c r="BX711" t="s">
        <v>190</v>
      </c>
      <c r="BY711" t="s">
        <v>543</v>
      </c>
      <c r="BZ711" t="s">
        <v>109</v>
      </c>
      <c r="CA711" t="s">
        <v>132</v>
      </c>
      <c r="CD711" t="s">
        <v>543</v>
      </c>
      <c r="CE711" t="s">
        <v>133</v>
      </c>
      <c r="CF711" t="s">
        <v>172</v>
      </c>
      <c r="CG711" t="s">
        <v>135</v>
      </c>
      <c r="CI711" t="s">
        <v>278</v>
      </c>
      <c r="CM711" t="s">
        <v>7</v>
      </c>
    </row>
    <row r="712" spans="1:91">
      <c r="A712" t="s">
        <v>109</v>
      </c>
      <c r="B712" t="s">
        <v>110</v>
      </c>
      <c r="C712" t="s">
        <v>111</v>
      </c>
      <c r="D712" t="s">
        <v>112</v>
      </c>
      <c r="F712" t="s">
        <v>113</v>
      </c>
      <c r="G712" t="s">
        <v>109</v>
      </c>
      <c r="H712">
        <v>1</v>
      </c>
      <c r="I712" s="9">
        <v>0</v>
      </c>
      <c r="J712">
        <v>1</v>
      </c>
      <c r="L712">
        <v>1739034</v>
      </c>
      <c r="M712" t="s">
        <v>7</v>
      </c>
      <c r="N712" t="s">
        <v>451</v>
      </c>
      <c r="O712" s="9">
        <v>0</v>
      </c>
      <c r="P712">
        <v>1739849</v>
      </c>
      <c r="Q712" t="s">
        <v>116</v>
      </c>
      <c r="S712" s="9">
        <v>0</v>
      </c>
      <c r="T712" s="10" t="s">
        <v>280</v>
      </c>
      <c r="U712">
        <v>1739849</v>
      </c>
      <c r="V712">
        <v>1</v>
      </c>
      <c r="W712" t="s">
        <v>118</v>
      </c>
      <c r="X712" t="s">
        <v>137</v>
      </c>
      <c r="Y712">
        <v>0</v>
      </c>
      <c r="Z712" s="16">
        <v>4056.96</v>
      </c>
      <c r="AA712">
        <v>1</v>
      </c>
      <c r="AB712" s="10">
        <v>4056.96</v>
      </c>
      <c r="AC712" t="s">
        <v>120</v>
      </c>
      <c r="AF712" t="s">
        <v>121</v>
      </c>
      <c r="AI712">
        <v>0</v>
      </c>
      <c r="AJ712" s="9">
        <v>0</v>
      </c>
      <c r="AK712" s="9">
        <v>0</v>
      </c>
      <c r="AL712" t="s">
        <v>7</v>
      </c>
      <c r="AM712" t="s">
        <v>120</v>
      </c>
      <c r="AN712" s="9">
        <v>0</v>
      </c>
      <c r="AO712" t="s">
        <v>122</v>
      </c>
      <c r="AP712" t="s">
        <v>7</v>
      </c>
      <c r="AQ712">
        <v>1</v>
      </c>
      <c r="AR712">
        <v>1</v>
      </c>
      <c r="AT712" t="s">
        <v>123</v>
      </c>
      <c r="AU712" t="s">
        <v>124</v>
      </c>
      <c r="AX712" t="s">
        <v>120</v>
      </c>
      <c r="BA712">
        <v>4056.96</v>
      </c>
      <c r="BB712" t="s">
        <v>120</v>
      </c>
      <c r="BC712">
        <v>0</v>
      </c>
      <c r="BE712" t="s">
        <v>125</v>
      </c>
      <c r="BF712">
        <v>1</v>
      </c>
      <c r="BG712">
        <v>19717</v>
      </c>
      <c r="BH712">
        <v>1005199</v>
      </c>
      <c r="BI712" t="s">
        <v>109</v>
      </c>
      <c r="BJ712" t="s">
        <v>126</v>
      </c>
      <c r="BL712" t="s">
        <v>127</v>
      </c>
      <c r="BM712" t="s">
        <v>128</v>
      </c>
      <c r="BN712" t="s">
        <v>129</v>
      </c>
      <c r="BO712">
        <v>85948</v>
      </c>
      <c r="BQ712">
        <v>0</v>
      </c>
      <c r="BR712">
        <v>523463</v>
      </c>
      <c r="BS712" t="s">
        <v>130</v>
      </c>
      <c r="BT712">
        <v>0</v>
      </c>
      <c r="BU712" t="s">
        <v>109</v>
      </c>
      <c r="BV712">
        <v>0</v>
      </c>
      <c r="BW712" s="9">
        <v>0</v>
      </c>
      <c r="BX712" t="s">
        <v>445</v>
      </c>
      <c r="BY712" t="s">
        <v>204</v>
      </c>
      <c r="BZ712" t="s">
        <v>109</v>
      </c>
      <c r="CA712" t="s">
        <v>132</v>
      </c>
      <c r="CD712" t="s">
        <v>204</v>
      </c>
      <c r="CE712" t="s">
        <v>133</v>
      </c>
      <c r="CF712" t="s">
        <v>172</v>
      </c>
      <c r="CG712" t="s">
        <v>135</v>
      </c>
      <c r="CI712" t="s">
        <v>278</v>
      </c>
      <c r="CM712" t="s">
        <v>7</v>
      </c>
    </row>
    <row r="713" spans="1:91">
      <c r="A713" t="s">
        <v>109</v>
      </c>
      <c r="B713" t="s">
        <v>110</v>
      </c>
      <c r="C713" t="s">
        <v>111</v>
      </c>
      <c r="D713" t="s">
        <v>112</v>
      </c>
      <c r="F713" t="s">
        <v>113</v>
      </c>
      <c r="G713" t="s">
        <v>109</v>
      </c>
      <c r="H713">
        <v>1</v>
      </c>
      <c r="I713" s="9">
        <v>0</v>
      </c>
      <c r="J713">
        <v>1</v>
      </c>
      <c r="L713">
        <v>1741489</v>
      </c>
      <c r="M713" t="s">
        <v>7</v>
      </c>
      <c r="N713" t="s">
        <v>445</v>
      </c>
      <c r="O713" s="9">
        <v>0</v>
      </c>
      <c r="P713">
        <v>1744620</v>
      </c>
      <c r="Q713" t="s">
        <v>116</v>
      </c>
      <c r="S713" s="9">
        <v>0</v>
      </c>
      <c r="T713" s="10" t="s">
        <v>280</v>
      </c>
      <c r="U713">
        <v>1744620</v>
      </c>
      <c r="V713">
        <v>1</v>
      </c>
      <c r="W713" t="s">
        <v>118</v>
      </c>
      <c r="X713" t="s">
        <v>119</v>
      </c>
      <c r="Y713">
        <v>0</v>
      </c>
      <c r="Z713" s="16">
        <v>-1095297.8700000001</v>
      </c>
      <c r="AA713">
        <v>1</v>
      </c>
      <c r="AB713" s="10">
        <v>-1095297.8700000001</v>
      </c>
      <c r="AC713" t="s">
        <v>120</v>
      </c>
      <c r="AF713" t="s">
        <v>121</v>
      </c>
      <c r="AI713">
        <v>0</v>
      </c>
      <c r="AJ713" s="9">
        <v>0</v>
      </c>
      <c r="AK713" s="9">
        <v>0</v>
      </c>
      <c r="AL713" t="s">
        <v>7</v>
      </c>
      <c r="AM713" t="s">
        <v>120</v>
      </c>
      <c r="AN713" s="9">
        <v>0</v>
      </c>
      <c r="AO713" t="s">
        <v>122</v>
      </c>
      <c r="AP713" t="s">
        <v>7</v>
      </c>
      <c r="AQ713">
        <v>1</v>
      </c>
      <c r="AR713">
        <v>1</v>
      </c>
      <c r="AT713" t="s">
        <v>123</v>
      </c>
      <c r="AU713" t="s">
        <v>124</v>
      </c>
      <c r="AX713" t="s">
        <v>120</v>
      </c>
      <c r="BA713">
        <v>-1095297.8700000001</v>
      </c>
      <c r="BB713" t="s">
        <v>120</v>
      </c>
      <c r="BC713">
        <v>0</v>
      </c>
      <c r="BE713" t="s">
        <v>125</v>
      </c>
      <c r="BF713">
        <v>1</v>
      </c>
      <c r="BG713">
        <v>19717</v>
      </c>
      <c r="BH713">
        <v>1005199</v>
      </c>
      <c r="BI713" t="s">
        <v>109</v>
      </c>
      <c r="BJ713" t="s">
        <v>126</v>
      </c>
      <c r="BL713" t="s">
        <v>127</v>
      </c>
      <c r="BM713" t="s">
        <v>128</v>
      </c>
      <c r="BN713" t="s">
        <v>129</v>
      </c>
      <c r="BO713">
        <v>85948</v>
      </c>
      <c r="BQ713">
        <v>0</v>
      </c>
      <c r="BR713">
        <v>528004</v>
      </c>
      <c r="BS713" t="s">
        <v>130</v>
      </c>
      <c r="BT713">
        <v>0</v>
      </c>
      <c r="BU713" t="s">
        <v>109</v>
      </c>
      <c r="BV713">
        <v>0</v>
      </c>
      <c r="BW713" s="9">
        <v>0</v>
      </c>
      <c r="BX713" t="s">
        <v>451</v>
      </c>
      <c r="BY713" t="s">
        <v>470</v>
      </c>
      <c r="BZ713" t="s">
        <v>109</v>
      </c>
      <c r="CA713" t="s">
        <v>149</v>
      </c>
      <c r="CD713" t="s">
        <v>470</v>
      </c>
      <c r="CE713" t="s">
        <v>133</v>
      </c>
      <c r="CF713" t="s">
        <v>172</v>
      </c>
      <c r="CG713" t="s">
        <v>135</v>
      </c>
      <c r="CI713" t="s">
        <v>281</v>
      </c>
      <c r="CM713" t="s">
        <v>7</v>
      </c>
    </row>
    <row r="714" spans="1:91">
      <c r="A714" t="s">
        <v>109</v>
      </c>
      <c r="B714" t="s">
        <v>110</v>
      </c>
      <c r="C714" t="s">
        <v>111</v>
      </c>
      <c r="D714" t="s">
        <v>112</v>
      </c>
      <c r="F714" t="s">
        <v>113</v>
      </c>
      <c r="G714" t="s">
        <v>109</v>
      </c>
      <c r="H714">
        <v>1</v>
      </c>
      <c r="I714" s="9">
        <v>0</v>
      </c>
      <c r="J714">
        <v>1</v>
      </c>
      <c r="L714">
        <v>1741576</v>
      </c>
      <c r="M714" t="s">
        <v>7</v>
      </c>
      <c r="N714" t="s">
        <v>451</v>
      </c>
      <c r="O714" s="9">
        <v>0</v>
      </c>
      <c r="P714">
        <v>1744791</v>
      </c>
      <c r="Q714" t="s">
        <v>116</v>
      </c>
      <c r="S714" s="9">
        <v>0</v>
      </c>
      <c r="T714" s="10" t="s">
        <v>280</v>
      </c>
      <c r="U714">
        <v>1744791</v>
      </c>
      <c r="V714">
        <v>1</v>
      </c>
      <c r="W714" t="s">
        <v>118</v>
      </c>
      <c r="X714" t="s">
        <v>137</v>
      </c>
      <c r="Y714">
        <v>0</v>
      </c>
      <c r="Z714" s="16">
        <v>526754.18000000005</v>
      </c>
      <c r="AA714">
        <v>1</v>
      </c>
      <c r="AB714" s="10">
        <v>526754.18000000005</v>
      </c>
      <c r="AC714" t="s">
        <v>120</v>
      </c>
      <c r="AF714" t="s">
        <v>121</v>
      </c>
      <c r="AI714">
        <v>0</v>
      </c>
      <c r="AJ714" s="9">
        <v>0</v>
      </c>
      <c r="AK714" s="9">
        <v>0</v>
      </c>
      <c r="AL714" t="s">
        <v>7</v>
      </c>
      <c r="AM714" t="s">
        <v>120</v>
      </c>
      <c r="AN714" s="9">
        <v>0</v>
      </c>
      <c r="AO714" t="s">
        <v>122</v>
      </c>
      <c r="AP714" t="s">
        <v>7</v>
      </c>
      <c r="AQ714">
        <v>1</v>
      </c>
      <c r="AR714">
        <v>1</v>
      </c>
      <c r="AT714" t="s">
        <v>123</v>
      </c>
      <c r="AU714" t="s">
        <v>124</v>
      </c>
      <c r="AX714" t="s">
        <v>120</v>
      </c>
      <c r="BA714">
        <v>526754.18000000005</v>
      </c>
      <c r="BB714" t="s">
        <v>120</v>
      </c>
      <c r="BC714">
        <v>0</v>
      </c>
      <c r="BE714" t="s">
        <v>125</v>
      </c>
      <c r="BF714">
        <v>1</v>
      </c>
      <c r="BG714">
        <v>19717</v>
      </c>
      <c r="BH714">
        <v>1005199</v>
      </c>
      <c r="BI714" t="s">
        <v>109</v>
      </c>
      <c r="BJ714" t="s">
        <v>126</v>
      </c>
      <c r="BL714" t="s">
        <v>127</v>
      </c>
      <c r="BM714" t="s">
        <v>128</v>
      </c>
      <c r="BN714" t="s">
        <v>129</v>
      </c>
      <c r="BO714">
        <v>85948</v>
      </c>
      <c r="BQ714">
        <v>0</v>
      </c>
      <c r="BR714">
        <v>522161</v>
      </c>
      <c r="BS714" t="s">
        <v>130</v>
      </c>
      <c r="BT714">
        <v>0</v>
      </c>
      <c r="BU714" t="s">
        <v>109</v>
      </c>
      <c r="BV714">
        <v>0</v>
      </c>
      <c r="BW714" s="9">
        <v>0</v>
      </c>
      <c r="BX714" t="s">
        <v>445</v>
      </c>
      <c r="BY714" t="s">
        <v>504</v>
      </c>
      <c r="BZ714" t="s">
        <v>109</v>
      </c>
      <c r="CA714" t="s">
        <v>132</v>
      </c>
      <c r="CD714" t="s">
        <v>504</v>
      </c>
      <c r="CE714" t="s">
        <v>133</v>
      </c>
      <c r="CF714" t="s">
        <v>172</v>
      </c>
      <c r="CG714" t="s">
        <v>135</v>
      </c>
      <c r="CI714" t="s">
        <v>278</v>
      </c>
      <c r="CM714" t="s">
        <v>7</v>
      </c>
    </row>
    <row r="715" spans="1:91">
      <c r="A715" t="s">
        <v>109</v>
      </c>
      <c r="B715" t="s">
        <v>110</v>
      </c>
      <c r="C715" t="s">
        <v>111</v>
      </c>
      <c r="D715" t="s">
        <v>112</v>
      </c>
      <c r="F715" t="s">
        <v>113</v>
      </c>
      <c r="G715" t="s">
        <v>109</v>
      </c>
      <c r="H715">
        <v>1</v>
      </c>
      <c r="I715" s="9">
        <v>0</v>
      </c>
      <c r="J715">
        <v>1</v>
      </c>
      <c r="L715">
        <v>1739105</v>
      </c>
      <c r="M715" t="s">
        <v>7</v>
      </c>
      <c r="N715" t="s">
        <v>451</v>
      </c>
      <c r="O715" s="9">
        <v>0</v>
      </c>
      <c r="P715">
        <v>1739982</v>
      </c>
      <c r="Q715" t="s">
        <v>116</v>
      </c>
      <c r="S715" s="9">
        <v>0</v>
      </c>
      <c r="T715" s="10" t="s">
        <v>280</v>
      </c>
      <c r="U715">
        <v>1739982</v>
      </c>
      <c r="V715">
        <v>1</v>
      </c>
      <c r="W715" t="s">
        <v>118</v>
      </c>
      <c r="X715" t="s">
        <v>137</v>
      </c>
      <c r="Y715">
        <v>0</v>
      </c>
      <c r="Z715" s="16">
        <v>10832.49</v>
      </c>
      <c r="AA715">
        <v>1</v>
      </c>
      <c r="AB715" s="10">
        <v>10832.49</v>
      </c>
      <c r="AC715" t="s">
        <v>120</v>
      </c>
      <c r="AF715" t="s">
        <v>121</v>
      </c>
      <c r="AI715">
        <v>0</v>
      </c>
      <c r="AJ715" s="9">
        <v>0</v>
      </c>
      <c r="AK715" s="9">
        <v>0</v>
      </c>
      <c r="AL715" t="s">
        <v>7</v>
      </c>
      <c r="AM715" t="s">
        <v>120</v>
      </c>
      <c r="AN715" s="9">
        <v>0</v>
      </c>
      <c r="AO715" t="s">
        <v>122</v>
      </c>
      <c r="AP715" t="s">
        <v>7</v>
      </c>
      <c r="AQ715">
        <v>1</v>
      </c>
      <c r="AR715">
        <v>1</v>
      </c>
      <c r="AT715" t="s">
        <v>123</v>
      </c>
      <c r="AU715" t="s">
        <v>124</v>
      </c>
      <c r="AX715" t="s">
        <v>120</v>
      </c>
      <c r="BA715">
        <v>10832.49</v>
      </c>
      <c r="BB715" t="s">
        <v>120</v>
      </c>
      <c r="BC715">
        <v>0</v>
      </c>
      <c r="BE715" t="s">
        <v>125</v>
      </c>
      <c r="BF715">
        <v>1</v>
      </c>
      <c r="BG715">
        <v>19717</v>
      </c>
      <c r="BH715">
        <v>1005199</v>
      </c>
      <c r="BI715" t="s">
        <v>109</v>
      </c>
      <c r="BJ715" t="s">
        <v>126</v>
      </c>
      <c r="BL715" t="s">
        <v>127</v>
      </c>
      <c r="BM715" t="s">
        <v>128</v>
      </c>
      <c r="BN715" t="s">
        <v>129</v>
      </c>
      <c r="BO715">
        <v>85948</v>
      </c>
      <c r="BQ715">
        <v>0</v>
      </c>
      <c r="BR715">
        <v>526459</v>
      </c>
      <c r="BS715" t="s">
        <v>130</v>
      </c>
      <c r="BT715">
        <v>0</v>
      </c>
      <c r="BU715" t="s">
        <v>109</v>
      </c>
      <c r="BV715">
        <v>0</v>
      </c>
      <c r="BW715" s="9">
        <v>0</v>
      </c>
      <c r="BX715" t="s">
        <v>445</v>
      </c>
      <c r="BY715" t="s">
        <v>592</v>
      </c>
      <c r="BZ715" t="s">
        <v>109</v>
      </c>
      <c r="CA715" t="s">
        <v>132</v>
      </c>
      <c r="CD715" t="s">
        <v>592</v>
      </c>
      <c r="CE715" t="s">
        <v>133</v>
      </c>
      <c r="CF715" t="s">
        <v>172</v>
      </c>
      <c r="CG715" t="s">
        <v>135</v>
      </c>
      <c r="CI715" t="s">
        <v>278</v>
      </c>
      <c r="CM715" t="s">
        <v>7</v>
      </c>
    </row>
    <row r="716" spans="1:91">
      <c r="A716" t="s">
        <v>109</v>
      </c>
      <c r="B716" t="s">
        <v>110</v>
      </c>
      <c r="C716" t="s">
        <v>111</v>
      </c>
      <c r="D716" t="s">
        <v>112</v>
      </c>
      <c r="F716" t="s">
        <v>113</v>
      </c>
      <c r="G716" t="s">
        <v>109</v>
      </c>
      <c r="H716">
        <v>1</v>
      </c>
      <c r="I716" s="9">
        <v>0</v>
      </c>
      <c r="J716">
        <v>1</v>
      </c>
      <c r="L716">
        <v>1739094</v>
      </c>
      <c r="M716" t="s">
        <v>7</v>
      </c>
      <c r="N716" t="s">
        <v>445</v>
      </c>
      <c r="O716" s="9">
        <v>0</v>
      </c>
      <c r="P716">
        <v>1739963</v>
      </c>
      <c r="Q716" t="s">
        <v>116</v>
      </c>
      <c r="S716" s="9">
        <v>0</v>
      </c>
      <c r="T716" s="10" t="s">
        <v>280</v>
      </c>
      <c r="U716">
        <v>1739963</v>
      </c>
      <c r="V716">
        <v>1</v>
      </c>
      <c r="W716" t="s">
        <v>118</v>
      </c>
      <c r="X716" t="s">
        <v>119</v>
      </c>
      <c r="Y716">
        <v>0</v>
      </c>
      <c r="Z716" s="16">
        <v>-30674.73</v>
      </c>
      <c r="AA716">
        <v>1</v>
      </c>
      <c r="AB716" s="10">
        <v>-30674.73</v>
      </c>
      <c r="AC716" t="s">
        <v>120</v>
      </c>
      <c r="AF716" t="s">
        <v>121</v>
      </c>
      <c r="AI716">
        <v>0</v>
      </c>
      <c r="AJ716" s="9">
        <v>0</v>
      </c>
      <c r="AK716" s="9">
        <v>0</v>
      </c>
      <c r="AL716" t="s">
        <v>7</v>
      </c>
      <c r="AM716" t="s">
        <v>120</v>
      </c>
      <c r="AN716" s="9">
        <v>0</v>
      </c>
      <c r="AO716" t="s">
        <v>122</v>
      </c>
      <c r="AP716" t="s">
        <v>7</v>
      </c>
      <c r="AQ716">
        <v>1</v>
      </c>
      <c r="AR716">
        <v>1</v>
      </c>
      <c r="AT716" t="s">
        <v>123</v>
      </c>
      <c r="AU716" t="s">
        <v>124</v>
      </c>
      <c r="AX716" t="s">
        <v>120</v>
      </c>
      <c r="BA716">
        <v>-30674.73</v>
      </c>
      <c r="BB716" t="s">
        <v>120</v>
      </c>
      <c r="BC716">
        <v>0</v>
      </c>
      <c r="BE716" t="s">
        <v>125</v>
      </c>
      <c r="BF716">
        <v>1</v>
      </c>
      <c r="BG716">
        <v>19717</v>
      </c>
      <c r="BH716">
        <v>1005199</v>
      </c>
      <c r="BI716" t="s">
        <v>109</v>
      </c>
      <c r="BJ716" t="s">
        <v>126</v>
      </c>
      <c r="BL716" t="s">
        <v>127</v>
      </c>
      <c r="BM716" t="s">
        <v>128</v>
      </c>
      <c r="BN716" t="s">
        <v>129</v>
      </c>
      <c r="BO716">
        <v>85948</v>
      </c>
      <c r="BQ716">
        <v>0</v>
      </c>
      <c r="BR716">
        <v>526484</v>
      </c>
      <c r="BS716" t="s">
        <v>130</v>
      </c>
      <c r="BT716">
        <v>0</v>
      </c>
      <c r="BU716" t="s">
        <v>109</v>
      </c>
      <c r="BV716">
        <v>0</v>
      </c>
      <c r="BW716" s="9">
        <v>0</v>
      </c>
      <c r="BX716" t="s">
        <v>451</v>
      </c>
      <c r="BY716" t="s">
        <v>543</v>
      </c>
      <c r="BZ716" t="s">
        <v>109</v>
      </c>
      <c r="CA716" t="s">
        <v>149</v>
      </c>
      <c r="CD716" t="s">
        <v>543</v>
      </c>
      <c r="CE716" t="s">
        <v>133</v>
      </c>
      <c r="CF716" t="s">
        <v>172</v>
      </c>
      <c r="CG716" t="s">
        <v>135</v>
      </c>
      <c r="CI716" t="s">
        <v>281</v>
      </c>
      <c r="CM716" t="s">
        <v>7</v>
      </c>
    </row>
    <row r="717" spans="1:91">
      <c r="A717" t="s">
        <v>109</v>
      </c>
      <c r="B717" t="s">
        <v>110</v>
      </c>
      <c r="C717" t="s">
        <v>111</v>
      </c>
      <c r="D717" t="s">
        <v>112</v>
      </c>
      <c r="F717" t="s">
        <v>113</v>
      </c>
      <c r="G717" t="s">
        <v>109</v>
      </c>
      <c r="H717">
        <v>1</v>
      </c>
      <c r="I717" s="9">
        <v>0</v>
      </c>
      <c r="J717">
        <v>1</v>
      </c>
      <c r="L717">
        <v>1739035</v>
      </c>
      <c r="M717" t="s">
        <v>7</v>
      </c>
      <c r="N717" t="s">
        <v>451</v>
      </c>
      <c r="O717" s="9">
        <v>0</v>
      </c>
      <c r="P717">
        <v>1739852</v>
      </c>
      <c r="Q717" t="s">
        <v>116</v>
      </c>
      <c r="S717" s="9">
        <v>0</v>
      </c>
      <c r="T717" s="10" t="s">
        <v>272</v>
      </c>
      <c r="U717">
        <v>1739852</v>
      </c>
      <c r="V717">
        <v>1</v>
      </c>
      <c r="W717" t="s">
        <v>118</v>
      </c>
      <c r="X717" t="s">
        <v>119</v>
      </c>
      <c r="Y717">
        <v>0</v>
      </c>
      <c r="Z717" s="16">
        <v>-14.9</v>
      </c>
      <c r="AA717">
        <v>1</v>
      </c>
      <c r="AB717" s="10">
        <v>-14.9</v>
      </c>
      <c r="AC717" t="s">
        <v>120</v>
      </c>
      <c r="AF717" t="s">
        <v>121</v>
      </c>
      <c r="AI717">
        <v>0</v>
      </c>
      <c r="AJ717" s="9">
        <v>0</v>
      </c>
      <c r="AK717" s="9">
        <v>0</v>
      </c>
      <c r="AL717" t="s">
        <v>7</v>
      </c>
      <c r="AM717" t="s">
        <v>120</v>
      </c>
      <c r="AN717" s="9">
        <v>0</v>
      </c>
      <c r="AO717" t="s">
        <v>122</v>
      </c>
      <c r="AP717" t="s">
        <v>7</v>
      </c>
      <c r="AQ717">
        <v>1</v>
      </c>
      <c r="AR717">
        <v>1</v>
      </c>
      <c r="AT717" t="s">
        <v>123</v>
      </c>
      <c r="AU717" t="s">
        <v>124</v>
      </c>
      <c r="AX717" t="s">
        <v>122</v>
      </c>
      <c r="BA717">
        <v>-14.9</v>
      </c>
      <c r="BB717" t="s">
        <v>120</v>
      </c>
      <c r="BC717">
        <v>0</v>
      </c>
      <c r="BE717" t="s">
        <v>125</v>
      </c>
      <c r="BF717">
        <v>1</v>
      </c>
      <c r="BG717">
        <v>19717</v>
      </c>
      <c r="BH717">
        <v>1005199</v>
      </c>
      <c r="BI717" t="s">
        <v>109</v>
      </c>
      <c r="BJ717" t="s">
        <v>126</v>
      </c>
      <c r="BL717" t="s">
        <v>127</v>
      </c>
      <c r="BM717" t="s">
        <v>128</v>
      </c>
      <c r="BN717" t="s">
        <v>129</v>
      </c>
      <c r="BO717">
        <v>85948</v>
      </c>
      <c r="BQ717">
        <v>1370</v>
      </c>
      <c r="BR717">
        <v>523430</v>
      </c>
      <c r="BS717" t="s">
        <v>130</v>
      </c>
      <c r="BT717">
        <v>0</v>
      </c>
      <c r="BU717" t="s">
        <v>109</v>
      </c>
      <c r="BV717">
        <v>0</v>
      </c>
      <c r="BW717" s="9">
        <v>0</v>
      </c>
      <c r="BX717" t="s">
        <v>190</v>
      </c>
      <c r="BY717" t="s">
        <v>204</v>
      </c>
      <c r="BZ717" t="s">
        <v>109</v>
      </c>
      <c r="CA717" t="s">
        <v>132</v>
      </c>
      <c r="CD717" t="s">
        <v>204</v>
      </c>
      <c r="CE717" t="s">
        <v>133</v>
      </c>
      <c r="CF717" t="s">
        <v>172</v>
      </c>
      <c r="CG717" t="s">
        <v>135</v>
      </c>
      <c r="CI717" t="s">
        <v>278</v>
      </c>
      <c r="CM717" t="s">
        <v>7</v>
      </c>
    </row>
    <row r="718" spans="1:91">
      <c r="A718" t="s">
        <v>109</v>
      </c>
      <c r="B718" t="s">
        <v>174</v>
      </c>
      <c r="C718" t="s">
        <v>175</v>
      </c>
      <c r="D718" t="s">
        <v>176</v>
      </c>
      <c r="F718" t="s">
        <v>113</v>
      </c>
      <c r="G718" t="s">
        <v>109</v>
      </c>
      <c r="H718">
        <v>1</v>
      </c>
      <c r="I718" s="9">
        <v>0</v>
      </c>
      <c r="J718">
        <v>1</v>
      </c>
      <c r="L718">
        <v>1740576</v>
      </c>
      <c r="M718" t="s">
        <v>7</v>
      </c>
      <c r="N718" t="s">
        <v>494</v>
      </c>
      <c r="O718" s="9">
        <v>0</v>
      </c>
      <c r="P718">
        <v>1742823</v>
      </c>
      <c r="Q718" t="s">
        <v>116</v>
      </c>
      <c r="S718" s="9">
        <v>0</v>
      </c>
      <c r="T718" s="10" t="s">
        <v>272</v>
      </c>
      <c r="U718">
        <v>1742823</v>
      </c>
      <c r="V718">
        <v>1</v>
      </c>
      <c r="W718" t="s">
        <v>118</v>
      </c>
      <c r="X718" t="s">
        <v>119</v>
      </c>
      <c r="Y718">
        <v>31</v>
      </c>
      <c r="Z718" s="16">
        <v>4397.66</v>
      </c>
      <c r="AA718">
        <v>1</v>
      </c>
      <c r="AB718" s="10">
        <v>4397.66</v>
      </c>
      <c r="AC718" t="s">
        <v>120</v>
      </c>
      <c r="AD718" t="s">
        <v>150</v>
      </c>
      <c r="AE718" t="s">
        <v>109</v>
      </c>
      <c r="AF718" t="s">
        <v>121</v>
      </c>
      <c r="AI718">
        <v>0</v>
      </c>
      <c r="AJ718">
        <v>340463.9</v>
      </c>
      <c r="AK718">
        <v>15</v>
      </c>
      <c r="AL718" t="s">
        <v>7</v>
      </c>
      <c r="AM718" t="s">
        <v>120</v>
      </c>
      <c r="AN718" s="9">
        <v>0</v>
      </c>
      <c r="AO718" t="s">
        <v>122</v>
      </c>
      <c r="AP718" t="s">
        <v>7</v>
      </c>
      <c r="AQ718">
        <v>1</v>
      </c>
      <c r="AR718">
        <v>1</v>
      </c>
      <c r="AT718" t="s">
        <v>123</v>
      </c>
      <c r="AU718" t="s">
        <v>113</v>
      </c>
      <c r="AW718" t="s">
        <v>7</v>
      </c>
      <c r="AX718" t="s">
        <v>120</v>
      </c>
      <c r="BA718">
        <v>4397.66</v>
      </c>
      <c r="BB718" t="s">
        <v>120</v>
      </c>
      <c r="BC718">
        <v>0</v>
      </c>
      <c r="BE718" t="s">
        <v>125</v>
      </c>
      <c r="BF718">
        <v>1</v>
      </c>
      <c r="BG718">
        <v>19717</v>
      </c>
      <c r="BH718">
        <v>1005199</v>
      </c>
      <c r="BI718" t="s">
        <v>109</v>
      </c>
      <c r="BJ718" t="s">
        <v>126</v>
      </c>
      <c r="BL718" t="s">
        <v>127</v>
      </c>
      <c r="BM718" t="s">
        <v>128</v>
      </c>
      <c r="BN718" t="s">
        <v>129</v>
      </c>
      <c r="BO718">
        <v>85948</v>
      </c>
      <c r="BQ718">
        <v>1370</v>
      </c>
      <c r="BR718">
        <v>336127</v>
      </c>
      <c r="BS718" t="s">
        <v>130</v>
      </c>
      <c r="BT718">
        <v>0</v>
      </c>
      <c r="BU718" t="s">
        <v>109</v>
      </c>
      <c r="BV718">
        <v>0</v>
      </c>
      <c r="BW718">
        <v>15.000004000000001</v>
      </c>
      <c r="BX718" t="s">
        <v>190</v>
      </c>
      <c r="BY718" t="s">
        <v>593</v>
      </c>
      <c r="BZ718" t="s">
        <v>150</v>
      </c>
      <c r="CA718" t="s">
        <v>132</v>
      </c>
      <c r="CD718" t="s">
        <v>593</v>
      </c>
      <c r="CE718" t="s">
        <v>594</v>
      </c>
      <c r="CF718" t="s">
        <v>172</v>
      </c>
      <c r="CG718" t="s">
        <v>135</v>
      </c>
      <c r="CI718" t="s">
        <v>497</v>
      </c>
      <c r="CM718" t="s">
        <v>7</v>
      </c>
    </row>
    <row r="719" spans="1:91">
      <c r="A719" t="s">
        <v>109</v>
      </c>
      <c r="B719" t="s">
        <v>110</v>
      </c>
      <c r="C719" t="s">
        <v>111</v>
      </c>
      <c r="D719" t="s">
        <v>112</v>
      </c>
      <c r="F719" t="s">
        <v>113</v>
      </c>
      <c r="G719" t="s">
        <v>109</v>
      </c>
      <c r="H719">
        <v>1</v>
      </c>
      <c r="I719" s="9">
        <v>0</v>
      </c>
      <c r="J719">
        <v>1</v>
      </c>
      <c r="L719">
        <v>1739033</v>
      </c>
      <c r="M719" t="s">
        <v>7</v>
      </c>
      <c r="N719" t="s">
        <v>451</v>
      </c>
      <c r="O719" s="9">
        <v>0</v>
      </c>
      <c r="P719">
        <v>1739848</v>
      </c>
      <c r="Q719" t="s">
        <v>116</v>
      </c>
      <c r="S719" s="9">
        <v>0</v>
      </c>
      <c r="T719" s="10" t="s">
        <v>272</v>
      </c>
      <c r="U719">
        <v>1739848</v>
      </c>
      <c r="V719">
        <v>1</v>
      </c>
      <c r="W719" t="s">
        <v>118</v>
      </c>
      <c r="X719" t="s">
        <v>119</v>
      </c>
      <c r="Y719">
        <v>0</v>
      </c>
      <c r="Z719" s="16">
        <v>-4056.96</v>
      </c>
      <c r="AA719">
        <v>1</v>
      </c>
      <c r="AB719" s="10">
        <v>-4056.96</v>
      </c>
      <c r="AC719" t="s">
        <v>120</v>
      </c>
      <c r="AF719" t="s">
        <v>121</v>
      </c>
      <c r="AI719">
        <v>0</v>
      </c>
      <c r="AJ719" s="9">
        <v>0</v>
      </c>
      <c r="AK719" s="9">
        <v>0</v>
      </c>
      <c r="AL719" t="s">
        <v>7</v>
      </c>
      <c r="AM719" t="s">
        <v>120</v>
      </c>
      <c r="AN719" s="9">
        <v>0</v>
      </c>
      <c r="AO719" t="s">
        <v>122</v>
      </c>
      <c r="AP719" t="s">
        <v>7</v>
      </c>
      <c r="AQ719">
        <v>1</v>
      </c>
      <c r="AR719">
        <v>1</v>
      </c>
      <c r="AT719" t="s">
        <v>123</v>
      </c>
      <c r="AU719" t="s">
        <v>124</v>
      </c>
      <c r="AX719" t="s">
        <v>122</v>
      </c>
      <c r="BA719">
        <v>-4056.96</v>
      </c>
      <c r="BB719" t="s">
        <v>120</v>
      </c>
      <c r="BC719">
        <v>0</v>
      </c>
      <c r="BE719" t="s">
        <v>125</v>
      </c>
      <c r="BF719">
        <v>1</v>
      </c>
      <c r="BG719">
        <v>19717</v>
      </c>
      <c r="BH719">
        <v>1005199</v>
      </c>
      <c r="BI719" t="s">
        <v>109</v>
      </c>
      <c r="BJ719" t="s">
        <v>126</v>
      </c>
      <c r="BL719" t="s">
        <v>127</v>
      </c>
      <c r="BM719" t="s">
        <v>128</v>
      </c>
      <c r="BN719" t="s">
        <v>129</v>
      </c>
      <c r="BO719">
        <v>85948</v>
      </c>
      <c r="BQ719">
        <v>1370</v>
      </c>
      <c r="BR719">
        <v>523460</v>
      </c>
      <c r="BS719" t="s">
        <v>130</v>
      </c>
      <c r="BT719">
        <v>0</v>
      </c>
      <c r="BU719" t="s">
        <v>109</v>
      </c>
      <c r="BV719">
        <v>0</v>
      </c>
      <c r="BW719" s="9">
        <v>0</v>
      </c>
      <c r="BX719" t="s">
        <v>190</v>
      </c>
      <c r="BY719" t="s">
        <v>204</v>
      </c>
      <c r="BZ719" t="s">
        <v>109</v>
      </c>
      <c r="CA719" t="s">
        <v>132</v>
      </c>
      <c r="CD719" t="s">
        <v>204</v>
      </c>
      <c r="CE719" t="s">
        <v>133</v>
      </c>
      <c r="CF719" t="s">
        <v>172</v>
      </c>
      <c r="CG719" t="s">
        <v>135</v>
      </c>
      <c r="CI719" t="s">
        <v>278</v>
      </c>
      <c r="CM719" t="s">
        <v>7</v>
      </c>
    </row>
    <row r="720" spans="1:91">
      <c r="A720" t="s">
        <v>109</v>
      </c>
      <c r="B720" t="s">
        <v>110</v>
      </c>
      <c r="C720" t="s">
        <v>111</v>
      </c>
      <c r="D720" t="s">
        <v>112</v>
      </c>
      <c r="F720" t="s">
        <v>113</v>
      </c>
      <c r="G720" t="s">
        <v>109</v>
      </c>
      <c r="H720">
        <v>1</v>
      </c>
      <c r="I720" s="9">
        <v>0</v>
      </c>
      <c r="J720">
        <v>1</v>
      </c>
      <c r="L720">
        <v>1739361</v>
      </c>
      <c r="M720" t="s">
        <v>7</v>
      </c>
      <c r="N720" t="s">
        <v>451</v>
      </c>
      <c r="O720" s="9">
        <v>0</v>
      </c>
      <c r="P720">
        <v>1740470</v>
      </c>
      <c r="Q720" t="s">
        <v>116</v>
      </c>
      <c r="S720" s="9">
        <v>0</v>
      </c>
      <c r="T720" s="10" t="s">
        <v>280</v>
      </c>
      <c r="U720">
        <v>1740470</v>
      </c>
      <c r="V720">
        <v>1</v>
      </c>
      <c r="W720" t="s">
        <v>118</v>
      </c>
      <c r="X720" t="s">
        <v>137</v>
      </c>
      <c r="Y720">
        <v>0</v>
      </c>
      <c r="Z720" s="16">
        <v>253035.11</v>
      </c>
      <c r="AA720">
        <v>1</v>
      </c>
      <c r="AB720" s="10">
        <v>253035.11</v>
      </c>
      <c r="AC720" t="s">
        <v>120</v>
      </c>
      <c r="AF720" t="s">
        <v>121</v>
      </c>
      <c r="AI720">
        <v>0</v>
      </c>
      <c r="AJ720" s="9">
        <v>0</v>
      </c>
      <c r="AK720" s="9">
        <v>0</v>
      </c>
      <c r="AL720" t="s">
        <v>7</v>
      </c>
      <c r="AM720" t="s">
        <v>120</v>
      </c>
      <c r="AN720" s="9">
        <v>0</v>
      </c>
      <c r="AO720" t="s">
        <v>122</v>
      </c>
      <c r="AP720" t="s">
        <v>7</v>
      </c>
      <c r="AQ720">
        <v>1</v>
      </c>
      <c r="AR720">
        <v>1</v>
      </c>
      <c r="AT720" t="s">
        <v>123</v>
      </c>
      <c r="AU720" t="s">
        <v>124</v>
      </c>
      <c r="AX720" t="s">
        <v>120</v>
      </c>
      <c r="BA720">
        <v>253035.11</v>
      </c>
      <c r="BB720" t="s">
        <v>120</v>
      </c>
      <c r="BC720">
        <v>0</v>
      </c>
      <c r="BE720" t="s">
        <v>125</v>
      </c>
      <c r="BF720">
        <v>1</v>
      </c>
      <c r="BG720">
        <v>19717</v>
      </c>
      <c r="BH720">
        <v>1005199</v>
      </c>
      <c r="BI720" t="s">
        <v>109</v>
      </c>
      <c r="BJ720" t="s">
        <v>126</v>
      </c>
      <c r="BL720" t="s">
        <v>127</v>
      </c>
      <c r="BM720" t="s">
        <v>128</v>
      </c>
      <c r="BN720" t="s">
        <v>129</v>
      </c>
      <c r="BO720">
        <v>85948</v>
      </c>
      <c r="BQ720">
        <v>0</v>
      </c>
      <c r="BR720">
        <v>526786</v>
      </c>
      <c r="BS720" t="s">
        <v>130</v>
      </c>
      <c r="BT720">
        <v>0</v>
      </c>
      <c r="BU720" t="s">
        <v>109</v>
      </c>
      <c r="BV720">
        <v>0</v>
      </c>
      <c r="BW720" s="9">
        <v>0</v>
      </c>
      <c r="BX720" t="s">
        <v>445</v>
      </c>
      <c r="BY720" t="s">
        <v>596</v>
      </c>
      <c r="BZ720" t="s">
        <v>109</v>
      </c>
      <c r="CA720" t="s">
        <v>132</v>
      </c>
      <c r="CD720" t="s">
        <v>596</v>
      </c>
      <c r="CE720" t="s">
        <v>133</v>
      </c>
      <c r="CF720" t="s">
        <v>172</v>
      </c>
      <c r="CG720" t="s">
        <v>135</v>
      </c>
      <c r="CI720" t="s">
        <v>278</v>
      </c>
      <c r="CM720" t="s">
        <v>7</v>
      </c>
    </row>
    <row r="721" spans="1:92">
      <c r="A721" t="s">
        <v>109</v>
      </c>
      <c r="B721" t="s">
        <v>110</v>
      </c>
      <c r="C721" t="s">
        <v>111</v>
      </c>
      <c r="D721" t="s">
        <v>112</v>
      </c>
      <c r="F721" t="s">
        <v>113</v>
      </c>
      <c r="G721" t="s">
        <v>109</v>
      </c>
      <c r="H721">
        <v>1</v>
      </c>
      <c r="I721" s="9">
        <v>0</v>
      </c>
      <c r="J721">
        <v>1</v>
      </c>
      <c r="L721">
        <v>1741481</v>
      </c>
      <c r="M721" t="s">
        <v>7</v>
      </c>
      <c r="N721" t="s">
        <v>451</v>
      </c>
      <c r="O721" s="9">
        <v>0</v>
      </c>
      <c r="P721">
        <v>1744606</v>
      </c>
      <c r="Q721" t="s">
        <v>116</v>
      </c>
      <c r="S721" s="9">
        <v>0</v>
      </c>
      <c r="T721" s="10" t="s">
        <v>272</v>
      </c>
      <c r="U721">
        <v>1744606</v>
      </c>
      <c r="V721">
        <v>1</v>
      </c>
      <c r="W721" t="s">
        <v>118</v>
      </c>
      <c r="X721" t="s">
        <v>119</v>
      </c>
      <c r="Y721">
        <v>0</v>
      </c>
      <c r="Z721" s="16">
        <v>-1728139.73</v>
      </c>
      <c r="AA721">
        <v>1</v>
      </c>
      <c r="AB721" s="10">
        <v>-1728139.73</v>
      </c>
      <c r="AC721" t="s">
        <v>120</v>
      </c>
      <c r="AF721" t="s">
        <v>121</v>
      </c>
      <c r="AI721">
        <v>0</v>
      </c>
      <c r="AJ721" s="9">
        <v>0</v>
      </c>
      <c r="AK721" s="9">
        <v>0</v>
      </c>
      <c r="AL721" t="s">
        <v>7</v>
      </c>
      <c r="AM721" t="s">
        <v>120</v>
      </c>
      <c r="AN721" s="9">
        <v>0</v>
      </c>
      <c r="AO721" t="s">
        <v>122</v>
      </c>
      <c r="AP721" t="s">
        <v>7</v>
      </c>
      <c r="AQ721">
        <v>1</v>
      </c>
      <c r="AR721">
        <v>1</v>
      </c>
      <c r="AT721" t="s">
        <v>123</v>
      </c>
      <c r="AU721" t="s">
        <v>124</v>
      </c>
      <c r="AX721" t="s">
        <v>122</v>
      </c>
      <c r="BA721">
        <v>-1728139.73</v>
      </c>
      <c r="BB721" t="s">
        <v>120</v>
      </c>
      <c r="BC721">
        <v>0</v>
      </c>
      <c r="BE721" t="s">
        <v>125</v>
      </c>
      <c r="BF721">
        <v>1</v>
      </c>
      <c r="BG721">
        <v>19717</v>
      </c>
      <c r="BH721">
        <v>1005199</v>
      </c>
      <c r="BI721" t="s">
        <v>109</v>
      </c>
      <c r="BJ721" t="s">
        <v>126</v>
      </c>
      <c r="BL721" t="s">
        <v>127</v>
      </c>
      <c r="BM721" t="s">
        <v>128</v>
      </c>
      <c r="BN721" t="s">
        <v>129</v>
      </c>
      <c r="BO721">
        <v>85948</v>
      </c>
      <c r="BQ721">
        <v>1370</v>
      </c>
      <c r="BR721">
        <v>527491</v>
      </c>
      <c r="BS721" t="s">
        <v>130</v>
      </c>
      <c r="BT721">
        <v>0</v>
      </c>
      <c r="BU721" t="s">
        <v>109</v>
      </c>
      <c r="BV721">
        <v>0</v>
      </c>
      <c r="BW721" s="9">
        <v>0</v>
      </c>
      <c r="BX721" t="s">
        <v>190</v>
      </c>
      <c r="BY721" t="s">
        <v>619</v>
      </c>
      <c r="BZ721" t="s">
        <v>109</v>
      </c>
      <c r="CA721" t="s">
        <v>132</v>
      </c>
      <c r="CD721" t="s">
        <v>619</v>
      </c>
      <c r="CE721" t="s">
        <v>133</v>
      </c>
      <c r="CF721" t="s">
        <v>172</v>
      </c>
      <c r="CG721" t="s">
        <v>135</v>
      </c>
      <c r="CI721" t="s">
        <v>278</v>
      </c>
      <c r="CM721" t="s">
        <v>7</v>
      </c>
    </row>
    <row r="722" spans="1:92">
      <c r="A722" t="s">
        <v>109</v>
      </c>
      <c r="B722" t="s">
        <v>110</v>
      </c>
      <c r="C722" t="s">
        <v>111</v>
      </c>
      <c r="D722" t="s">
        <v>112</v>
      </c>
      <c r="F722" t="s">
        <v>113</v>
      </c>
      <c r="G722" t="s">
        <v>109</v>
      </c>
      <c r="H722">
        <v>1</v>
      </c>
      <c r="I722" s="9">
        <v>0</v>
      </c>
      <c r="J722">
        <v>1</v>
      </c>
      <c r="L722">
        <v>1741261</v>
      </c>
      <c r="M722" t="s">
        <v>7</v>
      </c>
      <c r="N722" t="s">
        <v>451</v>
      </c>
      <c r="O722" s="9">
        <v>0</v>
      </c>
      <c r="P722">
        <v>1744180</v>
      </c>
      <c r="Q722" t="s">
        <v>116</v>
      </c>
      <c r="S722" s="9">
        <v>0</v>
      </c>
      <c r="T722" s="10" t="s">
        <v>272</v>
      </c>
      <c r="U722">
        <v>1744180</v>
      </c>
      <c r="V722">
        <v>1</v>
      </c>
      <c r="W722" t="s">
        <v>118</v>
      </c>
      <c r="X722" t="s">
        <v>119</v>
      </c>
      <c r="Y722">
        <v>0</v>
      </c>
      <c r="Z722" s="16">
        <v>-27.75</v>
      </c>
      <c r="AA722">
        <v>1</v>
      </c>
      <c r="AB722" s="10">
        <v>-27.75</v>
      </c>
      <c r="AC722" t="s">
        <v>120</v>
      </c>
      <c r="AF722" t="s">
        <v>121</v>
      </c>
      <c r="AI722">
        <v>0</v>
      </c>
      <c r="AJ722" s="9">
        <v>0</v>
      </c>
      <c r="AK722" s="9">
        <v>0</v>
      </c>
      <c r="AL722" t="s">
        <v>7</v>
      </c>
      <c r="AM722" t="s">
        <v>120</v>
      </c>
      <c r="AN722" s="9">
        <v>0</v>
      </c>
      <c r="AO722" t="s">
        <v>122</v>
      </c>
      <c r="AP722" t="s">
        <v>7</v>
      </c>
      <c r="AQ722">
        <v>1</v>
      </c>
      <c r="AR722">
        <v>1</v>
      </c>
      <c r="AT722" t="s">
        <v>123</v>
      </c>
      <c r="AU722" t="s">
        <v>124</v>
      </c>
      <c r="AX722" t="s">
        <v>122</v>
      </c>
      <c r="BA722">
        <v>-27.75</v>
      </c>
      <c r="BB722" t="s">
        <v>120</v>
      </c>
      <c r="BC722">
        <v>0</v>
      </c>
      <c r="BE722" t="s">
        <v>125</v>
      </c>
      <c r="BF722">
        <v>1</v>
      </c>
      <c r="BG722">
        <v>19717</v>
      </c>
      <c r="BH722">
        <v>1005199</v>
      </c>
      <c r="BI722" t="s">
        <v>109</v>
      </c>
      <c r="BJ722" t="s">
        <v>126</v>
      </c>
      <c r="BL722" t="s">
        <v>127</v>
      </c>
      <c r="BM722" t="s">
        <v>128</v>
      </c>
      <c r="BN722" t="s">
        <v>129</v>
      </c>
      <c r="BO722">
        <v>85948</v>
      </c>
      <c r="BQ722">
        <v>1370</v>
      </c>
      <c r="BR722">
        <v>523020</v>
      </c>
      <c r="BS722" t="s">
        <v>130</v>
      </c>
      <c r="BT722">
        <v>0</v>
      </c>
      <c r="BU722" t="s">
        <v>109</v>
      </c>
      <c r="BV722">
        <v>0</v>
      </c>
      <c r="BW722" s="9">
        <v>0</v>
      </c>
      <c r="BX722" t="s">
        <v>190</v>
      </c>
      <c r="BY722" t="s">
        <v>503</v>
      </c>
      <c r="BZ722" t="s">
        <v>109</v>
      </c>
      <c r="CA722" t="s">
        <v>132</v>
      </c>
      <c r="CD722" t="s">
        <v>503</v>
      </c>
      <c r="CE722" t="s">
        <v>133</v>
      </c>
      <c r="CF722" t="s">
        <v>172</v>
      </c>
      <c r="CG722" t="s">
        <v>135</v>
      </c>
      <c r="CI722" t="s">
        <v>278</v>
      </c>
      <c r="CM722" t="s">
        <v>7</v>
      </c>
    </row>
    <row r="723" spans="1:92">
      <c r="A723" t="s">
        <v>109</v>
      </c>
      <c r="B723" t="s">
        <v>110</v>
      </c>
      <c r="C723" t="s">
        <v>111</v>
      </c>
      <c r="D723" t="s">
        <v>112</v>
      </c>
      <c r="F723" t="s">
        <v>113</v>
      </c>
      <c r="G723" t="s">
        <v>109</v>
      </c>
      <c r="H723">
        <v>1</v>
      </c>
      <c r="I723" s="9">
        <v>0</v>
      </c>
      <c r="J723">
        <v>1</v>
      </c>
      <c r="L723">
        <v>1742027</v>
      </c>
      <c r="M723" t="s">
        <v>7</v>
      </c>
      <c r="N723" t="s">
        <v>451</v>
      </c>
      <c r="O723" s="9">
        <v>0</v>
      </c>
      <c r="P723">
        <v>1745680</v>
      </c>
      <c r="Q723" t="s">
        <v>116</v>
      </c>
      <c r="S723" s="9">
        <v>0</v>
      </c>
      <c r="T723" s="10" t="s">
        <v>272</v>
      </c>
      <c r="U723">
        <v>1745680</v>
      </c>
      <c r="V723">
        <v>1</v>
      </c>
      <c r="W723" t="s">
        <v>118</v>
      </c>
      <c r="X723" t="s">
        <v>119</v>
      </c>
      <c r="Y723">
        <v>0</v>
      </c>
      <c r="Z723" s="16">
        <v>-30792.85</v>
      </c>
      <c r="AA723">
        <v>1</v>
      </c>
      <c r="AB723" s="10">
        <v>-30792.85</v>
      </c>
      <c r="AC723" t="s">
        <v>120</v>
      </c>
      <c r="AF723" t="s">
        <v>121</v>
      </c>
      <c r="AI723">
        <v>0</v>
      </c>
      <c r="AJ723" s="9">
        <v>0</v>
      </c>
      <c r="AK723" s="9">
        <v>0</v>
      </c>
      <c r="AL723" t="s">
        <v>7</v>
      </c>
      <c r="AM723" t="s">
        <v>120</v>
      </c>
      <c r="AN723" s="9">
        <v>0</v>
      </c>
      <c r="AO723" t="s">
        <v>122</v>
      </c>
      <c r="AP723" t="s">
        <v>7</v>
      </c>
      <c r="AQ723">
        <v>1</v>
      </c>
      <c r="AR723">
        <v>1</v>
      </c>
      <c r="AT723" t="s">
        <v>123</v>
      </c>
      <c r="AU723" t="s">
        <v>124</v>
      </c>
      <c r="AX723" t="s">
        <v>122</v>
      </c>
      <c r="BA723">
        <v>-30792.85</v>
      </c>
      <c r="BB723" t="s">
        <v>120</v>
      </c>
      <c r="BC723">
        <v>0</v>
      </c>
      <c r="BE723" t="s">
        <v>125</v>
      </c>
      <c r="BF723">
        <v>1</v>
      </c>
      <c r="BG723">
        <v>19717</v>
      </c>
      <c r="BH723">
        <v>1005199</v>
      </c>
      <c r="BI723" t="s">
        <v>109</v>
      </c>
      <c r="BJ723" t="s">
        <v>126</v>
      </c>
      <c r="BL723" t="s">
        <v>127</v>
      </c>
      <c r="BM723" t="s">
        <v>128</v>
      </c>
      <c r="BN723" t="s">
        <v>129</v>
      </c>
      <c r="BO723">
        <v>85948</v>
      </c>
      <c r="BQ723">
        <v>1370</v>
      </c>
      <c r="BR723">
        <v>527954</v>
      </c>
      <c r="BS723" t="s">
        <v>130</v>
      </c>
      <c r="BT723">
        <v>0</v>
      </c>
      <c r="BU723" t="s">
        <v>109</v>
      </c>
      <c r="BV723">
        <v>0</v>
      </c>
      <c r="BW723" s="9">
        <v>0</v>
      </c>
      <c r="BX723" t="s">
        <v>190</v>
      </c>
      <c r="BY723" t="s">
        <v>201</v>
      </c>
      <c r="BZ723" t="s">
        <v>109</v>
      </c>
      <c r="CA723" t="s">
        <v>132</v>
      </c>
      <c r="CD723" t="s">
        <v>201</v>
      </c>
      <c r="CE723" t="s">
        <v>133</v>
      </c>
      <c r="CF723" t="s">
        <v>172</v>
      </c>
      <c r="CG723" t="s">
        <v>135</v>
      </c>
      <c r="CI723" t="s">
        <v>278</v>
      </c>
      <c r="CM723" t="s">
        <v>7</v>
      </c>
    </row>
    <row r="724" spans="1:92">
      <c r="A724" t="s">
        <v>109</v>
      </c>
      <c r="B724" t="s">
        <v>110</v>
      </c>
      <c r="C724" t="s">
        <v>111</v>
      </c>
      <c r="D724" t="s">
        <v>112</v>
      </c>
      <c r="F724" t="s">
        <v>113</v>
      </c>
      <c r="G724" t="s">
        <v>109</v>
      </c>
      <c r="H724">
        <v>1</v>
      </c>
      <c r="I724" s="9">
        <v>0</v>
      </c>
      <c r="J724">
        <v>1</v>
      </c>
      <c r="L724">
        <v>1738393</v>
      </c>
      <c r="M724" t="s">
        <v>7</v>
      </c>
      <c r="N724" t="s">
        <v>451</v>
      </c>
      <c r="O724" s="9">
        <v>0</v>
      </c>
      <c r="P724">
        <v>1738638</v>
      </c>
      <c r="Q724" t="s">
        <v>116</v>
      </c>
      <c r="S724" s="9">
        <v>0</v>
      </c>
      <c r="T724" s="10" t="s">
        <v>280</v>
      </c>
      <c r="U724">
        <v>1738638</v>
      </c>
      <c r="V724">
        <v>1</v>
      </c>
      <c r="W724" t="s">
        <v>118</v>
      </c>
      <c r="X724" t="s">
        <v>137</v>
      </c>
      <c r="Y724">
        <v>0</v>
      </c>
      <c r="Z724" s="16">
        <v>10311431.890000001</v>
      </c>
      <c r="AA724">
        <v>1</v>
      </c>
      <c r="AB724" s="15">
        <v>10311431.890000001</v>
      </c>
      <c r="AC724" t="s">
        <v>120</v>
      </c>
      <c r="AF724" t="s">
        <v>121</v>
      </c>
      <c r="AI724">
        <v>0</v>
      </c>
      <c r="AJ724" s="9">
        <v>0</v>
      </c>
      <c r="AK724" s="9">
        <v>0</v>
      </c>
      <c r="AL724" t="s">
        <v>7</v>
      </c>
      <c r="AM724" t="s">
        <v>120</v>
      </c>
      <c r="AN724" s="9">
        <v>0</v>
      </c>
      <c r="AO724" t="s">
        <v>122</v>
      </c>
      <c r="AP724" t="s">
        <v>7</v>
      </c>
      <c r="AQ724">
        <v>1</v>
      </c>
      <c r="AR724">
        <v>1</v>
      </c>
      <c r="AT724" t="s">
        <v>123</v>
      </c>
      <c r="AU724" t="s">
        <v>124</v>
      </c>
      <c r="AX724" t="s">
        <v>120</v>
      </c>
      <c r="BA724">
        <v>10311431.890000001</v>
      </c>
      <c r="BB724" t="s">
        <v>120</v>
      </c>
      <c r="BC724">
        <v>0</v>
      </c>
      <c r="BE724" t="s">
        <v>125</v>
      </c>
      <c r="BF724">
        <v>1</v>
      </c>
      <c r="BG724">
        <v>19717</v>
      </c>
      <c r="BH724">
        <v>1005199</v>
      </c>
      <c r="BI724" t="s">
        <v>109</v>
      </c>
      <c r="BJ724" t="s">
        <v>126</v>
      </c>
      <c r="BL724" t="s">
        <v>127</v>
      </c>
      <c r="BM724" t="s">
        <v>128</v>
      </c>
      <c r="BN724" t="s">
        <v>129</v>
      </c>
      <c r="BO724">
        <v>85948</v>
      </c>
      <c r="BQ724">
        <v>0</v>
      </c>
      <c r="BR724">
        <v>526446</v>
      </c>
      <c r="BS724" t="s">
        <v>130</v>
      </c>
      <c r="BT724">
        <v>0</v>
      </c>
      <c r="BU724" t="s">
        <v>109</v>
      </c>
      <c r="BV724">
        <v>0</v>
      </c>
      <c r="BW724" s="9">
        <v>0</v>
      </c>
      <c r="BX724" t="s">
        <v>445</v>
      </c>
      <c r="BY724" t="s">
        <v>491</v>
      </c>
      <c r="BZ724" t="s">
        <v>109</v>
      </c>
      <c r="CA724" t="s">
        <v>132</v>
      </c>
      <c r="CD724" t="s">
        <v>491</v>
      </c>
      <c r="CE724" t="s">
        <v>133</v>
      </c>
      <c r="CF724" t="s">
        <v>172</v>
      </c>
      <c r="CG724" t="s">
        <v>135</v>
      </c>
      <c r="CI724" t="s">
        <v>278</v>
      </c>
      <c r="CM724" t="s">
        <v>7</v>
      </c>
    </row>
    <row r="725" spans="1:92">
      <c r="A725" t="s">
        <v>109</v>
      </c>
      <c r="B725" t="s">
        <v>110</v>
      </c>
      <c r="C725" t="s">
        <v>111</v>
      </c>
      <c r="D725" t="s">
        <v>112</v>
      </c>
      <c r="F725" t="s">
        <v>113</v>
      </c>
      <c r="G725" t="s">
        <v>109</v>
      </c>
      <c r="H725">
        <v>1</v>
      </c>
      <c r="I725" s="9">
        <v>0</v>
      </c>
      <c r="J725">
        <v>1</v>
      </c>
      <c r="L725">
        <v>1739868</v>
      </c>
      <c r="M725" t="s">
        <v>7</v>
      </c>
      <c r="N725" t="s">
        <v>451</v>
      </c>
      <c r="O725" s="9">
        <v>0</v>
      </c>
      <c r="P725">
        <v>1741439</v>
      </c>
      <c r="Q725" t="s">
        <v>116</v>
      </c>
      <c r="S725" s="9">
        <v>0</v>
      </c>
      <c r="T725" s="10" t="s">
        <v>272</v>
      </c>
      <c r="U725">
        <v>1741439</v>
      </c>
      <c r="V725">
        <v>1</v>
      </c>
      <c r="W725" t="s">
        <v>118</v>
      </c>
      <c r="X725" t="s">
        <v>119</v>
      </c>
      <c r="Y725">
        <v>0</v>
      </c>
      <c r="Z725" s="16">
        <v>-1260994.3400000001</v>
      </c>
      <c r="AA725">
        <v>1</v>
      </c>
      <c r="AB725" s="10">
        <v>-1260994.3400000001</v>
      </c>
      <c r="AC725" t="s">
        <v>120</v>
      </c>
      <c r="AF725" t="s">
        <v>121</v>
      </c>
      <c r="AI725">
        <v>0</v>
      </c>
      <c r="AJ725" s="9">
        <v>0</v>
      </c>
      <c r="AK725" s="9">
        <v>0</v>
      </c>
      <c r="AL725" t="s">
        <v>7</v>
      </c>
      <c r="AM725" t="s">
        <v>120</v>
      </c>
      <c r="AN725" s="9">
        <v>0</v>
      </c>
      <c r="AO725" t="s">
        <v>122</v>
      </c>
      <c r="AP725" t="s">
        <v>7</v>
      </c>
      <c r="AQ725">
        <v>1</v>
      </c>
      <c r="AR725">
        <v>1</v>
      </c>
      <c r="AT725" t="s">
        <v>123</v>
      </c>
      <c r="AU725" t="s">
        <v>124</v>
      </c>
      <c r="AX725" t="s">
        <v>122</v>
      </c>
      <c r="BA725">
        <v>-1260994.3400000001</v>
      </c>
      <c r="BB725" t="s">
        <v>120</v>
      </c>
      <c r="BC725">
        <v>0</v>
      </c>
      <c r="BE725" t="s">
        <v>125</v>
      </c>
      <c r="BF725">
        <v>1</v>
      </c>
      <c r="BG725">
        <v>19717</v>
      </c>
      <c r="BH725">
        <v>1005199</v>
      </c>
      <c r="BI725" t="s">
        <v>109</v>
      </c>
      <c r="BJ725" t="s">
        <v>126</v>
      </c>
      <c r="BL725" t="s">
        <v>127</v>
      </c>
      <c r="BM725" t="s">
        <v>128</v>
      </c>
      <c r="BN725" t="s">
        <v>129</v>
      </c>
      <c r="BO725">
        <v>85948</v>
      </c>
      <c r="BQ725">
        <v>1370</v>
      </c>
      <c r="BR725">
        <v>521821</v>
      </c>
      <c r="BS725" t="s">
        <v>130</v>
      </c>
      <c r="BT725">
        <v>0</v>
      </c>
      <c r="BU725" t="s">
        <v>109</v>
      </c>
      <c r="BV725">
        <v>0</v>
      </c>
      <c r="BW725" s="9">
        <v>0</v>
      </c>
      <c r="BX725" t="s">
        <v>190</v>
      </c>
      <c r="BY725" t="s">
        <v>553</v>
      </c>
      <c r="BZ725" t="s">
        <v>109</v>
      </c>
      <c r="CA725" t="s">
        <v>132</v>
      </c>
      <c r="CD725" t="s">
        <v>553</v>
      </c>
      <c r="CE725" t="s">
        <v>133</v>
      </c>
      <c r="CF725" t="s">
        <v>172</v>
      </c>
      <c r="CG725" t="s">
        <v>135</v>
      </c>
      <c r="CI725" t="s">
        <v>278</v>
      </c>
      <c r="CM725" t="s">
        <v>7</v>
      </c>
    </row>
    <row r="726" spans="1:92">
      <c r="A726" t="s">
        <v>109</v>
      </c>
      <c r="B726" t="s">
        <v>110</v>
      </c>
      <c r="C726" t="s">
        <v>111</v>
      </c>
      <c r="D726" t="s">
        <v>112</v>
      </c>
      <c r="F726" t="s">
        <v>113</v>
      </c>
      <c r="G726" t="s">
        <v>109</v>
      </c>
      <c r="H726">
        <v>1</v>
      </c>
      <c r="I726" s="9">
        <v>0</v>
      </c>
      <c r="J726">
        <v>1</v>
      </c>
      <c r="L726">
        <v>1739117</v>
      </c>
      <c r="M726" t="s">
        <v>7</v>
      </c>
      <c r="N726" t="s">
        <v>451</v>
      </c>
      <c r="O726" s="9">
        <v>0</v>
      </c>
      <c r="P726">
        <v>1740006</v>
      </c>
      <c r="Q726" t="s">
        <v>116</v>
      </c>
      <c r="S726" s="9">
        <v>0</v>
      </c>
      <c r="T726" s="10" t="s">
        <v>280</v>
      </c>
      <c r="U726">
        <v>1740006</v>
      </c>
      <c r="V726">
        <v>1</v>
      </c>
      <c r="W726" t="s">
        <v>118</v>
      </c>
      <c r="X726" t="s">
        <v>137</v>
      </c>
      <c r="Y726">
        <v>0</v>
      </c>
      <c r="Z726" s="16">
        <v>120055.59</v>
      </c>
      <c r="AA726">
        <v>1</v>
      </c>
      <c r="AB726" s="10">
        <v>120055.59</v>
      </c>
      <c r="AC726" t="s">
        <v>120</v>
      </c>
      <c r="AF726" t="s">
        <v>121</v>
      </c>
      <c r="AI726">
        <v>0</v>
      </c>
      <c r="AJ726" s="9">
        <v>0</v>
      </c>
      <c r="AK726" s="9">
        <v>0</v>
      </c>
      <c r="AL726" t="s">
        <v>7</v>
      </c>
      <c r="AM726" t="s">
        <v>120</v>
      </c>
      <c r="AN726" s="9">
        <v>0</v>
      </c>
      <c r="AO726" t="s">
        <v>122</v>
      </c>
      <c r="AP726" t="s">
        <v>7</v>
      </c>
      <c r="AQ726">
        <v>1</v>
      </c>
      <c r="AR726">
        <v>1</v>
      </c>
      <c r="AT726" t="s">
        <v>123</v>
      </c>
      <c r="AU726" t="s">
        <v>124</v>
      </c>
      <c r="AX726" t="s">
        <v>120</v>
      </c>
      <c r="BA726">
        <v>120055.59</v>
      </c>
      <c r="BB726" t="s">
        <v>120</v>
      </c>
      <c r="BC726">
        <v>0</v>
      </c>
      <c r="BE726" t="s">
        <v>125</v>
      </c>
      <c r="BF726">
        <v>1</v>
      </c>
      <c r="BG726">
        <v>19717</v>
      </c>
      <c r="BH726">
        <v>1005199</v>
      </c>
      <c r="BI726" t="s">
        <v>109</v>
      </c>
      <c r="BJ726" t="s">
        <v>126</v>
      </c>
      <c r="BL726" t="s">
        <v>127</v>
      </c>
      <c r="BM726" t="s">
        <v>128</v>
      </c>
      <c r="BN726" t="s">
        <v>129</v>
      </c>
      <c r="BO726">
        <v>85948</v>
      </c>
      <c r="BQ726">
        <v>0</v>
      </c>
      <c r="BR726">
        <v>526419</v>
      </c>
      <c r="BS726" t="s">
        <v>130</v>
      </c>
      <c r="BT726">
        <v>0</v>
      </c>
      <c r="BU726" t="s">
        <v>109</v>
      </c>
      <c r="BV726">
        <v>0</v>
      </c>
      <c r="BW726" s="9">
        <v>0</v>
      </c>
      <c r="BX726" t="s">
        <v>445</v>
      </c>
      <c r="BY726" t="s">
        <v>499</v>
      </c>
      <c r="BZ726" t="s">
        <v>109</v>
      </c>
      <c r="CA726" t="s">
        <v>132</v>
      </c>
      <c r="CD726" t="s">
        <v>499</v>
      </c>
      <c r="CE726" t="s">
        <v>133</v>
      </c>
      <c r="CF726" t="s">
        <v>172</v>
      </c>
      <c r="CG726" t="s">
        <v>135</v>
      </c>
      <c r="CI726" t="s">
        <v>278</v>
      </c>
      <c r="CM726" t="s">
        <v>7</v>
      </c>
    </row>
    <row r="727" spans="1:92">
      <c r="A727" t="s">
        <v>109</v>
      </c>
      <c r="B727" t="s">
        <v>110</v>
      </c>
      <c r="C727" t="s">
        <v>111</v>
      </c>
      <c r="D727" t="s">
        <v>112</v>
      </c>
      <c r="F727" t="s">
        <v>113</v>
      </c>
      <c r="G727" t="s">
        <v>109</v>
      </c>
      <c r="H727">
        <v>1</v>
      </c>
      <c r="I727" s="9">
        <v>0</v>
      </c>
      <c r="J727">
        <v>1</v>
      </c>
      <c r="L727">
        <v>1739085</v>
      </c>
      <c r="M727" t="s">
        <v>7</v>
      </c>
      <c r="N727" t="s">
        <v>451</v>
      </c>
      <c r="O727" s="9">
        <v>0</v>
      </c>
      <c r="P727">
        <v>1739946</v>
      </c>
      <c r="Q727" t="s">
        <v>116</v>
      </c>
      <c r="S727" s="9">
        <v>0</v>
      </c>
      <c r="T727" s="10" t="s">
        <v>280</v>
      </c>
      <c r="U727">
        <v>1739946</v>
      </c>
      <c r="V727">
        <v>1</v>
      </c>
      <c r="W727" t="s">
        <v>118</v>
      </c>
      <c r="X727" t="s">
        <v>137</v>
      </c>
      <c r="Y727">
        <v>0</v>
      </c>
      <c r="Z727" s="16">
        <v>44705.98</v>
      </c>
      <c r="AA727">
        <v>1</v>
      </c>
      <c r="AB727" s="10">
        <v>44705.98</v>
      </c>
      <c r="AC727" t="s">
        <v>120</v>
      </c>
      <c r="AF727" t="s">
        <v>121</v>
      </c>
      <c r="AI727">
        <v>0</v>
      </c>
      <c r="AJ727" s="9">
        <v>0</v>
      </c>
      <c r="AK727" s="9">
        <v>0</v>
      </c>
      <c r="AL727" t="s">
        <v>7</v>
      </c>
      <c r="AM727" t="s">
        <v>120</v>
      </c>
      <c r="AN727" s="9">
        <v>0</v>
      </c>
      <c r="AO727" t="s">
        <v>122</v>
      </c>
      <c r="AP727" t="s">
        <v>7</v>
      </c>
      <c r="AQ727">
        <v>1</v>
      </c>
      <c r="AR727">
        <v>1</v>
      </c>
      <c r="AT727" t="s">
        <v>123</v>
      </c>
      <c r="AU727" t="s">
        <v>124</v>
      </c>
      <c r="AX727" t="s">
        <v>120</v>
      </c>
      <c r="BA727">
        <v>44705.98</v>
      </c>
      <c r="BB727" t="s">
        <v>120</v>
      </c>
      <c r="BC727">
        <v>0</v>
      </c>
      <c r="BE727" t="s">
        <v>125</v>
      </c>
      <c r="BF727">
        <v>1</v>
      </c>
      <c r="BG727">
        <v>19717</v>
      </c>
      <c r="BH727">
        <v>1005199</v>
      </c>
      <c r="BI727" t="s">
        <v>109</v>
      </c>
      <c r="BJ727" t="s">
        <v>126</v>
      </c>
      <c r="BL727" t="s">
        <v>127</v>
      </c>
      <c r="BM727" t="s">
        <v>128</v>
      </c>
      <c r="BN727" t="s">
        <v>129</v>
      </c>
      <c r="BO727">
        <v>85948</v>
      </c>
      <c r="BQ727">
        <v>0</v>
      </c>
      <c r="BR727">
        <v>526451</v>
      </c>
      <c r="BS727" t="s">
        <v>130</v>
      </c>
      <c r="BT727">
        <v>0</v>
      </c>
      <c r="BU727" t="s">
        <v>109</v>
      </c>
      <c r="BV727">
        <v>0</v>
      </c>
      <c r="BW727" s="9">
        <v>0</v>
      </c>
      <c r="BX727" t="s">
        <v>445</v>
      </c>
      <c r="BY727" t="s">
        <v>508</v>
      </c>
      <c r="BZ727" t="s">
        <v>109</v>
      </c>
      <c r="CA727" t="s">
        <v>132</v>
      </c>
      <c r="CD727" t="s">
        <v>508</v>
      </c>
      <c r="CE727" t="s">
        <v>133</v>
      </c>
      <c r="CF727" t="s">
        <v>172</v>
      </c>
      <c r="CG727" t="s">
        <v>135</v>
      </c>
      <c r="CI727" t="s">
        <v>278</v>
      </c>
      <c r="CM727" t="s">
        <v>7</v>
      </c>
    </row>
    <row r="728" spans="1:92">
      <c r="A728" t="s">
        <v>109</v>
      </c>
      <c r="B728" t="s">
        <v>110</v>
      </c>
      <c r="C728" t="s">
        <v>111</v>
      </c>
      <c r="D728" t="s">
        <v>112</v>
      </c>
      <c r="F728" t="s">
        <v>113</v>
      </c>
      <c r="G728" t="s">
        <v>109</v>
      </c>
      <c r="H728">
        <v>1</v>
      </c>
      <c r="I728" s="9">
        <v>0</v>
      </c>
      <c r="J728">
        <v>1</v>
      </c>
      <c r="L728">
        <v>1735158</v>
      </c>
      <c r="M728" t="s">
        <v>7</v>
      </c>
      <c r="N728" t="s">
        <v>115</v>
      </c>
      <c r="O728" s="9">
        <v>0</v>
      </c>
      <c r="P728">
        <v>1734559</v>
      </c>
      <c r="Q728" t="s">
        <v>116</v>
      </c>
      <c r="S728" s="9">
        <v>0</v>
      </c>
      <c r="T728" s="10" t="s">
        <v>117</v>
      </c>
      <c r="U728">
        <v>1734559</v>
      </c>
      <c r="V728">
        <v>2</v>
      </c>
      <c r="W728" t="s">
        <v>118</v>
      </c>
      <c r="X728" t="s">
        <v>119</v>
      </c>
      <c r="Y728">
        <v>0</v>
      </c>
      <c r="Z728" s="16">
        <v>-5000</v>
      </c>
      <c r="AA728">
        <v>1</v>
      </c>
      <c r="AB728" s="10">
        <v>-5000</v>
      </c>
      <c r="AC728" t="s">
        <v>120</v>
      </c>
      <c r="AF728" t="s">
        <v>121</v>
      </c>
      <c r="AI728">
        <v>0</v>
      </c>
      <c r="AJ728" s="9">
        <v>0</v>
      </c>
      <c r="AK728" s="9">
        <v>0</v>
      </c>
      <c r="AL728" t="s">
        <v>7</v>
      </c>
      <c r="AM728" t="s">
        <v>120</v>
      </c>
      <c r="AN728" s="9">
        <v>0</v>
      </c>
      <c r="AO728" t="s">
        <v>122</v>
      </c>
      <c r="AP728" t="s">
        <v>7</v>
      </c>
      <c r="AQ728">
        <v>1</v>
      </c>
      <c r="AR728">
        <v>1</v>
      </c>
      <c r="AT728" t="s">
        <v>123</v>
      </c>
      <c r="AU728" t="s">
        <v>124</v>
      </c>
      <c r="AX728" t="s">
        <v>122</v>
      </c>
      <c r="BA728">
        <v>-5000</v>
      </c>
      <c r="BB728" t="s">
        <v>120</v>
      </c>
      <c r="BC728">
        <v>0</v>
      </c>
      <c r="BE728" t="s">
        <v>125</v>
      </c>
      <c r="BF728">
        <v>1</v>
      </c>
      <c r="BG728">
        <v>19717</v>
      </c>
      <c r="BH728">
        <v>1005199</v>
      </c>
      <c r="BI728" t="s">
        <v>109</v>
      </c>
      <c r="BJ728" t="s">
        <v>126</v>
      </c>
      <c r="BL728" t="s">
        <v>127</v>
      </c>
      <c r="BM728" t="s">
        <v>128</v>
      </c>
      <c r="BN728" t="s">
        <v>129</v>
      </c>
      <c r="BO728">
        <v>85948</v>
      </c>
      <c r="BQ728">
        <v>1370</v>
      </c>
      <c r="BR728">
        <v>870960</v>
      </c>
      <c r="BS728" t="s">
        <v>130</v>
      </c>
      <c r="BT728">
        <v>0</v>
      </c>
      <c r="BU728" t="s">
        <v>109</v>
      </c>
      <c r="BV728">
        <v>0</v>
      </c>
      <c r="BW728" s="9">
        <v>0</v>
      </c>
      <c r="BX728" t="s">
        <v>131</v>
      </c>
      <c r="BY728" t="s">
        <v>109</v>
      </c>
      <c r="BZ728" t="s">
        <v>109</v>
      </c>
      <c r="CA728" t="s">
        <v>132</v>
      </c>
      <c r="CD728" t="s">
        <v>109</v>
      </c>
      <c r="CE728" t="s">
        <v>133</v>
      </c>
      <c r="CF728" t="s">
        <v>134</v>
      </c>
      <c r="CG728" t="s">
        <v>135</v>
      </c>
      <c r="CI728" t="s">
        <v>136</v>
      </c>
      <c r="CM728" t="s">
        <v>7</v>
      </c>
    </row>
    <row r="729" spans="1:92">
      <c r="A729" t="s">
        <v>109</v>
      </c>
      <c r="B729" t="s">
        <v>110</v>
      </c>
      <c r="C729" t="s">
        <v>111</v>
      </c>
      <c r="D729" t="s">
        <v>112</v>
      </c>
      <c r="F729" t="s">
        <v>113</v>
      </c>
      <c r="G729" t="s">
        <v>109</v>
      </c>
      <c r="H729">
        <v>1</v>
      </c>
      <c r="I729" s="9">
        <v>0</v>
      </c>
      <c r="J729">
        <v>1</v>
      </c>
      <c r="L729">
        <v>1741262</v>
      </c>
      <c r="M729" t="s">
        <v>7</v>
      </c>
      <c r="N729" t="s">
        <v>451</v>
      </c>
      <c r="O729" s="9">
        <v>0</v>
      </c>
      <c r="P729">
        <v>1744181</v>
      </c>
      <c r="Q729" t="s">
        <v>116</v>
      </c>
      <c r="S729" s="9">
        <v>0</v>
      </c>
      <c r="T729" s="10" t="s">
        <v>280</v>
      </c>
      <c r="U729">
        <v>1744181</v>
      </c>
      <c r="V729">
        <v>1</v>
      </c>
      <c r="W729" t="s">
        <v>118</v>
      </c>
      <c r="X729" t="s">
        <v>137</v>
      </c>
      <c r="Y729">
        <v>0</v>
      </c>
      <c r="Z729" s="16">
        <v>27.75</v>
      </c>
      <c r="AA729">
        <v>1</v>
      </c>
      <c r="AB729" s="10">
        <v>27.75</v>
      </c>
      <c r="AC729" t="s">
        <v>120</v>
      </c>
      <c r="AF729" t="s">
        <v>121</v>
      </c>
      <c r="AI729">
        <v>0</v>
      </c>
      <c r="AJ729" s="9">
        <v>0</v>
      </c>
      <c r="AK729" s="9">
        <v>0</v>
      </c>
      <c r="AL729" t="s">
        <v>7</v>
      </c>
      <c r="AM729" t="s">
        <v>120</v>
      </c>
      <c r="AN729" s="9">
        <v>0</v>
      </c>
      <c r="AO729" t="s">
        <v>122</v>
      </c>
      <c r="AP729" t="s">
        <v>7</v>
      </c>
      <c r="AQ729">
        <v>1</v>
      </c>
      <c r="AR729">
        <v>1</v>
      </c>
      <c r="AT729" t="s">
        <v>123</v>
      </c>
      <c r="AU729" t="s">
        <v>124</v>
      </c>
      <c r="AX729" t="s">
        <v>120</v>
      </c>
      <c r="BA729">
        <v>27.75</v>
      </c>
      <c r="BB729" t="s">
        <v>120</v>
      </c>
      <c r="BC729">
        <v>0</v>
      </c>
      <c r="BE729" t="s">
        <v>125</v>
      </c>
      <c r="BF729">
        <v>1</v>
      </c>
      <c r="BG729">
        <v>19717</v>
      </c>
      <c r="BH729">
        <v>1005199</v>
      </c>
      <c r="BI729" t="s">
        <v>109</v>
      </c>
      <c r="BJ729" t="s">
        <v>126</v>
      </c>
      <c r="BL729" t="s">
        <v>127</v>
      </c>
      <c r="BM729" t="s">
        <v>128</v>
      </c>
      <c r="BN729" t="s">
        <v>129</v>
      </c>
      <c r="BO729">
        <v>85948</v>
      </c>
      <c r="BQ729">
        <v>0</v>
      </c>
      <c r="BR729">
        <v>523042</v>
      </c>
      <c r="BS729" t="s">
        <v>130</v>
      </c>
      <c r="BT729">
        <v>0</v>
      </c>
      <c r="BU729" t="s">
        <v>109</v>
      </c>
      <c r="BV729">
        <v>0</v>
      </c>
      <c r="BW729" s="9">
        <v>0</v>
      </c>
      <c r="BX729" t="s">
        <v>445</v>
      </c>
      <c r="BY729" t="s">
        <v>503</v>
      </c>
      <c r="BZ729" t="s">
        <v>109</v>
      </c>
      <c r="CA729" t="s">
        <v>132</v>
      </c>
      <c r="CD729" t="s">
        <v>503</v>
      </c>
      <c r="CE729" t="s">
        <v>133</v>
      </c>
      <c r="CF729" t="s">
        <v>172</v>
      </c>
      <c r="CG729" t="s">
        <v>135</v>
      </c>
      <c r="CI729" t="s">
        <v>278</v>
      </c>
      <c r="CM729" t="s">
        <v>7</v>
      </c>
    </row>
    <row r="730" spans="1:92">
      <c r="A730" t="s">
        <v>109</v>
      </c>
      <c r="B730" t="s">
        <v>110</v>
      </c>
      <c r="C730" t="s">
        <v>111</v>
      </c>
      <c r="D730" t="s">
        <v>112</v>
      </c>
      <c r="F730" t="s">
        <v>113</v>
      </c>
      <c r="G730" t="s">
        <v>109</v>
      </c>
      <c r="H730">
        <v>1</v>
      </c>
      <c r="I730" s="9">
        <v>0</v>
      </c>
      <c r="J730">
        <v>1</v>
      </c>
      <c r="L730">
        <v>1739901</v>
      </c>
      <c r="M730" t="s">
        <v>7</v>
      </c>
      <c r="N730" t="s">
        <v>451</v>
      </c>
      <c r="O730" s="9">
        <v>0</v>
      </c>
      <c r="P730">
        <v>1741504</v>
      </c>
      <c r="Q730" t="s">
        <v>116</v>
      </c>
      <c r="S730" s="9">
        <v>0</v>
      </c>
      <c r="T730" s="10" t="s">
        <v>272</v>
      </c>
      <c r="U730">
        <v>1741504</v>
      </c>
      <c r="V730">
        <v>1</v>
      </c>
      <c r="W730" t="s">
        <v>118</v>
      </c>
      <c r="X730" t="s">
        <v>119</v>
      </c>
      <c r="Y730">
        <v>0</v>
      </c>
      <c r="Z730" s="16">
        <v>-412840.39</v>
      </c>
      <c r="AA730">
        <v>1</v>
      </c>
      <c r="AB730" s="10">
        <v>-412840.39</v>
      </c>
      <c r="AC730" t="s">
        <v>120</v>
      </c>
      <c r="AF730" t="s">
        <v>121</v>
      </c>
      <c r="AI730">
        <v>0</v>
      </c>
      <c r="AJ730" s="9">
        <v>0</v>
      </c>
      <c r="AK730" s="9">
        <v>0</v>
      </c>
      <c r="AL730" t="s">
        <v>7</v>
      </c>
      <c r="AM730" t="s">
        <v>120</v>
      </c>
      <c r="AN730" s="9">
        <v>0</v>
      </c>
      <c r="AO730" t="s">
        <v>122</v>
      </c>
      <c r="AP730" t="s">
        <v>7</v>
      </c>
      <c r="AQ730">
        <v>1</v>
      </c>
      <c r="AR730">
        <v>1</v>
      </c>
      <c r="AT730" t="s">
        <v>123</v>
      </c>
      <c r="AU730" t="s">
        <v>124</v>
      </c>
      <c r="AX730" t="s">
        <v>122</v>
      </c>
      <c r="BA730">
        <v>-412840.39</v>
      </c>
      <c r="BB730" t="s">
        <v>120</v>
      </c>
      <c r="BC730">
        <v>0</v>
      </c>
      <c r="BE730" t="s">
        <v>125</v>
      </c>
      <c r="BF730">
        <v>1</v>
      </c>
      <c r="BG730">
        <v>19717</v>
      </c>
      <c r="BH730">
        <v>1005199</v>
      </c>
      <c r="BI730" t="s">
        <v>109</v>
      </c>
      <c r="BJ730" t="s">
        <v>126</v>
      </c>
      <c r="BL730" t="s">
        <v>127</v>
      </c>
      <c r="BM730" t="s">
        <v>128</v>
      </c>
      <c r="BN730" t="s">
        <v>129</v>
      </c>
      <c r="BO730">
        <v>85948</v>
      </c>
      <c r="BQ730">
        <v>1370</v>
      </c>
      <c r="BR730">
        <v>523755</v>
      </c>
      <c r="BS730" t="s">
        <v>130</v>
      </c>
      <c r="BT730">
        <v>0</v>
      </c>
      <c r="BU730" t="s">
        <v>109</v>
      </c>
      <c r="BV730">
        <v>0</v>
      </c>
      <c r="BW730" s="9">
        <v>0</v>
      </c>
      <c r="BX730" t="s">
        <v>190</v>
      </c>
      <c r="BY730" t="s">
        <v>201</v>
      </c>
      <c r="BZ730" t="s">
        <v>109</v>
      </c>
      <c r="CA730" t="s">
        <v>132</v>
      </c>
      <c r="CD730" t="s">
        <v>201</v>
      </c>
      <c r="CE730" t="s">
        <v>133</v>
      </c>
      <c r="CF730" t="s">
        <v>172</v>
      </c>
      <c r="CG730" t="s">
        <v>135</v>
      </c>
      <c r="CI730" t="s">
        <v>278</v>
      </c>
      <c r="CM730" t="s">
        <v>7</v>
      </c>
    </row>
    <row r="731" spans="1:92">
      <c r="A731" t="s">
        <v>109</v>
      </c>
      <c r="B731" t="s">
        <v>110</v>
      </c>
      <c r="C731" t="s">
        <v>111</v>
      </c>
      <c r="D731" t="s">
        <v>112</v>
      </c>
      <c r="F731" t="s">
        <v>113</v>
      </c>
      <c r="G731" t="s">
        <v>109</v>
      </c>
      <c r="H731">
        <v>1</v>
      </c>
      <c r="I731" s="9">
        <v>0</v>
      </c>
      <c r="J731">
        <v>1</v>
      </c>
      <c r="L731">
        <v>1738197</v>
      </c>
      <c r="M731" t="s">
        <v>7</v>
      </c>
      <c r="N731" t="s">
        <v>451</v>
      </c>
      <c r="O731" s="9">
        <v>0</v>
      </c>
      <c r="P731">
        <v>1738262</v>
      </c>
      <c r="Q731" t="s">
        <v>116</v>
      </c>
      <c r="S731" s="9">
        <v>0</v>
      </c>
      <c r="T731" s="10" t="s">
        <v>280</v>
      </c>
      <c r="U731">
        <v>1738262</v>
      </c>
      <c r="V731">
        <v>1</v>
      </c>
      <c r="W731" t="s">
        <v>118</v>
      </c>
      <c r="X731" t="s">
        <v>137</v>
      </c>
      <c r="Y731">
        <v>0</v>
      </c>
      <c r="Z731" s="16">
        <v>0.56999999999999995</v>
      </c>
      <c r="AA731">
        <v>1</v>
      </c>
      <c r="AB731" s="10">
        <v>0.56999999999999995</v>
      </c>
      <c r="AC731" t="s">
        <v>120</v>
      </c>
      <c r="AF731" t="s">
        <v>121</v>
      </c>
      <c r="AI731">
        <v>0</v>
      </c>
      <c r="AJ731" s="9">
        <v>0</v>
      </c>
      <c r="AK731" s="9">
        <v>0</v>
      </c>
      <c r="AL731" t="s">
        <v>7</v>
      </c>
      <c r="AM731" t="s">
        <v>120</v>
      </c>
      <c r="AN731" s="9">
        <v>0</v>
      </c>
      <c r="AO731" t="s">
        <v>122</v>
      </c>
      <c r="AP731" t="s">
        <v>7</v>
      </c>
      <c r="AQ731">
        <v>1</v>
      </c>
      <c r="AR731">
        <v>1</v>
      </c>
      <c r="AT731" t="s">
        <v>123</v>
      </c>
      <c r="AU731" t="s">
        <v>124</v>
      </c>
      <c r="AX731" t="s">
        <v>120</v>
      </c>
      <c r="BA731">
        <v>0.56999999999999995</v>
      </c>
      <c r="BB731" t="s">
        <v>120</v>
      </c>
      <c r="BC731">
        <v>0</v>
      </c>
      <c r="BE731" t="s">
        <v>125</v>
      </c>
      <c r="BF731">
        <v>1</v>
      </c>
      <c r="BG731">
        <v>19717</v>
      </c>
      <c r="BH731">
        <v>1005199</v>
      </c>
      <c r="BI731" t="s">
        <v>109</v>
      </c>
      <c r="BJ731" t="s">
        <v>126</v>
      </c>
      <c r="BL731" t="s">
        <v>127</v>
      </c>
      <c r="BM731" t="s">
        <v>128</v>
      </c>
      <c r="BN731" t="s">
        <v>129</v>
      </c>
      <c r="BO731">
        <v>85948</v>
      </c>
      <c r="BQ731">
        <v>0</v>
      </c>
      <c r="BR731">
        <v>521327</v>
      </c>
      <c r="BS731" t="s">
        <v>130</v>
      </c>
      <c r="BT731">
        <v>0</v>
      </c>
      <c r="BU731" t="s">
        <v>109</v>
      </c>
      <c r="BV731">
        <v>0</v>
      </c>
      <c r="BW731" s="9">
        <v>0</v>
      </c>
      <c r="BX731" t="s">
        <v>445</v>
      </c>
      <c r="BY731" t="s">
        <v>489</v>
      </c>
      <c r="BZ731" t="s">
        <v>109</v>
      </c>
      <c r="CA731" t="s">
        <v>132</v>
      </c>
      <c r="CD731" t="s">
        <v>489</v>
      </c>
      <c r="CE731" t="s">
        <v>133</v>
      </c>
      <c r="CF731" t="s">
        <v>172</v>
      </c>
      <c r="CG731" t="s">
        <v>135</v>
      </c>
      <c r="CI731" t="s">
        <v>278</v>
      </c>
      <c r="CM731" t="s">
        <v>7</v>
      </c>
    </row>
    <row r="732" spans="1:92">
      <c r="A732" t="s">
        <v>109</v>
      </c>
      <c r="B732" t="s">
        <v>174</v>
      </c>
      <c r="C732" t="s">
        <v>175</v>
      </c>
      <c r="D732" t="s">
        <v>176</v>
      </c>
      <c r="F732" t="s">
        <v>113</v>
      </c>
      <c r="G732" t="s">
        <v>109</v>
      </c>
      <c r="H732">
        <v>1</v>
      </c>
      <c r="I732" s="9">
        <v>0</v>
      </c>
      <c r="J732">
        <v>1</v>
      </c>
      <c r="K732" t="s">
        <v>717</v>
      </c>
      <c r="L732">
        <v>1731022</v>
      </c>
      <c r="M732" t="s">
        <v>7</v>
      </c>
      <c r="N732" t="s">
        <v>11</v>
      </c>
      <c r="O732" s="9">
        <v>0</v>
      </c>
      <c r="P732">
        <v>1730403</v>
      </c>
      <c r="Q732" t="s">
        <v>116</v>
      </c>
      <c r="R732" t="s">
        <v>318</v>
      </c>
      <c r="S732" s="9">
        <v>0</v>
      </c>
      <c r="T732" s="10" t="s">
        <v>461</v>
      </c>
      <c r="U732">
        <v>1730403</v>
      </c>
      <c r="V732">
        <v>2</v>
      </c>
      <c r="W732" t="s">
        <v>118</v>
      </c>
      <c r="X732" t="s">
        <v>137</v>
      </c>
      <c r="Y732">
        <v>55</v>
      </c>
      <c r="Z732" s="16">
        <v>-239042.22222222001</v>
      </c>
      <c r="AA732">
        <v>1</v>
      </c>
      <c r="AB732" s="10">
        <v>-239042.22222222001</v>
      </c>
      <c r="AC732" t="s">
        <v>120</v>
      </c>
      <c r="AD732" t="s">
        <v>718</v>
      </c>
      <c r="AE732" t="s">
        <v>463</v>
      </c>
      <c r="AF732" t="s">
        <v>121</v>
      </c>
      <c r="AI732">
        <v>0</v>
      </c>
      <c r="AJ732">
        <v>-38500000</v>
      </c>
      <c r="AK732">
        <v>4.0640000000000001</v>
      </c>
      <c r="AL732" t="s">
        <v>7</v>
      </c>
      <c r="AM732" t="s">
        <v>120</v>
      </c>
      <c r="AN732" s="9">
        <v>0</v>
      </c>
      <c r="AO732" t="s">
        <v>122</v>
      </c>
      <c r="AP732" t="s">
        <v>7</v>
      </c>
      <c r="AQ732">
        <v>1</v>
      </c>
      <c r="AR732">
        <v>1</v>
      </c>
      <c r="AT732" t="s">
        <v>123</v>
      </c>
      <c r="AU732" t="s">
        <v>113</v>
      </c>
      <c r="AW732" t="s">
        <v>7</v>
      </c>
      <c r="AX732" t="s">
        <v>122</v>
      </c>
      <c r="BA732">
        <v>-239042.22222200001</v>
      </c>
      <c r="BB732" t="s">
        <v>120</v>
      </c>
      <c r="BC732">
        <v>0</v>
      </c>
      <c r="BE732" t="s">
        <v>125</v>
      </c>
      <c r="BF732">
        <v>1</v>
      </c>
      <c r="BG732">
        <v>19717</v>
      </c>
      <c r="BH732">
        <v>1005199</v>
      </c>
      <c r="BI732" t="s">
        <v>109</v>
      </c>
      <c r="BJ732" t="s">
        <v>126</v>
      </c>
      <c r="BL732" t="s">
        <v>127</v>
      </c>
      <c r="BM732" t="s">
        <v>128</v>
      </c>
      <c r="BN732" t="s">
        <v>129</v>
      </c>
      <c r="BO732">
        <v>85948</v>
      </c>
      <c r="BQ732">
        <v>1411</v>
      </c>
      <c r="BR732">
        <v>925353</v>
      </c>
      <c r="BS732" t="s">
        <v>130</v>
      </c>
      <c r="BT732">
        <v>3525</v>
      </c>
      <c r="BU732" t="s">
        <v>109</v>
      </c>
      <c r="BV732">
        <v>0</v>
      </c>
      <c r="BW732">
        <v>4.0640000000000001</v>
      </c>
      <c r="BX732" t="s">
        <v>466</v>
      </c>
      <c r="BY732" t="s">
        <v>718</v>
      </c>
      <c r="BZ732" t="s">
        <v>718</v>
      </c>
      <c r="CA732" t="s">
        <v>149</v>
      </c>
      <c r="CC732" t="s">
        <v>440</v>
      </c>
      <c r="CD732" t="s">
        <v>719</v>
      </c>
      <c r="CE732" t="s">
        <v>720</v>
      </c>
      <c r="CF732" t="s">
        <v>461</v>
      </c>
      <c r="CG732" t="s">
        <v>135</v>
      </c>
      <c r="CH732">
        <v>321205432</v>
      </c>
      <c r="CI732" t="s">
        <v>165</v>
      </c>
      <c r="CJ732" t="s">
        <v>155</v>
      </c>
      <c r="CM732" t="s">
        <v>7</v>
      </c>
      <c r="CN732">
        <v>-26077.33333333</v>
      </c>
    </row>
    <row r="733" spans="1:92">
      <c r="A733" t="s">
        <v>109</v>
      </c>
      <c r="B733" t="s">
        <v>110</v>
      </c>
      <c r="C733" t="s">
        <v>111</v>
      </c>
      <c r="D733" t="s">
        <v>112</v>
      </c>
      <c r="F733" t="s">
        <v>113</v>
      </c>
      <c r="G733" t="s">
        <v>109</v>
      </c>
      <c r="H733">
        <v>1</v>
      </c>
      <c r="I733" s="9">
        <v>0</v>
      </c>
      <c r="J733">
        <v>1</v>
      </c>
      <c r="L733">
        <v>1735055</v>
      </c>
      <c r="M733" t="s">
        <v>730</v>
      </c>
      <c r="N733" t="s">
        <v>115</v>
      </c>
      <c r="O733" s="9">
        <v>0</v>
      </c>
      <c r="P733">
        <v>1734456</v>
      </c>
      <c r="Q733" t="s">
        <v>116</v>
      </c>
      <c r="S733" s="9">
        <v>0</v>
      </c>
      <c r="T733" s="10" t="s">
        <v>117</v>
      </c>
      <c r="U733">
        <v>1734456</v>
      </c>
      <c r="V733">
        <v>2</v>
      </c>
      <c r="W733" t="s">
        <v>118</v>
      </c>
      <c r="X733" t="s">
        <v>119</v>
      </c>
      <c r="Y733">
        <v>0</v>
      </c>
      <c r="Z733" s="16">
        <v>-310282</v>
      </c>
      <c r="AA733">
        <v>1.5653126712061E-2</v>
      </c>
      <c r="AB733" s="10">
        <v>-4856.8834624717101</v>
      </c>
      <c r="AC733" t="s">
        <v>120</v>
      </c>
      <c r="AF733" t="s">
        <v>121</v>
      </c>
      <c r="AI733">
        <v>0</v>
      </c>
      <c r="AJ733" s="9">
        <v>0</v>
      </c>
      <c r="AK733" s="9">
        <v>0</v>
      </c>
      <c r="AL733" t="s">
        <v>730</v>
      </c>
      <c r="AM733" t="s">
        <v>120</v>
      </c>
      <c r="AN733" s="9">
        <v>0</v>
      </c>
      <c r="AO733" t="s">
        <v>122</v>
      </c>
      <c r="AP733" t="s">
        <v>730</v>
      </c>
      <c r="AQ733">
        <v>1</v>
      </c>
      <c r="AR733">
        <v>1</v>
      </c>
      <c r="AT733" t="s">
        <v>123</v>
      </c>
      <c r="AU733" t="s">
        <v>124</v>
      </c>
      <c r="AX733" t="s">
        <v>122</v>
      </c>
      <c r="BA733">
        <v>-310282</v>
      </c>
      <c r="BB733" t="s">
        <v>120</v>
      </c>
      <c r="BC733">
        <v>0</v>
      </c>
      <c r="BE733" t="s">
        <v>125</v>
      </c>
      <c r="BF733">
        <v>1.5673800000000002E-2</v>
      </c>
      <c r="BG733">
        <v>19717</v>
      </c>
      <c r="BH733">
        <v>1005199</v>
      </c>
      <c r="BI733" t="s">
        <v>109</v>
      </c>
      <c r="BJ733" t="s">
        <v>126</v>
      </c>
      <c r="BL733" t="s">
        <v>127</v>
      </c>
      <c r="BM733" t="s">
        <v>128</v>
      </c>
      <c r="BN733" t="s">
        <v>129</v>
      </c>
      <c r="BO733">
        <v>85948</v>
      </c>
      <c r="BQ733">
        <v>1494</v>
      </c>
      <c r="BR733">
        <v>236060</v>
      </c>
      <c r="BS733" t="s">
        <v>130</v>
      </c>
      <c r="BT733">
        <v>0</v>
      </c>
      <c r="BU733" t="s">
        <v>109</v>
      </c>
      <c r="BV733">
        <v>0</v>
      </c>
      <c r="BW733" s="9">
        <v>0</v>
      </c>
      <c r="BX733" t="s">
        <v>131</v>
      </c>
      <c r="BY733" t="s">
        <v>109</v>
      </c>
      <c r="BZ733" t="s">
        <v>109</v>
      </c>
      <c r="CA733" t="s">
        <v>132</v>
      </c>
      <c r="CD733" t="s">
        <v>109</v>
      </c>
      <c r="CE733" t="s">
        <v>133</v>
      </c>
      <c r="CF733" t="s">
        <v>134</v>
      </c>
      <c r="CG733" t="s">
        <v>135</v>
      </c>
      <c r="CI733" t="s">
        <v>136</v>
      </c>
      <c r="CM733" t="s">
        <v>730</v>
      </c>
    </row>
    <row r="734" spans="1:92">
      <c r="A734" t="s">
        <v>109</v>
      </c>
      <c r="B734" t="s">
        <v>110</v>
      </c>
      <c r="C734" t="s">
        <v>111</v>
      </c>
      <c r="D734" t="s">
        <v>112</v>
      </c>
      <c r="F734" t="s">
        <v>113</v>
      </c>
      <c r="G734" t="s">
        <v>109</v>
      </c>
      <c r="H734">
        <v>1</v>
      </c>
      <c r="I734" s="9">
        <v>0</v>
      </c>
      <c r="J734">
        <v>1</v>
      </c>
      <c r="L734">
        <v>1735056</v>
      </c>
      <c r="M734" t="s">
        <v>730</v>
      </c>
      <c r="N734" t="s">
        <v>115</v>
      </c>
      <c r="O734" s="9">
        <v>0</v>
      </c>
      <c r="P734">
        <v>1734457</v>
      </c>
      <c r="Q734" t="s">
        <v>116</v>
      </c>
      <c r="S734" s="9">
        <v>0</v>
      </c>
      <c r="T734" s="10" t="s">
        <v>117</v>
      </c>
      <c r="U734">
        <v>1734457</v>
      </c>
      <c r="V734">
        <v>2</v>
      </c>
      <c r="W734" t="s">
        <v>118</v>
      </c>
      <c r="X734" t="s">
        <v>119</v>
      </c>
      <c r="Y734">
        <v>0</v>
      </c>
      <c r="Z734" s="16">
        <v>-24003317.91</v>
      </c>
      <c r="AA734">
        <v>1.5653126712061E-2</v>
      </c>
      <c r="AB734" s="10">
        <v>-375726.97675511299</v>
      </c>
      <c r="AC734" t="s">
        <v>120</v>
      </c>
      <c r="AF734" t="s">
        <v>121</v>
      </c>
      <c r="AI734">
        <v>0</v>
      </c>
      <c r="AJ734" s="9">
        <v>0</v>
      </c>
      <c r="AK734" s="9">
        <v>0</v>
      </c>
      <c r="AL734" t="s">
        <v>730</v>
      </c>
      <c r="AM734" t="s">
        <v>120</v>
      </c>
      <c r="AN734" s="9">
        <v>0</v>
      </c>
      <c r="AO734" t="s">
        <v>122</v>
      </c>
      <c r="AP734" t="s">
        <v>730</v>
      </c>
      <c r="AQ734">
        <v>1</v>
      </c>
      <c r="AR734">
        <v>1</v>
      </c>
      <c r="AT734" t="s">
        <v>123</v>
      </c>
      <c r="AU734" t="s">
        <v>124</v>
      </c>
      <c r="AX734" t="s">
        <v>122</v>
      </c>
      <c r="BA734">
        <v>-24003317.91</v>
      </c>
      <c r="BB734" t="s">
        <v>120</v>
      </c>
      <c r="BC734">
        <v>0</v>
      </c>
      <c r="BE734" t="s">
        <v>125</v>
      </c>
      <c r="BF734">
        <v>1.5673800000000002E-2</v>
      </c>
      <c r="BG734">
        <v>19717</v>
      </c>
      <c r="BH734">
        <v>1005199</v>
      </c>
      <c r="BI734" t="s">
        <v>109</v>
      </c>
      <c r="BJ734" t="s">
        <v>126</v>
      </c>
      <c r="BL734" t="s">
        <v>127</v>
      </c>
      <c r="BM734" t="s">
        <v>128</v>
      </c>
      <c r="BN734" t="s">
        <v>129</v>
      </c>
      <c r="BO734">
        <v>85948</v>
      </c>
      <c r="BQ734">
        <v>1494</v>
      </c>
      <c r="BR734">
        <v>236062</v>
      </c>
      <c r="BS734" t="s">
        <v>130</v>
      </c>
      <c r="BT734">
        <v>0</v>
      </c>
      <c r="BU734" t="s">
        <v>109</v>
      </c>
      <c r="BV734">
        <v>0</v>
      </c>
      <c r="BW734" s="9">
        <v>0</v>
      </c>
      <c r="BX734" t="s">
        <v>131</v>
      </c>
      <c r="BY734" t="s">
        <v>109</v>
      </c>
      <c r="BZ734" t="s">
        <v>109</v>
      </c>
      <c r="CA734" t="s">
        <v>132</v>
      </c>
      <c r="CD734" t="s">
        <v>109</v>
      </c>
      <c r="CE734" t="s">
        <v>133</v>
      </c>
      <c r="CF734" t="s">
        <v>134</v>
      </c>
      <c r="CG734" t="s">
        <v>135</v>
      </c>
      <c r="CI734" t="s">
        <v>136</v>
      </c>
      <c r="CM734" t="s">
        <v>730</v>
      </c>
    </row>
    <row r="735" spans="1:92">
      <c r="A735" t="s">
        <v>109</v>
      </c>
      <c r="B735" t="s">
        <v>110</v>
      </c>
      <c r="C735" t="s">
        <v>111</v>
      </c>
      <c r="D735" t="s">
        <v>112</v>
      </c>
      <c r="F735" t="s">
        <v>113</v>
      </c>
      <c r="G735" t="s">
        <v>109</v>
      </c>
      <c r="H735">
        <v>1</v>
      </c>
      <c r="I735" s="9">
        <v>0</v>
      </c>
      <c r="J735">
        <v>1</v>
      </c>
      <c r="L735">
        <v>1735040</v>
      </c>
      <c r="M735" t="s">
        <v>731</v>
      </c>
      <c r="N735" t="s">
        <v>115</v>
      </c>
      <c r="O735" s="9">
        <v>0</v>
      </c>
      <c r="P735">
        <v>1734441</v>
      </c>
      <c r="Q735" t="s">
        <v>116</v>
      </c>
      <c r="S735" s="9">
        <v>0</v>
      </c>
      <c r="T735" s="10" t="s">
        <v>117</v>
      </c>
      <c r="U735">
        <v>1734441</v>
      </c>
      <c r="V735">
        <v>2</v>
      </c>
      <c r="W735" t="s">
        <v>118</v>
      </c>
      <c r="X735" t="s">
        <v>119</v>
      </c>
      <c r="Y735">
        <v>0</v>
      </c>
      <c r="Z735" s="16">
        <v>-354505886.13</v>
      </c>
      <c r="AA735" s="9">
        <v>2.3380874444700001E-4</v>
      </c>
      <c r="AB735" s="10">
        <v>-82886.576135126394</v>
      </c>
      <c r="AC735" t="s">
        <v>120</v>
      </c>
      <c r="AF735" t="s">
        <v>121</v>
      </c>
      <c r="AI735">
        <v>0</v>
      </c>
      <c r="AJ735" s="9">
        <v>0</v>
      </c>
      <c r="AK735" s="9">
        <v>0</v>
      </c>
      <c r="AL735" t="s">
        <v>731</v>
      </c>
      <c r="AM735" t="s">
        <v>120</v>
      </c>
      <c r="AN735" s="9">
        <v>0</v>
      </c>
      <c r="AO735" t="s">
        <v>122</v>
      </c>
      <c r="AP735" t="s">
        <v>731</v>
      </c>
      <c r="AQ735">
        <v>1</v>
      </c>
      <c r="AR735">
        <v>1</v>
      </c>
      <c r="AT735" t="s">
        <v>123</v>
      </c>
      <c r="AU735" t="s">
        <v>124</v>
      </c>
      <c r="AX735" t="s">
        <v>122</v>
      </c>
      <c r="BA735">
        <v>-354505886.13</v>
      </c>
      <c r="BB735" t="s">
        <v>120</v>
      </c>
      <c r="BC735">
        <v>0</v>
      </c>
      <c r="BE735" t="s">
        <v>125</v>
      </c>
      <c r="BF735">
        <v>2.3149999999999999E-4</v>
      </c>
      <c r="BG735">
        <v>19717</v>
      </c>
      <c r="BH735">
        <v>1005199</v>
      </c>
      <c r="BI735" t="s">
        <v>109</v>
      </c>
      <c r="BJ735" t="s">
        <v>126</v>
      </c>
      <c r="BL735" t="s">
        <v>127</v>
      </c>
      <c r="BM735" t="s">
        <v>128</v>
      </c>
      <c r="BN735" t="s">
        <v>129</v>
      </c>
      <c r="BO735">
        <v>85948</v>
      </c>
      <c r="BQ735">
        <v>1314</v>
      </c>
      <c r="BR735">
        <v>793370</v>
      </c>
      <c r="BS735" t="s">
        <v>130</v>
      </c>
      <c r="BT735">
        <v>0</v>
      </c>
      <c r="BU735" t="s">
        <v>109</v>
      </c>
      <c r="BV735">
        <v>0</v>
      </c>
      <c r="BW735" s="9">
        <v>0</v>
      </c>
      <c r="BX735" t="s">
        <v>131</v>
      </c>
      <c r="BY735" t="s">
        <v>109</v>
      </c>
      <c r="BZ735" t="s">
        <v>109</v>
      </c>
      <c r="CA735" t="s">
        <v>132</v>
      </c>
      <c r="CD735" t="s">
        <v>109</v>
      </c>
      <c r="CE735" t="s">
        <v>133</v>
      </c>
      <c r="CF735" t="s">
        <v>134</v>
      </c>
      <c r="CG735" t="s">
        <v>135</v>
      </c>
      <c r="CI735" t="s">
        <v>136</v>
      </c>
      <c r="CM735" t="s">
        <v>731</v>
      </c>
    </row>
    <row r="736" spans="1:92">
      <c r="A736" t="s">
        <v>109</v>
      </c>
      <c r="B736" t="s">
        <v>110</v>
      </c>
      <c r="C736" t="s">
        <v>111</v>
      </c>
      <c r="D736" t="s">
        <v>112</v>
      </c>
      <c r="F736" t="s">
        <v>113</v>
      </c>
      <c r="G736" t="s">
        <v>109</v>
      </c>
      <c r="H736">
        <v>1</v>
      </c>
      <c r="I736" s="9">
        <v>0</v>
      </c>
      <c r="J736">
        <v>1</v>
      </c>
      <c r="L736">
        <v>1734572</v>
      </c>
      <c r="M736" t="s">
        <v>732</v>
      </c>
      <c r="N736" t="s">
        <v>115</v>
      </c>
      <c r="O736" s="9">
        <v>0</v>
      </c>
      <c r="P736">
        <v>1733973</v>
      </c>
      <c r="Q736" t="s">
        <v>116</v>
      </c>
      <c r="S736" s="9">
        <v>0</v>
      </c>
      <c r="T736" s="10" t="s">
        <v>117</v>
      </c>
      <c r="U736">
        <v>1733973</v>
      </c>
      <c r="V736">
        <v>2</v>
      </c>
      <c r="W736" t="s">
        <v>118</v>
      </c>
      <c r="X736" t="s">
        <v>119</v>
      </c>
      <c r="Y736">
        <v>0</v>
      </c>
      <c r="Z736" s="16">
        <v>-162878.1</v>
      </c>
      <c r="AA736">
        <v>2.7491408934710001E-3</v>
      </c>
      <c r="AB736" s="10">
        <v>-447.77484536085802</v>
      </c>
      <c r="AC736" t="s">
        <v>120</v>
      </c>
      <c r="AF736" t="s">
        <v>121</v>
      </c>
      <c r="AI736">
        <v>0</v>
      </c>
      <c r="AJ736" s="9">
        <v>0</v>
      </c>
      <c r="AK736" s="9">
        <v>0</v>
      </c>
      <c r="AL736" t="s">
        <v>732</v>
      </c>
      <c r="AM736" t="s">
        <v>120</v>
      </c>
      <c r="AN736" s="9">
        <v>0</v>
      </c>
      <c r="AO736" t="s">
        <v>122</v>
      </c>
      <c r="AP736" t="s">
        <v>732</v>
      </c>
      <c r="AQ736">
        <v>1</v>
      </c>
      <c r="AR736">
        <v>1</v>
      </c>
      <c r="AT736" t="s">
        <v>123</v>
      </c>
      <c r="AU736" t="s">
        <v>124</v>
      </c>
      <c r="AX736" t="s">
        <v>122</v>
      </c>
      <c r="BA736">
        <v>-162878.1</v>
      </c>
      <c r="BB736" t="s">
        <v>120</v>
      </c>
      <c r="BC736">
        <v>0</v>
      </c>
      <c r="BE736" t="s">
        <v>125</v>
      </c>
      <c r="BF736">
        <v>2.7374000000000001E-3</v>
      </c>
      <c r="BG736">
        <v>19717</v>
      </c>
      <c r="BH736">
        <v>1005199</v>
      </c>
      <c r="BI736" t="s">
        <v>109</v>
      </c>
      <c r="BJ736" t="s">
        <v>126</v>
      </c>
      <c r="BL736" t="s">
        <v>127</v>
      </c>
      <c r="BM736" t="s">
        <v>128</v>
      </c>
      <c r="BN736" t="s">
        <v>129</v>
      </c>
      <c r="BO736">
        <v>85948</v>
      </c>
      <c r="BQ736">
        <v>1255</v>
      </c>
      <c r="BR736">
        <v>267161</v>
      </c>
      <c r="BS736" t="s">
        <v>130</v>
      </c>
      <c r="BT736">
        <v>0</v>
      </c>
      <c r="BU736" t="s">
        <v>109</v>
      </c>
      <c r="BV736">
        <v>0</v>
      </c>
      <c r="BW736" s="9">
        <v>0</v>
      </c>
      <c r="BX736" t="s">
        <v>131</v>
      </c>
      <c r="BY736" t="s">
        <v>109</v>
      </c>
      <c r="BZ736" t="s">
        <v>109</v>
      </c>
      <c r="CA736" t="s">
        <v>132</v>
      </c>
      <c r="CD736" t="s">
        <v>109</v>
      </c>
      <c r="CE736" t="s">
        <v>133</v>
      </c>
      <c r="CF736" t="s">
        <v>134</v>
      </c>
      <c r="CG736" t="s">
        <v>135</v>
      </c>
      <c r="CI736" t="s">
        <v>136</v>
      </c>
      <c r="CM736" t="s">
        <v>732</v>
      </c>
    </row>
    <row r="737" spans="1:91">
      <c r="A737" t="s">
        <v>109</v>
      </c>
      <c r="B737" t="s">
        <v>110</v>
      </c>
      <c r="C737" t="s">
        <v>111</v>
      </c>
      <c r="D737" t="s">
        <v>112</v>
      </c>
      <c r="F737" t="s">
        <v>113</v>
      </c>
      <c r="G737" t="s">
        <v>109</v>
      </c>
      <c r="H737">
        <v>1</v>
      </c>
      <c r="I737" s="9">
        <v>0</v>
      </c>
      <c r="J737">
        <v>1</v>
      </c>
      <c r="L737">
        <v>1735108</v>
      </c>
      <c r="M737" t="s">
        <v>733</v>
      </c>
      <c r="N737" t="s">
        <v>167</v>
      </c>
      <c r="O737" s="9">
        <v>0</v>
      </c>
      <c r="P737">
        <v>1734509</v>
      </c>
      <c r="Q737" t="s">
        <v>116</v>
      </c>
      <c r="S737" s="9">
        <v>0</v>
      </c>
      <c r="T737" s="10" t="s">
        <v>117</v>
      </c>
      <c r="U737">
        <v>1734509</v>
      </c>
      <c r="V737">
        <v>2</v>
      </c>
      <c r="W737" t="s">
        <v>118</v>
      </c>
      <c r="X737" t="s">
        <v>119</v>
      </c>
      <c r="Y737">
        <v>0</v>
      </c>
      <c r="Z737" s="16">
        <v>-323037.34000000003</v>
      </c>
      <c r="AA737">
        <v>0.78814627994955899</v>
      </c>
      <c r="AB737" s="10">
        <v>-254600.67780579999</v>
      </c>
      <c r="AC737" t="s">
        <v>120</v>
      </c>
      <c r="AF737" t="s">
        <v>121</v>
      </c>
      <c r="AI737">
        <v>0</v>
      </c>
      <c r="AJ737" s="9">
        <v>0</v>
      </c>
      <c r="AK737" s="9">
        <v>0</v>
      </c>
      <c r="AL737" t="s">
        <v>733</v>
      </c>
      <c r="AM737" t="s">
        <v>120</v>
      </c>
      <c r="AN737" s="9">
        <v>0</v>
      </c>
      <c r="AO737" t="s">
        <v>122</v>
      </c>
      <c r="AP737" t="s">
        <v>733</v>
      </c>
      <c r="AQ737">
        <v>1</v>
      </c>
      <c r="AR737">
        <v>1</v>
      </c>
      <c r="AT737" t="s">
        <v>123</v>
      </c>
      <c r="AU737" t="s">
        <v>124</v>
      </c>
      <c r="AX737" t="s">
        <v>122</v>
      </c>
      <c r="BA737">
        <v>-323037.34000000003</v>
      </c>
      <c r="BB737" t="s">
        <v>120</v>
      </c>
      <c r="BC737">
        <v>0</v>
      </c>
      <c r="BE737" t="s">
        <v>125</v>
      </c>
      <c r="BF737">
        <v>0.78740189999999999</v>
      </c>
      <c r="BG737">
        <v>19717</v>
      </c>
      <c r="BH737">
        <v>1005199</v>
      </c>
      <c r="BI737" t="s">
        <v>109</v>
      </c>
      <c r="BJ737" t="s">
        <v>126</v>
      </c>
      <c r="BL737" t="s">
        <v>127</v>
      </c>
      <c r="BM737" t="s">
        <v>128</v>
      </c>
      <c r="BN737" t="s">
        <v>129</v>
      </c>
      <c r="BO737">
        <v>85948</v>
      </c>
      <c r="BQ737">
        <v>1348</v>
      </c>
      <c r="BR737">
        <v>871437</v>
      </c>
      <c r="BS737" t="s">
        <v>130</v>
      </c>
      <c r="BT737">
        <v>0</v>
      </c>
      <c r="BU737" t="s">
        <v>109</v>
      </c>
      <c r="BV737">
        <v>0</v>
      </c>
      <c r="BW737" s="9">
        <v>0</v>
      </c>
      <c r="BX737" t="s">
        <v>131</v>
      </c>
      <c r="BY737" t="s">
        <v>109</v>
      </c>
      <c r="BZ737" t="s">
        <v>109</v>
      </c>
      <c r="CA737" t="s">
        <v>132</v>
      </c>
      <c r="CD737" t="s">
        <v>109</v>
      </c>
      <c r="CE737" t="s">
        <v>133</v>
      </c>
      <c r="CF737" t="s">
        <v>134</v>
      </c>
      <c r="CG737" t="s">
        <v>135</v>
      </c>
      <c r="CI737" t="s">
        <v>136</v>
      </c>
      <c r="CM737" t="s">
        <v>733</v>
      </c>
    </row>
    <row r="738" spans="1:91">
      <c r="A738" t="s">
        <v>109</v>
      </c>
      <c r="B738" t="s">
        <v>110</v>
      </c>
      <c r="C738" t="s">
        <v>111</v>
      </c>
      <c r="D738" t="s">
        <v>112</v>
      </c>
      <c r="F738" t="s">
        <v>113</v>
      </c>
      <c r="G738" t="s">
        <v>109</v>
      </c>
      <c r="H738">
        <v>1</v>
      </c>
      <c r="I738" s="9">
        <v>0</v>
      </c>
      <c r="J738">
        <v>1</v>
      </c>
      <c r="L738">
        <v>1735107</v>
      </c>
      <c r="M738" t="s">
        <v>733</v>
      </c>
      <c r="N738" t="s">
        <v>115</v>
      </c>
      <c r="O738" s="9">
        <v>0</v>
      </c>
      <c r="P738">
        <v>1734508</v>
      </c>
      <c r="Q738" t="s">
        <v>116</v>
      </c>
      <c r="S738" s="9">
        <v>0</v>
      </c>
      <c r="T738" s="10" t="s">
        <v>117</v>
      </c>
      <c r="U738">
        <v>1734508</v>
      </c>
      <c r="V738">
        <v>2</v>
      </c>
      <c r="W738" t="s">
        <v>118</v>
      </c>
      <c r="X738" t="s">
        <v>119</v>
      </c>
      <c r="Y738">
        <v>0</v>
      </c>
      <c r="Z738" s="16">
        <v>-1355197.76</v>
      </c>
      <c r="AA738">
        <v>0.78814627994955899</v>
      </c>
      <c r="AB738" s="10">
        <v>-1068094.07313997</v>
      </c>
      <c r="AC738" t="s">
        <v>120</v>
      </c>
      <c r="AF738" t="s">
        <v>121</v>
      </c>
      <c r="AI738">
        <v>0</v>
      </c>
      <c r="AJ738" s="9">
        <v>0</v>
      </c>
      <c r="AK738" s="9">
        <v>0</v>
      </c>
      <c r="AL738" t="s">
        <v>733</v>
      </c>
      <c r="AM738" t="s">
        <v>120</v>
      </c>
      <c r="AN738" s="9">
        <v>0</v>
      </c>
      <c r="AO738" t="s">
        <v>122</v>
      </c>
      <c r="AP738" t="s">
        <v>733</v>
      </c>
      <c r="AQ738">
        <v>1</v>
      </c>
      <c r="AR738">
        <v>1</v>
      </c>
      <c r="AT738" t="s">
        <v>123</v>
      </c>
      <c r="AU738" t="s">
        <v>124</v>
      </c>
      <c r="AX738" t="s">
        <v>122</v>
      </c>
      <c r="BA738">
        <v>-1355197.76</v>
      </c>
      <c r="BB738" t="s">
        <v>120</v>
      </c>
      <c r="BC738">
        <v>0</v>
      </c>
      <c r="BE738" t="s">
        <v>125</v>
      </c>
      <c r="BF738">
        <v>0.78740189999999999</v>
      </c>
      <c r="BG738">
        <v>19717</v>
      </c>
      <c r="BH738">
        <v>1005199</v>
      </c>
      <c r="BI738" t="s">
        <v>109</v>
      </c>
      <c r="BJ738" t="s">
        <v>126</v>
      </c>
      <c r="BL738" t="s">
        <v>127</v>
      </c>
      <c r="BM738" t="s">
        <v>128</v>
      </c>
      <c r="BN738" t="s">
        <v>129</v>
      </c>
      <c r="BO738">
        <v>85948</v>
      </c>
      <c r="BQ738">
        <v>1348</v>
      </c>
      <c r="BR738">
        <v>871435</v>
      </c>
      <c r="BS738" t="s">
        <v>130</v>
      </c>
      <c r="BT738">
        <v>0</v>
      </c>
      <c r="BU738" t="s">
        <v>109</v>
      </c>
      <c r="BV738">
        <v>0</v>
      </c>
      <c r="BW738" s="9">
        <v>0</v>
      </c>
      <c r="BX738" t="s">
        <v>131</v>
      </c>
      <c r="BY738" t="s">
        <v>109</v>
      </c>
      <c r="BZ738" t="s">
        <v>109</v>
      </c>
      <c r="CA738" t="s">
        <v>132</v>
      </c>
      <c r="CD738" t="s">
        <v>109</v>
      </c>
      <c r="CE738" t="s">
        <v>133</v>
      </c>
      <c r="CF738" t="s">
        <v>134</v>
      </c>
      <c r="CG738" t="s">
        <v>135</v>
      </c>
      <c r="CI738" t="s">
        <v>136</v>
      </c>
      <c r="CM738" t="s">
        <v>733</v>
      </c>
    </row>
    <row r="739" spans="1:91">
      <c r="A739" t="s">
        <v>109</v>
      </c>
      <c r="B739" t="s">
        <v>110</v>
      </c>
      <c r="C739" t="s">
        <v>111</v>
      </c>
      <c r="D739" t="s">
        <v>112</v>
      </c>
      <c r="F739" t="s">
        <v>113</v>
      </c>
      <c r="G739" t="s">
        <v>109</v>
      </c>
      <c r="H739">
        <v>1</v>
      </c>
      <c r="I739" s="9">
        <v>0</v>
      </c>
      <c r="J739">
        <v>1</v>
      </c>
      <c r="L739">
        <v>1735109</v>
      </c>
      <c r="M739" t="s">
        <v>733</v>
      </c>
      <c r="N739" t="s">
        <v>115</v>
      </c>
      <c r="O739" s="9">
        <v>0</v>
      </c>
      <c r="P739">
        <v>1734510</v>
      </c>
      <c r="Q739" t="s">
        <v>116</v>
      </c>
      <c r="S739" s="9">
        <v>0</v>
      </c>
      <c r="T739" s="10" t="s">
        <v>117</v>
      </c>
      <c r="U739">
        <v>1734510</v>
      </c>
      <c r="V739">
        <v>2</v>
      </c>
      <c r="W739" t="s">
        <v>118</v>
      </c>
      <c r="X739" t="s">
        <v>119</v>
      </c>
      <c r="Y739">
        <v>0</v>
      </c>
      <c r="Z739" s="16">
        <v>-945455.62</v>
      </c>
      <c r="AA739">
        <v>0.78814627994955899</v>
      </c>
      <c r="AB739" s="10">
        <v>-745157.32976040302</v>
      </c>
      <c r="AC739" t="s">
        <v>120</v>
      </c>
      <c r="AF739" t="s">
        <v>121</v>
      </c>
      <c r="AI739">
        <v>0</v>
      </c>
      <c r="AJ739" s="9">
        <v>0</v>
      </c>
      <c r="AK739" s="9">
        <v>0</v>
      </c>
      <c r="AL739" t="s">
        <v>733</v>
      </c>
      <c r="AM739" t="s">
        <v>120</v>
      </c>
      <c r="AN739" s="9">
        <v>0</v>
      </c>
      <c r="AO739" t="s">
        <v>122</v>
      </c>
      <c r="AP739" t="s">
        <v>733</v>
      </c>
      <c r="AQ739">
        <v>1</v>
      </c>
      <c r="AR739">
        <v>1</v>
      </c>
      <c r="AT739" t="s">
        <v>123</v>
      </c>
      <c r="AU739" t="s">
        <v>124</v>
      </c>
      <c r="AX739" t="s">
        <v>122</v>
      </c>
      <c r="BA739">
        <v>-945455.62</v>
      </c>
      <c r="BB739" t="s">
        <v>120</v>
      </c>
      <c r="BC739">
        <v>0</v>
      </c>
      <c r="BE739" t="s">
        <v>125</v>
      </c>
      <c r="BF739">
        <v>0.78740189999999999</v>
      </c>
      <c r="BG739">
        <v>19717</v>
      </c>
      <c r="BH739">
        <v>1005199</v>
      </c>
      <c r="BI739" t="s">
        <v>109</v>
      </c>
      <c r="BJ739" t="s">
        <v>126</v>
      </c>
      <c r="BL739" t="s">
        <v>127</v>
      </c>
      <c r="BM739" t="s">
        <v>128</v>
      </c>
      <c r="BN739" t="s">
        <v>129</v>
      </c>
      <c r="BO739">
        <v>85948</v>
      </c>
      <c r="BQ739">
        <v>1348</v>
      </c>
      <c r="BR739">
        <v>871439</v>
      </c>
      <c r="BS739" t="s">
        <v>130</v>
      </c>
      <c r="BT739">
        <v>0</v>
      </c>
      <c r="BU739" t="s">
        <v>109</v>
      </c>
      <c r="BV739">
        <v>0</v>
      </c>
      <c r="BW739" s="9">
        <v>0</v>
      </c>
      <c r="BX739" t="s">
        <v>131</v>
      </c>
      <c r="BY739" t="s">
        <v>109</v>
      </c>
      <c r="BZ739" t="s">
        <v>109</v>
      </c>
      <c r="CA739" t="s">
        <v>132</v>
      </c>
      <c r="CD739" t="s">
        <v>109</v>
      </c>
      <c r="CE739" t="s">
        <v>133</v>
      </c>
      <c r="CF739" t="s">
        <v>134</v>
      </c>
      <c r="CG739" t="s">
        <v>135</v>
      </c>
      <c r="CI739" t="s">
        <v>136</v>
      </c>
      <c r="CM739" t="s">
        <v>733</v>
      </c>
    </row>
    <row r="740" spans="1:91">
      <c r="A740" t="s">
        <v>109</v>
      </c>
      <c r="B740" t="s">
        <v>156</v>
      </c>
      <c r="C740" t="s">
        <v>111</v>
      </c>
      <c r="D740" t="s">
        <v>157</v>
      </c>
      <c r="E740" t="s">
        <v>158</v>
      </c>
      <c r="F740" t="s">
        <v>159</v>
      </c>
      <c r="G740" t="s">
        <v>109</v>
      </c>
      <c r="H740">
        <v>1</v>
      </c>
      <c r="I740" s="9">
        <v>0</v>
      </c>
      <c r="J740">
        <v>1</v>
      </c>
      <c r="L740">
        <v>1735317</v>
      </c>
      <c r="M740" t="s">
        <v>733</v>
      </c>
      <c r="N740" t="s">
        <v>11</v>
      </c>
      <c r="O740" s="9">
        <v>0</v>
      </c>
      <c r="P740">
        <v>1734718</v>
      </c>
      <c r="S740" s="9">
        <v>0</v>
      </c>
      <c r="T740" s="10" t="s">
        <v>161</v>
      </c>
      <c r="U740">
        <v>1734718</v>
      </c>
      <c r="V740">
        <v>1</v>
      </c>
      <c r="X740" t="s">
        <v>137</v>
      </c>
      <c r="Y740">
        <v>0</v>
      </c>
      <c r="Z740" s="16">
        <v>-433122.1899</v>
      </c>
      <c r="AA740">
        <v>0.78814627994955899</v>
      </c>
      <c r="AB740" s="10">
        <v>-341363.64273329102</v>
      </c>
      <c r="AC740" t="s">
        <v>120</v>
      </c>
      <c r="AF740" t="s">
        <v>146</v>
      </c>
      <c r="AI740">
        <v>0</v>
      </c>
      <c r="AJ740" s="9">
        <v>0</v>
      </c>
      <c r="AK740" s="9">
        <v>0</v>
      </c>
      <c r="AL740" t="s">
        <v>733</v>
      </c>
      <c r="AM740" t="s">
        <v>120</v>
      </c>
      <c r="AN740" s="9">
        <v>0</v>
      </c>
      <c r="AO740" t="s">
        <v>122</v>
      </c>
      <c r="AQ740">
        <v>0</v>
      </c>
      <c r="AR740" s="9">
        <v>0</v>
      </c>
      <c r="AT740" t="s">
        <v>123</v>
      </c>
      <c r="AU740" t="s">
        <v>157</v>
      </c>
      <c r="AX740" t="s">
        <v>122</v>
      </c>
      <c r="BA740">
        <v>0</v>
      </c>
      <c r="BB740" t="s">
        <v>120</v>
      </c>
      <c r="BC740">
        <v>0</v>
      </c>
      <c r="BD740" t="s">
        <v>734</v>
      </c>
      <c r="BE740" t="s">
        <v>125</v>
      </c>
      <c r="BF740">
        <v>0.78740189999999999</v>
      </c>
      <c r="BG740">
        <v>19717</v>
      </c>
      <c r="BH740">
        <v>1005199</v>
      </c>
      <c r="BI740" t="s">
        <v>109</v>
      </c>
      <c r="BJ740" t="s">
        <v>126</v>
      </c>
      <c r="BL740" t="s">
        <v>127</v>
      </c>
      <c r="BM740" t="s">
        <v>128</v>
      </c>
      <c r="BN740" t="s">
        <v>129</v>
      </c>
      <c r="BO740">
        <v>85948</v>
      </c>
      <c r="BQ740">
        <v>1407</v>
      </c>
      <c r="BR740">
        <v>119364</v>
      </c>
      <c r="BS740" t="s">
        <v>130</v>
      </c>
      <c r="BT740">
        <v>0</v>
      </c>
      <c r="BU740" t="s">
        <v>109</v>
      </c>
      <c r="BV740">
        <v>0</v>
      </c>
      <c r="BW740" s="9">
        <v>0</v>
      </c>
      <c r="BX740" t="s">
        <v>163</v>
      </c>
      <c r="BZ740" t="s">
        <v>109</v>
      </c>
      <c r="CA740" t="s">
        <v>132</v>
      </c>
      <c r="CD740" t="s">
        <v>109</v>
      </c>
      <c r="CF740" t="s">
        <v>161</v>
      </c>
      <c r="CG740" t="s">
        <v>152</v>
      </c>
      <c r="CI740" t="s">
        <v>165</v>
      </c>
      <c r="CM740" t="s">
        <v>733</v>
      </c>
    </row>
    <row r="741" spans="1:91">
      <c r="A741" t="s">
        <v>109</v>
      </c>
      <c r="B741" t="s">
        <v>156</v>
      </c>
      <c r="C741" t="s">
        <v>111</v>
      </c>
      <c r="D741" t="s">
        <v>157</v>
      </c>
      <c r="E741" t="s">
        <v>158</v>
      </c>
      <c r="F741" t="s">
        <v>159</v>
      </c>
      <c r="G741" t="s">
        <v>109</v>
      </c>
      <c r="H741">
        <v>1</v>
      </c>
      <c r="I741" s="9">
        <v>0</v>
      </c>
      <c r="J741">
        <v>1</v>
      </c>
      <c r="L741">
        <v>1735299</v>
      </c>
      <c r="M741" t="s">
        <v>733</v>
      </c>
      <c r="N741" t="s">
        <v>15</v>
      </c>
      <c r="O741" s="9">
        <v>0</v>
      </c>
      <c r="P741">
        <v>1734700</v>
      </c>
      <c r="S741" s="9">
        <v>0</v>
      </c>
      <c r="T741" s="10" t="s">
        <v>161</v>
      </c>
      <c r="U741">
        <v>1734700</v>
      </c>
      <c r="V741">
        <v>1</v>
      </c>
      <c r="X741" t="s">
        <v>119</v>
      </c>
      <c r="Y741">
        <v>0</v>
      </c>
      <c r="Z741" s="16">
        <v>17436542.359999999</v>
      </c>
      <c r="AA741">
        <v>0.78814627994955899</v>
      </c>
      <c r="AB741" s="15">
        <v>13742545.996216901</v>
      </c>
      <c r="AC741" t="s">
        <v>120</v>
      </c>
      <c r="AF741" t="s">
        <v>146</v>
      </c>
      <c r="AI741">
        <v>0</v>
      </c>
      <c r="AJ741" s="9">
        <v>0</v>
      </c>
      <c r="AK741" s="9">
        <v>0</v>
      </c>
      <c r="AL741" t="s">
        <v>733</v>
      </c>
      <c r="AM741" t="s">
        <v>120</v>
      </c>
      <c r="AN741" s="9">
        <v>0</v>
      </c>
      <c r="AO741" t="s">
        <v>122</v>
      </c>
      <c r="AQ741">
        <v>0</v>
      </c>
      <c r="AR741" s="9">
        <v>0</v>
      </c>
      <c r="AT741" t="s">
        <v>123</v>
      </c>
      <c r="AU741" t="s">
        <v>157</v>
      </c>
      <c r="AX741" t="s">
        <v>122</v>
      </c>
      <c r="BA741">
        <v>0</v>
      </c>
      <c r="BB741" t="s">
        <v>120</v>
      </c>
      <c r="BC741">
        <v>0</v>
      </c>
      <c r="BD741" t="s">
        <v>734</v>
      </c>
      <c r="BE741" t="s">
        <v>125</v>
      </c>
      <c r="BF741">
        <v>0.78740189999999999</v>
      </c>
      <c r="BG741">
        <v>19717</v>
      </c>
      <c r="BH741">
        <v>1005199</v>
      </c>
      <c r="BI741" t="s">
        <v>109</v>
      </c>
      <c r="BJ741" t="s">
        <v>126</v>
      </c>
      <c r="BL741" t="s">
        <v>127</v>
      </c>
      <c r="BM741" t="s">
        <v>128</v>
      </c>
      <c r="BN741" t="s">
        <v>129</v>
      </c>
      <c r="BO741">
        <v>85948</v>
      </c>
      <c r="BQ741">
        <v>1407</v>
      </c>
      <c r="BR741">
        <v>119369</v>
      </c>
      <c r="BS741" t="s">
        <v>130</v>
      </c>
      <c r="BT741">
        <v>0</v>
      </c>
      <c r="BU741" t="s">
        <v>109</v>
      </c>
      <c r="BV741">
        <v>0</v>
      </c>
      <c r="BW741" s="9">
        <v>0</v>
      </c>
      <c r="BX741" t="s">
        <v>163</v>
      </c>
      <c r="BZ741" t="s">
        <v>109</v>
      </c>
      <c r="CA741" t="s">
        <v>132</v>
      </c>
      <c r="CD741" t="s">
        <v>109</v>
      </c>
      <c r="CF741" t="s">
        <v>161</v>
      </c>
      <c r="CG741" t="s">
        <v>152</v>
      </c>
      <c r="CI741" t="s">
        <v>166</v>
      </c>
      <c r="CM741" t="s">
        <v>733</v>
      </c>
    </row>
    <row r="742" spans="1:91">
      <c r="A742" t="s">
        <v>109</v>
      </c>
      <c r="B742" t="s">
        <v>156</v>
      </c>
      <c r="C742" t="s">
        <v>111</v>
      </c>
      <c r="D742" t="s">
        <v>157</v>
      </c>
      <c r="E742" t="s">
        <v>158</v>
      </c>
      <c r="F742" t="s">
        <v>159</v>
      </c>
      <c r="G742" t="s">
        <v>109</v>
      </c>
      <c r="H742">
        <v>1</v>
      </c>
      <c r="I742" s="9">
        <v>0</v>
      </c>
      <c r="J742">
        <v>1</v>
      </c>
      <c r="L742">
        <v>1735349</v>
      </c>
      <c r="M742" t="s">
        <v>733</v>
      </c>
      <c r="N742" t="s">
        <v>17</v>
      </c>
      <c r="O742" s="9">
        <v>0</v>
      </c>
      <c r="P742">
        <v>1734750</v>
      </c>
      <c r="S742" s="9">
        <v>0</v>
      </c>
      <c r="T742" s="10" t="s">
        <v>161</v>
      </c>
      <c r="U742">
        <v>1734750</v>
      </c>
      <c r="V742">
        <v>1</v>
      </c>
      <c r="X742" t="s">
        <v>119</v>
      </c>
      <c r="Y742">
        <v>0</v>
      </c>
      <c r="Z742" s="16">
        <v>249593244.80000001</v>
      </c>
      <c r="AA742">
        <v>0.78814627994955899</v>
      </c>
      <c r="AB742" s="15">
        <v>196715987.38965899</v>
      </c>
      <c r="AC742" t="s">
        <v>120</v>
      </c>
      <c r="AF742" t="s">
        <v>146</v>
      </c>
      <c r="AI742">
        <v>0</v>
      </c>
      <c r="AJ742" s="9">
        <v>0</v>
      </c>
      <c r="AK742" s="9">
        <v>0</v>
      </c>
      <c r="AL742" t="s">
        <v>733</v>
      </c>
      <c r="AM742" t="s">
        <v>120</v>
      </c>
      <c r="AN742" s="9">
        <v>0</v>
      </c>
      <c r="AO742" t="s">
        <v>122</v>
      </c>
      <c r="AQ742">
        <v>0</v>
      </c>
      <c r="AR742" s="9">
        <v>0</v>
      </c>
      <c r="AT742" t="s">
        <v>123</v>
      </c>
      <c r="AU742" t="s">
        <v>157</v>
      </c>
      <c r="AX742" t="s">
        <v>122</v>
      </c>
      <c r="BA742">
        <v>0</v>
      </c>
      <c r="BB742" t="s">
        <v>120</v>
      </c>
      <c r="BC742">
        <v>0</v>
      </c>
      <c r="BD742" t="s">
        <v>734</v>
      </c>
      <c r="BE742" t="s">
        <v>125</v>
      </c>
      <c r="BF742">
        <v>0.78740189999999999</v>
      </c>
      <c r="BG742">
        <v>19717</v>
      </c>
      <c r="BH742">
        <v>1005199</v>
      </c>
      <c r="BI742" t="s">
        <v>109</v>
      </c>
      <c r="BJ742" t="s">
        <v>126</v>
      </c>
      <c r="BL742" t="s">
        <v>127</v>
      </c>
      <c r="BM742" t="s">
        <v>128</v>
      </c>
      <c r="BN742" t="s">
        <v>129</v>
      </c>
      <c r="BO742">
        <v>85948</v>
      </c>
      <c r="BQ742">
        <v>1407</v>
      </c>
      <c r="BR742">
        <v>119363</v>
      </c>
      <c r="BS742" t="s">
        <v>130</v>
      </c>
      <c r="BT742">
        <v>0</v>
      </c>
      <c r="BU742" t="s">
        <v>109</v>
      </c>
      <c r="BV742">
        <v>0</v>
      </c>
      <c r="BW742" s="9">
        <v>0</v>
      </c>
      <c r="BX742" t="s">
        <v>163</v>
      </c>
      <c r="BZ742" t="s">
        <v>109</v>
      </c>
      <c r="CA742" t="s">
        <v>132</v>
      </c>
      <c r="CD742" t="s">
        <v>109</v>
      </c>
      <c r="CF742" t="s">
        <v>161</v>
      </c>
      <c r="CG742" t="s">
        <v>152</v>
      </c>
      <c r="CI742" t="s">
        <v>154</v>
      </c>
      <c r="CM742" t="s">
        <v>733</v>
      </c>
    </row>
    <row r="743" spans="1:91">
      <c r="A743" t="s">
        <v>109</v>
      </c>
      <c r="B743" t="s">
        <v>110</v>
      </c>
      <c r="C743" t="s">
        <v>111</v>
      </c>
      <c r="D743" t="s">
        <v>112</v>
      </c>
      <c r="F743" t="s">
        <v>113</v>
      </c>
      <c r="G743" t="s">
        <v>109</v>
      </c>
      <c r="H743">
        <v>1</v>
      </c>
      <c r="I743" s="9">
        <v>0</v>
      </c>
      <c r="J743">
        <v>1</v>
      </c>
      <c r="L743">
        <v>1735043</v>
      </c>
      <c r="M743" t="s">
        <v>735</v>
      </c>
      <c r="N743" t="s">
        <v>115</v>
      </c>
      <c r="O743" s="9">
        <v>0</v>
      </c>
      <c r="P743">
        <v>1734444</v>
      </c>
      <c r="Q743" t="s">
        <v>116</v>
      </c>
      <c r="S743" s="9">
        <v>0</v>
      </c>
      <c r="T743" s="10" t="s">
        <v>117</v>
      </c>
      <c r="U743">
        <v>1734444</v>
      </c>
      <c r="V743">
        <v>2</v>
      </c>
      <c r="W743" t="s">
        <v>118</v>
      </c>
      <c r="X743" t="s">
        <v>119</v>
      </c>
      <c r="Y743">
        <v>0</v>
      </c>
      <c r="Z743" s="16">
        <v>-1000</v>
      </c>
      <c r="AA743" s="9">
        <v>2.3854961832099999E-4</v>
      </c>
      <c r="AB743" s="10">
        <v>-0.238549618321</v>
      </c>
      <c r="AC743" t="s">
        <v>120</v>
      </c>
      <c r="AF743" t="s">
        <v>121</v>
      </c>
      <c r="AI743">
        <v>0</v>
      </c>
      <c r="AJ743" s="9">
        <v>0</v>
      </c>
      <c r="AK743" s="9">
        <v>0</v>
      </c>
      <c r="AL743" t="s">
        <v>735</v>
      </c>
      <c r="AM743" t="s">
        <v>120</v>
      </c>
      <c r="AN743" s="9">
        <v>0</v>
      </c>
      <c r="AO743" t="s">
        <v>122</v>
      </c>
      <c r="AP743" t="s">
        <v>735</v>
      </c>
      <c r="AQ743">
        <v>1</v>
      </c>
      <c r="AR743">
        <v>1</v>
      </c>
      <c r="AT743" t="s">
        <v>123</v>
      </c>
      <c r="AU743" t="s">
        <v>124</v>
      </c>
      <c r="AX743" t="s">
        <v>122</v>
      </c>
      <c r="BA743">
        <v>-1000</v>
      </c>
      <c r="BB743" t="s">
        <v>120</v>
      </c>
      <c r="BC743">
        <v>0</v>
      </c>
      <c r="BE743" t="s">
        <v>125</v>
      </c>
      <c r="BF743">
        <v>4.7600000000000002E-4</v>
      </c>
      <c r="BG743">
        <v>19717</v>
      </c>
      <c r="BH743">
        <v>1005199</v>
      </c>
      <c r="BI743" t="s">
        <v>109</v>
      </c>
      <c r="BJ743" t="s">
        <v>126</v>
      </c>
      <c r="BL743" t="s">
        <v>127</v>
      </c>
      <c r="BM743" t="s">
        <v>128</v>
      </c>
      <c r="BN743" t="s">
        <v>129</v>
      </c>
      <c r="BO743">
        <v>85948</v>
      </c>
      <c r="BQ743">
        <v>1315</v>
      </c>
      <c r="BR743">
        <v>2577</v>
      </c>
      <c r="BS743" t="s">
        <v>130</v>
      </c>
      <c r="BT743">
        <v>0</v>
      </c>
      <c r="BU743" t="s">
        <v>109</v>
      </c>
      <c r="BV743">
        <v>0</v>
      </c>
      <c r="BW743" s="9">
        <v>0</v>
      </c>
      <c r="BX743" t="s">
        <v>131</v>
      </c>
      <c r="BY743" t="s">
        <v>109</v>
      </c>
      <c r="BZ743" t="s">
        <v>109</v>
      </c>
      <c r="CA743" t="s">
        <v>132</v>
      </c>
      <c r="CD743" t="s">
        <v>109</v>
      </c>
      <c r="CE743" t="s">
        <v>133</v>
      </c>
      <c r="CF743" t="s">
        <v>134</v>
      </c>
      <c r="CG743" t="s">
        <v>135</v>
      </c>
      <c r="CI743" t="s">
        <v>136</v>
      </c>
      <c r="CM743" t="s">
        <v>735</v>
      </c>
    </row>
    <row r="744" spans="1:91">
      <c r="A744" t="s">
        <v>109</v>
      </c>
      <c r="B744" t="s">
        <v>110</v>
      </c>
      <c r="C744" t="s">
        <v>111</v>
      </c>
      <c r="D744" t="s">
        <v>112</v>
      </c>
      <c r="F744" t="s">
        <v>113</v>
      </c>
      <c r="G744" t="s">
        <v>109</v>
      </c>
      <c r="H744">
        <v>1</v>
      </c>
      <c r="I744" s="9">
        <v>0</v>
      </c>
      <c r="J744">
        <v>1</v>
      </c>
      <c r="L744">
        <v>1735045</v>
      </c>
      <c r="M744" t="s">
        <v>735</v>
      </c>
      <c r="N744" t="s">
        <v>115</v>
      </c>
      <c r="O744" s="9">
        <v>0</v>
      </c>
      <c r="P744">
        <v>1734446</v>
      </c>
      <c r="Q744" t="s">
        <v>116</v>
      </c>
      <c r="S744" s="9">
        <v>0</v>
      </c>
      <c r="T744" s="10" t="s">
        <v>117</v>
      </c>
      <c r="U744">
        <v>1734446</v>
      </c>
      <c r="V744">
        <v>2</v>
      </c>
      <c r="W744" t="s">
        <v>118</v>
      </c>
      <c r="X744" t="s">
        <v>119</v>
      </c>
      <c r="Y744">
        <v>0</v>
      </c>
      <c r="Z744" s="16">
        <v>-12659044.869999999</v>
      </c>
      <c r="AA744" s="9">
        <v>2.3854961832099999E-4</v>
      </c>
      <c r="AB744" s="10">
        <v>-3019.8103220469102</v>
      </c>
      <c r="AC744" t="s">
        <v>120</v>
      </c>
      <c r="AF744" t="s">
        <v>121</v>
      </c>
      <c r="AI744">
        <v>0</v>
      </c>
      <c r="AJ744" s="9">
        <v>0</v>
      </c>
      <c r="AK744" s="9">
        <v>0</v>
      </c>
      <c r="AL744" t="s">
        <v>735</v>
      </c>
      <c r="AM744" t="s">
        <v>120</v>
      </c>
      <c r="AN744" s="9">
        <v>0</v>
      </c>
      <c r="AO744" t="s">
        <v>122</v>
      </c>
      <c r="AP744" t="s">
        <v>735</v>
      </c>
      <c r="AQ744">
        <v>1</v>
      </c>
      <c r="AR744">
        <v>1</v>
      </c>
      <c r="AT744" t="s">
        <v>123</v>
      </c>
      <c r="AU744" t="s">
        <v>124</v>
      </c>
      <c r="AX744" t="s">
        <v>122</v>
      </c>
      <c r="BA744">
        <v>-12659044.869999999</v>
      </c>
      <c r="BB744" t="s">
        <v>120</v>
      </c>
      <c r="BC744">
        <v>0</v>
      </c>
      <c r="BE744" t="s">
        <v>125</v>
      </c>
      <c r="BF744">
        <v>4.7600000000000002E-4</v>
      </c>
      <c r="BG744">
        <v>19717</v>
      </c>
      <c r="BH744">
        <v>1005199</v>
      </c>
      <c r="BI744" t="s">
        <v>109</v>
      </c>
      <c r="BJ744" t="s">
        <v>126</v>
      </c>
      <c r="BL744" t="s">
        <v>127</v>
      </c>
      <c r="BM744" t="s">
        <v>128</v>
      </c>
      <c r="BN744" t="s">
        <v>129</v>
      </c>
      <c r="BO744">
        <v>85948</v>
      </c>
      <c r="BQ744">
        <v>1315</v>
      </c>
      <c r="BR744">
        <v>2579</v>
      </c>
      <c r="BS744" t="s">
        <v>130</v>
      </c>
      <c r="BT744">
        <v>0</v>
      </c>
      <c r="BU744" t="s">
        <v>109</v>
      </c>
      <c r="BV744">
        <v>0</v>
      </c>
      <c r="BW744" s="9">
        <v>0</v>
      </c>
      <c r="BX744" t="s">
        <v>131</v>
      </c>
      <c r="BY744" t="s">
        <v>109</v>
      </c>
      <c r="BZ744" t="s">
        <v>109</v>
      </c>
      <c r="CA744" t="s">
        <v>132</v>
      </c>
      <c r="CD744" t="s">
        <v>109</v>
      </c>
      <c r="CE744" t="s">
        <v>133</v>
      </c>
      <c r="CF744" t="s">
        <v>134</v>
      </c>
      <c r="CG744" t="s">
        <v>135</v>
      </c>
      <c r="CI744" t="s">
        <v>136</v>
      </c>
      <c r="CM744" t="s">
        <v>735</v>
      </c>
    </row>
    <row r="745" spans="1:91">
      <c r="A745" t="s">
        <v>109</v>
      </c>
      <c r="B745" t="s">
        <v>156</v>
      </c>
      <c r="C745" t="s">
        <v>111</v>
      </c>
      <c r="D745" t="s">
        <v>157</v>
      </c>
      <c r="E745" t="s">
        <v>158</v>
      </c>
      <c r="F745" t="s">
        <v>159</v>
      </c>
      <c r="G745" t="s">
        <v>109</v>
      </c>
      <c r="H745">
        <v>1</v>
      </c>
      <c r="I745" s="9">
        <v>0</v>
      </c>
      <c r="J745">
        <v>1</v>
      </c>
      <c r="L745">
        <v>1735343</v>
      </c>
      <c r="M745" t="s">
        <v>736</v>
      </c>
      <c r="N745" t="s">
        <v>17</v>
      </c>
      <c r="O745" s="9">
        <v>0</v>
      </c>
      <c r="P745">
        <v>1734744</v>
      </c>
      <c r="S745" s="9">
        <v>0</v>
      </c>
      <c r="T745" s="10" t="s">
        <v>161</v>
      </c>
      <c r="U745">
        <v>1734744</v>
      </c>
      <c r="V745">
        <v>1</v>
      </c>
      <c r="X745" t="s">
        <v>119</v>
      </c>
      <c r="Y745">
        <v>0</v>
      </c>
      <c r="Z745" s="16">
        <v>3712076.74</v>
      </c>
      <c r="AA745">
        <v>0.247616689364863</v>
      </c>
      <c r="AB745" s="10">
        <v>919172.15302711294</v>
      </c>
      <c r="AC745" t="s">
        <v>120</v>
      </c>
      <c r="AF745" t="s">
        <v>146</v>
      </c>
      <c r="AI745">
        <v>0</v>
      </c>
      <c r="AJ745" s="9">
        <v>0</v>
      </c>
      <c r="AK745" s="9">
        <v>0</v>
      </c>
      <c r="AL745" t="s">
        <v>736</v>
      </c>
      <c r="AM745" t="s">
        <v>120</v>
      </c>
      <c r="AN745" s="9">
        <v>0</v>
      </c>
      <c r="AO745" t="s">
        <v>122</v>
      </c>
      <c r="AQ745">
        <v>0</v>
      </c>
      <c r="AR745" s="9">
        <v>0</v>
      </c>
      <c r="AT745" t="s">
        <v>123</v>
      </c>
      <c r="AU745" t="s">
        <v>157</v>
      </c>
      <c r="AX745" t="s">
        <v>122</v>
      </c>
      <c r="BA745">
        <v>0</v>
      </c>
      <c r="BB745" t="s">
        <v>120</v>
      </c>
      <c r="BC745">
        <v>0</v>
      </c>
      <c r="BD745" t="s">
        <v>737</v>
      </c>
      <c r="BE745" t="s">
        <v>125</v>
      </c>
      <c r="BF745">
        <v>0.247614</v>
      </c>
      <c r="BG745">
        <v>19717</v>
      </c>
      <c r="BH745">
        <v>1005199</v>
      </c>
      <c r="BI745" t="s">
        <v>109</v>
      </c>
      <c r="BJ745" t="s">
        <v>126</v>
      </c>
      <c r="BL745" t="s">
        <v>127</v>
      </c>
      <c r="BM745" t="s">
        <v>128</v>
      </c>
      <c r="BN745" t="s">
        <v>129</v>
      </c>
      <c r="BO745">
        <v>85948</v>
      </c>
      <c r="BQ745">
        <v>1399</v>
      </c>
      <c r="BR745">
        <v>871326</v>
      </c>
      <c r="BS745" t="s">
        <v>130</v>
      </c>
      <c r="BT745">
        <v>0</v>
      </c>
      <c r="BU745" t="s">
        <v>109</v>
      </c>
      <c r="BV745">
        <v>0</v>
      </c>
      <c r="BW745" s="9">
        <v>0</v>
      </c>
      <c r="BX745" t="s">
        <v>163</v>
      </c>
      <c r="BZ745" t="s">
        <v>109</v>
      </c>
      <c r="CA745" t="s">
        <v>132</v>
      </c>
      <c r="CD745" t="s">
        <v>109</v>
      </c>
      <c r="CF745" t="s">
        <v>161</v>
      </c>
      <c r="CG745" t="s">
        <v>152</v>
      </c>
      <c r="CI745" t="s">
        <v>154</v>
      </c>
      <c r="CM745" t="s">
        <v>736</v>
      </c>
    </row>
    <row r="746" spans="1:91">
      <c r="A746" t="s">
        <v>109</v>
      </c>
      <c r="B746" t="s">
        <v>110</v>
      </c>
      <c r="C746" t="s">
        <v>111</v>
      </c>
      <c r="D746" t="s">
        <v>112</v>
      </c>
      <c r="F746" t="s">
        <v>113</v>
      </c>
      <c r="G746" t="s">
        <v>109</v>
      </c>
      <c r="H746">
        <v>1</v>
      </c>
      <c r="I746" s="9">
        <v>0</v>
      </c>
      <c r="J746">
        <v>1</v>
      </c>
      <c r="L746">
        <v>1735052</v>
      </c>
      <c r="M746" t="s">
        <v>736</v>
      </c>
      <c r="N746" t="s">
        <v>115</v>
      </c>
      <c r="O746" s="9">
        <v>0</v>
      </c>
      <c r="P746">
        <v>1734453</v>
      </c>
      <c r="Q746" t="s">
        <v>116</v>
      </c>
      <c r="S746" s="9">
        <v>0</v>
      </c>
      <c r="T746" s="10" t="s">
        <v>117</v>
      </c>
      <c r="U746">
        <v>1734453</v>
      </c>
      <c r="V746">
        <v>2</v>
      </c>
      <c r="W746" t="s">
        <v>118</v>
      </c>
      <c r="X746" t="s">
        <v>119</v>
      </c>
      <c r="Y746">
        <v>0</v>
      </c>
      <c r="Z746" s="16">
        <v>-75929.23</v>
      </c>
      <c r="AA746">
        <v>0.247616689364863</v>
      </c>
      <c r="AB746" s="10">
        <v>-18801.344558623201</v>
      </c>
      <c r="AC746" t="s">
        <v>120</v>
      </c>
      <c r="AF746" t="s">
        <v>121</v>
      </c>
      <c r="AI746">
        <v>0</v>
      </c>
      <c r="AJ746" s="9">
        <v>0</v>
      </c>
      <c r="AK746" s="9">
        <v>0</v>
      </c>
      <c r="AL746" t="s">
        <v>736</v>
      </c>
      <c r="AM746" t="s">
        <v>120</v>
      </c>
      <c r="AN746" s="9">
        <v>0</v>
      </c>
      <c r="AO746" t="s">
        <v>122</v>
      </c>
      <c r="AP746" t="s">
        <v>736</v>
      </c>
      <c r="AQ746">
        <v>1</v>
      </c>
      <c r="AR746">
        <v>1</v>
      </c>
      <c r="AT746" t="s">
        <v>123</v>
      </c>
      <c r="AU746" t="s">
        <v>124</v>
      </c>
      <c r="AX746" t="s">
        <v>122</v>
      </c>
      <c r="BA746">
        <v>-75929.23</v>
      </c>
      <c r="BB746" t="s">
        <v>120</v>
      </c>
      <c r="BC746">
        <v>0</v>
      </c>
      <c r="BE746" t="s">
        <v>125</v>
      </c>
      <c r="BF746">
        <v>0.247614</v>
      </c>
      <c r="BG746">
        <v>19717</v>
      </c>
      <c r="BH746">
        <v>1005199</v>
      </c>
      <c r="BI746" t="s">
        <v>109</v>
      </c>
      <c r="BJ746" t="s">
        <v>126</v>
      </c>
      <c r="BL746" t="s">
        <v>127</v>
      </c>
      <c r="BM746" t="s">
        <v>128</v>
      </c>
      <c r="BN746" t="s">
        <v>129</v>
      </c>
      <c r="BO746">
        <v>85948</v>
      </c>
      <c r="BQ746">
        <v>1318</v>
      </c>
      <c r="BR746">
        <v>237038</v>
      </c>
      <c r="BS746" t="s">
        <v>130</v>
      </c>
      <c r="BT746">
        <v>0</v>
      </c>
      <c r="BU746" t="s">
        <v>109</v>
      </c>
      <c r="BV746">
        <v>0</v>
      </c>
      <c r="BW746" s="9">
        <v>0</v>
      </c>
      <c r="BX746" t="s">
        <v>131</v>
      </c>
      <c r="BY746" t="s">
        <v>109</v>
      </c>
      <c r="BZ746" t="s">
        <v>109</v>
      </c>
      <c r="CA746" t="s">
        <v>132</v>
      </c>
      <c r="CD746" t="s">
        <v>109</v>
      </c>
      <c r="CE746" t="s">
        <v>133</v>
      </c>
      <c r="CF746" t="s">
        <v>134</v>
      </c>
      <c r="CG746" t="s">
        <v>135</v>
      </c>
      <c r="CI746" t="s">
        <v>136</v>
      </c>
      <c r="CM746" t="s">
        <v>736</v>
      </c>
    </row>
    <row r="747" spans="1:91">
      <c r="A747" t="s">
        <v>109</v>
      </c>
      <c r="B747" t="s">
        <v>110</v>
      </c>
      <c r="C747" t="s">
        <v>111</v>
      </c>
      <c r="D747" t="s">
        <v>112</v>
      </c>
      <c r="F747" t="s">
        <v>113</v>
      </c>
      <c r="G747" t="s">
        <v>109</v>
      </c>
      <c r="H747">
        <v>1</v>
      </c>
      <c r="I747" s="9">
        <v>0</v>
      </c>
      <c r="J747">
        <v>1</v>
      </c>
      <c r="L747">
        <v>1735054</v>
      </c>
      <c r="M747" t="s">
        <v>736</v>
      </c>
      <c r="N747" t="s">
        <v>167</v>
      </c>
      <c r="O747" s="9">
        <v>0</v>
      </c>
      <c r="P747">
        <v>1734455</v>
      </c>
      <c r="Q747" t="s">
        <v>116</v>
      </c>
      <c r="S747" s="9">
        <v>0</v>
      </c>
      <c r="T747" s="10" t="s">
        <v>117</v>
      </c>
      <c r="U747">
        <v>1734455</v>
      </c>
      <c r="V747">
        <v>2</v>
      </c>
      <c r="W747" t="s">
        <v>118</v>
      </c>
      <c r="X747" t="s">
        <v>119</v>
      </c>
      <c r="Y747">
        <v>0</v>
      </c>
      <c r="Z747" s="16">
        <v>-3712076.74</v>
      </c>
      <c r="AA747">
        <v>0.247616689364863</v>
      </c>
      <c r="AB747" s="10">
        <v>-919172.15302711294</v>
      </c>
      <c r="AC747" t="s">
        <v>120</v>
      </c>
      <c r="AF747" t="s">
        <v>121</v>
      </c>
      <c r="AI747">
        <v>0</v>
      </c>
      <c r="AJ747" s="9">
        <v>0</v>
      </c>
      <c r="AK747" s="9">
        <v>0</v>
      </c>
      <c r="AL747" t="s">
        <v>736</v>
      </c>
      <c r="AM747" t="s">
        <v>120</v>
      </c>
      <c r="AN747" s="9">
        <v>0</v>
      </c>
      <c r="AO747" t="s">
        <v>122</v>
      </c>
      <c r="AP747" t="s">
        <v>736</v>
      </c>
      <c r="AQ747">
        <v>1</v>
      </c>
      <c r="AR747">
        <v>1</v>
      </c>
      <c r="AT747" t="s">
        <v>123</v>
      </c>
      <c r="AU747" t="s">
        <v>124</v>
      </c>
      <c r="AX747" t="s">
        <v>122</v>
      </c>
      <c r="BA747">
        <v>-3712076.74</v>
      </c>
      <c r="BB747" t="s">
        <v>120</v>
      </c>
      <c r="BC747">
        <v>0</v>
      </c>
      <c r="BE747" t="s">
        <v>125</v>
      </c>
      <c r="BF747">
        <v>0.247614</v>
      </c>
      <c r="BG747">
        <v>19717</v>
      </c>
      <c r="BH747">
        <v>1005199</v>
      </c>
      <c r="BI747" t="s">
        <v>109</v>
      </c>
      <c r="BJ747" t="s">
        <v>126</v>
      </c>
      <c r="BL747" t="s">
        <v>127</v>
      </c>
      <c r="BM747" t="s">
        <v>128</v>
      </c>
      <c r="BN747" t="s">
        <v>129</v>
      </c>
      <c r="BO747">
        <v>85948</v>
      </c>
      <c r="BQ747">
        <v>1318</v>
      </c>
      <c r="BR747">
        <v>237042</v>
      </c>
      <c r="BS747" t="s">
        <v>130</v>
      </c>
      <c r="BT747">
        <v>0</v>
      </c>
      <c r="BU747" t="s">
        <v>109</v>
      </c>
      <c r="BV747">
        <v>0</v>
      </c>
      <c r="BW747" s="9">
        <v>0</v>
      </c>
      <c r="BX747" t="s">
        <v>131</v>
      </c>
      <c r="BY747" t="s">
        <v>109</v>
      </c>
      <c r="BZ747" t="s">
        <v>109</v>
      </c>
      <c r="CA747" t="s">
        <v>132</v>
      </c>
      <c r="CD747" t="s">
        <v>109</v>
      </c>
      <c r="CE747" t="s">
        <v>133</v>
      </c>
      <c r="CF747" t="s">
        <v>134</v>
      </c>
      <c r="CG747" t="s">
        <v>135</v>
      </c>
      <c r="CI747" t="s">
        <v>136</v>
      </c>
      <c r="CM747" t="s">
        <v>736</v>
      </c>
    </row>
    <row r="748" spans="1:91">
      <c r="A748" t="s">
        <v>109</v>
      </c>
      <c r="B748" t="s">
        <v>110</v>
      </c>
      <c r="C748" t="s">
        <v>111</v>
      </c>
      <c r="D748" t="s">
        <v>112</v>
      </c>
      <c r="F748" t="s">
        <v>113</v>
      </c>
      <c r="G748" t="s">
        <v>109</v>
      </c>
      <c r="H748">
        <v>1</v>
      </c>
      <c r="I748" s="9">
        <v>0</v>
      </c>
      <c r="J748">
        <v>1</v>
      </c>
      <c r="L748">
        <v>1735053</v>
      </c>
      <c r="M748" t="s">
        <v>736</v>
      </c>
      <c r="N748" t="s">
        <v>115</v>
      </c>
      <c r="O748" s="9">
        <v>0</v>
      </c>
      <c r="P748">
        <v>1734454</v>
      </c>
      <c r="Q748" t="s">
        <v>116</v>
      </c>
      <c r="S748" s="9">
        <v>0</v>
      </c>
      <c r="T748" s="10" t="s">
        <v>117</v>
      </c>
      <c r="U748">
        <v>1734454</v>
      </c>
      <c r="V748">
        <v>2</v>
      </c>
      <c r="W748" t="s">
        <v>118</v>
      </c>
      <c r="X748" t="s">
        <v>119</v>
      </c>
      <c r="Y748">
        <v>0</v>
      </c>
      <c r="Z748" s="16">
        <v>-81680150.659999996</v>
      </c>
      <c r="AA748">
        <v>0.247616689364863</v>
      </c>
      <c r="AB748" s="15">
        <v>-20225368.4932524</v>
      </c>
      <c r="AC748" t="s">
        <v>120</v>
      </c>
      <c r="AF748" t="s">
        <v>121</v>
      </c>
      <c r="AI748">
        <v>0</v>
      </c>
      <c r="AJ748" s="9">
        <v>0</v>
      </c>
      <c r="AK748" s="9">
        <v>0</v>
      </c>
      <c r="AL748" t="s">
        <v>736</v>
      </c>
      <c r="AM748" t="s">
        <v>120</v>
      </c>
      <c r="AN748" s="9">
        <v>0</v>
      </c>
      <c r="AO748" t="s">
        <v>122</v>
      </c>
      <c r="AP748" t="s">
        <v>736</v>
      </c>
      <c r="AQ748">
        <v>1</v>
      </c>
      <c r="AR748">
        <v>1</v>
      </c>
      <c r="AT748" t="s">
        <v>123</v>
      </c>
      <c r="AU748" t="s">
        <v>124</v>
      </c>
      <c r="AX748" t="s">
        <v>122</v>
      </c>
      <c r="BA748">
        <v>-81680150.659999996</v>
      </c>
      <c r="BB748" t="s">
        <v>120</v>
      </c>
      <c r="BC748">
        <v>0</v>
      </c>
      <c r="BE748" t="s">
        <v>125</v>
      </c>
      <c r="BF748">
        <v>0.247614</v>
      </c>
      <c r="BG748">
        <v>19717</v>
      </c>
      <c r="BH748">
        <v>1005199</v>
      </c>
      <c r="BI748" t="s">
        <v>109</v>
      </c>
      <c r="BJ748" t="s">
        <v>126</v>
      </c>
      <c r="BL748" t="s">
        <v>127</v>
      </c>
      <c r="BM748" t="s">
        <v>128</v>
      </c>
      <c r="BN748" t="s">
        <v>129</v>
      </c>
      <c r="BO748">
        <v>85948</v>
      </c>
      <c r="BQ748">
        <v>1318</v>
      </c>
      <c r="BR748">
        <v>237040</v>
      </c>
      <c r="BS748" t="s">
        <v>130</v>
      </c>
      <c r="BT748">
        <v>0</v>
      </c>
      <c r="BU748" t="s">
        <v>109</v>
      </c>
      <c r="BV748">
        <v>0</v>
      </c>
      <c r="BW748" s="9">
        <v>0</v>
      </c>
      <c r="BX748" t="s">
        <v>131</v>
      </c>
      <c r="BY748" t="s">
        <v>109</v>
      </c>
      <c r="BZ748" t="s">
        <v>109</v>
      </c>
      <c r="CA748" t="s">
        <v>132</v>
      </c>
      <c r="CD748" t="s">
        <v>109</v>
      </c>
      <c r="CE748" t="s">
        <v>133</v>
      </c>
      <c r="CF748" t="s">
        <v>134</v>
      </c>
      <c r="CG748" t="s">
        <v>135</v>
      </c>
      <c r="CI748" t="s">
        <v>136</v>
      </c>
      <c r="CM748" t="s">
        <v>736</v>
      </c>
    </row>
    <row r="749" spans="1:91">
      <c r="A749" t="s">
        <v>109</v>
      </c>
      <c r="B749" t="s">
        <v>156</v>
      </c>
      <c r="C749" t="s">
        <v>111</v>
      </c>
      <c r="D749" t="s">
        <v>157</v>
      </c>
      <c r="E749" t="s">
        <v>158</v>
      </c>
      <c r="F749" t="s">
        <v>159</v>
      </c>
      <c r="G749" t="s">
        <v>109</v>
      </c>
      <c r="H749">
        <v>1</v>
      </c>
      <c r="I749" s="9">
        <v>0</v>
      </c>
      <c r="J749">
        <v>1</v>
      </c>
      <c r="L749">
        <v>1735355</v>
      </c>
      <c r="M749" t="s">
        <v>659</v>
      </c>
      <c r="N749" t="s">
        <v>160</v>
      </c>
      <c r="O749" s="9">
        <v>0</v>
      </c>
      <c r="P749">
        <v>1734756</v>
      </c>
      <c r="S749" s="9">
        <v>0</v>
      </c>
      <c r="T749" s="10" t="s">
        <v>161</v>
      </c>
      <c r="U749">
        <v>1734756</v>
      </c>
      <c r="V749">
        <v>1</v>
      </c>
      <c r="X749" t="s">
        <v>119</v>
      </c>
      <c r="Y749">
        <v>0</v>
      </c>
      <c r="Z749" s="16">
        <v>133084.28</v>
      </c>
      <c r="AA749">
        <v>6.2375444035191997E-2</v>
      </c>
      <c r="AB749" s="10">
        <v>8301.1910591038195</v>
      </c>
      <c r="AC749" t="s">
        <v>120</v>
      </c>
      <c r="AF749" t="s">
        <v>146</v>
      </c>
      <c r="AI749">
        <v>0</v>
      </c>
      <c r="AJ749" s="9">
        <v>0</v>
      </c>
      <c r="AK749" s="9">
        <v>0</v>
      </c>
      <c r="AL749" t="s">
        <v>659</v>
      </c>
      <c r="AM749" t="s">
        <v>120</v>
      </c>
      <c r="AN749" s="9">
        <v>0</v>
      </c>
      <c r="AO749" t="s">
        <v>122</v>
      </c>
      <c r="AQ749">
        <v>0</v>
      </c>
      <c r="AR749" s="9">
        <v>0</v>
      </c>
      <c r="AT749" t="s">
        <v>123</v>
      </c>
      <c r="AU749" t="s">
        <v>157</v>
      </c>
      <c r="AX749" t="s">
        <v>122</v>
      </c>
      <c r="BA749">
        <v>0</v>
      </c>
      <c r="BB749" t="s">
        <v>120</v>
      </c>
      <c r="BC749">
        <v>0</v>
      </c>
      <c r="BD749" t="s">
        <v>738</v>
      </c>
      <c r="BE749" t="s">
        <v>125</v>
      </c>
      <c r="BF749">
        <v>6.2475599999999999E-2</v>
      </c>
      <c r="BG749">
        <v>19717</v>
      </c>
      <c r="BH749">
        <v>1005199</v>
      </c>
      <c r="BI749" t="s">
        <v>109</v>
      </c>
      <c r="BJ749" t="s">
        <v>126</v>
      </c>
      <c r="BL749" t="s">
        <v>127</v>
      </c>
      <c r="BM749" t="s">
        <v>128</v>
      </c>
      <c r="BN749" t="s">
        <v>129</v>
      </c>
      <c r="BO749">
        <v>85948</v>
      </c>
      <c r="BQ749">
        <v>1422</v>
      </c>
      <c r="BR749">
        <v>235269</v>
      </c>
      <c r="BS749" t="s">
        <v>130</v>
      </c>
      <c r="BT749">
        <v>0</v>
      </c>
      <c r="BU749" t="s">
        <v>109</v>
      </c>
      <c r="BV749">
        <v>0</v>
      </c>
      <c r="BW749" s="9">
        <v>0</v>
      </c>
      <c r="BX749" t="s">
        <v>163</v>
      </c>
      <c r="BZ749" t="s">
        <v>109</v>
      </c>
      <c r="CA749" t="s">
        <v>132</v>
      </c>
      <c r="CD749" t="s">
        <v>109</v>
      </c>
      <c r="CF749" t="s">
        <v>161</v>
      </c>
      <c r="CG749" t="s">
        <v>152</v>
      </c>
      <c r="CI749" t="s">
        <v>164</v>
      </c>
      <c r="CM749" t="s">
        <v>659</v>
      </c>
    </row>
    <row r="750" spans="1:91">
      <c r="A750" t="s">
        <v>109</v>
      </c>
      <c r="B750" t="s">
        <v>110</v>
      </c>
      <c r="C750" t="s">
        <v>111</v>
      </c>
      <c r="D750" t="s">
        <v>112</v>
      </c>
      <c r="F750" t="s">
        <v>113</v>
      </c>
      <c r="G750" t="s">
        <v>109</v>
      </c>
      <c r="H750">
        <v>1</v>
      </c>
      <c r="I750" s="9">
        <v>0</v>
      </c>
      <c r="J750">
        <v>1</v>
      </c>
      <c r="L750">
        <v>1735191</v>
      </c>
      <c r="M750" t="s">
        <v>659</v>
      </c>
      <c r="N750" t="s">
        <v>167</v>
      </c>
      <c r="O750" s="9">
        <v>0</v>
      </c>
      <c r="P750">
        <v>1734592</v>
      </c>
      <c r="Q750" t="s">
        <v>116</v>
      </c>
      <c r="S750" s="9">
        <v>0</v>
      </c>
      <c r="T750" s="10" t="s">
        <v>117</v>
      </c>
      <c r="U750">
        <v>1734592</v>
      </c>
      <c r="V750">
        <v>2</v>
      </c>
      <c r="W750" t="s">
        <v>118</v>
      </c>
      <c r="X750" t="s">
        <v>119</v>
      </c>
      <c r="Y750">
        <v>0</v>
      </c>
      <c r="Z750" s="16">
        <v>-133084.28</v>
      </c>
      <c r="AA750">
        <v>6.2375444035191997E-2</v>
      </c>
      <c r="AB750" s="10">
        <v>-8301.1910591038195</v>
      </c>
      <c r="AC750" t="s">
        <v>120</v>
      </c>
      <c r="AF750" t="s">
        <v>121</v>
      </c>
      <c r="AI750">
        <v>0</v>
      </c>
      <c r="AJ750" s="9">
        <v>0</v>
      </c>
      <c r="AK750" s="9">
        <v>0</v>
      </c>
      <c r="AL750" t="s">
        <v>659</v>
      </c>
      <c r="AM750" t="s">
        <v>120</v>
      </c>
      <c r="AN750" s="9">
        <v>0</v>
      </c>
      <c r="AO750" t="s">
        <v>122</v>
      </c>
      <c r="AP750" t="s">
        <v>659</v>
      </c>
      <c r="AQ750">
        <v>1</v>
      </c>
      <c r="AR750">
        <v>1</v>
      </c>
      <c r="AT750" t="s">
        <v>123</v>
      </c>
      <c r="AU750" t="s">
        <v>124</v>
      </c>
      <c r="AX750" t="s">
        <v>122</v>
      </c>
      <c r="BA750">
        <v>-133084.28</v>
      </c>
      <c r="BB750" t="s">
        <v>120</v>
      </c>
      <c r="BC750">
        <v>0</v>
      </c>
      <c r="BE750" t="s">
        <v>125</v>
      </c>
      <c r="BF750">
        <v>6.2475599999999999E-2</v>
      </c>
      <c r="BG750">
        <v>19717</v>
      </c>
      <c r="BH750">
        <v>1005199</v>
      </c>
      <c r="BI750" t="s">
        <v>109</v>
      </c>
      <c r="BJ750" t="s">
        <v>126</v>
      </c>
      <c r="BL750" t="s">
        <v>127</v>
      </c>
      <c r="BM750" t="s">
        <v>128</v>
      </c>
      <c r="BN750" t="s">
        <v>129</v>
      </c>
      <c r="BO750">
        <v>85948</v>
      </c>
      <c r="BQ750">
        <v>1378</v>
      </c>
      <c r="BR750">
        <v>769566</v>
      </c>
      <c r="BS750" t="s">
        <v>130</v>
      </c>
      <c r="BT750">
        <v>0</v>
      </c>
      <c r="BU750" t="s">
        <v>109</v>
      </c>
      <c r="BV750">
        <v>0</v>
      </c>
      <c r="BW750" s="9">
        <v>0</v>
      </c>
      <c r="BX750" t="s">
        <v>131</v>
      </c>
      <c r="BY750" t="s">
        <v>109</v>
      </c>
      <c r="BZ750" t="s">
        <v>109</v>
      </c>
      <c r="CA750" t="s">
        <v>132</v>
      </c>
      <c r="CD750" t="s">
        <v>109</v>
      </c>
      <c r="CE750" t="s">
        <v>133</v>
      </c>
      <c r="CF750" t="s">
        <v>134</v>
      </c>
      <c r="CG750" t="s">
        <v>135</v>
      </c>
      <c r="CI750" t="s">
        <v>136</v>
      </c>
      <c r="CM750" t="s">
        <v>659</v>
      </c>
    </row>
    <row r="751" spans="1:91">
      <c r="A751" t="s">
        <v>109</v>
      </c>
      <c r="B751" t="s">
        <v>110</v>
      </c>
      <c r="C751" t="s">
        <v>111</v>
      </c>
      <c r="D751" t="s">
        <v>112</v>
      </c>
      <c r="F751" t="s">
        <v>113</v>
      </c>
      <c r="G751" t="s">
        <v>109</v>
      </c>
      <c r="H751">
        <v>1</v>
      </c>
      <c r="I751" s="9">
        <v>0</v>
      </c>
      <c r="J751">
        <v>1</v>
      </c>
      <c r="L751">
        <v>1735193</v>
      </c>
      <c r="M751" t="s">
        <v>659</v>
      </c>
      <c r="N751" t="s">
        <v>115</v>
      </c>
      <c r="O751" s="9">
        <v>0</v>
      </c>
      <c r="P751">
        <v>1734594</v>
      </c>
      <c r="Q751" t="s">
        <v>116</v>
      </c>
      <c r="S751" s="9">
        <v>0</v>
      </c>
      <c r="T751" s="10" t="s">
        <v>117</v>
      </c>
      <c r="U751">
        <v>1734594</v>
      </c>
      <c r="V751">
        <v>2</v>
      </c>
      <c r="W751" t="s">
        <v>118</v>
      </c>
      <c r="X751" t="s">
        <v>119</v>
      </c>
      <c r="Y751">
        <v>0</v>
      </c>
      <c r="Z751" s="16">
        <v>-40277585.090000004</v>
      </c>
      <c r="AA751">
        <v>6.2375444035191997E-2</v>
      </c>
      <c r="AB751" s="10">
        <v>-2512332.2546539698</v>
      </c>
      <c r="AC751" t="s">
        <v>120</v>
      </c>
      <c r="AF751" t="s">
        <v>121</v>
      </c>
      <c r="AI751">
        <v>0</v>
      </c>
      <c r="AJ751" s="9">
        <v>0</v>
      </c>
      <c r="AK751" s="9">
        <v>0</v>
      </c>
      <c r="AL751" t="s">
        <v>659</v>
      </c>
      <c r="AM751" t="s">
        <v>120</v>
      </c>
      <c r="AN751" s="9">
        <v>0</v>
      </c>
      <c r="AO751" t="s">
        <v>122</v>
      </c>
      <c r="AP751" t="s">
        <v>659</v>
      </c>
      <c r="AQ751">
        <v>1</v>
      </c>
      <c r="AR751">
        <v>1</v>
      </c>
      <c r="AT751" t="s">
        <v>123</v>
      </c>
      <c r="AU751" t="s">
        <v>124</v>
      </c>
      <c r="AX751" t="s">
        <v>122</v>
      </c>
      <c r="BA751">
        <v>-40277585.090000004</v>
      </c>
      <c r="BB751" t="s">
        <v>120</v>
      </c>
      <c r="BC751">
        <v>0</v>
      </c>
      <c r="BE751" t="s">
        <v>125</v>
      </c>
      <c r="BF751">
        <v>6.2475599999999999E-2</v>
      </c>
      <c r="BG751">
        <v>19717</v>
      </c>
      <c r="BH751">
        <v>1005199</v>
      </c>
      <c r="BI751" t="s">
        <v>109</v>
      </c>
      <c r="BJ751" t="s">
        <v>126</v>
      </c>
      <c r="BL751" t="s">
        <v>127</v>
      </c>
      <c r="BM751" t="s">
        <v>128</v>
      </c>
      <c r="BN751" t="s">
        <v>129</v>
      </c>
      <c r="BO751">
        <v>85948</v>
      </c>
      <c r="BQ751">
        <v>1378</v>
      </c>
      <c r="BR751">
        <v>769558</v>
      </c>
      <c r="BS751" t="s">
        <v>130</v>
      </c>
      <c r="BT751">
        <v>0</v>
      </c>
      <c r="BU751" t="s">
        <v>109</v>
      </c>
      <c r="BV751">
        <v>0</v>
      </c>
      <c r="BW751" s="9">
        <v>0</v>
      </c>
      <c r="BX751" t="s">
        <v>131</v>
      </c>
      <c r="BY751" t="s">
        <v>109</v>
      </c>
      <c r="BZ751" t="s">
        <v>109</v>
      </c>
      <c r="CA751" t="s">
        <v>132</v>
      </c>
      <c r="CD751" t="s">
        <v>109</v>
      </c>
      <c r="CE751" t="s">
        <v>133</v>
      </c>
      <c r="CF751" t="s">
        <v>134</v>
      </c>
      <c r="CG751" t="s">
        <v>135</v>
      </c>
      <c r="CI751" t="s">
        <v>136</v>
      </c>
      <c r="CM751" t="s">
        <v>659</v>
      </c>
    </row>
    <row r="752" spans="1:91">
      <c r="A752" t="s">
        <v>109</v>
      </c>
      <c r="B752" t="s">
        <v>110</v>
      </c>
      <c r="C752" t="s">
        <v>111</v>
      </c>
      <c r="D752" t="s">
        <v>112</v>
      </c>
      <c r="F752" t="s">
        <v>113</v>
      </c>
      <c r="G752" t="s">
        <v>109</v>
      </c>
      <c r="H752">
        <v>1</v>
      </c>
      <c r="I752" s="9">
        <v>0</v>
      </c>
      <c r="J752">
        <v>1</v>
      </c>
      <c r="L752">
        <v>1735190</v>
      </c>
      <c r="M752" t="s">
        <v>659</v>
      </c>
      <c r="N752" t="s">
        <v>115</v>
      </c>
      <c r="O752" s="9">
        <v>0</v>
      </c>
      <c r="P752">
        <v>1734591</v>
      </c>
      <c r="Q752" t="s">
        <v>116</v>
      </c>
      <c r="S752" s="9">
        <v>0</v>
      </c>
      <c r="T752" s="10" t="s">
        <v>117</v>
      </c>
      <c r="U752">
        <v>1734591</v>
      </c>
      <c r="V752">
        <v>2</v>
      </c>
      <c r="W752" t="s">
        <v>118</v>
      </c>
      <c r="X752" t="s">
        <v>119</v>
      </c>
      <c r="Y752">
        <v>0</v>
      </c>
      <c r="Z752" s="16">
        <v>-1526418.12</v>
      </c>
      <c r="AA752">
        <v>6.2375444035191997E-2</v>
      </c>
      <c r="AB752" s="10">
        <v>-95211.008018362903</v>
      </c>
      <c r="AC752" t="s">
        <v>120</v>
      </c>
      <c r="AF752" t="s">
        <v>121</v>
      </c>
      <c r="AI752">
        <v>0</v>
      </c>
      <c r="AJ752" s="9">
        <v>0</v>
      </c>
      <c r="AK752" s="9">
        <v>0</v>
      </c>
      <c r="AL752" t="s">
        <v>659</v>
      </c>
      <c r="AM752" t="s">
        <v>120</v>
      </c>
      <c r="AN752" s="9">
        <v>0</v>
      </c>
      <c r="AO752" t="s">
        <v>122</v>
      </c>
      <c r="AP752" t="s">
        <v>659</v>
      </c>
      <c r="AQ752">
        <v>1</v>
      </c>
      <c r="AR752">
        <v>1</v>
      </c>
      <c r="AT752" t="s">
        <v>123</v>
      </c>
      <c r="AU752" t="s">
        <v>124</v>
      </c>
      <c r="AX752" t="s">
        <v>122</v>
      </c>
      <c r="BA752">
        <v>-1526418.12</v>
      </c>
      <c r="BB752" t="s">
        <v>120</v>
      </c>
      <c r="BC752">
        <v>0</v>
      </c>
      <c r="BE752" t="s">
        <v>125</v>
      </c>
      <c r="BF752">
        <v>6.2475599999999999E-2</v>
      </c>
      <c r="BG752">
        <v>19717</v>
      </c>
      <c r="BH752">
        <v>1005199</v>
      </c>
      <c r="BI752" t="s">
        <v>109</v>
      </c>
      <c r="BJ752" t="s">
        <v>126</v>
      </c>
      <c r="BL752" t="s">
        <v>127</v>
      </c>
      <c r="BM752" t="s">
        <v>128</v>
      </c>
      <c r="BN752" t="s">
        <v>129</v>
      </c>
      <c r="BO752">
        <v>85948</v>
      </c>
      <c r="BQ752">
        <v>1378</v>
      </c>
      <c r="BR752">
        <v>769564</v>
      </c>
      <c r="BS752" t="s">
        <v>130</v>
      </c>
      <c r="BT752">
        <v>0</v>
      </c>
      <c r="BU752" t="s">
        <v>109</v>
      </c>
      <c r="BV752">
        <v>0</v>
      </c>
      <c r="BW752" s="9">
        <v>0</v>
      </c>
      <c r="BX752" t="s">
        <v>131</v>
      </c>
      <c r="BY752" t="s">
        <v>109</v>
      </c>
      <c r="BZ752" t="s">
        <v>109</v>
      </c>
      <c r="CA752" t="s">
        <v>132</v>
      </c>
      <c r="CD752" t="s">
        <v>109</v>
      </c>
      <c r="CE752" t="s">
        <v>133</v>
      </c>
      <c r="CF752" t="s">
        <v>134</v>
      </c>
      <c r="CG752" t="s">
        <v>135</v>
      </c>
      <c r="CI752" t="s">
        <v>136</v>
      </c>
      <c r="CM752" t="s">
        <v>659</v>
      </c>
    </row>
    <row r="753" spans="1:91">
      <c r="A753" t="s">
        <v>109</v>
      </c>
      <c r="B753" t="s">
        <v>174</v>
      </c>
      <c r="C753" t="s">
        <v>175</v>
      </c>
      <c r="D753" t="s">
        <v>176</v>
      </c>
      <c r="F753" t="s">
        <v>113</v>
      </c>
      <c r="G753" t="s">
        <v>109</v>
      </c>
      <c r="H753">
        <v>1</v>
      </c>
      <c r="I753" s="9">
        <v>0</v>
      </c>
      <c r="J753">
        <v>1</v>
      </c>
      <c r="L753">
        <v>1735286</v>
      </c>
      <c r="M753" t="s">
        <v>659</v>
      </c>
      <c r="N753" t="s">
        <v>570</v>
      </c>
      <c r="O753" s="9">
        <v>0</v>
      </c>
      <c r="P753">
        <v>1734687</v>
      </c>
      <c r="Q753" t="s">
        <v>267</v>
      </c>
      <c r="S753" s="9">
        <v>0</v>
      </c>
      <c r="T753" s="10" t="s">
        <v>250</v>
      </c>
      <c r="U753">
        <v>1734687</v>
      </c>
      <c r="V753">
        <v>1</v>
      </c>
      <c r="W753" t="s">
        <v>118</v>
      </c>
      <c r="X753" t="s">
        <v>119</v>
      </c>
      <c r="Y753">
        <v>1</v>
      </c>
      <c r="Z753" s="16">
        <v>5528105.9041560004</v>
      </c>
      <c r="AA753">
        <v>6.2375444035191997E-2</v>
      </c>
      <c r="AB753" s="10">
        <v>344818.06044529699</v>
      </c>
      <c r="AC753" t="s">
        <v>120</v>
      </c>
      <c r="AD753" t="s">
        <v>220</v>
      </c>
      <c r="AE753" t="s">
        <v>109</v>
      </c>
      <c r="AF753" t="s">
        <v>121</v>
      </c>
      <c r="AI753">
        <v>0</v>
      </c>
      <c r="AJ753">
        <v>418795901.82999903</v>
      </c>
      <c r="AK753">
        <v>481.8</v>
      </c>
      <c r="AL753" t="s">
        <v>659</v>
      </c>
      <c r="AM753" t="s">
        <v>120</v>
      </c>
      <c r="AN753" s="9">
        <v>0</v>
      </c>
      <c r="AO753" t="s">
        <v>122</v>
      </c>
      <c r="AP753" t="s">
        <v>659</v>
      </c>
      <c r="AQ753">
        <v>1</v>
      </c>
      <c r="AR753">
        <v>1</v>
      </c>
      <c r="AT753" t="s">
        <v>123</v>
      </c>
      <c r="AU753" t="s">
        <v>113</v>
      </c>
      <c r="AW753" t="s">
        <v>659</v>
      </c>
      <c r="AX753" t="s">
        <v>120</v>
      </c>
      <c r="BA753">
        <v>5528105.9041560004</v>
      </c>
      <c r="BB753" t="s">
        <v>120</v>
      </c>
      <c r="BC753">
        <v>0</v>
      </c>
      <c r="BE753" t="s">
        <v>125</v>
      </c>
      <c r="BF753">
        <v>6.2475599999999999E-2</v>
      </c>
      <c r="BG753">
        <v>19717</v>
      </c>
      <c r="BH753">
        <v>1005199</v>
      </c>
      <c r="BI753" t="s">
        <v>109</v>
      </c>
      <c r="BJ753" t="s">
        <v>126</v>
      </c>
      <c r="BL753" t="s">
        <v>127</v>
      </c>
      <c r="BM753" t="s">
        <v>128</v>
      </c>
      <c r="BN753" t="s">
        <v>129</v>
      </c>
      <c r="BO753">
        <v>85948</v>
      </c>
      <c r="BQ753">
        <v>0</v>
      </c>
      <c r="BR753">
        <v>235146</v>
      </c>
      <c r="BS753" t="s">
        <v>130</v>
      </c>
      <c r="BT753">
        <v>0</v>
      </c>
      <c r="BU753" t="s">
        <v>109</v>
      </c>
      <c r="BV753">
        <v>0</v>
      </c>
      <c r="BW753">
        <v>481.8</v>
      </c>
      <c r="BX753" t="s">
        <v>160</v>
      </c>
      <c r="BY753" t="s">
        <v>220</v>
      </c>
      <c r="BZ753" t="s">
        <v>220</v>
      </c>
      <c r="CA753" t="s">
        <v>132</v>
      </c>
      <c r="CD753" t="s">
        <v>220</v>
      </c>
      <c r="CE753" t="s">
        <v>109</v>
      </c>
      <c r="CF753" t="s">
        <v>172</v>
      </c>
      <c r="CG753" t="s">
        <v>135</v>
      </c>
      <c r="CI753" t="s">
        <v>164</v>
      </c>
      <c r="CM753" t="s">
        <v>659</v>
      </c>
    </row>
    <row r="754" spans="1:91">
      <c r="A754" t="s">
        <v>109</v>
      </c>
      <c r="B754" t="s">
        <v>110</v>
      </c>
      <c r="C754" t="s">
        <v>111</v>
      </c>
      <c r="D754" t="s">
        <v>112</v>
      </c>
      <c r="F754" t="s">
        <v>113</v>
      </c>
      <c r="G754" t="s">
        <v>109</v>
      </c>
      <c r="H754">
        <v>1</v>
      </c>
      <c r="I754" s="9">
        <v>0</v>
      </c>
      <c r="J754">
        <v>1</v>
      </c>
      <c r="L754">
        <v>1735192</v>
      </c>
      <c r="M754" t="s">
        <v>659</v>
      </c>
      <c r="N754" t="s">
        <v>115</v>
      </c>
      <c r="O754" s="9">
        <v>0</v>
      </c>
      <c r="P754">
        <v>1734593</v>
      </c>
      <c r="Q754" t="s">
        <v>116</v>
      </c>
      <c r="S754" s="9">
        <v>0</v>
      </c>
      <c r="T754" s="10" t="s">
        <v>117</v>
      </c>
      <c r="U754">
        <v>1734593</v>
      </c>
      <c r="V754">
        <v>2</v>
      </c>
      <c r="W754" t="s">
        <v>118</v>
      </c>
      <c r="X754" t="s">
        <v>119</v>
      </c>
      <c r="Y754">
        <v>0</v>
      </c>
      <c r="Z754" s="16">
        <v>-16374593.08</v>
      </c>
      <c r="AA754">
        <v>6.2375444035191997E-2</v>
      </c>
      <c r="AB754" s="10">
        <v>-1021372.5142605799</v>
      </c>
      <c r="AC754" t="s">
        <v>120</v>
      </c>
      <c r="AF754" t="s">
        <v>121</v>
      </c>
      <c r="AI754">
        <v>0</v>
      </c>
      <c r="AJ754" s="9">
        <v>0</v>
      </c>
      <c r="AK754" s="9">
        <v>0</v>
      </c>
      <c r="AL754" t="s">
        <v>659</v>
      </c>
      <c r="AM754" t="s">
        <v>120</v>
      </c>
      <c r="AN754" s="9">
        <v>0</v>
      </c>
      <c r="AO754" t="s">
        <v>122</v>
      </c>
      <c r="AP754" t="s">
        <v>659</v>
      </c>
      <c r="AQ754">
        <v>1</v>
      </c>
      <c r="AR754">
        <v>1</v>
      </c>
      <c r="AT754" t="s">
        <v>123</v>
      </c>
      <c r="AU754" t="s">
        <v>124</v>
      </c>
      <c r="AX754" t="s">
        <v>122</v>
      </c>
      <c r="BA754">
        <v>-16374593.08</v>
      </c>
      <c r="BB754" t="s">
        <v>120</v>
      </c>
      <c r="BC754">
        <v>0</v>
      </c>
      <c r="BE754" t="s">
        <v>125</v>
      </c>
      <c r="BF754">
        <v>6.2475599999999999E-2</v>
      </c>
      <c r="BG754">
        <v>19717</v>
      </c>
      <c r="BH754">
        <v>1005199</v>
      </c>
      <c r="BI754" t="s">
        <v>109</v>
      </c>
      <c r="BJ754" t="s">
        <v>126</v>
      </c>
      <c r="BL754" t="s">
        <v>127</v>
      </c>
      <c r="BM754" t="s">
        <v>128</v>
      </c>
      <c r="BN754" t="s">
        <v>129</v>
      </c>
      <c r="BO754">
        <v>85948</v>
      </c>
      <c r="BQ754">
        <v>1378</v>
      </c>
      <c r="BR754">
        <v>769568</v>
      </c>
      <c r="BS754" t="s">
        <v>130</v>
      </c>
      <c r="BT754">
        <v>0</v>
      </c>
      <c r="BU754" t="s">
        <v>109</v>
      </c>
      <c r="BV754">
        <v>0</v>
      </c>
      <c r="BW754" s="9">
        <v>0</v>
      </c>
      <c r="BX754" t="s">
        <v>131</v>
      </c>
      <c r="BY754" t="s">
        <v>109</v>
      </c>
      <c r="BZ754" t="s">
        <v>109</v>
      </c>
      <c r="CA754" t="s">
        <v>132</v>
      </c>
      <c r="CD754" t="s">
        <v>109</v>
      </c>
      <c r="CE754" t="s">
        <v>133</v>
      </c>
      <c r="CF754" t="s">
        <v>134</v>
      </c>
      <c r="CG754" t="s">
        <v>135</v>
      </c>
      <c r="CI754" t="s">
        <v>136</v>
      </c>
      <c r="CM754" t="s">
        <v>659</v>
      </c>
    </row>
    <row r="755" spans="1:91">
      <c r="A755" t="s">
        <v>109</v>
      </c>
      <c r="B755" t="s">
        <v>174</v>
      </c>
      <c r="C755" t="s">
        <v>175</v>
      </c>
      <c r="D755" t="s">
        <v>176</v>
      </c>
      <c r="F755" t="s">
        <v>113</v>
      </c>
      <c r="G755" t="s">
        <v>109</v>
      </c>
      <c r="H755">
        <v>1</v>
      </c>
      <c r="I755" s="9">
        <v>0</v>
      </c>
      <c r="J755">
        <v>1</v>
      </c>
      <c r="L755">
        <v>1747067</v>
      </c>
      <c r="M755" t="s">
        <v>659</v>
      </c>
      <c r="N755" t="s">
        <v>570</v>
      </c>
      <c r="O755" s="9">
        <v>0</v>
      </c>
      <c r="P755">
        <v>1754714</v>
      </c>
      <c r="Q755" t="s">
        <v>267</v>
      </c>
      <c r="S755" s="9">
        <v>0</v>
      </c>
      <c r="T755" s="10" t="s">
        <v>250</v>
      </c>
      <c r="U755">
        <v>1754714</v>
      </c>
      <c r="V755">
        <v>1</v>
      </c>
      <c r="W755" t="s">
        <v>118</v>
      </c>
      <c r="X755" t="s">
        <v>119</v>
      </c>
      <c r="Y755">
        <v>3</v>
      </c>
      <c r="Z755" s="16">
        <v>253580.34439881</v>
      </c>
      <c r="AA755">
        <v>6.2375444035191997E-2</v>
      </c>
      <c r="AB755" s="10">
        <v>15817.1865804726</v>
      </c>
      <c r="AC755" t="s">
        <v>122</v>
      </c>
      <c r="AD755" t="s">
        <v>109</v>
      </c>
      <c r="AE755" t="s">
        <v>133</v>
      </c>
      <c r="AF755" t="s">
        <v>121</v>
      </c>
      <c r="AI755">
        <v>0</v>
      </c>
      <c r="AJ755">
        <v>418795901.06</v>
      </c>
      <c r="AK755">
        <v>7.3669000000000002</v>
      </c>
      <c r="AL755" t="s">
        <v>659</v>
      </c>
      <c r="AM755" t="s">
        <v>120</v>
      </c>
      <c r="AN755" s="9">
        <v>0</v>
      </c>
      <c r="AO755" t="s">
        <v>122</v>
      </c>
      <c r="AP755" t="s">
        <v>659</v>
      </c>
      <c r="AQ755">
        <v>1</v>
      </c>
      <c r="AR755">
        <v>1</v>
      </c>
      <c r="AT755" t="s">
        <v>123</v>
      </c>
      <c r="AU755" t="s">
        <v>113</v>
      </c>
      <c r="AW755" t="s">
        <v>659</v>
      </c>
      <c r="AX755" t="s">
        <v>120</v>
      </c>
      <c r="BA755">
        <v>253580.34439899999</v>
      </c>
      <c r="BB755" t="s">
        <v>120</v>
      </c>
      <c r="BC755">
        <v>0</v>
      </c>
      <c r="BE755" t="s">
        <v>125</v>
      </c>
      <c r="BF755">
        <v>6.2475599999999999E-2</v>
      </c>
      <c r="BG755">
        <v>19717</v>
      </c>
      <c r="BH755">
        <v>1005199</v>
      </c>
      <c r="BI755" t="s">
        <v>109</v>
      </c>
      <c r="BJ755" t="s">
        <v>126</v>
      </c>
      <c r="BL755" t="s">
        <v>127</v>
      </c>
      <c r="BM755" t="s">
        <v>128</v>
      </c>
      <c r="BN755" t="s">
        <v>129</v>
      </c>
      <c r="BO755">
        <v>85948</v>
      </c>
      <c r="BQ755">
        <v>0</v>
      </c>
      <c r="BR755">
        <v>234850</v>
      </c>
      <c r="BS755" t="s">
        <v>130</v>
      </c>
      <c r="BT755">
        <v>0</v>
      </c>
      <c r="BU755" t="s">
        <v>109</v>
      </c>
      <c r="BV755">
        <v>0</v>
      </c>
      <c r="BW755">
        <v>7.3669000000000002</v>
      </c>
      <c r="BX755" t="s">
        <v>160</v>
      </c>
      <c r="BY755" t="s">
        <v>109</v>
      </c>
      <c r="BZ755" t="s">
        <v>109</v>
      </c>
      <c r="CA755" t="s">
        <v>132</v>
      </c>
      <c r="CD755" t="s">
        <v>109</v>
      </c>
      <c r="CE755" t="s">
        <v>133</v>
      </c>
      <c r="CF755" t="s">
        <v>172</v>
      </c>
      <c r="CG755" t="s">
        <v>135</v>
      </c>
      <c r="CI755" t="s">
        <v>164</v>
      </c>
      <c r="CJ755" t="s">
        <v>155</v>
      </c>
      <c r="CM755" t="s">
        <v>659</v>
      </c>
    </row>
    <row r="756" spans="1:91">
      <c r="A756" t="s">
        <v>109</v>
      </c>
      <c r="B756" t="s">
        <v>174</v>
      </c>
      <c r="C756" t="s">
        <v>175</v>
      </c>
      <c r="D756" t="s">
        <v>176</v>
      </c>
      <c r="F756" t="s">
        <v>113</v>
      </c>
      <c r="G756" t="s">
        <v>109</v>
      </c>
      <c r="H756">
        <v>1</v>
      </c>
      <c r="I756" s="9">
        <v>0</v>
      </c>
      <c r="J756">
        <v>1</v>
      </c>
      <c r="L756">
        <v>1747067</v>
      </c>
      <c r="M756" t="s">
        <v>659</v>
      </c>
      <c r="N756" t="s">
        <v>160</v>
      </c>
      <c r="O756" s="9">
        <v>0</v>
      </c>
      <c r="P756">
        <v>1754714</v>
      </c>
      <c r="Q756" t="s">
        <v>267</v>
      </c>
      <c r="S756" s="9">
        <v>0</v>
      </c>
      <c r="T756" s="10" t="s">
        <v>250</v>
      </c>
      <c r="U756">
        <v>1754714</v>
      </c>
      <c r="V756">
        <v>1</v>
      </c>
      <c r="W756" t="s">
        <v>118</v>
      </c>
      <c r="X756" t="s">
        <v>137</v>
      </c>
      <c r="Y756">
        <v>3</v>
      </c>
      <c r="Z756" s="16">
        <v>-253580.34439881</v>
      </c>
      <c r="AA756">
        <v>6.2375444035191997E-2</v>
      </c>
      <c r="AB756" s="10">
        <v>-15817.1865804726</v>
      </c>
      <c r="AC756" t="s">
        <v>122</v>
      </c>
      <c r="AD756" t="s">
        <v>109</v>
      </c>
      <c r="AE756" t="s">
        <v>133</v>
      </c>
      <c r="AF756" t="s">
        <v>121</v>
      </c>
      <c r="AI756">
        <v>0</v>
      </c>
      <c r="AJ756">
        <v>-418795901.06</v>
      </c>
      <c r="AK756">
        <v>7.3669000000000002</v>
      </c>
      <c r="AL756" t="s">
        <v>659</v>
      </c>
      <c r="AM756" t="s">
        <v>120</v>
      </c>
      <c r="AN756" s="9">
        <v>0</v>
      </c>
      <c r="AO756" t="s">
        <v>122</v>
      </c>
      <c r="AP756" t="s">
        <v>659</v>
      </c>
      <c r="AQ756">
        <v>1</v>
      </c>
      <c r="AR756">
        <v>1</v>
      </c>
      <c r="AT756" t="s">
        <v>123</v>
      </c>
      <c r="AU756" t="s">
        <v>113</v>
      </c>
      <c r="AW756" t="s">
        <v>659</v>
      </c>
      <c r="AX756" t="s">
        <v>120</v>
      </c>
      <c r="BA756">
        <v>-253580.34439899999</v>
      </c>
      <c r="BB756" t="s">
        <v>120</v>
      </c>
      <c r="BC756">
        <v>0</v>
      </c>
      <c r="BE756" t="s">
        <v>125</v>
      </c>
      <c r="BF756">
        <v>6.2475599999999999E-2</v>
      </c>
      <c r="BG756">
        <v>19717</v>
      </c>
      <c r="BH756">
        <v>1005199</v>
      </c>
      <c r="BI756" t="s">
        <v>109</v>
      </c>
      <c r="BJ756" t="s">
        <v>126</v>
      </c>
      <c r="BL756" t="s">
        <v>127</v>
      </c>
      <c r="BM756" t="s">
        <v>128</v>
      </c>
      <c r="BN756" t="s">
        <v>129</v>
      </c>
      <c r="BO756">
        <v>85948</v>
      </c>
      <c r="BQ756">
        <v>0</v>
      </c>
      <c r="BR756">
        <v>234851</v>
      </c>
      <c r="BS756" t="s">
        <v>130</v>
      </c>
      <c r="BT756">
        <v>0</v>
      </c>
      <c r="BU756" t="s">
        <v>109</v>
      </c>
      <c r="BV756">
        <v>0</v>
      </c>
      <c r="BW756">
        <v>7.3669000000000002</v>
      </c>
      <c r="BX756" t="s">
        <v>570</v>
      </c>
      <c r="BY756" t="s">
        <v>109</v>
      </c>
      <c r="BZ756" t="s">
        <v>109</v>
      </c>
      <c r="CA756" t="s">
        <v>149</v>
      </c>
      <c r="CD756" t="s">
        <v>109</v>
      </c>
      <c r="CE756" t="s">
        <v>133</v>
      </c>
      <c r="CF756" t="s">
        <v>172</v>
      </c>
      <c r="CG756" t="s">
        <v>135</v>
      </c>
      <c r="CI756" t="s">
        <v>164</v>
      </c>
      <c r="CJ756" t="s">
        <v>155</v>
      </c>
      <c r="CM756" t="s">
        <v>659</v>
      </c>
    </row>
    <row r="757" spans="1:91">
      <c r="A757" t="s">
        <v>109</v>
      </c>
      <c r="B757" t="s">
        <v>110</v>
      </c>
      <c r="C757" t="s">
        <v>111</v>
      </c>
      <c r="D757" t="s">
        <v>112</v>
      </c>
      <c r="F757" t="s">
        <v>113</v>
      </c>
      <c r="G757" t="s">
        <v>109</v>
      </c>
      <c r="H757">
        <v>1</v>
      </c>
      <c r="I757" s="9">
        <v>0</v>
      </c>
      <c r="J757">
        <v>1</v>
      </c>
      <c r="L757">
        <v>1735195</v>
      </c>
      <c r="M757" t="s">
        <v>659</v>
      </c>
      <c r="N757" t="s">
        <v>115</v>
      </c>
      <c r="O757" s="9">
        <v>0</v>
      </c>
      <c r="P757">
        <v>1734596</v>
      </c>
      <c r="Q757" t="s">
        <v>116</v>
      </c>
      <c r="S757" s="9">
        <v>0</v>
      </c>
      <c r="T757" s="10" t="s">
        <v>117</v>
      </c>
      <c r="U757">
        <v>1734596</v>
      </c>
      <c r="V757">
        <v>2</v>
      </c>
      <c r="W757" t="s">
        <v>118</v>
      </c>
      <c r="X757" t="s">
        <v>119</v>
      </c>
      <c r="Y757">
        <v>0</v>
      </c>
      <c r="Z757" s="16">
        <v>-13473</v>
      </c>
      <c r="AA757">
        <v>6.2375444035191997E-2</v>
      </c>
      <c r="AB757" s="10">
        <v>-840.38435748614097</v>
      </c>
      <c r="AC757" t="s">
        <v>120</v>
      </c>
      <c r="AF757" t="s">
        <v>121</v>
      </c>
      <c r="AI757">
        <v>0</v>
      </c>
      <c r="AJ757" s="9">
        <v>0</v>
      </c>
      <c r="AK757" s="9">
        <v>0</v>
      </c>
      <c r="AL757" t="s">
        <v>659</v>
      </c>
      <c r="AM757" t="s">
        <v>120</v>
      </c>
      <c r="AN757" s="9">
        <v>0</v>
      </c>
      <c r="AO757" t="s">
        <v>122</v>
      </c>
      <c r="AP757" t="s">
        <v>659</v>
      </c>
      <c r="AQ757">
        <v>1</v>
      </c>
      <c r="AR757">
        <v>1</v>
      </c>
      <c r="AT757" t="s">
        <v>123</v>
      </c>
      <c r="AU757" t="s">
        <v>124</v>
      </c>
      <c r="AX757" t="s">
        <v>122</v>
      </c>
      <c r="BA757">
        <v>-13473</v>
      </c>
      <c r="BB757" t="s">
        <v>120</v>
      </c>
      <c r="BC757">
        <v>0</v>
      </c>
      <c r="BE757" t="s">
        <v>125</v>
      </c>
      <c r="BF757">
        <v>6.2475599999999999E-2</v>
      </c>
      <c r="BG757">
        <v>19717</v>
      </c>
      <c r="BH757">
        <v>1005199</v>
      </c>
      <c r="BI757" t="s">
        <v>109</v>
      </c>
      <c r="BJ757" t="s">
        <v>126</v>
      </c>
      <c r="BL757" t="s">
        <v>127</v>
      </c>
      <c r="BM757" t="s">
        <v>128</v>
      </c>
      <c r="BN757" t="s">
        <v>129</v>
      </c>
      <c r="BO757">
        <v>85948</v>
      </c>
      <c r="BQ757">
        <v>1378</v>
      </c>
      <c r="BR757">
        <v>769562</v>
      </c>
      <c r="BS757" t="s">
        <v>130</v>
      </c>
      <c r="BT757">
        <v>0</v>
      </c>
      <c r="BU757" t="s">
        <v>109</v>
      </c>
      <c r="BV757">
        <v>0</v>
      </c>
      <c r="BW757" s="9">
        <v>0</v>
      </c>
      <c r="BX757" t="s">
        <v>131</v>
      </c>
      <c r="BY757" t="s">
        <v>109</v>
      </c>
      <c r="BZ757" t="s">
        <v>109</v>
      </c>
      <c r="CA757" t="s">
        <v>132</v>
      </c>
      <c r="CD757" t="s">
        <v>109</v>
      </c>
      <c r="CE757" t="s">
        <v>133</v>
      </c>
      <c r="CF757" t="s">
        <v>134</v>
      </c>
      <c r="CG757" t="s">
        <v>135</v>
      </c>
      <c r="CI757" t="s">
        <v>136</v>
      </c>
      <c r="CM757" t="s">
        <v>659</v>
      </c>
    </row>
    <row r="758" spans="1:91">
      <c r="A758" t="s">
        <v>109</v>
      </c>
      <c r="B758" t="s">
        <v>110</v>
      </c>
      <c r="C758" t="s">
        <v>111</v>
      </c>
      <c r="D758" t="s">
        <v>112</v>
      </c>
      <c r="F758" t="s">
        <v>113</v>
      </c>
      <c r="G758" t="s">
        <v>109</v>
      </c>
      <c r="H758">
        <v>1</v>
      </c>
      <c r="I758" s="9">
        <v>0</v>
      </c>
      <c r="J758">
        <v>1</v>
      </c>
      <c r="L758">
        <v>1735194</v>
      </c>
      <c r="M758" t="s">
        <v>659</v>
      </c>
      <c r="N758" t="s">
        <v>115</v>
      </c>
      <c r="O758" s="9">
        <v>0</v>
      </c>
      <c r="P758">
        <v>1734595</v>
      </c>
      <c r="Q758" t="s">
        <v>116</v>
      </c>
      <c r="S758" s="9">
        <v>0</v>
      </c>
      <c r="T758" s="10" t="s">
        <v>117</v>
      </c>
      <c r="U758">
        <v>1734595</v>
      </c>
      <c r="V758">
        <v>2</v>
      </c>
      <c r="W758" t="s">
        <v>118</v>
      </c>
      <c r="X758" t="s">
        <v>119</v>
      </c>
      <c r="Y758">
        <v>0</v>
      </c>
      <c r="Z758" s="16">
        <v>-128938.25</v>
      </c>
      <c r="AA758">
        <v>6.2375444035191997E-2</v>
      </c>
      <c r="AB758" s="10">
        <v>-8042.5805968705899</v>
      </c>
      <c r="AC758" t="s">
        <v>120</v>
      </c>
      <c r="AF758" t="s">
        <v>121</v>
      </c>
      <c r="AI758">
        <v>0</v>
      </c>
      <c r="AJ758" s="9">
        <v>0</v>
      </c>
      <c r="AK758" s="9">
        <v>0</v>
      </c>
      <c r="AL758" t="s">
        <v>659</v>
      </c>
      <c r="AM758" t="s">
        <v>120</v>
      </c>
      <c r="AN758" s="9">
        <v>0</v>
      </c>
      <c r="AO758" t="s">
        <v>122</v>
      </c>
      <c r="AP758" t="s">
        <v>659</v>
      </c>
      <c r="AQ758">
        <v>1</v>
      </c>
      <c r="AR758">
        <v>1</v>
      </c>
      <c r="AT758" t="s">
        <v>123</v>
      </c>
      <c r="AU758" t="s">
        <v>124</v>
      </c>
      <c r="AX758" t="s">
        <v>122</v>
      </c>
      <c r="BA758">
        <v>-128938.25</v>
      </c>
      <c r="BB758" t="s">
        <v>120</v>
      </c>
      <c r="BC758">
        <v>0</v>
      </c>
      <c r="BE758" t="s">
        <v>125</v>
      </c>
      <c r="BF758">
        <v>6.2475599999999999E-2</v>
      </c>
      <c r="BG758">
        <v>19717</v>
      </c>
      <c r="BH758">
        <v>1005199</v>
      </c>
      <c r="BI758" t="s">
        <v>109</v>
      </c>
      <c r="BJ758" t="s">
        <v>126</v>
      </c>
      <c r="BL758" t="s">
        <v>127</v>
      </c>
      <c r="BM758" t="s">
        <v>128</v>
      </c>
      <c r="BN758" t="s">
        <v>129</v>
      </c>
      <c r="BO758">
        <v>85948</v>
      </c>
      <c r="BQ758">
        <v>1378</v>
      </c>
      <c r="BR758">
        <v>769560</v>
      </c>
      <c r="BS758" t="s">
        <v>130</v>
      </c>
      <c r="BT758">
        <v>0</v>
      </c>
      <c r="BU758" t="s">
        <v>109</v>
      </c>
      <c r="BV758">
        <v>0</v>
      </c>
      <c r="BW758" s="9">
        <v>0</v>
      </c>
      <c r="BX758" t="s">
        <v>131</v>
      </c>
      <c r="BY758" t="s">
        <v>109</v>
      </c>
      <c r="BZ758" t="s">
        <v>109</v>
      </c>
      <c r="CA758" t="s">
        <v>132</v>
      </c>
      <c r="CD758" t="s">
        <v>109</v>
      </c>
      <c r="CE758" t="s">
        <v>133</v>
      </c>
      <c r="CF758" t="s">
        <v>134</v>
      </c>
      <c r="CG758" t="s">
        <v>135</v>
      </c>
      <c r="CI758" t="s">
        <v>136</v>
      </c>
      <c r="CM758" t="s">
        <v>659</v>
      </c>
    </row>
    <row r="759" spans="1:91">
      <c r="A759" t="s">
        <v>109</v>
      </c>
      <c r="B759" t="s">
        <v>174</v>
      </c>
      <c r="C759" t="s">
        <v>175</v>
      </c>
      <c r="D759" t="s">
        <v>176</v>
      </c>
      <c r="F759" t="s">
        <v>113</v>
      </c>
      <c r="G759" t="s">
        <v>109</v>
      </c>
      <c r="H759">
        <v>1</v>
      </c>
      <c r="I759" s="9">
        <v>0</v>
      </c>
      <c r="J759">
        <v>1</v>
      </c>
      <c r="L759">
        <v>1735286</v>
      </c>
      <c r="M759" t="s">
        <v>659</v>
      </c>
      <c r="N759" t="s">
        <v>160</v>
      </c>
      <c r="O759" s="9">
        <v>0</v>
      </c>
      <c r="P759">
        <v>1734687</v>
      </c>
      <c r="Q759" t="s">
        <v>267</v>
      </c>
      <c r="S759" s="9">
        <v>0</v>
      </c>
      <c r="T759" s="10" t="s">
        <v>250</v>
      </c>
      <c r="U759">
        <v>1734687</v>
      </c>
      <c r="V759">
        <v>1</v>
      </c>
      <c r="W759" t="s">
        <v>118</v>
      </c>
      <c r="X759" t="s">
        <v>137</v>
      </c>
      <c r="Y759">
        <v>1</v>
      </c>
      <c r="Z759" s="16">
        <v>-5528105.9041560004</v>
      </c>
      <c r="AA759">
        <v>6.2375444035191997E-2</v>
      </c>
      <c r="AB759" s="10">
        <v>-344818.06044529699</v>
      </c>
      <c r="AC759" t="s">
        <v>120</v>
      </c>
      <c r="AD759" t="s">
        <v>220</v>
      </c>
      <c r="AE759" t="s">
        <v>109</v>
      </c>
      <c r="AF759" t="s">
        <v>121</v>
      </c>
      <c r="AI759">
        <v>0</v>
      </c>
      <c r="AJ759">
        <v>-418795901.82999903</v>
      </c>
      <c r="AK759">
        <v>481.8</v>
      </c>
      <c r="AL759" t="s">
        <v>659</v>
      </c>
      <c r="AM759" t="s">
        <v>120</v>
      </c>
      <c r="AN759" s="9">
        <v>0</v>
      </c>
      <c r="AO759" t="s">
        <v>122</v>
      </c>
      <c r="AP759" t="s">
        <v>659</v>
      </c>
      <c r="AQ759">
        <v>1</v>
      </c>
      <c r="AR759">
        <v>1</v>
      </c>
      <c r="AT759" t="s">
        <v>123</v>
      </c>
      <c r="AU759" t="s">
        <v>113</v>
      </c>
      <c r="AW759" t="s">
        <v>659</v>
      </c>
      <c r="AX759" t="s">
        <v>120</v>
      </c>
      <c r="BA759">
        <v>-5528105.9041560004</v>
      </c>
      <c r="BB759" t="s">
        <v>120</v>
      </c>
      <c r="BC759">
        <v>0</v>
      </c>
      <c r="BE759" t="s">
        <v>125</v>
      </c>
      <c r="BF759">
        <v>6.2475599999999999E-2</v>
      </c>
      <c r="BG759">
        <v>19717</v>
      </c>
      <c r="BH759">
        <v>1005199</v>
      </c>
      <c r="BI759" t="s">
        <v>109</v>
      </c>
      <c r="BJ759" t="s">
        <v>126</v>
      </c>
      <c r="BL759" t="s">
        <v>127</v>
      </c>
      <c r="BM759" t="s">
        <v>128</v>
      </c>
      <c r="BN759" t="s">
        <v>129</v>
      </c>
      <c r="BO759">
        <v>85948</v>
      </c>
      <c r="BQ759">
        <v>0</v>
      </c>
      <c r="BR759">
        <v>235147</v>
      </c>
      <c r="BS759" t="s">
        <v>130</v>
      </c>
      <c r="BT759">
        <v>0</v>
      </c>
      <c r="BU759" t="s">
        <v>109</v>
      </c>
      <c r="BV759">
        <v>0</v>
      </c>
      <c r="BW759">
        <v>481.8</v>
      </c>
      <c r="BX759" t="s">
        <v>570</v>
      </c>
      <c r="BY759" t="s">
        <v>220</v>
      </c>
      <c r="BZ759" t="s">
        <v>220</v>
      </c>
      <c r="CA759" t="s">
        <v>149</v>
      </c>
      <c r="CD759" t="s">
        <v>220</v>
      </c>
      <c r="CE759" t="s">
        <v>109</v>
      </c>
      <c r="CF759" t="s">
        <v>172</v>
      </c>
      <c r="CG759" t="s">
        <v>135</v>
      </c>
      <c r="CI759" t="s">
        <v>164</v>
      </c>
      <c r="CM759" t="s">
        <v>659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BD88-A3BC-4AC6-905C-5F557939E0E9}">
  <dimension ref="A3:B41"/>
  <sheetViews>
    <sheetView workbookViewId="0">
      <selection activeCell="B15" sqref="B15"/>
    </sheetView>
  </sheetViews>
  <sheetFormatPr defaultRowHeight="15"/>
  <cols>
    <col min="1" max="1" width="21.28515625" bestFit="1" customWidth="1"/>
    <col min="2" max="2" width="19.7109375" style="8" bestFit="1" customWidth="1"/>
  </cols>
  <sheetData>
    <row r="3" spans="1:2">
      <c r="A3" s="11" t="s">
        <v>739</v>
      </c>
      <c r="B3" s="8" t="s">
        <v>741</v>
      </c>
    </row>
    <row r="4" spans="1:2">
      <c r="A4" s="12" t="s">
        <v>17</v>
      </c>
      <c r="B4" s="8">
        <v>9029578175.7701492</v>
      </c>
    </row>
    <row r="5" spans="1:2">
      <c r="A5" s="13" t="s">
        <v>117</v>
      </c>
      <c r="B5" s="8">
        <v>353033552.75999999</v>
      </c>
    </row>
    <row r="6" spans="1:2">
      <c r="A6" s="13" t="s">
        <v>250</v>
      </c>
      <c r="B6" s="8">
        <v>-1754451.2398324702</v>
      </c>
    </row>
    <row r="7" spans="1:2">
      <c r="A7" s="13" t="s">
        <v>199</v>
      </c>
      <c r="B7" s="8">
        <v>87350400</v>
      </c>
    </row>
    <row r="8" spans="1:2">
      <c r="A8" s="13" t="s">
        <v>169</v>
      </c>
      <c r="B8" s="8">
        <v>614384632.9399991</v>
      </c>
    </row>
    <row r="9" spans="1:2">
      <c r="A9" s="13" t="s">
        <v>145</v>
      </c>
      <c r="B9" s="8">
        <v>-4451291.6999994069</v>
      </c>
    </row>
    <row r="10" spans="1:2">
      <c r="A10" s="13" t="s">
        <v>161</v>
      </c>
      <c r="B10" s="8">
        <v>7981015333.0099812</v>
      </c>
    </row>
    <row r="11" spans="1:2">
      <c r="A11" s="12" t="s">
        <v>13</v>
      </c>
      <c r="B11" s="8">
        <v>7801845900.4673662</v>
      </c>
    </row>
    <row r="12" spans="1:2">
      <c r="A12" s="13" t="s">
        <v>250</v>
      </c>
      <c r="B12" s="8">
        <v>4155167060.7656837</v>
      </c>
    </row>
    <row r="13" spans="1:2">
      <c r="A13" s="13" t="s">
        <v>161</v>
      </c>
      <c r="B13" s="8">
        <v>3645399978.1416821</v>
      </c>
    </row>
    <row r="14" spans="1:2">
      <c r="A14" s="13" t="s">
        <v>387</v>
      </c>
      <c r="B14" s="8">
        <v>1278861.56</v>
      </c>
    </row>
    <row r="15" spans="1:2">
      <c r="A15" s="12" t="s">
        <v>14</v>
      </c>
      <c r="B15" s="8">
        <v>5031520233.4794559</v>
      </c>
    </row>
    <row r="16" spans="1:2">
      <c r="A16" s="13" t="s">
        <v>250</v>
      </c>
      <c r="B16" s="8">
        <v>2870811261.5595875</v>
      </c>
    </row>
    <row r="17" spans="1:2">
      <c r="A17" s="13" t="s">
        <v>161</v>
      </c>
      <c r="B17" s="8">
        <v>2160708971.919868</v>
      </c>
    </row>
    <row r="18" spans="1:2">
      <c r="A18" s="12" t="s">
        <v>11</v>
      </c>
      <c r="B18" s="8">
        <v>6364005027.6131115</v>
      </c>
    </row>
    <row r="19" spans="1:2">
      <c r="A19" s="13" t="s">
        <v>250</v>
      </c>
      <c r="B19" s="8">
        <v>2236457414.9460759</v>
      </c>
    </row>
    <row r="20" spans="1:2">
      <c r="A20" s="13" t="s">
        <v>199</v>
      </c>
      <c r="B20" s="8">
        <v>182005.30848805199</v>
      </c>
    </row>
    <row r="21" spans="1:2">
      <c r="A21" s="13" t="s">
        <v>461</v>
      </c>
      <c r="B21" s="8">
        <v>-2639.5333333304152</v>
      </c>
    </row>
    <row r="22" spans="1:2">
      <c r="A22" s="13" t="s">
        <v>145</v>
      </c>
      <c r="B22" s="8">
        <v>-22265.679298517993</v>
      </c>
    </row>
    <row r="23" spans="1:2">
      <c r="A23" s="13" t="s">
        <v>161</v>
      </c>
      <c r="B23" s="8">
        <v>4127390512.5711789</v>
      </c>
    </row>
    <row r="24" spans="1:2">
      <c r="A24" s="12" t="s">
        <v>12</v>
      </c>
      <c r="B24" s="8">
        <v>1800894236.5480938</v>
      </c>
    </row>
    <row r="25" spans="1:2">
      <c r="A25" s="13" t="s">
        <v>250</v>
      </c>
      <c r="B25" s="8">
        <v>26076230.85770129</v>
      </c>
    </row>
    <row r="26" spans="1:2">
      <c r="A26" s="13" t="s">
        <v>199</v>
      </c>
      <c r="B26" s="8">
        <v>38382.6102166614</v>
      </c>
    </row>
    <row r="27" spans="1:2">
      <c r="A27" s="13" t="s">
        <v>161</v>
      </c>
      <c r="B27" s="8">
        <v>1774779623.0801759</v>
      </c>
    </row>
    <row r="28" spans="1:2">
      <c r="A28" s="12" t="s">
        <v>10</v>
      </c>
      <c r="B28" s="8">
        <v>13818964030.767742</v>
      </c>
    </row>
    <row r="29" spans="1:2">
      <c r="A29" s="13" t="s">
        <v>250</v>
      </c>
      <c r="B29" s="8">
        <v>9298947465.6300545</v>
      </c>
    </row>
    <row r="30" spans="1:2">
      <c r="A30" s="13" t="s">
        <v>199</v>
      </c>
      <c r="B30" s="8">
        <v>4759608.13768801</v>
      </c>
    </row>
    <row r="31" spans="1:2">
      <c r="A31" s="13" t="s">
        <v>161</v>
      </c>
      <c r="B31" s="8">
        <v>4515256957</v>
      </c>
    </row>
    <row r="32" spans="1:2">
      <c r="A32" s="12" t="s">
        <v>520</v>
      </c>
      <c r="B32" s="8">
        <v>-18587786902.475479</v>
      </c>
    </row>
    <row r="33" spans="1:2">
      <c r="A33" s="13" t="s">
        <v>117</v>
      </c>
      <c r="B33" s="8">
        <v>-994841670</v>
      </c>
    </row>
    <row r="34" spans="1:2">
      <c r="A34" s="13" t="s">
        <v>250</v>
      </c>
      <c r="B34" s="8">
        <v>-18587786902.475479</v>
      </c>
    </row>
    <row r="35" spans="1:2">
      <c r="A35" s="13" t="s">
        <v>161</v>
      </c>
      <c r="B35" s="8">
        <v>994841670</v>
      </c>
    </row>
    <row r="36" spans="1:2">
      <c r="A36" s="12" t="s">
        <v>15</v>
      </c>
      <c r="B36" s="8">
        <v>34089182.503805742</v>
      </c>
    </row>
    <row r="37" spans="1:2">
      <c r="A37" s="13" t="s">
        <v>117</v>
      </c>
      <c r="B37" s="8">
        <v>-1638450.76</v>
      </c>
    </row>
    <row r="38" spans="1:2">
      <c r="A38" s="13" t="s">
        <v>161</v>
      </c>
      <c r="B38" s="8">
        <v>35727633.26380574</v>
      </c>
    </row>
    <row r="39" spans="1:2">
      <c r="A39" s="12" t="s">
        <v>16</v>
      </c>
      <c r="B39" s="8">
        <v>17413157592.799999</v>
      </c>
    </row>
    <row r="40" spans="1:2">
      <c r="A40" s="13" t="s">
        <v>161</v>
      </c>
      <c r="B40" s="8">
        <v>17413157592.799999</v>
      </c>
    </row>
    <row r="41" spans="1:2">
      <c r="A41" s="12" t="s">
        <v>740</v>
      </c>
      <c r="B41" s="8">
        <v>42706267477.474243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FCDocument" ma:contentTypeID="0x010100E5322611B3EDC84DA11FE54B39A09DF701005D85FF52A0A1564097897BC2A9B08B32" ma:contentTypeVersion="5" ma:contentTypeDescription="" ma:contentTypeScope="" ma:versionID="7791938ada4fe4cdeec88ae075d86679">
  <xsd:schema xmlns:xsd="http://www.w3.org/2001/XMLSchema" xmlns:xs="http://www.w3.org/2001/XMLSchema" xmlns:p="http://schemas.microsoft.com/office/2006/metadata/properties" xmlns:ns2="3e02667f-0271-471b-bd6e-11a2e16def1d" targetNamespace="http://schemas.microsoft.com/office/2006/metadata/properties" ma:root="true" ma:fieldsID="24044e2c8a07a539a95ebb923a3b7ff2" ns2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ifc_author" minOccurs="0"/>
                <xsd:element ref="ns2:WBDocs_Document_Date" minOccurs="0"/>
                <xsd:element ref="ns2:ifc_informationclassification" minOccurs="0"/>
                <xsd:element ref="ns2:ifc_abstract" minOccurs="0"/>
                <xsd:element ref="ns2:_dlc_DocId" minOccurs="0"/>
                <xsd:element ref="ns2:_dlc_DocIdUrl" minOccurs="0"/>
                <xsd:element ref="ns2:_dlc_DocIdPersistId" minOccurs="0"/>
                <xsd:element ref="ns2:n190ff974a17438d91e6dfe77ffd38e5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ifc_author" ma:index="2" nillable="true" ma:displayName="Author" ma:internalName="ifc_author">
      <xsd:simpleType>
        <xsd:restriction base="dms:Text"/>
      </xsd:simpleType>
    </xsd:element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ifc_informationclassification" ma:index="4" nillable="true" ma:displayName="Information Classification" ma:default="Official Use Only" ma:format="Dropdown" ma:internalName="ifc_information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ifc_abstract" ma:index="6" nillable="true" ma:displayName="Abstract" ma:internalName="ifc_abstract">
      <xsd:simpleType>
        <xsd:restriction base="dms:Note">
          <xsd:maxLength value="255"/>
        </xsd:restriction>
      </xsd:simpleType>
    </xsd:element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n190ff974a17438d91e6dfe77ffd38e5" ma:index="14" nillable="true" ma:taxonomy="true" ma:internalName="n190ff974a17438d91e6dfe77ffd38e5" ma:taxonomyFieldName="ifc_business_unit" ma:displayName="Business Unit" ma:default="" ma:fieldId="{7190ff97-4a17-438d-91e6-dfe77ffd38e5}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hidden="true" ma:list="{2871a1db-41f1-4285-828c-207ad8efaab1}" ma:internalName="TaxCatchAll" ma:showField="CatchAllData" ma:web="833deb96-911b-477d-90db-f9472ed468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2871a1db-41f1-4285-828c-207ad8efaab1}" ma:internalName="TaxCatchAllLabel" ma:readOnly="true" ma:showField="CatchAllDataLabel" ma:web="833deb96-911b-477d-90db-f9472ed468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a6c10d7-b926-4fc0-945e-3cbf5049f6bd" ContentTypeId="0x010100E5322611B3EDC84DA11FE54B39A09DF701" PreviousValue="false" LastSyncTimeStamp="2022-08-23T22:53:20.47Z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fc_author xmlns="3e02667f-0271-471b-bd6e-11a2e16def1d" xsi:nil="true"/>
    <n190ff974a17438d91e6dfe77ffd38e5 xmlns="3e02667f-0271-471b-bd6e-11a2e16def1d">
      <Terms xmlns="http://schemas.microsoft.com/office/infopath/2007/PartnerControls"/>
    </n190ff974a17438d91e6dfe77ffd38e5>
    <ifc_informationclassification xmlns="3e02667f-0271-471b-bd6e-11a2e16def1d">Official Use Only</ifc_informationclassification>
    <ifc_abstract xmlns="3e02667f-0271-471b-bd6e-11a2e16def1d" xsi:nil="true"/>
    <WBDocs_Document_Date xmlns="3e02667f-0271-471b-bd6e-11a2e16def1d">2026-09-23T16:40:04+00:00</WBDocs_Document_Date>
    <TaxCatchAll xmlns="3e02667f-0271-471b-bd6e-11a2e16def1d" xsi:nil="true"/>
  </documentManagement>
</p:properties>
</file>

<file path=customXml/item5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85B58DC4-E2C6-42CE-851E-6D0BB6D75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5B64A0-573A-4021-AB4B-5A8E12197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C272E4-4571-4FFD-93FB-93C5421D389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228FF4F-092C-4B09-9D5D-8998C70B33A3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customXml/itemProps5.xml><?xml version="1.0" encoding="utf-8"?>
<ds:datastoreItem xmlns:ds="http://schemas.openxmlformats.org/officeDocument/2006/customXml" ds:itemID="{467F6E00-553C-48B8-ADB1-024C23BEF96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GRE</vt:lpstr>
      <vt:lpstr>Sheet4</vt:lpstr>
      <vt:lpstr>Poool_liq_bRL</vt:lpstr>
      <vt:lpstr>WTI</vt:lpstr>
      <vt:lpstr>SPUSA</vt:lpstr>
      <vt:lpstr>SPINT</vt:lpstr>
      <vt:lpstr>CB</vt:lpstr>
      <vt:lpstr>ENHCASH</vt:lpstr>
      <vt:lpstr>Agg_Strategic</vt:lpstr>
      <vt:lpstr>REPO_PM11</vt:lpstr>
      <vt:lpstr>REPO_PM10</vt:lpstr>
      <vt:lpstr>Repo</vt:lpstr>
      <vt:lpstr>Sheet1</vt:lpstr>
      <vt:lpstr>Repo_cash_cumulative</vt:lpstr>
      <vt:lpstr>Repo_cash</vt:lpstr>
      <vt:lpstr>UST</vt:lpstr>
      <vt:lpstr>LAM_Liquidity</vt:lpstr>
      <vt:lpstr>Sheet5</vt:lpstr>
      <vt:lpstr>Sheet3</vt:lpstr>
      <vt:lpstr>MX 0821</vt:lpstr>
      <vt:lpstr>CF_21st</vt:lpstr>
      <vt:lpstr>CF_Pivot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Gueye</dc:creator>
  <cp:lastModifiedBy>Emir Mert Coskun</cp:lastModifiedBy>
  <dcterms:created xsi:type="dcterms:W3CDTF">2025-08-06T17:04:26Z</dcterms:created>
  <dcterms:modified xsi:type="dcterms:W3CDTF">2026-10-13T18:22:24Z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2025-08-07T19:22:10Z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0b446663-8689-4071-aada-409a8b7096a6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0x010100E5322611B3EDC84DA11FE54B39A09DF701005D85FF52A0A1564097897BC2A9B08B32</vt:lpwstr>
  </property>
  <property fmtid="{D5CDD505-2E9C-101B-9397-08002B2CF9AE}" pid="12" name="ifc_business_unit">
    <vt:lpwstr/>
  </property>
  <property fmtid="{D5CDD505-2E9C-101B-9397-08002B2CF9AE}" pid="13" name="lcf76f155ced4ddcb4097134ff3c332f">
    <vt:lpwstr/>
  </property>
</Properties>
</file>